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Thomas.Tannery\Documents\MyDocuments\Inflation_Calc\JIC_Dec_2018\CIVPAY_4_1_2019\"/>
    </mc:Choice>
  </mc:AlternateContent>
  <bookViews>
    <workbookView xWindow="0" yWindow="6210" windowWidth="19200" windowHeight="6405"/>
  </bookViews>
  <sheets>
    <sheet name="Main" sheetId="28" r:id="rId1"/>
    <sheet name="Query" sheetId="1" r:id="rId2"/>
    <sheet name="Inflation Table" sheetId="17" r:id="rId3"/>
    <sheet name="Examples_notes" sheetId="41" r:id="rId4"/>
    <sheet name="Multi Appn" sheetId="31" r:id="rId5"/>
    <sheet name="Multi_T" sheetId="48" r:id="rId6"/>
    <sheet name="Army Multi Appn" sheetId="35" r:id="rId7"/>
    <sheet name="Army_Multi_T" sheetId="50" r:id="rId8"/>
    <sheet name="SAR Calc" sheetId="20" r:id="rId9"/>
    <sheet name="SAR " sheetId="51" r:id="rId10"/>
    <sheet name="Army Notes" sheetId="46" r:id="rId11"/>
    <sheet name="Titles" sheetId="2" r:id="rId12"/>
    <sheet name="Glossary" sheetId="19" r:id="rId13"/>
    <sheet name="Instructions" sheetId="13" r:id="rId14"/>
    <sheet name="Inflation_Escalation" sheetId="44" r:id="rId15"/>
    <sheet name="1970=1 Infl Index" sheetId="23" state="hidden" r:id="rId16"/>
    <sheet name="Inflation" sheetId="3" state="hidden" r:id="rId17"/>
    <sheet name="CombOutFac(COF)" sheetId="18" state="hidden" r:id="rId18"/>
    <sheet name="Composite" sheetId="43" state="hidden" r:id="rId19"/>
    <sheet name="Excel07 Enable Macro" sheetId="38" r:id="rId20"/>
    <sheet name="Work_Multi_T" sheetId="47" r:id="rId21"/>
    <sheet name="Work_Army_Multi_T" sheetId="49" r:id="rId22"/>
  </sheets>
  <definedNames>
    <definedName name="_xlnm._FilterDatabase" localSheetId="1" hidden="1">Query!$A$8:$H$49</definedName>
    <definedName name="_xlnm._FilterDatabase" localSheetId="11" hidden="1">Titles!$B$10:$G$99</definedName>
    <definedName name="_xlnm._FilterDatabase" localSheetId="21" hidden="1">Work_Army_Multi_T!$B$9:$CB$35</definedName>
    <definedName name="_xlnm._FilterDatabase" localSheetId="20" hidden="1">Work_Multi_T!$B$9:$CR$52</definedName>
    <definedName name="_wtd70" localSheetId="9">#REF!</definedName>
    <definedName name="_wtd70">#REF!</definedName>
    <definedName name="comboutfac">'CombOutFac(COF)'!$B$6:$CD$63</definedName>
    <definedName name="composite" localSheetId="9">#REF!</definedName>
    <definedName name="composite">#REF!</definedName>
    <definedName name="_xlnm.Criteria" localSheetId="1">Query!$A$5:$A$6</definedName>
    <definedName name="_xlnm.Criteria" localSheetId="11">Titles!$B$6:$B$7</definedName>
    <definedName name="_xlnm.Criteria" localSheetId="21">Work_Army_Multi_T!$B$5:$B$6</definedName>
    <definedName name="_xlnm.Criteria" localSheetId="20">Work_Multi_T!$B$5:$B$6</definedName>
    <definedName name="Escalation_Indicies">Query!$C$12:$I$79</definedName>
    <definedName name="_xlnm.Extract" localSheetId="1">Query!$A$100:$H$100</definedName>
    <definedName name="_xlnm.Extract" localSheetId="11">Titles!$B$100:$G$150</definedName>
    <definedName name="_xlnm.Extract" localSheetId="21">Work_Army_Multi_T!$B$50:$CB$76</definedName>
    <definedName name="_xlnm.Extract" localSheetId="20">Work_Multi_T!$B$65:$CR$108</definedName>
    <definedName name="index1970">'1970=1 Infl Index'!$B$6:$CD$63</definedName>
    <definedName name="marange1" localSheetId="9">#REF!</definedName>
    <definedName name="marange1">#REF!</definedName>
    <definedName name="marange13" localSheetId="9">#REF!</definedName>
    <definedName name="marange13">#REF!</definedName>
    <definedName name="marange2">Query!$R$47:$T$103</definedName>
    <definedName name="_xlnm.Print_Area" localSheetId="6">'Army Multi Appn'!$A$1:$X$53</definedName>
    <definedName name="_xlnm.Print_Area" localSheetId="18">Composite!$A$45:$BA$62</definedName>
    <definedName name="_xlnm.Print_Area" localSheetId="12">Glossary!$B$1:$B$21</definedName>
    <definedName name="_xlnm.Print_Area" localSheetId="2">'Inflation Table'!$A$1:$F$96</definedName>
    <definedName name="_xlnm.Print_Area" localSheetId="13">Instructions!$B$2:$B$45</definedName>
    <definedName name="_xlnm.Print_Area" localSheetId="0">Main!$A$1:$F$27</definedName>
    <definedName name="_xlnm.Print_Area" localSheetId="4">'Multi Appn'!$A$1:$AR$69</definedName>
    <definedName name="_xlnm.Print_Area" localSheetId="1">Query!$C$1:$K$23</definedName>
    <definedName name="_xlnm.Print_Area" localSheetId="9">'SAR '!$A$1:$R$80</definedName>
    <definedName name="_xlnm.Print_Area" localSheetId="11">Titles!$G$2:$G$79</definedName>
    <definedName name="_xlnm.Print_Titles" localSheetId="15">'1970=1 Infl Index'!$A:$A</definedName>
    <definedName name="_xlnm.Print_Titles" localSheetId="17">'CombOutFac(COF)'!$A:$A</definedName>
    <definedName name="_xlnm.Print_Titles" localSheetId="18">Composite!$1:$6</definedName>
    <definedName name="_xlnm.Print_Titles" localSheetId="16">Inflation!$A:$A,Inflation!$4:$4</definedName>
    <definedName name="_xlnm.Print_Titles" localSheetId="2">'Inflation Table'!$1:$4</definedName>
    <definedName name="_xlnm.Print_Titles" localSheetId="13">Instructions!$1:$1</definedName>
    <definedName name="_xlnm.Print_Titles" localSheetId="4">'Multi Appn'!$A:$A,'Multi Appn'!$13:$13</definedName>
    <definedName name="_xlnm.Print_Titles" localSheetId="8">'SAR Calc'!$10:$10</definedName>
    <definedName name="printq">Query!$Q$44:$V$139</definedName>
    <definedName name="quicklookprt">Query!$C$13:$G$23</definedName>
    <definedName name="rawindx">Query!$S$48:$S$104</definedName>
    <definedName name="rawindx2">Query!$X$48:$X$123</definedName>
    <definedName name="rawindx3">Query!$AA$48:$AA$123</definedName>
    <definedName name="rawindx4">'Army Multi Appn'!$AG$56:$AG$93</definedName>
    <definedName name="rawindx5">'Army Multi Appn'!$AJ$56:$AJ$93</definedName>
    <definedName name="savedata" localSheetId="0">#REF!,#REF!,#REF!,#REF!,#REF!,#REF!,#REF!</definedName>
    <definedName name="savedata" localSheetId="9">Query!#REF!,Query!$I:$I,Query!$H:$H,Query!#REF!,Query!$F:$F,Query!$E:$E,Query!$C:$C</definedName>
    <definedName name="savedata">Query!#REF!,Query!$I:$I,Query!$H:$H,Query!#REF!,Query!$F:$F,Query!$E:$E,Query!$C:$C</definedName>
    <definedName name="ServRange">OFFSET(Titles!$G$101,0,0,COUNTA(Titles!$G$101:$G$150),1)</definedName>
    <definedName name="shorttitle">Query!$O$44</definedName>
    <definedName name="titlesA1">Titles!$A$1</definedName>
    <definedName name="titlesdelete">Titles!$B$100:$G$150</definedName>
    <definedName name="TmultdelArmy">Work_Army_Multi_T!$B$50:$CB$76</definedName>
    <definedName name="Tmultidelete">Work_Multi_T!$B$65:$CR$108</definedName>
  </definedNames>
  <calcPr calcId="162913"/>
</workbook>
</file>

<file path=xl/calcChain.xml><?xml version="1.0" encoding="utf-8"?>
<calcChain xmlns="http://schemas.openxmlformats.org/spreadsheetml/2006/main">
  <c r="B7" i="2" l="1"/>
  <c r="A54" i="35" l="1"/>
  <c r="A70" i="31" l="1"/>
  <c r="BJ52" i="47" l="1"/>
  <c r="BK52" i="47" s="1"/>
  <c r="BL52" i="47" s="1"/>
  <c r="BM52" i="47" s="1"/>
  <c r="BN52" i="47" s="1"/>
  <c r="BO52" i="47" s="1"/>
  <c r="BP52" i="47" s="1"/>
  <c r="BQ52" i="47" s="1"/>
  <c r="BR52" i="47" s="1"/>
  <c r="BS52" i="47" s="1"/>
  <c r="BT52" i="47" s="1"/>
  <c r="BU52" i="47" s="1"/>
  <c r="BV52" i="47" s="1"/>
  <c r="BW52" i="47" s="1"/>
  <c r="BX52" i="47" s="1"/>
  <c r="BY52" i="47" s="1"/>
  <c r="BZ52" i="47" s="1"/>
  <c r="CA52" i="47" s="1"/>
  <c r="CB52" i="47" s="1"/>
  <c r="CC52" i="47" s="1"/>
  <c r="CD52" i="47" s="1"/>
  <c r="CE52" i="47" s="1"/>
  <c r="CF52" i="47" s="1"/>
  <c r="CG52" i="47" s="1"/>
  <c r="CH52" i="47" s="1"/>
  <c r="CI52" i="47" s="1"/>
  <c r="CJ52" i="47" s="1"/>
  <c r="CK52" i="47" s="1"/>
  <c r="CL52" i="47" s="1"/>
  <c r="CM52" i="47" s="1"/>
  <c r="CN52" i="47" s="1"/>
  <c r="CO52" i="47" s="1"/>
  <c r="CP52" i="47" s="1"/>
  <c r="CQ52" i="47" s="1"/>
  <c r="CR52" i="47" s="1"/>
  <c r="BJ51" i="47"/>
  <c r="BK51" i="47" s="1"/>
  <c r="BL51" i="47" s="1"/>
  <c r="BM51" i="47" s="1"/>
  <c r="BN51" i="47" s="1"/>
  <c r="BO51" i="47" s="1"/>
  <c r="BP51" i="47" s="1"/>
  <c r="BQ51" i="47" s="1"/>
  <c r="BR51" i="47" s="1"/>
  <c r="BS51" i="47" s="1"/>
  <c r="BT51" i="47" s="1"/>
  <c r="BU51" i="47" s="1"/>
  <c r="BV51" i="47" s="1"/>
  <c r="BW51" i="47" s="1"/>
  <c r="BX51" i="47" s="1"/>
  <c r="BY51" i="47" s="1"/>
  <c r="BZ51" i="47" s="1"/>
  <c r="CA51" i="47" s="1"/>
  <c r="CB51" i="47" s="1"/>
  <c r="CC51" i="47" s="1"/>
  <c r="CD51" i="47" s="1"/>
  <c r="CE51" i="47" s="1"/>
  <c r="CF51" i="47" s="1"/>
  <c r="CG51" i="47" s="1"/>
  <c r="CH51" i="47" s="1"/>
  <c r="CI51" i="47" s="1"/>
  <c r="CJ51" i="47" s="1"/>
  <c r="CK51" i="47" s="1"/>
  <c r="CL51" i="47" s="1"/>
  <c r="CM51" i="47" s="1"/>
  <c r="CN51" i="47" s="1"/>
  <c r="CO51" i="47" s="1"/>
  <c r="CP51" i="47" s="1"/>
  <c r="CQ51" i="47" s="1"/>
  <c r="CR51" i="47" s="1"/>
  <c r="BJ50" i="47"/>
  <c r="BK50" i="47" s="1"/>
  <c r="BL50" i="47" s="1"/>
  <c r="BM50" i="47" s="1"/>
  <c r="BN50" i="47" s="1"/>
  <c r="BO50" i="47" s="1"/>
  <c r="BP50" i="47" s="1"/>
  <c r="BQ50" i="47" s="1"/>
  <c r="BR50" i="47" s="1"/>
  <c r="BS50" i="47" s="1"/>
  <c r="BT50" i="47" s="1"/>
  <c r="BU50" i="47" s="1"/>
  <c r="BV50" i="47" s="1"/>
  <c r="BW50" i="47" s="1"/>
  <c r="BX50" i="47" s="1"/>
  <c r="BY50" i="47" s="1"/>
  <c r="BZ50" i="47" s="1"/>
  <c r="CA50" i="47" s="1"/>
  <c r="CB50" i="47" s="1"/>
  <c r="CC50" i="47" s="1"/>
  <c r="CD50" i="47" s="1"/>
  <c r="CE50" i="47" s="1"/>
  <c r="CF50" i="47" s="1"/>
  <c r="CG50" i="47" s="1"/>
  <c r="CH50" i="47" s="1"/>
  <c r="CI50" i="47" s="1"/>
  <c r="CJ50" i="47" s="1"/>
  <c r="CK50" i="47" s="1"/>
  <c r="CL50" i="47" s="1"/>
  <c r="CM50" i="47" s="1"/>
  <c r="CN50" i="47" s="1"/>
  <c r="CO50" i="47" s="1"/>
  <c r="CP50" i="47" s="1"/>
  <c r="CQ50" i="47" s="1"/>
  <c r="CR50" i="47" s="1"/>
  <c r="BJ49" i="47"/>
  <c r="BK49" i="47" s="1"/>
  <c r="BL49" i="47" s="1"/>
  <c r="BM49" i="47" s="1"/>
  <c r="BN49" i="47" s="1"/>
  <c r="BO49" i="47" s="1"/>
  <c r="BP49" i="47" s="1"/>
  <c r="BQ49" i="47" s="1"/>
  <c r="BR49" i="47" s="1"/>
  <c r="BS49" i="47" s="1"/>
  <c r="BT49" i="47" s="1"/>
  <c r="BU49" i="47" s="1"/>
  <c r="BV49" i="47" s="1"/>
  <c r="BW49" i="47" s="1"/>
  <c r="BX49" i="47" s="1"/>
  <c r="BY49" i="47" s="1"/>
  <c r="BZ49" i="47" s="1"/>
  <c r="CA49" i="47" s="1"/>
  <c r="CB49" i="47" s="1"/>
  <c r="CC49" i="47" s="1"/>
  <c r="CD49" i="47" s="1"/>
  <c r="CE49" i="47" s="1"/>
  <c r="CF49" i="47" s="1"/>
  <c r="CG49" i="47" s="1"/>
  <c r="CH49" i="47" s="1"/>
  <c r="CI49" i="47" s="1"/>
  <c r="CJ49" i="47" s="1"/>
  <c r="CK49" i="47" s="1"/>
  <c r="CL49" i="47" s="1"/>
  <c r="CM49" i="47" s="1"/>
  <c r="CN49" i="47" s="1"/>
  <c r="CO49" i="47" s="1"/>
  <c r="CP49" i="47" s="1"/>
  <c r="CQ49" i="47" s="1"/>
  <c r="CR49" i="47" s="1"/>
  <c r="BJ48" i="47"/>
  <c r="BK48" i="47" s="1"/>
  <c r="BL48" i="47" s="1"/>
  <c r="BM48" i="47" s="1"/>
  <c r="BN48" i="47" s="1"/>
  <c r="BO48" i="47" s="1"/>
  <c r="BP48" i="47" s="1"/>
  <c r="BQ48" i="47" s="1"/>
  <c r="BR48" i="47" s="1"/>
  <c r="BS48" i="47" s="1"/>
  <c r="BT48" i="47" s="1"/>
  <c r="BU48" i="47" s="1"/>
  <c r="BV48" i="47" s="1"/>
  <c r="BW48" i="47" s="1"/>
  <c r="BX48" i="47" s="1"/>
  <c r="BY48" i="47" s="1"/>
  <c r="BZ48" i="47" s="1"/>
  <c r="CA48" i="47" s="1"/>
  <c r="CB48" i="47" s="1"/>
  <c r="CC48" i="47" s="1"/>
  <c r="CD48" i="47" s="1"/>
  <c r="CE48" i="47" s="1"/>
  <c r="CF48" i="47" s="1"/>
  <c r="CG48" i="47" s="1"/>
  <c r="CH48" i="47" s="1"/>
  <c r="CI48" i="47" s="1"/>
  <c r="CJ48" i="47" s="1"/>
  <c r="CK48" i="47" s="1"/>
  <c r="CL48" i="47" s="1"/>
  <c r="CM48" i="47" s="1"/>
  <c r="CN48" i="47" s="1"/>
  <c r="CO48" i="47" s="1"/>
  <c r="CP48" i="47" s="1"/>
  <c r="CQ48" i="47" s="1"/>
  <c r="CR48" i="47" s="1"/>
  <c r="BJ47" i="47"/>
  <c r="BK47" i="47" s="1"/>
  <c r="BL47" i="47" s="1"/>
  <c r="BM47" i="47" s="1"/>
  <c r="BN47" i="47" s="1"/>
  <c r="BO47" i="47" s="1"/>
  <c r="BP47" i="47" s="1"/>
  <c r="BQ47" i="47" s="1"/>
  <c r="BR47" i="47" s="1"/>
  <c r="BS47" i="47" s="1"/>
  <c r="BT47" i="47" s="1"/>
  <c r="BU47" i="47" s="1"/>
  <c r="BV47" i="47" s="1"/>
  <c r="BW47" i="47" s="1"/>
  <c r="BX47" i="47" s="1"/>
  <c r="BY47" i="47" s="1"/>
  <c r="BZ47" i="47" s="1"/>
  <c r="CA47" i="47" s="1"/>
  <c r="CB47" i="47" s="1"/>
  <c r="CC47" i="47" s="1"/>
  <c r="CD47" i="47" s="1"/>
  <c r="CE47" i="47" s="1"/>
  <c r="CF47" i="47" s="1"/>
  <c r="CG47" i="47" s="1"/>
  <c r="CH47" i="47" s="1"/>
  <c r="CI47" i="47" s="1"/>
  <c r="CJ47" i="47" s="1"/>
  <c r="CK47" i="47" s="1"/>
  <c r="CL47" i="47" s="1"/>
  <c r="CM47" i="47" s="1"/>
  <c r="CN47" i="47" s="1"/>
  <c r="CO47" i="47" s="1"/>
  <c r="CP47" i="47" s="1"/>
  <c r="CQ47" i="47" s="1"/>
  <c r="CR47" i="47" s="1"/>
  <c r="BJ46" i="47"/>
  <c r="BK46" i="47" s="1"/>
  <c r="BL46" i="47" s="1"/>
  <c r="BM46" i="47" s="1"/>
  <c r="BN46" i="47" s="1"/>
  <c r="BO46" i="47" s="1"/>
  <c r="BP46" i="47" s="1"/>
  <c r="BQ46" i="47" s="1"/>
  <c r="BR46" i="47" s="1"/>
  <c r="BS46" i="47" s="1"/>
  <c r="BT46" i="47" s="1"/>
  <c r="BU46" i="47" s="1"/>
  <c r="BV46" i="47" s="1"/>
  <c r="BW46" i="47" s="1"/>
  <c r="BX46" i="47" s="1"/>
  <c r="BY46" i="47" s="1"/>
  <c r="BZ46" i="47" s="1"/>
  <c r="CA46" i="47" s="1"/>
  <c r="CB46" i="47" s="1"/>
  <c r="CC46" i="47" s="1"/>
  <c r="CD46" i="47" s="1"/>
  <c r="CE46" i="47" s="1"/>
  <c r="CF46" i="47" s="1"/>
  <c r="CG46" i="47" s="1"/>
  <c r="CH46" i="47" s="1"/>
  <c r="CI46" i="47" s="1"/>
  <c r="CJ46" i="47" s="1"/>
  <c r="CK46" i="47" s="1"/>
  <c r="CL46" i="47" s="1"/>
  <c r="CM46" i="47" s="1"/>
  <c r="CN46" i="47" s="1"/>
  <c r="CO46" i="47" s="1"/>
  <c r="CP46" i="47" s="1"/>
  <c r="CQ46" i="47" s="1"/>
  <c r="CR46" i="47" s="1"/>
  <c r="BJ45" i="47"/>
  <c r="BK45" i="47" s="1"/>
  <c r="BL45" i="47" s="1"/>
  <c r="BM45" i="47" s="1"/>
  <c r="BN45" i="47" s="1"/>
  <c r="BO45" i="47" s="1"/>
  <c r="BP45" i="47" s="1"/>
  <c r="BQ45" i="47" s="1"/>
  <c r="BR45" i="47" s="1"/>
  <c r="BS45" i="47" s="1"/>
  <c r="BT45" i="47" s="1"/>
  <c r="BU45" i="47" s="1"/>
  <c r="BV45" i="47" s="1"/>
  <c r="BW45" i="47" s="1"/>
  <c r="BX45" i="47" s="1"/>
  <c r="BY45" i="47" s="1"/>
  <c r="BZ45" i="47" s="1"/>
  <c r="CA45" i="47" s="1"/>
  <c r="CB45" i="47" s="1"/>
  <c r="CC45" i="47" s="1"/>
  <c r="CD45" i="47" s="1"/>
  <c r="CE45" i="47" s="1"/>
  <c r="CF45" i="47" s="1"/>
  <c r="CG45" i="47" s="1"/>
  <c r="CH45" i="47" s="1"/>
  <c r="CI45" i="47" s="1"/>
  <c r="CJ45" i="47" s="1"/>
  <c r="CK45" i="47" s="1"/>
  <c r="CL45" i="47" s="1"/>
  <c r="CM45" i="47" s="1"/>
  <c r="CN45" i="47" s="1"/>
  <c r="CO45" i="47" s="1"/>
  <c r="CP45" i="47" s="1"/>
  <c r="CQ45" i="47" s="1"/>
  <c r="CR45" i="47" s="1"/>
  <c r="BJ44" i="47"/>
  <c r="BK44" i="47" s="1"/>
  <c r="BL44" i="47" s="1"/>
  <c r="BM44" i="47" s="1"/>
  <c r="BN44" i="47" s="1"/>
  <c r="BO44" i="47" s="1"/>
  <c r="BP44" i="47" s="1"/>
  <c r="BQ44" i="47" s="1"/>
  <c r="BR44" i="47" s="1"/>
  <c r="BS44" i="47" s="1"/>
  <c r="BT44" i="47" s="1"/>
  <c r="BU44" i="47" s="1"/>
  <c r="BV44" i="47" s="1"/>
  <c r="BW44" i="47" s="1"/>
  <c r="BX44" i="47" s="1"/>
  <c r="BY44" i="47" s="1"/>
  <c r="BZ44" i="47" s="1"/>
  <c r="CA44" i="47" s="1"/>
  <c r="CB44" i="47" s="1"/>
  <c r="CC44" i="47" s="1"/>
  <c r="CD44" i="47" s="1"/>
  <c r="CE44" i="47" s="1"/>
  <c r="CF44" i="47" s="1"/>
  <c r="CG44" i="47" s="1"/>
  <c r="CH44" i="47" s="1"/>
  <c r="CI44" i="47" s="1"/>
  <c r="CJ44" i="47" s="1"/>
  <c r="CK44" i="47" s="1"/>
  <c r="CL44" i="47" s="1"/>
  <c r="CM44" i="47" s="1"/>
  <c r="CN44" i="47" s="1"/>
  <c r="CO44" i="47" s="1"/>
  <c r="CP44" i="47" s="1"/>
  <c r="CQ44" i="47" s="1"/>
  <c r="CR44" i="47" s="1"/>
  <c r="BJ43" i="47"/>
  <c r="BK43" i="47" s="1"/>
  <c r="BL43" i="47" s="1"/>
  <c r="BM43" i="47" s="1"/>
  <c r="BN43" i="47" s="1"/>
  <c r="BO43" i="47" s="1"/>
  <c r="BP43" i="47" s="1"/>
  <c r="BQ43" i="47" s="1"/>
  <c r="BR43" i="47" s="1"/>
  <c r="BS43" i="47" s="1"/>
  <c r="BT43" i="47" s="1"/>
  <c r="BU43" i="47" s="1"/>
  <c r="BV43" i="47" s="1"/>
  <c r="BW43" i="47" s="1"/>
  <c r="BX43" i="47" s="1"/>
  <c r="BY43" i="47" s="1"/>
  <c r="BZ43" i="47" s="1"/>
  <c r="CA43" i="47" s="1"/>
  <c r="CB43" i="47" s="1"/>
  <c r="CC43" i="47" s="1"/>
  <c r="CD43" i="47" s="1"/>
  <c r="CE43" i="47" s="1"/>
  <c r="CF43" i="47" s="1"/>
  <c r="CG43" i="47" s="1"/>
  <c r="CH43" i="47" s="1"/>
  <c r="CI43" i="47" s="1"/>
  <c r="CJ43" i="47" s="1"/>
  <c r="CK43" i="47" s="1"/>
  <c r="CL43" i="47" s="1"/>
  <c r="CM43" i="47" s="1"/>
  <c r="CN43" i="47" s="1"/>
  <c r="CO43" i="47" s="1"/>
  <c r="CP43" i="47" s="1"/>
  <c r="CQ43" i="47" s="1"/>
  <c r="CR43" i="47" s="1"/>
  <c r="BJ42" i="47"/>
  <c r="BK42" i="47" s="1"/>
  <c r="BL42" i="47" s="1"/>
  <c r="BM42" i="47" s="1"/>
  <c r="BN42" i="47" s="1"/>
  <c r="BO42" i="47" s="1"/>
  <c r="BP42" i="47" s="1"/>
  <c r="BQ42" i="47" s="1"/>
  <c r="BR42" i="47" s="1"/>
  <c r="BS42" i="47" s="1"/>
  <c r="BT42" i="47" s="1"/>
  <c r="BU42" i="47" s="1"/>
  <c r="BV42" i="47" s="1"/>
  <c r="BW42" i="47" s="1"/>
  <c r="BX42" i="47" s="1"/>
  <c r="BY42" i="47" s="1"/>
  <c r="BZ42" i="47" s="1"/>
  <c r="CA42" i="47" s="1"/>
  <c r="CB42" i="47" s="1"/>
  <c r="CC42" i="47" s="1"/>
  <c r="CD42" i="47" s="1"/>
  <c r="CE42" i="47" s="1"/>
  <c r="CF42" i="47" s="1"/>
  <c r="CG42" i="47" s="1"/>
  <c r="CH42" i="47" s="1"/>
  <c r="CI42" i="47" s="1"/>
  <c r="CJ42" i="47" s="1"/>
  <c r="CK42" i="47" s="1"/>
  <c r="CL42" i="47" s="1"/>
  <c r="CM42" i="47" s="1"/>
  <c r="CN42" i="47" s="1"/>
  <c r="CO42" i="47" s="1"/>
  <c r="CP42" i="47" s="1"/>
  <c r="CQ42" i="47" s="1"/>
  <c r="CR42" i="47" s="1"/>
  <c r="BJ41" i="47"/>
  <c r="BK41" i="47" s="1"/>
  <c r="BL41" i="47" s="1"/>
  <c r="BM41" i="47" s="1"/>
  <c r="BN41" i="47" s="1"/>
  <c r="BO41" i="47" s="1"/>
  <c r="BP41" i="47" s="1"/>
  <c r="BQ41" i="47" s="1"/>
  <c r="BR41" i="47" s="1"/>
  <c r="BS41" i="47" s="1"/>
  <c r="BT41" i="47" s="1"/>
  <c r="BU41" i="47" s="1"/>
  <c r="BV41" i="47" s="1"/>
  <c r="BW41" i="47" s="1"/>
  <c r="BX41" i="47" s="1"/>
  <c r="BY41" i="47" s="1"/>
  <c r="BZ41" i="47" s="1"/>
  <c r="CA41" i="47" s="1"/>
  <c r="CB41" i="47" s="1"/>
  <c r="CC41" i="47" s="1"/>
  <c r="CD41" i="47" s="1"/>
  <c r="CE41" i="47" s="1"/>
  <c r="CF41" i="47" s="1"/>
  <c r="CG41" i="47" s="1"/>
  <c r="CH41" i="47" s="1"/>
  <c r="CI41" i="47" s="1"/>
  <c r="CJ41" i="47" s="1"/>
  <c r="CK41" i="47" s="1"/>
  <c r="CL41" i="47" s="1"/>
  <c r="CM41" i="47" s="1"/>
  <c r="CN41" i="47" s="1"/>
  <c r="CO41" i="47" s="1"/>
  <c r="CP41" i="47" s="1"/>
  <c r="CQ41" i="47" s="1"/>
  <c r="CR41" i="47" s="1"/>
  <c r="BJ40" i="47"/>
  <c r="BK40" i="47" s="1"/>
  <c r="BL40" i="47" s="1"/>
  <c r="BM40" i="47" s="1"/>
  <c r="BN40" i="47" s="1"/>
  <c r="BO40" i="47" s="1"/>
  <c r="BP40" i="47" s="1"/>
  <c r="BQ40" i="47" s="1"/>
  <c r="BR40" i="47" s="1"/>
  <c r="BS40" i="47" s="1"/>
  <c r="BT40" i="47" s="1"/>
  <c r="BU40" i="47" s="1"/>
  <c r="BV40" i="47" s="1"/>
  <c r="BW40" i="47" s="1"/>
  <c r="BX40" i="47" s="1"/>
  <c r="BY40" i="47" s="1"/>
  <c r="BZ40" i="47" s="1"/>
  <c r="CA40" i="47" s="1"/>
  <c r="CB40" i="47" s="1"/>
  <c r="CC40" i="47" s="1"/>
  <c r="CD40" i="47" s="1"/>
  <c r="CE40" i="47" s="1"/>
  <c r="CF40" i="47" s="1"/>
  <c r="CG40" i="47" s="1"/>
  <c r="CH40" i="47" s="1"/>
  <c r="CI40" i="47" s="1"/>
  <c r="CJ40" i="47" s="1"/>
  <c r="CK40" i="47" s="1"/>
  <c r="CL40" i="47" s="1"/>
  <c r="CM40" i="47" s="1"/>
  <c r="CN40" i="47" s="1"/>
  <c r="CO40" i="47" s="1"/>
  <c r="CP40" i="47" s="1"/>
  <c r="CQ40" i="47" s="1"/>
  <c r="CR40" i="47" s="1"/>
  <c r="BJ39" i="47"/>
  <c r="BK39" i="47" s="1"/>
  <c r="BL39" i="47" s="1"/>
  <c r="BM39" i="47" s="1"/>
  <c r="BN39" i="47" s="1"/>
  <c r="BO39" i="47" s="1"/>
  <c r="BP39" i="47" s="1"/>
  <c r="BQ39" i="47" s="1"/>
  <c r="BR39" i="47" s="1"/>
  <c r="BS39" i="47" s="1"/>
  <c r="BT39" i="47" s="1"/>
  <c r="BU39" i="47" s="1"/>
  <c r="BV39" i="47" s="1"/>
  <c r="BW39" i="47" s="1"/>
  <c r="BX39" i="47" s="1"/>
  <c r="BY39" i="47" s="1"/>
  <c r="BZ39" i="47" s="1"/>
  <c r="CA39" i="47" s="1"/>
  <c r="CB39" i="47" s="1"/>
  <c r="CC39" i="47" s="1"/>
  <c r="CD39" i="47" s="1"/>
  <c r="CE39" i="47" s="1"/>
  <c r="CF39" i="47" s="1"/>
  <c r="CG39" i="47" s="1"/>
  <c r="CH39" i="47" s="1"/>
  <c r="CI39" i="47" s="1"/>
  <c r="CJ39" i="47" s="1"/>
  <c r="CK39" i="47" s="1"/>
  <c r="CL39" i="47" s="1"/>
  <c r="CM39" i="47" s="1"/>
  <c r="CN39" i="47" s="1"/>
  <c r="CO39" i="47" s="1"/>
  <c r="CP39" i="47" s="1"/>
  <c r="CQ39" i="47" s="1"/>
  <c r="CR39" i="47" s="1"/>
  <c r="BJ38" i="47"/>
  <c r="BK38" i="47" s="1"/>
  <c r="BL38" i="47" s="1"/>
  <c r="BM38" i="47" s="1"/>
  <c r="BN38" i="47" s="1"/>
  <c r="BO38" i="47" s="1"/>
  <c r="BP38" i="47" s="1"/>
  <c r="BQ38" i="47" s="1"/>
  <c r="BR38" i="47" s="1"/>
  <c r="BS38" i="47" s="1"/>
  <c r="BT38" i="47" s="1"/>
  <c r="BU38" i="47" s="1"/>
  <c r="BV38" i="47" s="1"/>
  <c r="BW38" i="47" s="1"/>
  <c r="BX38" i="47" s="1"/>
  <c r="BY38" i="47" s="1"/>
  <c r="BZ38" i="47" s="1"/>
  <c r="CA38" i="47" s="1"/>
  <c r="CB38" i="47" s="1"/>
  <c r="CC38" i="47" s="1"/>
  <c r="CD38" i="47" s="1"/>
  <c r="CE38" i="47" s="1"/>
  <c r="CF38" i="47" s="1"/>
  <c r="CG38" i="47" s="1"/>
  <c r="CH38" i="47" s="1"/>
  <c r="CI38" i="47" s="1"/>
  <c r="CJ38" i="47" s="1"/>
  <c r="CK38" i="47" s="1"/>
  <c r="CL38" i="47" s="1"/>
  <c r="CM38" i="47" s="1"/>
  <c r="CN38" i="47" s="1"/>
  <c r="CO38" i="47" s="1"/>
  <c r="CP38" i="47" s="1"/>
  <c r="CQ38" i="47" s="1"/>
  <c r="CR38" i="47" s="1"/>
  <c r="BJ37" i="47"/>
  <c r="BK37" i="47" s="1"/>
  <c r="BL37" i="47" s="1"/>
  <c r="BM37" i="47" s="1"/>
  <c r="BN37" i="47" s="1"/>
  <c r="BO37" i="47" s="1"/>
  <c r="BP37" i="47" s="1"/>
  <c r="BQ37" i="47" s="1"/>
  <c r="BR37" i="47" s="1"/>
  <c r="BS37" i="47" s="1"/>
  <c r="BT37" i="47" s="1"/>
  <c r="BU37" i="47" s="1"/>
  <c r="BV37" i="47" s="1"/>
  <c r="BW37" i="47" s="1"/>
  <c r="BX37" i="47" s="1"/>
  <c r="BY37" i="47" s="1"/>
  <c r="BZ37" i="47" s="1"/>
  <c r="CA37" i="47" s="1"/>
  <c r="CB37" i="47" s="1"/>
  <c r="CC37" i="47" s="1"/>
  <c r="CD37" i="47" s="1"/>
  <c r="CE37" i="47" s="1"/>
  <c r="CF37" i="47" s="1"/>
  <c r="CG37" i="47" s="1"/>
  <c r="CH37" i="47" s="1"/>
  <c r="CI37" i="47" s="1"/>
  <c r="CJ37" i="47" s="1"/>
  <c r="CK37" i="47" s="1"/>
  <c r="CL37" i="47" s="1"/>
  <c r="CM37" i="47" s="1"/>
  <c r="CN37" i="47" s="1"/>
  <c r="CO37" i="47" s="1"/>
  <c r="CP37" i="47" s="1"/>
  <c r="CQ37" i="47" s="1"/>
  <c r="CR37" i="47" s="1"/>
  <c r="BJ36" i="47"/>
  <c r="BK36" i="47" s="1"/>
  <c r="BL36" i="47" s="1"/>
  <c r="BM36" i="47" s="1"/>
  <c r="BN36" i="47" s="1"/>
  <c r="BO36" i="47" s="1"/>
  <c r="BP36" i="47" s="1"/>
  <c r="BQ36" i="47" s="1"/>
  <c r="BR36" i="47" s="1"/>
  <c r="BS36" i="47" s="1"/>
  <c r="BT36" i="47" s="1"/>
  <c r="BU36" i="47" s="1"/>
  <c r="BV36" i="47" s="1"/>
  <c r="BW36" i="47" s="1"/>
  <c r="BX36" i="47" s="1"/>
  <c r="BY36" i="47" s="1"/>
  <c r="BZ36" i="47" s="1"/>
  <c r="CA36" i="47" s="1"/>
  <c r="CB36" i="47" s="1"/>
  <c r="CC36" i="47" s="1"/>
  <c r="CD36" i="47" s="1"/>
  <c r="CE36" i="47" s="1"/>
  <c r="CF36" i="47" s="1"/>
  <c r="CG36" i="47" s="1"/>
  <c r="CH36" i="47" s="1"/>
  <c r="CI36" i="47" s="1"/>
  <c r="CJ36" i="47" s="1"/>
  <c r="CK36" i="47" s="1"/>
  <c r="CL36" i="47" s="1"/>
  <c r="CM36" i="47" s="1"/>
  <c r="CN36" i="47" s="1"/>
  <c r="CO36" i="47" s="1"/>
  <c r="CP36" i="47" s="1"/>
  <c r="CQ36" i="47" s="1"/>
  <c r="CR36" i="47" s="1"/>
  <c r="BJ35" i="47"/>
  <c r="BK35" i="47" s="1"/>
  <c r="BL35" i="47" s="1"/>
  <c r="BM35" i="47" s="1"/>
  <c r="BN35" i="47" s="1"/>
  <c r="BO35" i="47" s="1"/>
  <c r="BP35" i="47" s="1"/>
  <c r="BQ35" i="47" s="1"/>
  <c r="BR35" i="47" s="1"/>
  <c r="BS35" i="47" s="1"/>
  <c r="BT35" i="47" s="1"/>
  <c r="BU35" i="47" s="1"/>
  <c r="BV35" i="47" s="1"/>
  <c r="BW35" i="47" s="1"/>
  <c r="BX35" i="47" s="1"/>
  <c r="BY35" i="47" s="1"/>
  <c r="BZ35" i="47" s="1"/>
  <c r="CA35" i="47" s="1"/>
  <c r="CB35" i="47" s="1"/>
  <c r="CC35" i="47" s="1"/>
  <c r="CD35" i="47" s="1"/>
  <c r="CE35" i="47" s="1"/>
  <c r="CF35" i="47" s="1"/>
  <c r="CG35" i="47" s="1"/>
  <c r="CH35" i="47" s="1"/>
  <c r="CI35" i="47" s="1"/>
  <c r="CJ35" i="47" s="1"/>
  <c r="CK35" i="47" s="1"/>
  <c r="CL35" i="47" s="1"/>
  <c r="CM35" i="47" s="1"/>
  <c r="CN35" i="47" s="1"/>
  <c r="CO35" i="47" s="1"/>
  <c r="CP35" i="47" s="1"/>
  <c r="CQ35" i="47" s="1"/>
  <c r="CR35" i="47" s="1"/>
  <c r="BJ34" i="47"/>
  <c r="BK34" i="47" s="1"/>
  <c r="BL34" i="47" s="1"/>
  <c r="BM34" i="47" s="1"/>
  <c r="BN34" i="47" s="1"/>
  <c r="BO34" i="47" s="1"/>
  <c r="BP34" i="47" s="1"/>
  <c r="BQ34" i="47" s="1"/>
  <c r="BR34" i="47" s="1"/>
  <c r="BS34" i="47" s="1"/>
  <c r="BT34" i="47" s="1"/>
  <c r="BU34" i="47" s="1"/>
  <c r="BV34" i="47" s="1"/>
  <c r="BW34" i="47" s="1"/>
  <c r="BX34" i="47" s="1"/>
  <c r="BY34" i="47" s="1"/>
  <c r="BZ34" i="47" s="1"/>
  <c r="CA34" i="47" s="1"/>
  <c r="CB34" i="47" s="1"/>
  <c r="CC34" i="47" s="1"/>
  <c r="CD34" i="47" s="1"/>
  <c r="CE34" i="47" s="1"/>
  <c r="CF34" i="47" s="1"/>
  <c r="CG34" i="47" s="1"/>
  <c r="CH34" i="47" s="1"/>
  <c r="CI34" i="47" s="1"/>
  <c r="CJ34" i="47" s="1"/>
  <c r="CK34" i="47" s="1"/>
  <c r="CL34" i="47" s="1"/>
  <c r="CM34" i="47" s="1"/>
  <c r="CN34" i="47" s="1"/>
  <c r="CO34" i="47" s="1"/>
  <c r="CP34" i="47" s="1"/>
  <c r="CQ34" i="47" s="1"/>
  <c r="CR34" i="47" s="1"/>
  <c r="BJ33" i="47"/>
  <c r="BK33" i="47" s="1"/>
  <c r="BL33" i="47" s="1"/>
  <c r="BM33" i="47" s="1"/>
  <c r="BN33" i="47" s="1"/>
  <c r="BO33" i="47" s="1"/>
  <c r="BP33" i="47" s="1"/>
  <c r="BQ33" i="47" s="1"/>
  <c r="BR33" i="47" s="1"/>
  <c r="BS33" i="47" s="1"/>
  <c r="BT33" i="47" s="1"/>
  <c r="BU33" i="47" s="1"/>
  <c r="BV33" i="47" s="1"/>
  <c r="BW33" i="47" s="1"/>
  <c r="BX33" i="47" s="1"/>
  <c r="BY33" i="47" s="1"/>
  <c r="BZ33" i="47" s="1"/>
  <c r="CA33" i="47" s="1"/>
  <c r="CB33" i="47" s="1"/>
  <c r="CC33" i="47" s="1"/>
  <c r="CD33" i="47" s="1"/>
  <c r="CE33" i="47" s="1"/>
  <c r="CF33" i="47" s="1"/>
  <c r="CG33" i="47" s="1"/>
  <c r="CH33" i="47" s="1"/>
  <c r="CI33" i="47" s="1"/>
  <c r="CJ33" i="47" s="1"/>
  <c r="CK33" i="47" s="1"/>
  <c r="CL33" i="47" s="1"/>
  <c r="CM33" i="47" s="1"/>
  <c r="CN33" i="47" s="1"/>
  <c r="CO33" i="47" s="1"/>
  <c r="CP33" i="47" s="1"/>
  <c r="CQ33" i="47" s="1"/>
  <c r="CR33" i="47" s="1"/>
  <c r="BJ32" i="47"/>
  <c r="BK32" i="47" s="1"/>
  <c r="BL32" i="47" s="1"/>
  <c r="BM32" i="47" s="1"/>
  <c r="BN32" i="47" s="1"/>
  <c r="BO32" i="47" s="1"/>
  <c r="BP32" i="47" s="1"/>
  <c r="BQ32" i="47" s="1"/>
  <c r="BR32" i="47" s="1"/>
  <c r="BS32" i="47" s="1"/>
  <c r="BT32" i="47" s="1"/>
  <c r="BU32" i="47" s="1"/>
  <c r="BV32" i="47" s="1"/>
  <c r="BW32" i="47" s="1"/>
  <c r="BX32" i="47" s="1"/>
  <c r="BY32" i="47" s="1"/>
  <c r="BZ32" i="47" s="1"/>
  <c r="CA32" i="47" s="1"/>
  <c r="CB32" i="47" s="1"/>
  <c r="CC32" i="47" s="1"/>
  <c r="CD32" i="47" s="1"/>
  <c r="CE32" i="47" s="1"/>
  <c r="CF32" i="47" s="1"/>
  <c r="CG32" i="47" s="1"/>
  <c r="CH32" i="47" s="1"/>
  <c r="CI32" i="47" s="1"/>
  <c r="CJ32" i="47" s="1"/>
  <c r="CK32" i="47" s="1"/>
  <c r="CL32" i="47" s="1"/>
  <c r="CM32" i="47" s="1"/>
  <c r="CN32" i="47" s="1"/>
  <c r="CO32" i="47" s="1"/>
  <c r="CP32" i="47" s="1"/>
  <c r="CQ32" i="47" s="1"/>
  <c r="CR32" i="47" s="1"/>
  <c r="BJ31" i="47"/>
  <c r="BK31" i="47" s="1"/>
  <c r="BL31" i="47" s="1"/>
  <c r="BM31" i="47" s="1"/>
  <c r="BN31" i="47" s="1"/>
  <c r="BO31" i="47" s="1"/>
  <c r="BP31" i="47" s="1"/>
  <c r="BQ31" i="47" s="1"/>
  <c r="BR31" i="47" s="1"/>
  <c r="BS31" i="47" s="1"/>
  <c r="BT31" i="47" s="1"/>
  <c r="BU31" i="47" s="1"/>
  <c r="BV31" i="47" s="1"/>
  <c r="BW31" i="47" s="1"/>
  <c r="BX31" i="47" s="1"/>
  <c r="BY31" i="47" s="1"/>
  <c r="BZ31" i="47" s="1"/>
  <c r="CA31" i="47" s="1"/>
  <c r="CB31" i="47" s="1"/>
  <c r="CC31" i="47" s="1"/>
  <c r="CD31" i="47" s="1"/>
  <c r="CE31" i="47" s="1"/>
  <c r="CF31" i="47" s="1"/>
  <c r="CG31" i="47" s="1"/>
  <c r="CH31" i="47" s="1"/>
  <c r="CI31" i="47" s="1"/>
  <c r="CJ31" i="47" s="1"/>
  <c r="CK31" i="47" s="1"/>
  <c r="CL31" i="47" s="1"/>
  <c r="CM31" i="47" s="1"/>
  <c r="CN31" i="47" s="1"/>
  <c r="CO31" i="47" s="1"/>
  <c r="CP31" i="47" s="1"/>
  <c r="CQ31" i="47" s="1"/>
  <c r="CR31" i="47" s="1"/>
  <c r="BJ30" i="47"/>
  <c r="BK30" i="47" s="1"/>
  <c r="BL30" i="47" s="1"/>
  <c r="BM30" i="47" s="1"/>
  <c r="BN30" i="47" s="1"/>
  <c r="BO30" i="47" s="1"/>
  <c r="BP30" i="47" s="1"/>
  <c r="BQ30" i="47" s="1"/>
  <c r="BR30" i="47" s="1"/>
  <c r="BS30" i="47" s="1"/>
  <c r="BT30" i="47" s="1"/>
  <c r="BU30" i="47" s="1"/>
  <c r="BV30" i="47" s="1"/>
  <c r="BW30" i="47" s="1"/>
  <c r="BX30" i="47" s="1"/>
  <c r="BY30" i="47" s="1"/>
  <c r="BZ30" i="47" s="1"/>
  <c r="CA30" i="47" s="1"/>
  <c r="CB30" i="47" s="1"/>
  <c r="CC30" i="47" s="1"/>
  <c r="CD30" i="47" s="1"/>
  <c r="CE30" i="47" s="1"/>
  <c r="CF30" i="47" s="1"/>
  <c r="CG30" i="47" s="1"/>
  <c r="CH30" i="47" s="1"/>
  <c r="CI30" i="47" s="1"/>
  <c r="CJ30" i="47" s="1"/>
  <c r="CK30" i="47" s="1"/>
  <c r="CL30" i="47" s="1"/>
  <c r="CM30" i="47" s="1"/>
  <c r="CN30" i="47" s="1"/>
  <c r="CO30" i="47" s="1"/>
  <c r="CP30" i="47" s="1"/>
  <c r="CQ30" i="47" s="1"/>
  <c r="CR30" i="47" s="1"/>
  <c r="BJ29" i="47"/>
  <c r="BK29" i="47" s="1"/>
  <c r="BL29" i="47" s="1"/>
  <c r="BM29" i="47" s="1"/>
  <c r="BN29" i="47" s="1"/>
  <c r="BO29" i="47" s="1"/>
  <c r="BP29" i="47" s="1"/>
  <c r="BQ29" i="47" s="1"/>
  <c r="BR29" i="47" s="1"/>
  <c r="BS29" i="47" s="1"/>
  <c r="BT29" i="47" s="1"/>
  <c r="BU29" i="47" s="1"/>
  <c r="BV29" i="47" s="1"/>
  <c r="BW29" i="47" s="1"/>
  <c r="BX29" i="47" s="1"/>
  <c r="BY29" i="47" s="1"/>
  <c r="BZ29" i="47" s="1"/>
  <c r="CA29" i="47" s="1"/>
  <c r="CB29" i="47" s="1"/>
  <c r="CC29" i="47" s="1"/>
  <c r="CD29" i="47" s="1"/>
  <c r="CE29" i="47" s="1"/>
  <c r="CF29" i="47" s="1"/>
  <c r="CG29" i="47" s="1"/>
  <c r="CH29" i="47" s="1"/>
  <c r="CI29" i="47" s="1"/>
  <c r="CJ29" i="47" s="1"/>
  <c r="CK29" i="47" s="1"/>
  <c r="CL29" i="47" s="1"/>
  <c r="CM29" i="47" s="1"/>
  <c r="CN29" i="47" s="1"/>
  <c r="CO29" i="47" s="1"/>
  <c r="CP29" i="47" s="1"/>
  <c r="CQ29" i="47" s="1"/>
  <c r="CR29" i="47" s="1"/>
  <c r="BJ28" i="47"/>
  <c r="BK28" i="47" s="1"/>
  <c r="BL28" i="47" s="1"/>
  <c r="BM28" i="47" s="1"/>
  <c r="BN28" i="47" s="1"/>
  <c r="BO28" i="47" s="1"/>
  <c r="BP28" i="47" s="1"/>
  <c r="BQ28" i="47" s="1"/>
  <c r="BR28" i="47" s="1"/>
  <c r="BS28" i="47" s="1"/>
  <c r="BT28" i="47" s="1"/>
  <c r="BU28" i="47" s="1"/>
  <c r="BV28" i="47" s="1"/>
  <c r="BW28" i="47" s="1"/>
  <c r="BX28" i="47" s="1"/>
  <c r="BY28" i="47" s="1"/>
  <c r="BZ28" i="47" s="1"/>
  <c r="CA28" i="47" s="1"/>
  <c r="CB28" i="47" s="1"/>
  <c r="CC28" i="47" s="1"/>
  <c r="CD28" i="47" s="1"/>
  <c r="CE28" i="47" s="1"/>
  <c r="CF28" i="47" s="1"/>
  <c r="CG28" i="47" s="1"/>
  <c r="CH28" i="47" s="1"/>
  <c r="CI28" i="47" s="1"/>
  <c r="CJ28" i="47" s="1"/>
  <c r="CK28" i="47" s="1"/>
  <c r="CL28" i="47" s="1"/>
  <c r="CM28" i="47" s="1"/>
  <c r="CN28" i="47" s="1"/>
  <c r="CO28" i="47" s="1"/>
  <c r="CP28" i="47" s="1"/>
  <c r="CQ28" i="47" s="1"/>
  <c r="CR28" i="47" s="1"/>
  <c r="BJ27" i="47"/>
  <c r="BK27" i="47" s="1"/>
  <c r="BL27" i="47" s="1"/>
  <c r="BM27" i="47" s="1"/>
  <c r="BN27" i="47" s="1"/>
  <c r="BO27" i="47" s="1"/>
  <c r="BP27" i="47" s="1"/>
  <c r="BQ27" i="47" s="1"/>
  <c r="BR27" i="47" s="1"/>
  <c r="BS27" i="47" s="1"/>
  <c r="BT27" i="47" s="1"/>
  <c r="BU27" i="47" s="1"/>
  <c r="BV27" i="47" s="1"/>
  <c r="BW27" i="47" s="1"/>
  <c r="BX27" i="47" s="1"/>
  <c r="BY27" i="47" s="1"/>
  <c r="BZ27" i="47" s="1"/>
  <c r="CA27" i="47" s="1"/>
  <c r="CB27" i="47" s="1"/>
  <c r="CC27" i="47" s="1"/>
  <c r="CD27" i="47" s="1"/>
  <c r="CE27" i="47" s="1"/>
  <c r="CF27" i="47" s="1"/>
  <c r="CG27" i="47" s="1"/>
  <c r="CH27" i="47" s="1"/>
  <c r="CI27" i="47" s="1"/>
  <c r="CJ27" i="47" s="1"/>
  <c r="CK27" i="47" s="1"/>
  <c r="CL27" i="47" s="1"/>
  <c r="CM27" i="47" s="1"/>
  <c r="CN27" i="47" s="1"/>
  <c r="CO27" i="47" s="1"/>
  <c r="CP27" i="47" s="1"/>
  <c r="CQ27" i="47" s="1"/>
  <c r="CR27" i="47" s="1"/>
  <c r="BJ26" i="47"/>
  <c r="BK26" i="47" s="1"/>
  <c r="BL26" i="47" s="1"/>
  <c r="BM26" i="47" s="1"/>
  <c r="BN26" i="47" s="1"/>
  <c r="BO26" i="47" s="1"/>
  <c r="BP26" i="47" s="1"/>
  <c r="BQ26" i="47" s="1"/>
  <c r="BR26" i="47" s="1"/>
  <c r="BS26" i="47" s="1"/>
  <c r="BT26" i="47" s="1"/>
  <c r="BU26" i="47" s="1"/>
  <c r="BV26" i="47" s="1"/>
  <c r="BW26" i="47" s="1"/>
  <c r="BX26" i="47" s="1"/>
  <c r="BY26" i="47" s="1"/>
  <c r="BZ26" i="47" s="1"/>
  <c r="CA26" i="47" s="1"/>
  <c r="CB26" i="47" s="1"/>
  <c r="CC26" i="47" s="1"/>
  <c r="CD26" i="47" s="1"/>
  <c r="CE26" i="47" s="1"/>
  <c r="CF26" i="47" s="1"/>
  <c r="CG26" i="47" s="1"/>
  <c r="CH26" i="47" s="1"/>
  <c r="CI26" i="47" s="1"/>
  <c r="CJ26" i="47" s="1"/>
  <c r="CK26" i="47" s="1"/>
  <c r="CL26" i="47" s="1"/>
  <c r="CM26" i="47" s="1"/>
  <c r="CN26" i="47" s="1"/>
  <c r="CO26" i="47" s="1"/>
  <c r="CP26" i="47" s="1"/>
  <c r="CQ26" i="47" s="1"/>
  <c r="CR26" i="47" s="1"/>
  <c r="BJ25" i="47"/>
  <c r="BK25" i="47" s="1"/>
  <c r="BL25" i="47" s="1"/>
  <c r="BM25" i="47" s="1"/>
  <c r="BN25" i="47" s="1"/>
  <c r="BO25" i="47" s="1"/>
  <c r="BP25" i="47" s="1"/>
  <c r="BQ25" i="47" s="1"/>
  <c r="BR25" i="47" s="1"/>
  <c r="BS25" i="47" s="1"/>
  <c r="BT25" i="47" s="1"/>
  <c r="BU25" i="47" s="1"/>
  <c r="BV25" i="47" s="1"/>
  <c r="BW25" i="47" s="1"/>
  <c r="BX25" i="47" s="1"/>
  <c r="BY25" i="47" s="1"/>
  <c r="BZ25" i="47" s="1"/>
  <c r="CA25" i="47" s="1"/>
  <c r="CB25" i="47" s="1"/>
  <c r="CC25" i="47" s="1"/>
  <c r="CD25" i="47" s="1"/>
  <c r="CE25" i="47" s="1"/>
  <c r="CF25" i="47" s="1"/>
  <c r="CG25" i="47" s="1"/>
  <c r="CH25" i="47" s="1"/>
  <c r="CI25" i="47" s="1"/>
  <c r="CJ25" i="47" s="1"/>
  <c r="CK25" i="47" s="1"/>
  <c r="CL25" i="47" s="1"/>
  <c r="CM25" i="47" s="1"/>
  <c r="CN25" i="47" s="1"/>
  <c r="CO25" i="47" s="1"/>
  <c r="CP25" i="47" s="1"/>
  <c r="CQ25" i="47" s="1"/>
  <c r="CR25" i="47" s="1"/>
  <c r="BJ24" i="47"/>
  <c r="BK24" i="47" s="1"/>
  <c r="BL24" i="47" s="1"/>
  <c r="BM24" i="47" s="1"/>
  <c r="BN24" i="47" s="1"/>
  <c r="BO24" i="47" s="1"/>
  <c r="BP24" i="47" s="1"/>
  <c r="BQ24" i="47" s="1"/>
  <c r="BR24" i="47" s="1"/>
  <c r="BS24" i="47" s="1"/>
  <c r="BT24" i="47" s="1"/>
  <c r="BU24" i="47" s="1"/>
  <c r="BV24" i="47" s="1"/>
  <c r="BW24" i="47" s="1"/>
  <c r="BX24" i="47" s="1"/>
  <c r="BY24" i="47" s="1"/>
  <c r="BZ24" i="47" s="1"/>
  <c r="CA24" i="47" s="1"/>
  <c r="CB24" i="47" s="1"/>
  <c r="CC24" i="47" s="1"/>
  <c r="CD24" i="47" s="1"/>
  <c r="CE24" i="47" s="1"/>
  <c r="CF24" i="47" s="1"/>
  <c r="CG24" i="47" s="1"/>
  <c r="CH24" i="47" s="1"/>
  <c r="CI24" i="47" s="1"/>
  <c r="CJ24" i="47" s="1"/>
  <c r="CK24" i="47" s="1"/>
  <c r="CL24" i="47" s="1"/>
  <c r="CM24" i="47" s="1"/>
  <c r="CN24" i="47" s="1"/>
  <c r="CO24" i="47" s="1"/>
  <c r="CP24" i="47" s="1"/>
  <c r="CQ24" i="47" s="1"/>
  <c r="CR24" i="47" s="1"/>
  <c r="BJ23" i="47"/>
  <c r="BK23" i="47" s="1"/>
  <c r="BL23" i="47" s="1"/>
  <c r="BM23" i="47" s="1"/>
  <c r="BN23" i="47" s="1"/>
  <c r="BO23" i="47" s="1"/>
  <c r="BP23" i="47" s="1"/>
  <c r="BQ23" i="47" s="1"/>
  <c r="BR23" i="47" s="1"/>
  <c r="BS23" i="47" s="1"/>
  <c r="BT23" i="47" s="1"/>
  <c r="BU23" i="47" s="1"/>
  <c r="BV23" i="47" s="1"/>
  <c r="BW23" i="47" s="1"/>
  <c r="BX23" i="47" s="1"/>
  <c r="BY23" i="47" s="1"/>
  <c r="BZ23" i="47" s="1"/>
  <c r="CA23" i="47" s="1"/>
  <c r="CB23" i="47" s="1"/>
  <c r="CC23" i="47" s="1"/>
  <c r="CD23" i="47" s="1"/>
  <c r="CE23" i="47" s="1"/>
  <c r="CF23" i="47" s="1"/>
  <c r="CG23" i="47" s="1"/>
  <c r="CH23" i="47" s="1"/>
  <c r="CI23" i="47" s="1"/>
  <c r="CJ23" i="47" s="1"/>
  <c r="CK23" i="47" s="1"/>
  <c r="CL23" i="47" s="1"/>
  <c r="CM23" i="47" s="1"/>
  <c r="CN23" i="47" s="1"/>
  <c r="CO23" i="47" s="1"/>
  <c r="CP23" i="47" s="1"/>
  <c r="CQ23" i="47" s="1"/>
  <c r="CR23" i="47" s="1"/>
  <c r="BJ22" i="47"/>
  <c r="BK22" i="47" s="1"/>
  <c r="BL22" i="47" s="1"/>
  <c r="BM22" i="47" s="1"/>
  <c r="BN22" i="47" s="1"/>
  <c r="BO22" i="47" s="1"/>
  <c r="BP22" i="47" s="1"/>
  <c r="BQ22" i="47" s="1"/>
  <c r="BR22" i="47" s="1"/>
  <c r="BS22" i="47" s="1"/>
  <c r="BT22" i="47" s="1"/>
  <c r="BU22" i="47" s="1"/>
  <c r="BV22" i="47" s="1"/>
  <c r="BW22" i="47" s="1"/>
  <c r="BX22" i="47" s="1"/>
  <c r="BY22" i="47" s="1"/>
  <c r="BZ22" i="47" s="1"/>
  <c r="CA22" i="47" s="1"/>
  <c r="CB22" i="47" s="1"/>
  <c r="CC22" i="47" s="1"/>
  <c r="CD22" i="47" s="1"/>
  <c r="CE22" i="47" s="1"/>
  <c r="CF22" i="47" s="1"/>
  <c r="CG22" i="47" s="1"/>
  <c r="CH22" i="47" s="1"/>
  <c r="CI22" i="47" s="1"/>
  <c r="CJ22" i="47" s="1"/>
  <c r="CK22" i="47" s="1"/>
  <c r="CL22" i="47" s="1"/>
  <c r="CM22" i="47" s="1"/>
  <c r="CN22" i="47" s="1"/>
  <c r="CO22" i="47" s="1"/>
  <c r="CP22" i="47" s="1"/>
  <c r="CQ22" i="47" s="1"/>
  <c r="CR22" i="47" s="1"/>
  <c r="BJ21" i="47"/>
  <c r="BK21" i="47" s="1"/>
  <c r="BL21" i="47" s="1"/>
  <c r="BM21" i="47" s="1"/>
  <c r="BN21" i="47" s="1"/>
  <c r="BO21" i="47" s="1"/>
  <c r="BP21" i="47" s="1"/>
  <c r="BQ21" i="47" s="1"/>
  <c r="BR21" i="47" s="1"/>
  <c r="BS21" i="47" s="1"/>
  <c r="BT21" i="47" s="1"/>
  <c r="BU21" i="47" s="1"/>
  <c r="BV21" i="47" s="1"/>
  <c r="BW21" i="47" s="1"/>
  <c r="BX21" i="47" s="1"/>
  <c r="BY21" i="47" s="1"/>
  <c r="BZ21" i="47" s="1"/>
  <c r="CA21" i="47" s="1"/>
  <c r="CB21" i="47" s="1"/>
  <c r="CC21" i="47" s="1"/>
  <c r="CD21" i="47" s="1"/>
  <c r="CE21" i="47" s="1"/>
  <c r="CF21" i="47" s="1"/>
  <c r="CG21" i="47" s="1"/>
  <c r="CH21" i="47" s="1"/>
  <c r="CI21" i="47" s="1"/>
  <c r="CJ21" i="47" s="1"/>
  <c r="CK21" i="47" s="1"/>
  <c r="CL21" i="47" s="1"/>
  <c r="CM21" i="47" s="1"/>
  <c r="CN21" i="47" s="1"/>
  <c r="CO21" i="47" s="1"/>
  <c r="CP21" i="47" s="1"/>
  <c r="CQ21" i="47" s="1"/>
  <c r="CR21" i="47" s="1"/>
  <c r="BJ20" i="47"/>
  <c r="BK20" i="47" s="1"/>
  <c r="BL20" i="47" s="1"/>
  <c r="BM20" i="47" s="1"/>
  <c r="BN20" i="47" s="1"/>
  <c r="BO20" i="47" s="1"/>
  <c r="BP20" i="47" s="1"/>
  <c r="BQ20" i="47" s="1"/>
  <c r="BR20" i="47" s="1"/>
  <c r="BS20" i="47" s="1"/>
  <c r="BT20" i="47" s="1"/>
  <c r="BU20" i="47" s="1"/>
  <c r="BV20" i="47" s="1"/>
  <c r="BW20" i="47" s="1"/>
  <c r="BX20" i="47" s="1"/>
  <c r="BY20" i="47" s="1"/>
  <c r="BZ20" i="47" s="1"/>
  <c r="CA20" i="47" s="1"/>
  <c r="CB20" i="47" s="1"/>
  <c r="CC20" i="47" s="1"/>
  <c r="CD20" i="47" s="1"/>
  <c r="CE20" i="47" s="1"/>
  <c r="CF20" i="47" s="1"/>
  <c r="CG20" i="47" s="1"/>
  <c r="CH20" i="47" s="1"/>
  <c r="CI20" i="47" s="1"/>
  <c r="CJ20" i="47" s="1"/>
  <c r="CK20" i="47" s="1"/>
  <c r="CL20" i="47" s="1"/>
  <c r="CM20" i="47" s="1"/>
  <c r="CN20" i="47" s="1"/>
  <c r="CO20" i="47" s="1"/>
  <c r="CP20" i="47" s="1"/>
  <c r="CQ20" i="47" s="1"/>
  <c r="CR20" i="47" s="1"/>
  <c r="BJ19" i="47"/>
  <c r="BK19" i="47" s="1"/>
  <c r="BL19" i="47" s="1"/>
  <c r="BM19" i="47" s="1"/>
  <c r="BN19" i="47" s="1"/>
  <c r="BO19" i="47" s="1"/>
  <c r="BP19" i="47" s="1"/>
  <c r="BQ19" i="47" s="1"/>
  <c r="BR19" i="47" s="1"/>
  <c r="BS19" i="47" s="1"/>
  <c r="BT19" i="47" s="1"/>
  <c r="BU19" i="47" s="1"/>
  <c r="BV19" i="47" s="1"/>
  <c r="BW19" i="47" s="1"/>
  <c r="BX19" i="47" s="1"/>
  <c r="BY19" i="47" s="1"/>
  <c r="BZ19" i="47" s="1"/>
  <c r="CA19" i="47" s="1"/>
  <c r="CB19" i="47" s="1"/>
  <c r="CC19" i="47" s="1"/>
  <c r="CD19" i="47" s="1"/>
  <c r="CE19" i="47" s="1"/>
  <c r="CF19" i="47" s="1"/>
  <c r="CG19" i="47" s="1"/>
  <c r="CH19" i="47" s="1"/>
  <c r="CI19" i="47" s="1"/>
  <c r="CJ19" i="47" s="1"/>
  <c r="CK19" i="47" s="1"/>
  <c r="CL19" i="47" s="1"/>
  <c r="CM19" i="47" s="1"/>
  <c r="CN19" i="47" s="1"/>
  <c r="CO19" i="47" s="1"/>
  <c r="CP19" i="47" s="1"/>
  <c r="CQ19" i="47" s="1"/>
  <c r="CR19" i="47" s="1"/>
  <c r="BJ18" i="47"/>
  <c r="BK18" i="47" s="1"/>
  <c r="BL18" i="47" s="1"/>
  <c r="BM18" i="47" s="1"/>
  <c r="BN18" i="47" s="1"/>
  <c r="BO18" i="47" s="1"/>
  <c r="BP18" i="47" s="1"/>
  <c r="BQ18" i="47" s="1"/>
  <c r="BR18" i="47" s="1"/>
  <c r="BS18" i="47" s="1"/>
  <c r="BT18" i="47" s="1"/>
  <c r="BU18" i="47" s="1"/>
  <c r="BV18" i="47" s="1"/>
  <c r="BW18" i="47" s="1"/>
  <c r="BX18" i="47" s="1"/>
  <c r="BY18" i="47" s="1"/>
  <c r="BZ18" i="47" s="1"/>
  <c r="CA18" i="47" s="1"/>
  <c r="CB18" i="47" s="1"/>
  <c r="CC18" i="47" s="1"/>
  <c r="CD18" i="47" s="1"/>
  <c r="CE18" i="47" s="1"/>
  <c r="CF18" i="47" s="1"/>
  <c r="CG18" i="47" s="1"/>
  <c r="CH18" i="47" s="1"/>
  <c r="CI18" i="47" s="1"/>
  <c r="CJ18" i="47" s="1"/>
  <c r="CK18" i="47" s="1"/>
  <c r="CL18" i="47" s="1"/>
  <c r="CM18" i="47" s="1"/>
  <c r="CN18" i="47" s="1"/>
  <c r="CO18" i="47" s="1"/>
  <c r="CP18" i="47" s="1"/>
  <c r="CQ18" i="47" s="1"/>
  <c r="CR18" i="47"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BJ16" i="47"/>
  <c r="BK16" i="47" s="1"/>
  <c r="BL16" i="47" s="1"/>
  <c r="BM16" i="47" s="1"/>
  <c r="BN16" i="47" s="1"/>
  <c r="BO16" i="47" s="1"/>
  <c r="BP16" i="47" s="1"/>
  <c r="BQ16" i="47" s="1"/>
  <c r="BR16" i="47" s="1"/>
  <c r="BS16" i="47" s="1"/>
  <c r="BT16" i="47" s="1"/>
  <c r="BU16" i="47" s="1"/>
  <c r="BV16" i="47" s="1"/>
  <c r="BW16" i="47" s="1"/>
  <c r="BX16" i="47" s="1"/>
  <c r="BY16" i="47" s="1"/>
  <c r="BZ16" i="47" s="1"/>
  <c r="CA16" i="47" s="1"/>
  <c r="CB16" i="47" s="1"/>
  <c r="CC16" i="47" s="1"/>
  <c r="CD16" i="47" s="1"/>
  <c r="CE16" i="47" s="1"/>
  <c r="CF16" i="47" s="1"/>
  <c r="CG16" i="47" s="1"/>
  <c r="CH16" i="47" s="1"/>
  <c r="CI16" i="47" s="1"/>
  <c r="CJ16" i="47" s="1"/>
  <c r="CK16" i="47" s="1"/>
  <c r="CL16" i="47" s="1"/>
  <c r="CM16" i="47" s="1"/>
  <c r="CN16" i="47" s="1"/>
  <c r="CO16" i="47" s="1"/>
  <c r="CP16" i="47" s="1"/>
  <c r="CQ16" i="47" s="1"/>
  <c r="CR16" i="47" s="1"/>
  <c r="BJ15" i="47"/>
  <c r="BK15" i="47" s="1"/>
  <c r="BL15" i="47" s="1"/>
  <c r="BM15" i="47" s="1"/>
  <c r="BN15" i="47" s="1"/>
  <c r="BO15" i="47" s="1"/>
  <c r="BP15" i="47" s="1"/>
  <c r="BQ15" i="47" s="1"/>
  <c r="BR15" i="47" s="1"/>
  <c r="BS15" i="47" s="1"/>
  <c r="BT15" i="47" s="1"/>
  <c r="BU15" i="47" s="1"/>
  <c r="BV15" i="47" s="1"/>
  <c r="BW15" i="47" s="1"/>
  <c r="BX15" i="47" s="1"/>
  <c r="BY15" i="47" s="1"/>
  <c r="BZ15" i="47" s="1"/>
  <c r="CA15" i="47" s="1"/>
  <c r="CB15" i="47" s="1"/>
  <c r="CC15" i="47" s="1"/>
  <c r="CD15" i="47" s="1"/>
  <c r="CE15" i="47" s="1"/>
  <c r="CF15" i="47" s="1"/>
  <c r="CG15" i="47" s="1"/>
  <c r="CH15" i="47" s="1"/>
  <c r="CI15" i="47" s="1"/>
  <c r="CJ15" i="47" s="1"/>
  <c r="CK15" i="47" s="1"/>
  <c r="CL15" i="47" s="1"/>
  <c r="CM15" i="47" s="1"/>
  <c r="CN15" i="47" s="1"/>
  <c r="CO15" i="47" s="1"/>
  <c r="CP15" i="47" s="1"/>
  <c r="CQ15" i="47" s="1"/>
  <c r="CR15" i="47" s="1"/>
  <c r="BJ14" i="47"/>
  <c r="BK14" i="47" s="1"/>
  <c r="BL14" i="47" s="1"/>
  <c r="BM14" i="47" s="1"/>
  <c r="BN14" i="47" s="1"/>
  <c r="BO14" i="47" s="1"/>
  <c r="BP14" i="47" s="1"/>
  <c r="BQ14" i="47" s="1"/>
  <c r="BR14" i="47" s="1"/>
  <c r="BS14" i="47" s="1"/>
  <c r="BT14" i="47" s="1"/>
  <c r="BU14" i="47" s="1"/>
  <c r="BV14" i="47" s="1"/>
  <c r="BW14" i="47" s="1"/>
  <c r="BX14" i="47" s="1"/>
  <c r="BY14" i="47" s="1"/>
  <c r="BZ14" i="47" s="1"/>
  <c r="CA14" i="47" s="1"/>
  <c r="CB14" i="47" s="1"/>
  <c r="CC14" i="47" s="1"/>
  <c r="CD14" i="47" s="1"/>
  <c r="CE14" i="47" s="1"/>
  <c r="CF14" i="47" s="1"/>
  <c r="CG14" i="47" s="1"/>
  <c r="CH14" i="47" s="1"/>
  <c r="CI14" i="47" s="1"/>
  <c r="CJ14" i="47" s="1"/>
  <c r="CK14" i="47" s="1"/>
  <c r="CL14" i="47" s="1"/>
  <c r="CM14" i="47" s="1"/>
  <c r="CN14" i="47" s="1"/>
  <c r="CO14" i="47" s="1"/>
  <c r="CP14" i="47" s="1"/>
  <c r="CQ14" i="47" s="1"/>
  <c r="CR14" i="47" s="1"/>
  <c r="BJ13" i="47"/>
  <c r="BK13" i="47" s="1"/>
  <c r="BL13" i="47" s="1"/>
  <c r="BM13" i="47" s="1"/>
  <c r="BN13" i="47" s="1"/>
  <c r="BO13" i="47" s="1"/>
  <c r="BP13" i="47" s="1"/>
  <c r="BQ13" i="47" s="1"/>
  <c r="BR13" i="47" s="1"/>
  <c r="BS13" i="47" s="1"/>
  <c r="BT13" i="47" s="1"/>
  <c r="BU13" i="47" s="1"/>
  <c r="BV13" i="47" s="1"/>
  <c r="BW13" i="47" s="1"/>
  <c r="BX13" i="47" s="1"/>
  <c r="BY13" i="47" s="1"/>
  <c r="BZ13" i="47" s="1"/>
  <c r="CA13" i="47" s="1"/>
  <c r="CB13" i="47" s="1"/>
  <c r="CC13" i="47" s="1"/>
  <c r="CD13" i="47" s="1"/>
  <c r="CE13" i="47" s="1"/>
  <c r="CF13" i="47" s="1"/>
  <c r="CG13" i="47" s="1"/>
  <c r="CH13" i="47" s="1"/>
  <c r="CI13" i="47" s="1"/>
  <c r="CJ13" i="47" s="1"/>
  <c r="CK13" i="47" s="1"/>
  <c r="CL13" i="47" s="1"/>
  <c r="CM13" i="47" s="1"/>
  <c r="CN13" i="47" s="1"/>
  <c r="CO13" i="47" s="1"/>
  <c r="CP13" i="47" s="1"/>
  <c r="CQ13" i="47" s="1"/>
  <c r="CR13" i="47" s="1"/>
  <c r="BJ12" i="47"/>
  <c r="BK12" i="47" s="1"/>
  <c r="BL12" i="47" s="1"/>
  <c r="BM12" i="47" s="1"/>
  <c r="BN12" i="47" s="1"/>
  <c r="BO12" i="47" s="1"/>
  <c r="BP12" i="47" s="1"/>
  <c r="BQ12" i="47" s="1"/>
  <c r="BR12" i="47" s="1"/>
  <c r="BS12" i="47" s="1"/>
  <c r="BT12" i="47" s="1"/>
  <c r="BU12" i="47" s="1"/>
  <c r="BV12" i="47" s="1"/>
  <c r="BW12" i="47" s="1"/>
  <c r="BX12" i="47" s="1"/>
  <c r="BY12" i="47" s="1"/>
  <c r="BZ12" i="47" s="1"/>
  <c r="CA12" i="47" s="1"/>
  <c r="CB12" i="47" s="1"/>
  <c r="CC12" i="47" s="1"/>
  <c r="CD12" i="47" s="1"/>
  <c r="CE12" i="47" s="1"/>
  <c r="CF12" i="47" s="1"/>
  <c r="CG12" i="47" s="1"/>
  <c r="CH12" i="47" s="1"/>
  <c r="CI12" i="47" s="1"/>
  <c r="CJ12" i="47" s="1"/>
  <c r="CK12" i="47" s="1"/>
  <c r="CL12" i="47" s="1"/>
  <c r="CM12" i="47" s="1"/>
  <c r="CN12" i="47" s="1"/>
  <c r="CO12" i="47" s="1"/>
  <c r="CP12" i="47" s="1"/>
  <c r="CQ12" i="47" s="1"/>
  <c r="CR12" i="47" s="1"/>
  <c r="BJ11" i="47"/>
  <c r="BK11" i="47" s="1"/>
  <c r="BL11" i="47" s="1"/>
  <c r="BM11" i="47" s="1"/>
  <c r="BN11" i="47" s="1"/>
  <c r="BO11" i="47" s="1"/>
  <c r="BP11" i="47" s="1"/>
  <c r="BQ11" i="47" s="1"/>
  <c r="BR11" i="47" s="1"/>
  <c r="BS11" i="47" s="1"/>
  <c r="BT11" i="47" s="1"/>
  <c r="BU11" i="47" s="1"/>
  <c r="BV11" i="47" s="1"/>
  <c r="BW11" i="47" s="1"/>
  <c r="BX11" i="47" s="1"/>
  <c r="BY11" i="47" s="1"/>
  <c r="BZ11" i="47" s="1"/>
  <c r="CA11" i="47" s="1"/>
  <c r="CB11" i="47" s="1"/>
  <c r="CC11" i="47" s="1"/>
  <c r="CD11" i="47" s="1"/>
  <c r="CE11" i="47" s="1"/>
  <c r="CF11" i="47" s="1"/>
  <c r="CG11" i="47" s="1"/>
  <c r="CH11" i="47" s="1"/>
  <c r="CI11" i="47" s="1"/>
  <c r="CJ11" i="47" s="1"/>
  <c r="CK11" i="47" s="1"/>
  <c r="CL11" i="47" s="1"/>
  <c r="CM11" i="47" s="1"/>
  <c r="CN11" i="47" s="1"/>
  <c r="CO11" i="47" s="1"/>
  <c r="CP11" i="47" s="1"/>
  <c r="CQ11" i="47" s="1"/>
  <c r="CR11" i="47" s="1"/>
  <c r="BJ10" i="47"/>
  <c r="BK10" i="47" l="1"/>
  <c r="BL10" i="47" s="1"/>
  <c r="BM10" i="47" s="1"/>
  <c r="BN10" i="47" s="1"/>
  <c r="BO10" i="47" s="1"/>
  <c r="BP10" i="47" s="1"/>
  <c r="BQ10" i="47" s="1"/>
  <c r="BR10" i="47" s="1"/>
  <c r="BS10" i="47" s="1"/>
  <c r="BT10" i="47" s="1"/>
  <c r="BU10" i="47" s="1"/>
  <c r="BV10" i="47" s="1"/>
  <c r="BW10" i="47" s="1"/>
  <c r="BX10" i="47" s="1"/>
  <c r="BY10" i="47" s="1"/>
  <c r="BZ10" i="47" s="1"/>
  <c r="CA10" i="47" s="1"/>
  <c r="CB10" i="47" s="1"/>
  <c r="CC10" i="47" s="1"/>
  <c r="CD10" i="47" s="1"/>
  <c r="CE10" i="47" s="1"/>
  <c r="CF10" i="47" s="1"/>
  <c r="CG10" i="47" s="1"/>
  <c r="CH10" i="47" s="1"/>
  <c r="CI10" i="47" s="1"/>
  <c r="CJ10" i="47" s="1"/>
  <c r="CK10" i="47" s="1"/>
  <c r="CL10" i="47" s="1"/>
  <c r="CM10" i="47" s="1"/>
  <c r="CN10" i="47" s="1"/>
  <c r="CO10" i="47" s="1"/>
  <c r="CP10" i="47" s="1"/>
  <c r="CQ10" i="47" s="1"/>
  <c r="CR10" i="47" s="1"/>
  <c r="B35" i="49" l="1"/>
  <c r="B34" i="49"/>
  <c r="B33" i="49"/>
  <c r="B32" i="49"/>
  <c r="B31" i="49"/>
  <c r="B30" i="49"/>
  <c r="B29" i="49"/>
  <c r="B28" i="49"/>
  <c r="B27" i="49"/>
  <c r="B26" i="49"/>
  <c r="B25" i="49"/>
  <c r="B24" i="49"/>
  <c r="B23" i="49"/>
  <c r="B22" i="49"/>
  <c r="B21" i="49"/>
  <c r="B20" i="49"/>
  <c r="B19" i="49"/>
  <c r="B18" i="49"/>
  <c r="B17" i="49"/>
  <c r="B16" i="49"/>
  <c r="B15" i="49"/>
  <c r="B14" i="49"/>
  <c r="B13" i="49"/>
  <c r="B12" i="49"/>
  <c r="B11" i="49"/>
  <c r="B10" i="49"/>
  <c r="F6" i="50" l="1"/>
  <c r="D7" i="50" l="1"/>
  <c r="AT32" i="49" l="1"/>
  <c r="AU32" i="49" s="1"/>
  <c r="AV32" i="49" s="1"/>
  <c r="AW32" i="49" s="1"/>
  <c r="AX32" i="49" s="1"/>
  <c r="AY32" i="49" s="1"/>
  <c r="AZ32" i="49" s="1"/>
  <c r="BA32" i="49" s="1"/>
  <c r="BB32" i="49" s="1"/>
  <c r="BC32" i="49" s="1"/>
  <c r="BD32" i="49" s="1"/>
  <c r="BE32" i="49" s="1"/>
  <c r="BF32" i="49" s="1"/>
  <c r="BG32" i="49" s="1"/>
  <c r="BH32" i="49" s="1"/>
  <c r="BI32" i="49" s="1"/>
  <c r="BJ32" i="49" s="1"/>
  <c r="BK32" i="49" s="1"/>
  <c r="BL32" i="49" s="1"/>
  <c r="BM32" i="49" s="1"/>
  <c r="BN32" i="49" s="1"/>
  <c r="BO32" i="49" s="1"/>
  <c r="BP32" i="49" s="1"/>
  <c r="BQ32" i="49" s="1"/>
  <c r="BR32" i="49" s="1"/>
  <c r="BS32" i="49" s="1"/>
  <c r="BT32" i="49" s="1"/>
  <c r="BU32" i="49" s="1"/>
  <c r="BV32" i="49" s="1"/>
  <c r="BW32" i="49" s="1"/>
  <c r="BX32" i="49" s="1"/>
  <c r="BY32" i="49" s="1"/>
  <c r="BZ32" i="49" s="1"/>
  <c r="CA32" i="49" s="1"/>
  <c r="CB32" i="49" s="1"/>
  <c r="AT31" i="49"/>
  <c r="AU31" i="49" s="1"/>
  <c r="AV31" i="49" s="1"/>
  <c r="AW31" i="49" s="1"/>
  <c r="AX31" i="49" s="1"/>
  <c r="AY31" i="49" s="1"/>
  <c r="AZ31" i="49" s="1"/>
  <c r="BA31" i="49" s="1"/>
  <c r="BB31" i="49" s="1"/>
  <c r="BC31" i="49" s="1"/>
  <c r="BD31" i="49" s="1"/>
  <c r="BE31" i="49" s="1"/>
  <c r="BF31" i="49" s="1"/>
  <c r="BG31" i="49" s="1"/>
  <c r="BH31" i="49" s="1"/>
  <c r="BI31" i="49" s="1"/>
  <c r="BJ31" i="49" s="1"/>
  <c r="BK31" i="49" s="1"/>
  <c r="BL31" i="49" s="1"/>
  <c r="BM31" i="49" s="1"/>
  <c r="BN31" i="49" s="1"/>
  <c r="BO31" i="49" s="1"/>
  <c r="BP31" i="49" s="1"/>
  <c r="BQ31" i="49" s="1"/>
  <c r="BR31" i="49" s="1"/>
  <c r="BS31" i="49" s="1"/>
  <c r="BT31" i="49" s="1"/>
  <c r="BU31" i="49" s="1"/>
  <c r="BV31" i="49" s="1"/>
  <c r="BW31" i="49" s="1"/>
  <c r="BX31" i="49" s="1"/>
  <c r="BY31" i="49" s="1"/>
  <c r="BZ31" i="49" s="1"/>
  <c r="CA31" i="49" s="1"/>
  <c r="CB31" i="49" s="1"/>
  <c r="AT30" i="49"/>
  <c r="AU30" i="49" s="1"/>
  <c r="AV30" i="49" s="1"/>
  <c r="AW30" i="49" s="1"/>
  <c r="AX30" i="49" s="1"/>
  <c r="AY30" i="49" s="1"/>
  <c r="AZ30" i="49" s="1"/>
  <c r="BA30" i="49" s="1"/>
  <c r="BB30" i="49" s="1"/>
  <c r="BC30" i="49" s="1"/>
  <c r="BD30" i="49" s="1"/>
  <c r="BE30" i="49" s="1"/>
  <c r="BF30" i="49" s="1"/>
  <c r="BG30" i="49" s="1"/>
  <c r="BH30" i="49" s="1"/>
  <c r="BI30" i="49" s="1"/>
  <c r="BJ30" i="49" s="1"/>
  <c r="BK30" i="49" s="1"/>
  <c r="BL30" i="49" s="1"/>
  <c r="BM30" i="49" s="1"/>
  <c r="BN30" i="49" s="1"/>
  <c r="BO30" i="49" s="1"/>
  <c r="BP30" i="49" s="1"/>
  <c r="BQ30" i="49" s="1"/>
  <c r="BR30" i="49" s="1"/>
  <c r="BS30" i="49" s="1"/>
  <c r="BT30" i="49" s="1"/>
  <c r="BU30" i="49" s="1"/>
  <c r="BV30" i="49" s="1"/>
  <c r="BW30" i="49" s="1"/>
  <c r="BX30" i="49" s="1"/>
  <c r="BY30" i="49" s="1"/>
  <c r="BZ30" i="49" s="1"/>
  <c r="CA30" i="49" s="1"/>
  <c r="CB30" i="49" s="1"/>
  <c r="AT29" i="49"/>
  <c r="AU29" i="49" s="1"/>
  <c r="AV29" i="49" s="1"/>
  <c r="AW29" i="49" s="1"/>
  <c r="AX29" i="49" s="1"/>
  <c r="AY29" i="49" s="1"/>
  <c r="AZ29" i="49" s="1"/>
  <c r="BA29" i="49" s="1"/>
  <c r="BB29" i="49" s="1"/>
  <c r="BC29" i="49" s="1"/>
  <c r="BD29" i="49" s="1"/>
  <c r="BE29" i="49" s="1"/>
  <c r="BF29" i="49" s="1"/>
  <c r="BG29" i="49" s="1"/>
  <c r="BH29" i="49" s="1"/>
  <c r="BI29" i="49" s="1"/>
  <c r="BJ29" i="49" s="1"/>
  <c r="BK29" i="49" s="1"/>
  <c r="BL29" i="49" s="1"/>
  <c r="BM29" i="49" s="1"/>
  <c r="BN29" i="49" s="1"/>
  <c r="BO29" i="49" s="1"/>
  <c r="BP29" i="49" s="1"/>
  <c r="BQ29" i="49" s="1"/>
  <c r="BR29" i="49" s="1"/>
  <c r="BS29" i="49" s="1"/>
  <c r="BT29" i="49" s="1"/>
  <c r="BU29" i="49" s="1"/>
  <c r="BV29" i="49" s="1"/>
  <c r="BW29" i="49" s="1"/>
  <c r="BX29" i="49" s="1"/>
  <c r="BY29" i="49" s="1"/>
  <c r="BZ29" i="49" s="1"/>
  <c r="CA29" i="49" s="1"/>
  <c r="CB29" i="49" s="1"/>
  <c r="AT28" i="49"/>
  <c r="AU28" i="49" s="1"/>
  <c r="AV28" i="49" s="1"/>
  <c r="AW28" i="49" s="1"/>
  <c r="AX28" i="49" s="1"/>
  <c r="AY28" i="49" s="1"/>
  <c r="AZ28" i="49" s="1"/>
  <c r="BA28" i="49" s="1"/>
  <c r="BB28" i="49" s="1"/>
  <c r="BC28" i="49" s="1"/>
  <c r="BD28" i="49" s="1"/>
  <c r="BE28" i="49" s="1"/>
  <c r="BF28" i="49" s="1"/>
  <c r="BG28" i="49" s="1"/>
  <c r="BH28" i="49" s="1"/>
  <c r="BI28" i="49" s="1"/>
  <c r="BJ28" i="49" s="1"/>
  <c r="BK28" i="49" s="1"/>
  <c r="BL28" i="49" s="1"/>
  <c r="BM28" i="49" s="1"/>
  <c r="BN28" i="49" s="1"/>
  <c r="BO28" i="49" s="1"/>
  <c r="BP28" i="49" s="1"/>
  <c r="BQ28" i="49" s="1"/>
  <c r="BR28" i="49" s="1"/>
  <c r="BS28" i="49" s="1"/>
  <c r="BT28" i="49" s="1"/>
  <c r="BU28" i="49" s="1"/>
  <c r="BV28" i="49" s="1"/>
  <c r="BW28" i="49" s="1"/>
  <c r="BX28" i="49" s="1"/>
  <c r="BY28" i="49" s="1"/>
  <c r="BZ28" i="49" s="1"/>
  <c r="CA28" i="49" s="1"/>
  <c r="CB28" i="49" s="1"/>
  <c r="AT27" i="49"/>
  <c r="AU27" i="49" s="1"/>
  <c r="AV27" i="49" s="1"/>
  <c r="AW27" i="49" s="1"/>
  <c r="AX27" i="49" s="1"/>
  <c r="AY27" i="49" s="1"/>
  <c r="AZ27" i="49" s="1"/>
  <c r="BA27" i="49" s="1"/>
  <c r="BB27" i="49" s="1"/>
  <c r="BC27" i="49" s="1"/>
  <c r="BD27" i="49" s="1"/>
  <c r="BE27" i="49" s="1"/>
  <c r="BF27" i="49" s="1"/>
  <c r="BG27" i="49" s="1"/>
  <c r="BH27" i="49" s="1"/>
  <c r="BI27" i="49" s="1"/>
  <c r="BJ27" i="49" s="1"/>
  <c r="BK27" i="49" s="1"/>
  <c r="BL27" i="49" s="1"/>
  <c r="BM27" i="49" s="1"/>
  <c r="BN27" i="49" s="1"/>
  <c r="BO27" i="49" s="1"/>
  <c r="BP27" i="49" s="1"/>
  <c r="BQ27" i="49" s="1"/>
  <c r="BR27" i="49" s="1"/>
  <c r="BS27" i="49" s="1"/>
  <c r="BT27" i="49" s="1"/>
  <c r="BU27" i="49" s="1"/>
  <c r="BV27" i="49" s="1"/>
  <c r="BW27" i="49" s="1"/>
  <c r="BX27" i="49" s="1"/>
  <c r="BY27" i="49" s="1"/>
  <c r="BZ27" i="49" s="1"/>
  <c r="CA27" i="49" s="1"/>
  <c r="CB27" i="49" s="1"/>
  <c r="AT26" i="49"/>
  <c r="AU26" i="49" s="1"/>
  <c r="AV26" i="49" s="1"/>
  <c r="AW26" i="49" s="1"/>
  <c r="AX26" i="49" s="1"/>
  <c r="AY26" i="49" s="1"/>
  <c r="AZ26" i="49" s="1"/>
  <c r="BA26" i="49" s="1"/>
  <c r="BB26" i="49" s="1"/>
  <c r="BC26" i="49" s="1"/>
  <c r="BD26" i="49" s="1"/>
  <c r="BE26" i="49" s="1"/>
  <c r="BF26" i="49" s="1"/>
  <c r="BG26" i="49" s="1"/>
  <c r="BH26" i="49" s="1"/>
  <c r="BI26" i="49" s="1"/>
  <c r="BJ26" i="49" s="1"/>
  <c r="BK26" i="49" s="1"/>
  <c r="BL26" i="49" s="1"/>
  <c r="BM26" i="49" s="1"/>
  <c r="BN26" i="49" s="1"/>
  <c r="BO26" i="49" s="1"/>
  <c r="BP26" i="49" s="1"/>
  <c r="BQ26" i="49" s="1"/>
  <c r="BR26" i="49" s="1"/>
  <c r="BS26" i="49" s="1"/>
  <c r="BT26" i="49" s="1"/>
  <c r="BU26" i="49" s="1"/>
  <c r="BV26" i="49" s="1"/>
  <c r="BW26" i="49" s="1"/>
  <c r="BX26" i="49" s="1"/>
  <c r="BY26" i="49" s="1"/>
  <c r="BZ26" i="49" s="1"/>
  <c r="CA26" i="49" s="1"/>
  <c r="CB26" i="49" s="1"/>
  <c r="AT25" i="49"/>
  <c r="AU25" i="49" s="1"/>
  <c r="AV25" i="49" s="1"/>
  <c r="AW25" i="49" s="1"/>
  <c r="AX25" i="49" s="1"/>
  <c r="AY25" i="49" s="1"/>
  <c r="AZ25" i="49" s="1"/>
  <c r="BA25" i="49" s="1"/>
  <c r="BB25" i="49" s="1"/>
  <c r="BC25" i="49" s="1"/>
  <c r="BD25" i="49" s="1"/>
  <c r="BE25" i="49" s="1"/>
  <c r="BF25" i="49" s="1"/>
  <c r="BG25" i="49" s="1"/>
  <c r="BH25" i="49" s="1"/>
  <c r="BI25" i="49" s="1"/>
  <c r="BJ25" i="49" s="1"/>
  <c r="BK25" i="49" s="1"/>
  <c r="BL25" i="49" s="1"/>
  <c r="BM25" i="49" s="1"/>
  <c r="BN25" i="49" s="1"/>
  <c r="BO25" i="49" s="1"/>
  <c r="BP25" i="49" s="1"/>
  <c r="BQ25" i="49" s="1"/>
  <c r="BR25" i="49" s="1"/>
  <c r="BS25" i="49" s="1"/>
  <c r="BT25" i="49" s="1"/>
  <c r="BU25" i="49" s="1"/>
  <c r="BV25" i="49" s="1"/>
  <c r="BW25" i="49" s="1"/>
  <c r="BX25" i="49" s="1"/>
  <c r="BY25" i="49" s="1"/>
  <c r="BZ25" i="49" s="1"/>
  <c r="CA25" i="49" s="1"/>
  <c r="CB25" i="49" s="1"/>
  <c r="AT24" i="49"/>
  <c r="AU24" i="49" s="1"/>
  <c r="AV24" i="49" s="1"/>
  <c r="AW24" i="49" s="1"/>
  <c r="AX24" i="49" s="1"/>
  <c r="AY24" i="49" s="1"/>
  <c r="AZ24" i="49" s="1"/>
  <c r="BA24" i="49" s="1"/>
  <c r="BB24" i="49" s="1"/>
  <c r="BC24" i="49" s="1"/>
  <c r="BD24" i="49" s="1"/>
  <c r="BE24" i="49" s="1"/>
  <c r="BF24" i="49" s="1"/>
  <c r="BG24" i="49" s="1"/>
  <c r="BH24" i="49" s="1"/>
  <c r="BI24" i="49" s="1"/>
  <c r="BJ24" i="49" s="1"/>
  <c r="BK24" i="49" s="1"/>
  <c r="BL24" i="49" s="1"/>
  <c r="BM24" i="49" s="1"/>
  <c r="BN24" i="49" s="1"/>
  <c r="BO24" i="49" s="1"/>
  <c r="BP24" i="49" s="1"/>
  <c r="BQ24" i="49" s="1"/>
  <c r="BR24" i="49" s="1"/>
  <c r="BS24" i="49" s="1"/>
  <c r="BT24" i="49" s="1"/>
  <c r="BU24" i="49" s="1"/>
  <c r="BV24" i="49" s="1"/>
  <c r="BW24" i="49" s="1"/>
  <c r="BX24" i="49" s="1"/>
  <c r="BY24" i="49" s="1"/>
  <c r="BZ24" i="49" s="1"/>
  <c r="CA24" i="49" s="1"/>
  <c r="CB24" i="49" s="1"/>
  <c r="AT23" i="49"/>
  <c r="AU23" i="49" s="1"/>
  <c r="AV23" i="49" s="1"/>
  <c r="AW23" i="49" s="1"/>
  <c r="AX23" i="49" s="1"/>
  <c r="AY23" i="49" s="1"/>
  <c r="AZ23" i="49" s="1"/>
  <c r="BA23" i="49" s="1"/>
  <c r="BB23" i="49" s="1"/>
  <c r="BC23" i="49" s="1"/>
  <c r="BD23" i="49" s="1"/>
  <c r="BE23" i="49" s="1"/>
  <c r="BF23" i="49" s="1"/>
  <c r="BG23" i="49" s="1"/>
  <c r="BH23" i="49" s="1"/>
  <c r="BI23" i="49" s="1"/>
  <c r="BJ23" i="49" s="1"/>
  <c r="BK23" i="49" s="1"/>
  <c r="BL23" i="49" s="1"/>
  <c r="BM23" i="49" s="1"/>
  <c r="BN23" i="49" s="1"/>
  <c r="BO23" i="49" s="1"/>
  <c r="BP23" i="49" s="1"/>
  <c r="BQ23" i="49" s="1"/>
  <c r="BR23" i="49" s="1"/>
  <c r="BS23" i="49" s="1"/>
  <c r="BT23" i="49" s="1"/>
  <c r="BU23" i="49" s="1"/>
  <c r="BV23" i="49" s="1"/>
  <c r="BW23" i="49" s="1"/>
  <c r="BX23" i="49" s="1"/>
  <c r="BY23" i="49" s="1"/>
  <c r="BZ23" i="49" s="1"/>
  <c r="CA23" i="49" s="1"/>
  <c r="CB23" i="49" s="1"/>
  <c r="AT22" i="49"/>
  <c r="AU22" i="49" s="1"/>
  <c r="AV22" i="49" s="1"/>
  <c r="AW22" i="49" s="1"/>
  <c r="AX22" i="49" s="1"/>
  <c r="AY22" i="49" s="1"/>
  <c r="AZ22" i="49" s="1"/>
  <c r="BA22" i="49" s="1"/>
  <c r="BB22" i="49" s="1"/>
  <c r="BC22" i="49" s="1"/>
  <c r="BD22" i="49" s="1"/>
  <c r="BE22" i="49" s="1"/>
  <c r="BF22" i="49" s="1"/>
  <c r="BG22" i="49" s="1"/>
  <c r="BH22" i="49" s="1"/>
  <c r="BI22" i="49" s="1"/>
  <c r="BJ22" i="49" s="1"/>
  <c r="BK22" i="49" s="1"/>
  <c r="BL22" i="49" s="1"/>
  <c r="BM22" i="49" s="1"/>
  <c r="BN22" i="49" s="1"/>
  <c r="BO22" i="49" s="1"/>
  <c r="BP22" i="49" s="1"/>
  <c r="BQ22" i="49" s="1"/>
  <c r="BR22" i="49" s="1"/>
  <c r="BS22" i="49" s="1"/>
  <c r="BT22" i="49" s="1"/>
  <c r="BU22" i="49" s="1"/>
  <c r="BV22" i="49" s="1"/>
  <c r="BW22" i="49" s="1"/>
  <c r="BX22" i="49" s="1"/>
  <c r="BY22" i="49" s="1"/>
  <c r="BZ22" i="49" s="1"/>
  <c r="CA22" i="49" s="1"/>
  <c r="CB22" i="49" s="1"/>
  <c r="AT21" i="49"/>
  <c r="AU21" i="49" s="1"/>
  <c r="AV21" i="49" s="1"/>
  <c r="AW21" i="49" s="1"/>
  <c r="AX21" i="49" s="1"/>
  <c r="AY21" i="49" s="1"/>
  <c r="AZ21" i="49" s="1"/>
  <c r="BA21" i="49" s="1"/>
  <c r="BB21" i="49" s="1"/>
  <c r="BC21" i="49" s="1"/>
  <c r="BD21" i="49" s="1"/>
  <c r="BE21" i="49" s="1"/>
  <c r="BF21" i="49" s="1"/>
  <c r="BG21" i="49" s="1"/>
  <c r="BH21" i="49" s="1"/>
  <c r="BI21" i="49" s="1"/>
  <c r="BJ21" i="49" s="1"/>
  <c r="BK21" i="49" s="1"/>
  <c r="BL21" i="49" s="1"/>
  <c r="BM21" i="49" s="1"/>
  <c r="BN21" i="49" s="1"/>
  <c r="BO21" i="49" s="1"/>
  <c r="BP21" i="49" s="1"/>
  <c r="BQ21" i="49" s="1"/>
  <c r="BR21" i="49" s="1"/>
  <c r="BS21" i="49" s="1"/>
  <c r="BT21" i="49" s="1"/>
  <c r="BU21" i="49" s="1"/>
  <c r="BV21" i="49" s="1"/>
  <c r="BW21" i="49" s="1"/>
  <c r="BX21" i="49" s="1"/>
  <c r="BY21" i="49" s="1"/>
  <c r="BZ21" i="49" s="1"/>
  <c r="CA21" i="49" s="1"/>
  <c r="CB21" i="49" s="1"/>
  <c r="AT20" i="49"/>
  <c r="AU20" i="49" s="1"/>
  <c r="AV20" i="49" s="1"/>
  <c r="AW20" i="49" s="1"/>
  <c r="AX20" i="49" s="1"/>
  <c r="AY20" i="49" s="1"/>
  <c r="AZ20" i="49" s="1"/>
  <c r="BA20" i="49" s="1"/>
  <c r="BB20" i="49" s="1"/>
  <c r="BC20" i="49" s="1"/>
  <c r="BD20" i="49" s="1"/>
  <c r="BE20" i="49" s="1"/>
  <c r="BF20" i="49" s="1"/>
  <c r="BG20" i="49" s="1"/>
  <c r="BH20" i="49" s="1"/>
  <c r="BI20" i="49" s="1"/>
  <c r="BJ20" i="49" s="1"/>
  <c r="BK20" i="49" s="1"/>
  <c r="BL20" i="49" s="1"/>
  <c r="BM20" i="49" s="1"/>
  <c r="BN20" i="49" s="1"/>
  <c r="BO20" i="49" s="1"/>
  <c r="BP20" i="49" s="1"/>
  <c r="BQ20" i="49" s="1"/>
  <c r="BR20" i="49" s="1"/>
  <c r="BS20" i="49" s="1"/>
  <c r="BT20" i="49" s="1"/>
  <c r="BU20" i="49" s="1"/>
  <c r="BV20" i="49" s="1"/>
  <c r="BW20" i="49" s="1"/>
  <c r="BX20" i="49" s="1"/>
  <c r="BY20" i="49" s="1"/>
  <c r="BZ20" i="49" s="1"/>
  <c r="CA20" i="49" s="1"/>
  <c r="CB20" i="49" s="1"/>
  <c r="AT18" i="49"/>
  <c r="AU18" i="49" s="1"/>
  <c r="AV18" i="49" s="1"/>
  <c r="AW18" i="49" s="1"/>
  <c r="AX18" i="49" s="1"/>
  <c r="AY18" i="49" s="1"/>
  <c r="AZ18" i="49" s="1"/>
  <c r="BA18" i="49" s="1"/>
  <c r="BB18" i="49" s="1"/>
  <c r="BC18" i="49" s="1"/>
  <c r="BD18" i="49" s="1"/>
  <c r="BE18" i="49" s="1"/>
  <c r="BF18" i="49" s="1"/>
  <c r="BG18" i="49" s="1"/>
  <c r="BH18" i="49" s="1"/>
  <c r="BI18" i="49" s="1"/>
  <c r="BJ18" i="49" s="1"/>
  <c r="BK18" i="49" s="1"/>
  <c r="BL18" i="49" s="1"/>
  <c r="BM18" i="49" s="1"/>
  <c r="BN18" i="49" s="1"/>
  <c r="BO18" i="49" s="1"/>
  <c r="BP18" i="49" s="1"/>
  <c r="BQ18" i="49" s="1"/>
  <c r="BR18" i="49" s="1"/>
  <c r="BS18" i="49" s="1"/>
  <c r="BT18" i="49" s="1"/>
  <c r="BU18" i="49" s="1"/>
  <c r="BV18" i="49" s="1"/>
  <c r="BW18" i="49" s="1"/>
  <c r="BX18" i="49" s="1"/>
  <c r="BY18" i="49" s="1"/>
  <c r="BZ18" i="49" s="1"/>
  <c r="CA18" i="49" s="1"/>
  <c r="CB18" i="49" s="1"/>
  <c r="AT17" i="49"/>
  <c r="AU17" i="49" s="1"/>
  <c r="AV17" i="49" s="1"/>
  <c r="AW17" i="49" s="1"/>
  <c r="AX17" i="49" s="1"/>
  <c r="AY17" i="49" s="1"/>
  <c r="AZ17" i="49" s="1"/>
  <c r="BA17" i="49" s="1"/>
  <c r="BB17" i="49" s="1"/>
  <c r="BC17" i="49" s="1"/>
  <c r="BD17" i="49" s="1"/>
  <c r="BE17" i="49" s="1"/>
  <c r="BF17" i="49" s="1"/>
  <c r="BG17" i="49" s="1"/>
  <c r="BH17" i="49" s="1"/>
  <c r="BI17" i="49" s="1"/>
  <c r="BJ17" i="49" s="1"/>
  <c r="BK17" i="49" s="1"/>
  <c r="BL17" i="49" s="1"/>
  <c r="BM17" i="49" s="1"/>
  <c r="BN17" i="49" s="1"/>
  <c r="BO17" i="49" s="1"/>
  <c r="BP17" i="49" s="1"/>
  <c r="BQ17" i="49" s="1"/>
  <c r="BR17" i="49" s="1"/>
  <c r="BS17" i="49" s="1"/>
  <c r="BT17" i="49" s="1"/>
  <c r="BU17" i="49" s="1"/>
  <c r="BV17" i="49" s="1"/>
  <c r="BW17" i="49" s="1"/>
  <c r="BX17" i="49" s="1"/>
  <c r="BY17" i="49" s="1"/>
  <c r="BZ17" i="49" s="1"/>
  <c r="CA17" i="49" s="1"/>
  <c r="CB17" i="49" s="1"/>
  <c r="AT16" i="49"/>
  <c r="AU16" i="49" s="1"/>
  <c r="AV16" i="49" s="1"/>
  <c r="AW16" i="49" s="1"/>
  <c r="AX16" i="49" s="1"/>
  <c r="AY16" i="49" s="1"/>
  <c r="AZ16" i="49" s="1"/>
  <c r="BA16" i="49" s="1"/>
  <c r="BB16" i="49" s="1"/>
  <c r="BC16" i="49" s="1"/>
  <c r="BD16" i="49" s="1"/>
  <c r="BE16" i="49" s="1"/>
  <c r="BF16" i="49" s="1"/>
  <c r="BG16" i="49" s="1"/>
  <c r="BH16" i="49" s="1"/>
  <c r="BI16" i="49" s="1"/>
  <c r="BJ16" i="49" s="1"/>
  <c r="BK16" i="49" s="1"/>
  <c r="BL16" i="49" s="1"/>
  <c r="BM16" i="49" s="1"/>
  <c r="BN16" i="49" s="1"/>
  <c r="BO16" i="49" s="1"/>
  <c r="BP16" i="49" s="1"/>
  <c r="BQ16" i="49" s="1"/>
  <c r="BR16" i="49" s="1"/>
  <c r="BS16" i="49" s="1"/>
  <c r="BT16" i="49" s="1"/>
  <c r="BU16" i="49" s="1"/>
  <c r="BV16" i="49" s="1"/>
  <c r="BW16" i="49" s="1"/>
  <c r="BX16" i="49" s="1"/>
  <c r="BY16" i="49" s="1"/>
  <c r="BZ16" i="49" s="1"/>
  <c r="CA16" i="49" s="1"/>
  <c r="CB16" i="49" s="1"/>
  <c r="AT15" i="49"/>
  <c r="AU15" i="49" s="1"/>
  <c r="AV15" i="49" s="1"/>
  <c r="AW15" i="49" s="1"/>
  <c r="AX15" i="49" s="1"/>
  <c r="AY15" i="49" s="1"/>
  <c r="AZ15" i="49" s="1"/>
  <c r="BA15" i="49" s="1"/>
  <c r="BB15" i="49" s="1"/>
  <c r="BC15" i="49" s="1"/>
  <c r="BD15" i="49" s="1"/>
  <c r="BE15" i="49" s="1"/>
  <c r="BF15" i="49" s="1"/>
  <c r="BG15" i="49" s="1"/>
  <c r="BH15" i="49" s="1"/>
  <c r="BI15" i="49" s="1"/>
  <c r="BJ15" i="49" s="1"/>
  <c r="BK15" i="49" s="1"/>
  <c r="BL15" i="49" s="1"/>
  <c r="BM15" i="49" s="1"/>
  <c r="BN15" i="49" s="1"/>
  <c r="BO15" i="49" s="1"/>
  <c r="BP15" i="49" s="1"/>
  <c r="BQ15" i="49" s="1"/>
  <c r="BR15" i="49" s="1"/>
  <c r="BS15" i="49" s="1"/>
  <c r="BT15" i="49" s="1"/>
  <c r="BU15" i="49" s="1"/>
  <c r="BV15" i="49" s="1"/>
  <c r="BW15" i="49" s="1"/>
  <c r="BX15" i="49" s="1"/>
  <c r="BY15" i="49" s="1"/>
  <c r="BZ15" i="49" s="1"/>
  <c r="CA15" i="49" s="1"/>
  <c r="CB15" i="49" s="1"/>
  <c r="AT14" i="49"/>
  <c r="AU14" i="49" s="1"/>
  <c r="AV14" i="49" s="1"/>
  <c r="AW14" i="49" s="1"/>
  <c r="AX14" i="49" s="1"/>
  <c r="AY14" i="49" s="1"/>
  <c r="AZ14" i="49" s="1"/>
  <c r="BA14" i="49" s="1"/>
  <c r="BB14" i="49" s="1"/>
  <c r="BC14" i="49" s="1"/>
  <c r="BD14" i="49" s="1"/>
  <c r="BE14" i="49" s="1"/>
  <c r="BF14" i="49" s="1"/>
  <c r="BG14" i="49" s="1"/>
  <c r="BH14" i="49" s="1"/>
  <c r="BI14" i="49" s="1"/>
  <c r="BJ14" i="49" s="1"/>
  <c r="BK14" i="49" s="1"/>
  <c r="BL14" i="49" s="1"/>
  <c r="BM14" i="49" s="1"/>
  <c r="BN14" i="49" s="1"/>
  <c r="BO14" i="49" s="1"/>
  <c r="BP14" i="49" s="1"/>
  <c r="BQ14" i="49" s="1"/>
  <c r="BR14" i="49" s="1"/>
  <c r="BS14" i="49" s="1"/>
  <c r="BT14" i="49" s="1"/>
  <c r="BU14" i="49" s="1"/>
  <c r="BV14" i="49" s="1"/>
  <c r="BW14" i="49" s="1"/>
  <c r="BX14" i="49" s="1"/>
  <c r="BY14" i="49" s="1"/>
  <c r="BZ14" i="49" s="1"/>
  <c r="CA14" i="49" s="1"/>
  <c r="CB14" i="49" s="1"/>
  <c r="AT13" i="49"/>
  <c r="AU13" i="49" s="1"/>
  <c r="AV13" i="49" s="1"/>
  <c r="AW13" i="49" s="1"/>
  <c r="AX13" i="49" s="1"/>
  <c r="AY13" i="49" s="1"/>
  <c r="AZ13" i="49" s="1"/>
  <c r="BA13" i="49" s="1"/>
  <c r="BB13" i="49" s="1"/>
  <c r="BC13" i="49" s="1"/>
  <c r="BD13" i="49" s="1"/>
  <c r="BE13" i="49" s="1"/>
  <c r="BF13" i="49" s="1"/>
  <c r="BG13" i="49" s="1"/>
  <c r="BH13" i="49" s="1"/>
  <c r="BI13" i="49" s="1"/>
  <c r="BJ13" i="49" s="1"/>
  <c r="BK13" i="49" s="1"/>
  <c r="BL13" i="49" s="1"/>
  <c r="BM13" i="49" s="1"/>
  <c r="BN13" i="49" s="1"/>
  <c r="BO13" i="49" s="1"/>
  <c r="BP13" i="49" s="1"/>
  <c r="BQ13" i="49" s="1"/>
  <c r="BR13" i="49" s="1"/>
  <c r="BS13" i="49" s="1"/>
  <c r="BT13" i="49" s="1"/>
  <c r="BU13" i="49" s="1"/>
  <c r="BV13" i="49" s="1"/>
  <c r="BW13" i="49" s="1"/>
  <c r="BX13" i="49" s="1"/>
  <c r="BY13" i="49" s="1"/>
  <c r="BZ13" i="49" s="1"/>
  <c r="CA13" i="49" s="1"/>
  <c r="CB13" i="49" s="1"/>
  <c r="AT12" i="49"/>
  <c r="AU12" i="49" s="1"/>
  <c r="AV12" i="49" s="1"/>
  <c r="AW12" i="49" s="1"/>
  <c r="AX12" i="49" s="1"/>
  <c r="AY12" i="49" s="1"/>
  <c r="AZ12" i="49" s="1"/>
  <c r="BA12" i="49" s="1"/>
  <c r="BB12" i="49" s="1"/>
  <c r="BC12" i="49" s="1"/>
  <c r="BD12" i="49" s="1"/>
  <c r="BE12" i="49" s="1"/>
  <c r="BF12" i="49" s="1"/>
  <c r="BG12" i="49" s="1"/>
  <c r="BH12" i="49" s="1"/>
  <c r="BI12" i="49" s="1"/>
  <c r="BJ12" i="49" s="1"/>
  <c r="BK12" i="49" s="1"/>
  <c r="BL12" i="49" s="1"/>
  <c r="BM12" i="49" s="1"/>
  <c r="BN12" i="49" s="1"/>
  <c r="BO12" i="49" s="1"/>
  <c r="BP12" i="49" s="1"/>
  <c r="BQ12" i="49" s="1"/>
  <c r="BR12" i="49" s="1"/>
  <c r="BS12" i="49" s="1"/>
  <c r="BT12" i="49" s="1"/>
  <c r="BU12" i="49" s="1"/>
  <c r="BV12" i="49" s="1"/>
  <c r="BW12" i="49" s="1"/>
  <c r="BX12" i="49" s="1"/>
  <c r="BY12" i="49" s="1"/>
  <c r="BZ12" i="49" s="1"/>
  <c r="CA12" i="49" s="1"/>
  <c r="CB12" i="49" s="1"/>
  <c r="AT11" i="49"/>
  <c r="AU11" i="49" s="1"/>
  <c r="AV11" i="49" s="1"/>
  <c r="AW11" i="49" s="1"/>
  <c r="AX11" i="49" s="1"/>
  <c r="AY11" i="49" s="1"/>
  <c r="AZ11" i="49" s="1"/>
  <c r="BA11" i="49" s="1"/>
  <c r="BB11" i="49" s="1"/>
  <c r="BC11" i="49" s="1"/>
  <c r="BD11" i="49" s="1"/>
  <c r="BE11" i="49" s="1"/>
  <c r="BF11" i="49" s="1"/>
  <c r="BG11" i="49" s="1"/>
  <c r="BH11" i="49" s="1"/>
  <c r="BI11" i="49" s="1"/>
  <c r="BJ11" i="49" s="1"/>
  <c r="BK11" i="49" s="1"/>
  <c r="BL11" i="49" s="1"/>
  <c r="BM11" i="49" s="1"/>
  <c r="BN11" i="49" s="1"/>
  <c r="BO11" i="49" s="1"/>
  <c r="BP11" i="49" s="1"/>
  <c r="BQ11" i="49" s="1"/>
  <c r="BR11" i="49" s="1"/>
  <c r="BS11" i="49" s="1"/>
  <c r="BT11" i="49" s="1"/>
  <c r="BU11" i="49" s="1"/>
  <c r="BV11" i="49" s="1"/>
  <c r="BW11" i="49" s="1"/>
  <c r="BX11" i="49" s="1"/>
  <c r="BY11" i="49" s="1"/>
  <c r="BZ11" i="49" s="1"/>
  <c r="CA11" i="49" s="1"/>
  <c r="CB11" i="49" s="1"/>
  <c r="AT10" i="49"/>
  <c r="AU10" i="49" s="1"/>
  <c r="AV10" i="49" s="1"/>
  <c r="AW10" i="49" s="1"/>
  <c r="AX10" i="49" s="1"/>
  <c r="AY10" i="49" s="1"/>
  <c r="AZ10" i="49" s="1"/>
  <c r="BA10" i="49" s="1"/>
  <c r="BB10" i="49" s="1"/>
  <c r="BC10" i="49" s="1"/>
  <c r="BD10" i="49" s="1"/>
  <c r="BE10" i="49" s="1"/>
  <c r="BF10" i="49" s="1"/>
  <c r="BG10" i="49" s="1"/>
  <c r="BH10" i="49" s="1"/>
  <c r="BI10" i="49" s="1"/>
  <c r="BJ10" i="49" s="1"/>
  <c r="BK10" i="49" s="1"/>
  <c r="BL10" i="49" s="1"/>
  <c r="BM10" i="49" s="1"/>
  <c r="BN10" i="49" s="1"/>
  <c r="BO10" i="49" s="1"/>
  <c r="BP10" i="49" s="1"/>
  <c r="BQ10" i="49" s="1"/>
  <c r="BR10" i="49" s="1"/>
  <c r="BS10" i="49" s="1"/>
  <c r="BT10" i="49" s="1"/>
  <c r="BU10" i="49" s="1"/>
  <c r="BV10" i="49" s="1"/>
  <c r="BW10" i="49" s="1"/>
  <c r="BX10" i="49" s="1"/>
  <c r="BY10" i="49" s="1"/>
  <c r="BZ10" i="49" s="1"/>
  <c r="CA10" i="49" s="1"/>
  <c r="CB10" i="49" s="1"/>
  <c r="BI6" i="47"/>
  <c r="AT19" i="49" l="1"/>
  <c r="F6" i="48"/>
  <c r="D7" i="48"/>
  <c r="AU19" i="49" l="1"/>
  <c r="J85" i="41"/>
  <c r="AV19" i="49" l="1"/>
  <c r="J137" i="41"/>
  <c r="J144" i="41" s="1"/>
  <c r="I137" i="41"/>
  <c r="H137" i="41"/>
  <c r="G137" i="41"/>
  <c r="F137" i="41"/>
  <c r="E137" i="41"/>
  <c r="D137" i="41"/>
  <c r="K91" i="41"/>
  <c r="J91" i="41"/>
  <c r="I91" i="41"/>
  <c r="G182" i="41" s="1"/>
  <c r="H91" i="41"/>
  <c r="G91" i="41"/>
  <c r="F91" i="41"/>
  <c r="E91" i="41"/>
  <c r="D91" i="41"/>
  <c r="C91" i="41"/>
  <c r="F182" i="41" s="1"/>
  <c r="B91" i="41"/>
  <c r="L91" i="41"/>
  <c r="L88" i="41"/>
  <c r="K88" i="41"/>
  <c r="J88" i="41"/>
  <c r="I88" i="41"/>
  <c r="C182" i="41" s="1"/>
  <c r="H88" i="41"/>
  <c r="G88" i="41"/>
  <c r="F88" i="41"/>
  <c r="E88" i="41"/>
  <c r="H127" i="41" s="1"/>
  <c r="D88" i="41"/>
  <c r="C88" i="41"/>
  <c r="B88" i="41"/>
  <c r="L85" i="41"/>
  <c r="K85" i="41"/>
  <c r="I85" i="41"/>
  <c r="L101" i="41" s="1"/>
  <c r="H85" i="41"/>
  <c r="G85" i="41"/>
  <c r="F85" i="41"/>
  <c r="E85" i="41"/>
  <c r="D85" i="41"/>
  <c r="C85" i="41"/>
  <c r="B85" i="41"/>
  <c r="J170" i="41"/>
  <c r="K170" i="41" s="1"/>
  <c r="J169" i="41"/>
  <c r="K169" i="41" s="1"/>
  <c r="J168" i="41"/>
  <c r="K168" i="41" s="1"/>
  <c r="D170" i="41"/>
  <c r="E170" i="41" s="1"/>
  <c r="D169" i="41"/>
  <c r="E169" i="41" s="1"/>
  <c r="D168" i="41"/>
  <c r="E168" i="41" s="1"/>
  <c r="I144" i="41"/>
  <c r="H144" i="41"/>
  <c r="G144" i="41"/>
  <c r="F144" i="41"/>
  <c r="E144" i="41"/>
  <c r="F147" i="41" s="1"/>
  <c r="D144" i="41"/>
  <c r="J188" i="41"/>
  <c r="J195" i="41" s="1"/>
  <c r="I188" i="41"/>
  <c r="I195" i="41" s="1"/>
  <c r="H188" i="41"/>
  <c r="H195" i="41" s="1"/>
  <c r="G188" i="41"/>
  <c r="G195" i="41" s="1"/>
  <c r="F188" i="41"/>
  <c r="F195" i="41" s="1"/>
  <c r="E188" i="41"/>
  <c r="E195" i="41" s="1"/>
  <c r="D188" i="41"/>
  <c r="D195" i="41" s="1"/>
  <c r="D258" i="41"/>
  <c r="D255" i="41"/>
  <c r="G251" i="41"/>
  <c r="E250" i="41"/>
  <c r="G249" i="41"/>
  <c r="E249" i="41"/>
  <c r="E248" i="41"/>
  <c r="E247" i="41"/>
  <c r="G198" i="41" l="1"/>
  <c r="H147" i="41"/>
  <c r="AW19" i="49"/>
  <c r="E101" i="41"/>
  <c r="E106" i="41" s="1"/>
  <c r="E111" i="41" s="1"/>
  <c r="J101" i="41"/>
  <c r="J106" i="41" s="1"/>
  <c r="J111" i="41" s="1"/>
  <c r="F101" i="41"/>
  <c r="F106" i="41" s="1"/>
  <c r="F111" i="41" s="1"/>
  <c r="B101" i="41"/>
  <c r="B106" i="41" s="1"/>
  <c r="B111" i="41" s="1"/>
  <c r="G101" i="41"/>
  <c r="G106" i="41" s="1"/>
  <c r="G111" i="41" s="1"/>
  <c r="K101" i="41"/>
  <c r="K106" i="41" s="1"/>
  <c r="K111" i="41" s="1"/>
  <c r="C101" i="41"/>
  <c r="C106" i="41" s="1"/>
  <c r="C111" i="41" s="1"/>
  <c r="I101" i="41"/>
  <c r="I106" i="41" s="1"/>
  <c r="I111" i="41" s="1"/>
  <c r="I147" i="41"/>
  <c r="J147" i="41"/>
  <c r="E147" i="41"/>
  <c r="E198" i="41"/>
  <c r="I198" i="41"/>
  <c r="L106" i="41"/>
  <c r="L111" i="41" s="1"/>
  <c r="D101" i="41"/>
  <c r="D106" i="41" s="1"/>
  <c r="G147" i="41" s="1"/>
  <c r="H101" i="41"/>
  <c r="H106" i="41" s="1"/>
  <c r="H111" i="41" s="1"/>
  <c r="E127" i="41"/>
  <c r="B182" i="41"/>
  <c r="D182" i="41" s="1"/>
  <c r="H182" i="41"/>
  <c r="F198" i="41"/>
  <c r="H198" i="41"/>
  <c r="J198" i="41"/>
  <c r="G252" i="41"/>
  <c r="G253" i="41" s="1"/>
  <c r="AX19" i="49" l="1"/>
  <c r="D111" i="41"/>
  <c r="D127" i="41"/>
  <c r="G127" i="41" s="1"/>
  <c r="J127" i="41" s="1"/>
  <c r="J129" i="41"/>
  <c r="O45" i="1"/>
  <c r="E3" i="2"/>
  <c r="L2" i="17"/>
  <c r="C10" i="35"/>
  <c r="D10" i="35" s="1"/>
  <c r="A102" i="2"/>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46" i="2"/>
  <c r="A47" i="2" s="1"/>
  <c r="A48" i="2" s="1"/>
  <c r="A49" i="2" s="1"/>
  <c r="A50" i="2" s="1"/>
  <c r="A51" i="2" s="1"/>
  <c r="A52" i="2" s="1"/>
  <c r="A53" i="2" s="1"/>
  <c r="A54" i="2" s="1"/>
  <c r="A55" i="2" s="1"/>
  <c r="A56" i="2" s="1"/>
  <c r="A57" i="2" s="1"/>
  <c r="A58" i="2" s="1"/>
  <c r="A59" i="2" s="1"/>
  <c r="A60" i="2" s="1"/>
  <c r="A61" i="2" s="1"/>
  <c r="A62" i="2" s="1"/>
  <c r="C2" i="13"/>
  <c r="C1" i="28"/>
  <c r="O49" i="1"/>
  <c r="O50" i="1" s="1"/>
  <c r="O51" i="1" s="1"/>
  <c r="O52" i="1" s="1"/>
  <c r="O53" i="1" s="1"/>
  <c r="O54" i="1" s="1"/>
  <c r="O55" i="1" s="1"/>
  <c r="O56" i="1" s="1"/>
  <c r="O57" i="1" s="1"/>
  <c r="O58" i="1" s="1"/>
  <c r="O59" i="1" s="1"/>
  <c r="O60" i="1" s="1"/>
  <c r="O61" i="1" s="1"/>
  <c r="O62" i="1" s="1"/>
  <c r="O63" i="1" s="1"/>
  <c r="O64" i="1" s="1"/>
  <c r="O65" i="1" s="1"/>
  <c r="O66" i="1" s="1"/>
  <c r="O67" i="1" s="1"/>
  <c r="O68" i="1" s="1"/>
  <c r="O69" i="1" s="1"/>
  <c r="O70" i="1" s="1"/>
  <c r="O71" i="1" s="1"/>
  <c r="O72" i="1" s="1"/>
  <c r="O73" i="1" s="1"/>
  <c r="B11" i="35"/>
  <c r="B13" i="35"/>
  <c r="C10" i="31"/>
  <c r="D10" i="31" s="1"/>
  <c r="A23" i="2"/>
  <c r="A24" i="2" s="1"/>
  <c r="A25" i="2" s="1"/>
  <c r="A26" i="2" s="1"/>
  <c r="A27" i="2" s="1"/>
  <c r="A28" i="2" s="1"/>
  <c r="A29" i="2" s="1"/>
  <c r="A30" i="2" s="1"/>
  <c r="A31" i="2" s="1"/>
  <c r="A32" i="2" s="1"/>
  <c r="A33" i="2" s="1"/>
  <c r="A12" i="2"/>
  <c r="A13" i="2" s="1"/>
  <c r="A14" i="2" s="1"/>
  <c r="A15" i="2" s="1"/>
  <c r="A16" i="2" s="1"/>
  <c r="A17" i="2" s="1"/>
  <c r="A18" i="2" s="1"/>
  <c r="A19" i="2" s="1"/>
  <c r="A20" i="2" s="1"/>
  <c r="A21" i="2" s="1"/>
  <c r="C8" i="20"/>
  <c r="T45" i="1"/>
  <c r="D8" i="20" s="1"/>
  <c r="E8" i="20"/>
  <c r="C103" i="20"/>
  <c r="B1" i="35"/>
  <c r="A15" i="35"/>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B1" i="31"/>
  <c r="A15" i="31"/>
  <c r="A16" i="31" s="1"/>
  <c r="A17" i="31" s="1"/>
  <c r="A18" i="31" s="1"/>
  <c r="A19" i="31" s="1"/>
  <c r="A20"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C15" i="1"/>
  <c r="E16" i="1"/>
  <c r="G16" i="1"/>
  <c r="E17" i="1"/>
  <c r="G17" i="1"/>
  <c r="V45" i="1"/>
  <c r="AY19" i="49" l="1"/>
  <c r="B13" i="31"/>
  <c r="B10" i="47"/>
  <c r="C13" i="35"/>
  <c r="E10" i="35"/>
  <c r="E13" i="35" s="1"/>
  <c r="D13" i="35"/>
  <c r="E10" i="31"/>
  <c r="E11" i="31" s="1"/>
  <c r="D13" i="31"/>
  <c r="B12" i="47"/>
  <c r="Q45" i="1"/>
  <c r="A34" i="2"/>
  <c r="A35" i="2" s="1"/>
  <c r="A36" i="2" s="1"/>
  <c r="A37" i="2" s="1"/>
  <c r="A38" i="2" s="1"/>
  <c r="A39" i="2" s="1"/>
  <c r="A40" i="2" s="1"/>
  <c r="A41" i="2" s="1"/>
  <c r="A42" i="2" s="1"/>
  <c r="A43" i="2" s="1"/>
  <c r="A44" i="2" s="1"/>
  <c r="D11" i="31"/>
  <c r="C11" i="31"/>
  <c r="B11" i="31"/>
  <c r="C13" i="31"/>
  <c r="B11" i="47"/>
  <c r="O46" i="1"/>
  <c r="C14" i="1"/>
  <c r="Q44" i="1" s="1"/>
  <c r="B7" i="35"/>
  <c r="B9" i="35" s="1"/>
  <c r="O74" i="1"/>
  <c r="O75" i="1" s="1"/>
  <c r="O76" i="1" s="1"/>
  <c r="O77" i="1" s="1"/>
  <c r="O78" i="1" s="1"/>
  <c r="O79" i="1" s="1"/>
  <c r="O80" i="1" s="1"/>
  <c r="O81" i="1" s="1"/>
  <c r="O82" i="1" s="1"/>
  <c r="O83" i="1" s="1"/>
  <c r="O84" i="1" s="1"/>
  <c r="O85" i="1" s="1"/>
  <c r="O86" i="1" s="1"/>
  <c r="O87" i="1" s="1"/>
  <c r="O88" i="1" s="1"/>
  <c r="O89" i="1" s="1"/>
  <c r="A63" i="2"/>
  <c r="A64" i="2" s="1"/>
  <c r="A65" i="2" s="1"/>
  <c r="A66" i="2" s="1"/>
  <c r="A67" i="2" s="1"/>
  <c r="A68" i="2" s="1"/>
  <c r="A69" i="2" s="1"/>
  <c r="A70" i="2" s="1"/>
  <c r="A71" i="2" s="1"/>
  <c r="A72" i="2" s="1"/>
  <c r="A73" i="2" s="1"/>
  <c r="A74" i="2" s="1"/>
  <c r="A75" i="2" s="1"/>
  <c r="A76" i="2" s="1"/>
  <c r="A77" i="2" s="1"/>
  <c r="A78" i="2" s="1"/>
  <c r="A79" i="2" s="1"/>
  <c r="C11" i="35"/>
  <c r="D11" i="35"/>
  <c r="O44" i="1"/>
  <c r="D9" i="35" l="1"/>
  <c r="C9" i="35"/>
  <c r="R48" i="1"/>
  <c r="P88" i="1"/>
  <c r="P87" i="1"/>
  <c r="P83" i="1"/>
  <c r="P79" i="1"/>
  <c r="P75" i="1"/>
  <c r="P71" i="1"/>
  <c r="P67" i="1"/>
  <c r="P63" i="1"/>
  <c r="P59" i="1"/>
  <c r="P55" i="1"/>
  <c r="P51" i="1"/>
  <c r="P72" i="1"/>
  <c r="P60" i="1"/>
  <c r="P48" i="1"/>
  <c r="P86" i="1"/>
  <c r="P82" i="1"/>
  <c r="P78" i="1"/>
  <c r="P74" i="1"/>
  <c r="P70" i="1"/>
  <c r="P66" i="1"/>
  <c r="P62" i="1"/>
  <c r="P58" i="1"/>
  <c r="P54" i="1"/>
  <c r="P50" i="1"/>
  <c r="P89" i="1"/>
  <c r="P90" i="1" s="1"/>
  <c r="P91" i="1" s="1"/>
  <c r="P92" i="1" s="1"/>
  <c r="P93" i="1" s="1"/>
  <c r="P94" i="1" s="1"/>
  <c r="P95" i="1" s="1"/>
  <c r="P96" i="1" s="1"/>
  <c r="P97" i="1" s="1"/>
  <c r="P98" i="1" s="1"/>
  <c r="P99" i="1" s="1"/>
  <c r="P100" i="1" s="1"/>
  <c r="P101" i="1" s="1"/>
  <c r="P102" i="1" s="1"/>
  <c r="P103" i="1" s="1"/>
  <c r="P104" i="1" s="1"/>
  <c r="P80" i="1"/>
  <c r="P64" i="1"/>
  <c r="P52" i="1"/>
  <c r="P85" i="1"/>
  <c r="P81" i="1"/>
  <c r="P77" i="1"/>
  <c r="P73" i="1"/>
  <c r="P69" i="1"/>
  <c r="P65" i="1"/>
  <c r="P61" i="1"/>
  <c r="P57" i="1"/>
  <c r="P53" i="1"/>
  <c r="P49" i="1"/>
  <c r="P84" i="1"/>
  <c r="P76" i="1"/>
  <c r="P68" i="1"/>
  <c r="P56" i="1"/>
  <c r="F10" i="31"/>
  <c r="AZ19" i="49"/>
  <c r="F10" i="35"/>
  <c r="F11" i="35" s="1"/>
  <c r="F9" i="35" s="1"/>
  <c r="E13" i="31"/>
  <c r="B13" i="47"/>
  <c r="E11" i="35"/>
  <c r="E9" i="35" s="1"/>
  <c r="B7" i="20"/>
  <c r="Q56" i="1"/>
  <c r="Q57" i="1" s="1"/>
  <c r="Q48" i="1"/>
  <c r="Q49" i="1" s="1"/>
  <c r="Q50" i="1" s="1"/>
  <c r="Q51" i="1" s="1"/>
  <c r="Q52" i="1" s="1"/>
  <c r="C6" i="1"/>
  <c r="P47" i="1"/>
  <c r="O90" i="1"/>
  <c r="O91" i="1" s="1"/>
  <c r="O92" i="1" s="1"/>
  <c r="O93" i="1" s="1"/>
  <c r="O94" i="1" s="1"/>
  <c r="O95" i="1" s="1"/>
  <c r="O96" i="1" s="1"/>
  <c r="O97" i="1" s="1"/>
  <c r="O98" i="1" s="1"/>
  <c r="O99" i="1" s="1"/>
  <c r="O100" i="1" s="1"/>
  <c r="O101" i="1" s="1"/>
  <c r="O102" i="1" s="1"/>
  <c r="O103" i="1" s="1"/>
  <c r="O104" i="1" s="1"/>
  <c r="O105" i="1" s="1"/>
  <c r="O106" i="1" s="1"/>
  <c r="O107" i="1" s="1"/>
  <c r="O108" i="1" s="1"/>
  <c r="O109" i="1" s="1"/>
  <c r="O110" i="1" s="1"/>
  <c r="O111" i="1" s="1"/>
  <c r="O112" i="1" s="1"/>
  <c r="O113" i="1" s="1"/>
  <c r="O114" i="1" s="1"/>
  <c r="O115" i="1" s="1"/>
  <c r="O116" i="1" s="1"/>
  <c r="O117" i="1" s="1"/>
  <c r="O118" i="1" s="1"/>
  <c r="O119" i="1" s="1"/>
  <c r="O120" i="1" s="1"/>
  <c r="O121" i="1" s="1"/>
  <c r="O122" i="1" s="1"/>
  <c r="O123" i="1" s="1"/>
  <c r="O124" i="1" s="1"/>
  <c r="O125" i="1" s="1"/>
  <c r="O126" i="1" s="1"/>
  <c r="O127" i="1" s="1"/>
  <c r="O128" i="1" s="1"/>
  <c r="O129" i="1" s="1"/>
  <c r="O130" i="1" s="1"/>
  <c r="O131" i="1" s="1"/>
  <c r="O132" i="1" s="1"/>
  <c r="O133" i="1" s="1"/>
  <c r="O134" i="1" s="1"/>
  <c r="O135" i="1" s="1"/>
  <c r="O136" i="1" s="1"/>
  <c r="O137" i="1" s="1"/>
  <c r="O138" i="1" s="1"/>
  <c r="O139" i="1" s="1"/>
  <c r="X46" i="1"/>
  <c r="X44" i="1"/>
  <c r="Z44" i="1"/>
  <c r="G10" i="31"/>
  <c r="F11" i="31"/>
  <c r="F13" i="31"/>
  <c r="B14" i="47"/>
  <c r="W85" i="1" l="1"/>
  <c r="W81" i="1"/>
  <c r="W77" i="1"/>
  <c r="W73" i="1"/>
  <c r="W69" i="1"/>
  <c r="W65" i="1"/>
  <c r="W61" i="1"/>
  <c r="W57" i="1"/>
  <c r="W53" i="1"/>
  <c r="W49" i="1"/>
  <c r="W78" i="1"/>
  <c r="W66" i="1"/>
  <c r="W54" i="1"/>
  <c r="W88" i="1"/>
  <c r="W84" i="1"/>
  <c r="W80" i="1"/>
  <c r="W76" i="1"/>
  <c r="W72" i="1"/>
  <c r="W68" i="1"/>
  <c r="W64" i="1"/>
  <c r="W60" i="1"/>
  <c r="W56" i="1"/>
  <c r="W52" i="1"/>
  <c r="W48" i="1"/>
  <c r="W86" i="1"/>
  <c r="W70" i="1"/>
  <c r="W62" i="1"/>
  <c r="W87" i="1"/>
  <c r="W83" i="1"/>
  <c r="W79" i="1"/>
  <c r="W75" i="1"/>
  <c r="W71" i="1"/>
  <c r="W67" i="1"/>
  <c r="W63" i="1"/>
  <c r="W59" i="1"/>
  <c r="W55" i="1"/>
  <c r="W51" i="1"/>
  <c r="W82" i="1"/>
  <c r="W74" i="1"/>
  <c r="W58" i="1"/>
  <c r="W50" i="1"/>
  <c r="Z85" i="1"/>
  <c r="Z81" i="1"/>
  <c r="Z77" i="1"/>
  <c r="Z73" i="1"/>
  <c r="Z69" i="1"/>
  <c r="Z65" i="1"/>
  <c r="Z61" i="1"/>
  <c r="Z57" i="1"/>
  <c r="Z53" i="1"/>
  <c r="Z49" i="1"/>
  <c r="Z82" i="1"/>
  <c r="Z70" i="1"/>
  <c r="Z58" i="1"/>
  <c r="Z84" i="1"/>
  <c r="Z80" i="1"/>
  <c r="Z76" i="1"/>
  <c r="Z72" i="1"/>
  <c r="Z68" i="1"/>
  <c r="Z64" i="1"/>
  <c r="Z60" i="1"/>
  <c r="Z56" i="1"/>
  <c r="Z52" i="1"/>
  <c r="Z48" i="1"/>
  <c r="Z86" i="1"/>
  <c r="Z74" i="1"/>
  <c r="Z66" i="1"/>
  <c r="Z50" i="1"/>
  <c r="Z87" i="1"/>
  <c r="Z83" i="1"/>
  <c r="Z79" i="1"/>
  <c r="Z75" i="1"/>
  <c r="Z71" i="1"/>
  <c r="Z67" i="1"/>
  <c r="Z63" i="1"/>
  <c r="Z59" i="1"/>
  <c r="Z55" i="1"/>
  <c r="Z51" i="1"/>
  <c r="Z78" i="1"/>
  <c r="Z62" i="1"/>
  <c r="Z54" i="1"/>
  <c r="B7" i="31"/>
  <c r="BA19" i="49"/>
  <c r="G10" i="35"/>
  <c r="H10" i="35" s="1"/>
  <c r="F13" i="35"/>
  <c r="Q58" i="1"/>
  <c r="H10" i="31"/>
  <c r="G11" i="31"/>
  <c r="G13" i="31"/>
  <c r="B15" i="47"/>
  <c r="Q53" i="1"/>
  <c r="P105" i="1"/>
  <c r="P106" i="1" s="1"/>
  <c r="P107" i="1" s="1"/>
  <c r="P108" i="1" s="1"/>
  <c r="P109" i="1" s="1"/>
  <c r="P110" i="1" s="1"/>
  <c r="P111" i="1" s="1"/>
  <c r="P112" i="1" s="1"/>
  <c r="P113" i="1" s="1"/>
  <c r="P114" i="1" s="1"/>
  <c r="P115" i="1" s="1"/>
  <c r="P116" i="1" s="1"/>
  <c r="P117" i="1" s="1"/>
  <c r="P118" i="1" s="1"/>
  <c r="P119" i="1" s="1"/>
  <c r="P120" i="1" s="1"/>
  <c r="P121" i="1" s="1"/>
  <c r="P122" i="1" s="1"/>
  <c r="P123" i="1" s="1"/>
  <c r="P124" i="1" s="1"/>
  <c r="B9" i="31" l="1"/>
  <c r="B8" i="31" s="1"/>
  <c r="B14" i="31" s="1"/>
  <c r="D9" i="31"/>
  <c r="F9" i="31"/>
  <c r="G9" i="31"/>
  <c r="C9" i="31"/>
  <c r="E9" i="31"/>
  <c r="G13" i="35"/>
  <c r="G11" i="35"/>
  <c r="G9" i="35" s="1"/>
  <c r="BB19" i="49"/>
  <c r="W89" i="1"/>
  <c r="W90" i="1" s="1"/>
  <c r="W91" i="1" s="1"/>
  <c r="W92" i="1" s="1"/>
  <c r="W93" i="1" s="1"/>
  <c r="W94" i="1" s="1"/>
  <c r="W95" i="1" s="1"/>
  <c r="W96" i="1" s="1"/>
  <c r="W97" i="1" s="1"/>
  <c r="W98" i="1" s="1"/>
  <c r="W99" i="1" s="1"/>
  <c r="W100" i="1" s="1"/>
  <c r="W101" i="1" s="1"/>
  <c r="W102" i="1" s="1"/>
  <c r="W103" i="1" s="1"/>
  <c r="W104" i="1" s="1"/>
  <c r="W105" i="1" s="1"/>
  <c r="W106" i="1" s="1"/>
  <c r="W107" i="1" s="1"/>
  <c r="W108" i="1" s="1"/>
  <c r="W109" i="1" s="1"/>
  <c r="W110" i="1" s="1"/>
  <c r="W111" i="1" s="1"/>
  <c r="W112" i="1" s="1"/>
  <c r="W113" i="1" s="1"/>
  <c r="W114" i="1" s="1"/>
  <c r="W115" i="1" s="1"/>
  <c r="W116" i="1" s="1"/>
  <c r="W117" i="1" s="1"/>
  <c r="W118" i="1" s="1"/>
  <c r="W119" i="1" s="1"/>
  <c r="W120" i="1" s="1"/>
  <c r="W121" i="1" s="1"/>
  <c r="W122" i="1" s="1"/>
  <c r="W123" i="1" s="1"/>
  <c r="P125" i="1"/>
  <c r="Q59" i="1"/>
  <c r="B22" i="20" s="1"/>
  <c r="I10" i="35"/>
  <c r="H13" i="35"/>
  <c r="H11" i="35"/>
  <c r="H9" i="35" s="1"/>
  <c r="Q54" i="1"/>
  <c r="I10" i="31"/>
  <c r="H11" i="31"/>
  <c r="H9" i="31" s="1"/>
  <c r="H13" i="31"/>
  <c r="B16" i="47"/>
  <c r="Z88" i="1"/>
  <c r="D8" i="31" l="1"/>
  <c r="D70" i="31" s="1"/>
  <c r="F8" i="31"/>
  <c r="F56" i="31" s="1"/>
  <c r="C8" i="31"/>
  <c r="C14" i="31" s="1"/>
  <c r="E8" i="31"/>
  <c r="E14" i="31" s="1"/>
  <c r="B70" i="31"/>
  <c r="BC19" i="49"/>
  <c r="B36" i="31"/>
  <c r="B52" i="31"/>
  <c r="B59" i="31"/>
  <c r="B68" i="31"/>
  <c r="B27" i="31"/>
  <c r="B43" i="31"/>
  <c r="B20" i="31"/>
  <c r="F28" i="31"/>
  <c r="B33" i="31"/>
  <c r="B65" i="31"/>
  <c r="B42" i="31"/>
  <c r="B19" i="31"/>
  <c r="B35" i="31"/>
  <c r="B51" i="31"/>
  <c r="B67" i="31"/>
  <c r="B28" i="31"/>
  <c r="B44" i="31"/>
  <c r="B60" i="31"/>
  <c r="B17" i="31"/>
  <c r="B49" i="31"/>
  <c r="B26" i="31"/>
  <c r="B58" i="31"/>
  <c r="B25" i="31"/>
  <c r="B41" i="31"/>
  <c r="B57" i="31"/>
  <c r="B18" i="31"/>
  <c r="B34" i="31"/>
  <c r="B50" i="31"/>
  <c r="B66" i="31"/>
  <c r="D14" i="31"/>
  <c r="D66" i="31"/>
  <c r="D62" i="31"/>
  <c r="D58" i="31"/>
  <c r="D54" i="31"/>
  <c r="D50" i="31"/>
  <c r="D46" i="31"/>
  <c r="D42" i="31"/>
  <c r="D38" i="31"/>
  <c r="D34" i="31"/>
  <c r="D30" i="31"/>
  <c r="D26" i="31"/>
  <c r="D22" i="31"/>
  <c r="D18" i="31"/>
  <c r="D69" i="31"/>
  <c r="D61" i="31"/>
  <c r="D53" i="31"/>
  <c r="D45" i="31"/>
  <c r="D41" i="31"/>
  <c r="D33" i="31"/>
  <c r="D25" i="31"/>
  <c r="D17" i="31"/>
  <c r="D67" i="31"/>
  <c r="D63" i="31"/>
  <c r="D59" i="31"/>
  <c r="D55" i="31"/>
  <c r="D51" i="31"/>
  <c r="D47" i="31"/>
  <c r="D43" i="31"/>
  <c r="D39" i="31"/>
  <c r="D35" i="31"/>
  <c r="D31" i="31"/>
  <c r="D27" i="31"/>
  <c r="D23" i="31"/>
  <c r="D19" i="31"/>
  <c r="D15" i="31"/>
  <c r="D65" i="31"/>
  <c r="D57" i="31"/>
  <c r="D49" i="31"/>
  <c r="D37" i="31"/>
  <c r="D29" i="31"/>
  <c r="D21" i="31"/>
  <c r="D52" i="31"/>
  <c r="D40" i="31"/>
  <c r="F16" i="31"/>
  <c r="F48" i="31"/>
  <c r="D16" i="31"/>
  <c r="D32" i="31"/>
  <c r="D48" i="31"/>
  <c r="D64" i="31"/>
  <c r="F24" i="31"/>
  <c r="F40" i="31"/>
  <c r="D20" i="31"/>
  <c r="D36" i="31"/>
  <c r="D68" i="31"/>
  <c r="F14" i="31"/>
  <c r="F66" i="31"/>
  <c r="F62" i="31"/>
  <c r="F58" i="31"/>
  <c r="F54" i="31"/>
  <c r="F50" i="31"/>
  <c r="F46" i="31"/>
  <c r="F42" i="31"/>
  <c r="F38" i="31"/>
  <c r="F34" i="31"/>
  <c r="F30" i="31"/>
  <c r="F26" i="31"/>
  <c r="F22" i="31"/>
  <c r="F18" i="31"/>
  <c r="F69" i="31"/>
  <c r="F61" i="31"/>
  <c r="F53" i="31"/>
  <c r="F45" i="31"/>
  <c r="F37" i="31"/>
  <c r="F29" i="31"/>
  <c r="F21" i="31"/>
  <c r="F67" i="31"/>
  <c r="F63" i="31"/>
  <c r="F59" i="31"/>
  <c r="F55" i="31"/>
  <c r="F51" i="31"/>
  <c r="F47" i="31"/>
  <c r="F43" i="31"/>
  <c r="F39" i="31"/>
  <c r="F35" i="31"/>
  <c r="F31" i="31"/>
  <c r="F27" i="31"/>
  <c r="F23" i="31"/>
  <c r="F19" i="31"/>
  <c r="F15" i="31"/>
  <c r="F65" i="31"/>
  <c r="F57" i="31"/>
  <c r="F49" i="31"/>
  <c r="F41" i="31"/>
  <c r="F33" i="31"/>
  <c r="F25" i="31"/>
  <c r="F17" i="31"/>
  <c r="D24" i="31"/>
  <c r="D56" i="31"/>
  <c r="F32" i="31"/>
  <c r="F64" i="31"/>
  <c r="D28" i="31"/>
  <c r="D44" i="31"/>
  <c r="D60" i="31"/>
  <c r="F20" i="31"/>
  <c r="F36" i="31"/>
  <c r="F52" i="31"/>
  <c r="F68" i="31"/>
  <c r="B15" i="31"/>
  <c r="B23" i="31"/>
  <c r="B31" i="31"/>
  <c r="B39" i="31"/>
  <c r="B47" i="31"/>
  <c r="B55" i="31"/>
  <c r="B63" i="31"/>
  <c r="B16" i="31"/>
  <c r="B24" i="31"/>
  <c r="B32" i="31"/>
  <c r="B40" i="31"/>
  <c r="B48" i="31"/>
  <c r="B56" i="31"/>
  <c r="B64" i="31"/>
  <c r="B21" i="31"/>
  <c r="B29" i="31"/>
  <c r="B37" i="31"/>
  <c r="B45" i="31"/>
  <c r="B53" i="31"/>
  <c r="B61" i="31"/>
  <c r="B69" i="31"/>
  <c r="B22" i="31"/>
  <c r="B30" i="31"/>
  <c r="B38" i="31"/>
  <c r="B46" i="31"/>
  <c r="B54" i="31"/>
  <c r="B62" i="31"/>
  <c r="G8" i="31"/>
  <c r="G67" i="31" s="1"/>
  <c r="P126" i="1"/>
  <c r="Q60" i="1"/>
  <c r="B23" i="20" s="1"/>
  <c r="Z89" i="1"/>
  <c r="J10" i="35"/>
  <c r="I11" i="35"/>
  <c r="I9" i="35" s="1"/>
  <c r="I13" i="35"/>
  <c r="J10" i="31"/>
  <c r="I11" i="31"/>
  <c r="I9" i="31" s="1"/>
  <c r="I13" i="31"/>
  <c r="B17" i="47"/>
  <c r="Q55" i="1"/>
  <c r="E51" i="31" l="1"/>
  <c r="F60" i="31"/>
  <c r="F44" i="31"/>
  <c r="E42" i="31"/>
  <c r="E35" i="31"/>
  <c r="E53" i="31"/>
  <c r="E19" i="31"/>
  <c r="E36" i="31"/>
  <c r="E26" i="31"/>
  <c r="E58" i="31"/>
  <c r="E67" i="31"/>
  <c r="E54" i="31"/>
  <c r="E38" i="31"/>
  <c r="E22" i="31"/>
  <c r="E63" i="31"/>
  <c r="E47" i="31"/>
  <c r="E31" i="31"/>
  <c r="E15" i="31"/>
  <c r="E21" i="31"/>
  <c r="E49" i="31"/>
  <c r="E16" i="31"/>
  <c r="E50" i="31"/>
  <c r="E18" i="31"/>
  <c r="E59" i="31"/>
  <c r="E43" i="31"/>
  <c r="E27" i="31"/>
  <c r="E64" i="31"/>
  <c r="E66" i="31"/>
  <c r="E34" i="31"/>
  <c r="E62" i="31"/>
  <c r="E46" i="31"/>
  <c r="E30" i="31"/>
  <c r="E55" i="31"/>
  <c r="E39" i="31"/>
  <c r="E23" i="31"/>
  <c r="E68" i="31"/>
  <c r="E45" i="31"/>
  <c r="E57" i="31"/>
  <c r="E48" i="31"/>
  <c r="E60" i="31"/>
  <c r="E28" i="31"/>
  <c r="E33" i="31"/>
  <c r="E69" i="31"/>
  <c r="E37" i="31"/>
  <c r="E41" i="31"/>
  <c r="E32" i="31"/>
  <c r="E52" i="31"/>
  <c r="E20" i="31"/>
  <c r="E17" i="31"/>
  <c r="E56" i="31"/>
  <c r="E61" i="31"/>
  <c r="E29" i="31"/>
  <c r="E25" i="31"/>
  <c r="E24" i="31"/>
  <c r="E44" i="31"/>
  <c r="E65" i="31"/>
  <c r="E40" i="31"/>
  <c r="E70" i="31"/>
  <c r="F70" i="31"/>
  <c r="C42" i="31"/>
  <c r="C23" i="31"/>
  <c r="C32" i="31"/>
  <c r="C44" i="31"/>
  <c r="C38" i="31"/>
  <c r="C57" i="31"/>
  <c r="C58" i="31"/>
  <c r="C22" i="31"/>
  <c r="C55" i="31"/>
  <c r="C69" i="31"/>
  <c r="C54" i="31"/>
  <c r="C39" i="31"/>
  <c r="C37" i="31"/>
  <c r="C33" i="31"/>
  <c r="C66" i="31"/>
  <c r="C50" i="31"/>
  <c r="C34" i="31"/>
  <c r="C18" i="31"/>
  <c r="C67" i="31"/>
  <c r="C51" i="31"/>
  <c r="C35" i="31"/>
  <c r="C19" i="31"/>
  <c r="C61" i="31"/>
  <c r="C29" i="31"/>
  <c r="C17" i="31"/>
  <c r="C16" i="31"/>
  <c r="C68" i="31"/>
  <c r="C36" i="31"/>
  <c r="C41" i="31"/>
  <c r="C56" i="31"/>
  <c r="C62" i="31"/>
  <c r="C46" i="31"/>
  <c r="C30" i="31"/>
  <c r="C63" i="31"/>
  <c r="C47" i="31"/>
  <c r="C31" i="31"/>
  <c r="C15" i="31"/>
  <c r="C53" i="31"/>
  <c r="C21" i="31"/>
  <c r="C65" i="31"/>
  <c r="C64" i="31"/>
  <c r="C60" i="31"/>
  <c r="C28" i="31"/>
  <c r="C25" i="31"/>
  <c r="C40" i="31"/>
  <c r="C26" i="31"/>
  <c r="C59" i="31"/>
  <c r="C43" i="31"/>
  <c r="C27" i="31"/>
  <c r="C45" i="31"/>
  <c r="C49" i="31"/>
  <c r="C48" i="31"/>
  <c r="C52" i="31"/>
  <c r="C20" i="31"/>
  <c r="C24" i="31"/>
  <c r="C70" i="31"/>
  <c r="G70" i="31"/>
  <c r="BD19" i="49"/>
  <c r="G41" i="31"/>
  <c r="G25" i="31"/>
  <c r="G57" i="31"/>
  <c r="G45" i="31"/>
  <c r="G17" i="31"/>
  <c r="G49" i="31"/>
  <c r="G29" i="31"/>
  <c r="G61" i="31"/>
  <c r="G33" i="31"/>
  <c r="G65" i="31"/>
  <c r="G21" i="31"/>
  <c r="G37" i="31"/>
  <c r="G53" i="31"/>
  <c r="G69" i="31"/>
  <c r="G22" i="31"/>
  <c r="G30" i="31"/>
  <c r="G38" i="31"/>
  <c r="G46" i="31"/>
  <c r="G54" i="31"/>
  <c r="G62" i="31"/>
  <c r="G14" i="31"/>
  <c r="G16" i="31"/>
  <c r="G20" i="31"/>
  <c r="G24" i="31"/>
  <c r="G28" i="31"/>
  <c r="G32" i="31"/>
  <c r="G36" i="31"/>
  <c r="G40" i="31"/>
  <c r="G44" i="31"/>
  <c r="G48" i="31"/>
  <c r="G52" i="31"/>
  <c r="G56" i="31"/>
  <c r="G60" i="31"/>
  <c r="G64" i="31"/>
  <c r="G68" i="31"/>
  <c r="G18" i="31"/>
  <c r="G26" i="31"/>
  <c r="G34" i="31"/>
  <c r="G42" i="31"/>
  <c r="G50" i="31"/>
  <c r="G58" i="31"/>
  <c r="G66" i="31"/>
  <c r="G15" i="31"/>
  <c r="G19" i="31"/>
  <c r="G23" i="31"/>
  <c r="G27" i="31"/>
  <c r="G31" i="31"/>
  <c r="G35" i="31"/>
  <c r="G39" i="31"/>
  <c r="G43" i="31"/>
  <c r="G47" i="31"/>
  <c r="G51" i="31"/>
  <c r="G55" i="31"/>
  <c r="G59" i="31"/>
  <c r="G63" i="31"/>
  <c r="H8" i="31"/>
  <c r="H67" i="31" s="1"/>
  <c r="P127" i="1"/>
  <c r="Q61" i="1"/>
  <c r="B24" i="20" s="1"/>
  <c r="K10" i="31"/>
  <c r="J11" i="31"/>
  <c r="J9" i="31" s="1"/>
  <c r="J13" i="31"/>
  <c r="B18" i="47"/>
  <c r="Z90" i="1"/>
  <c r="K10" i="35"/>
  <c r="J13" i="35"/>
  <c r="J11" i="35"/>
  <c r="J9" i="35" s="1"/>
  <c r="H70" i="31" l="1"/>
  <c r="BE19" i="49"/>
  <c r="H45" i="31"/>
  <c r="H17" i="31"/>
  <c r="H49" i="31"/>
  <c r="H25" i="31"/>
  <c r="H41" i="31"/>
  <c r="H57" i="31"/>
  <c r="H29" i="31"/>
  <c r="H61" i="31"/>
  <c r="H33" i="31"/>
  <c r="H65" i="31"/>
  <c r="H21" i="31"/>
  <c r="H37" i="31"/>
  <c r="H53" i="31"/>
  <c r="H69" i="31"/>
  <c r="H22" i="31"/>
  <c r="H30" i="31"/>
  <c r="H38" i="31"/>
  <c r="H46" i="31"/>
  <c r="H54" i="31"/>
  <c r="H62" i="31"/>
  <c r="H14" i="31"/>
  <c r="H16" i="31"/>
  <c r="H20" i="31"/>
  <c r="H24" i="31"/>
  <c r="H28" i="31"/>
  <c r="H32" i="31"/>
  <c r="H36" i="31"/>
  <c r="H40" i="31"/>
  <c r="H44" i="31"/>
  <c r="H48" i="31"/>
  <c r="H52" i="31"/>
  <c r="H56" i="31"/>
  <c r="H60" i="31"/>
  <c r="H64" i="31"/>
  <c r="H68" i="31"/>
  <c r="H18" i="31"/>
  <c r="H26" i="31"/>
  <c r="H34" i="31"/>
  <c r="H42" i="31"/>
  <c r="H50" i="31"/>
  <c r="H58" i="31"/>
  <c r="H66" i="31"/>
  <c r="H15" i="31"/>
  <c r="H19" i="31"/>
  <c r="H23" i="31"/>
  <c r="H27" i="31"/>
  <c r="H31" i="31"/>
  <c r="H35" i="31"/>
  <c r="H39" i="31"/>
  <c r="H43" i="31"/>
  <c r="H47" i="31"/>
  <c r="H51" i="31"/>
  <c r="H55" i="31"/>
  <c r="H59" i="31"/>
  <c r="H63" i="31"/>
  <c r="I8" i="31"/>
  <c r="I67" i="31" s="1"/>
  <c r="P128" i="1"/>
  <c r="Q62" i="1"/>
  <c r="B25" i="20" s="1"/>
  <c r="K11" i="35"/>
  <c r="K9" i="35" s="1"/>
  <c r="K13" i="35"/>
  <c r="Z91" i="1"/>
  <c r="L10" i="31"/>
  <c r="K11" i="31"/>
  <c r="K9" i="31" s="1"/>
  <c r="K13" i="31"/>
  <c r="B19" i="47"/>
  <c r="I70" i="31" l="1"/>
  <c r="BF19" i="49"/>
  <c r="I25" i="31"/>
  <c r="I57" i="31"/>
  <c r="I41" i="31"/>
  <c r="I29" i="31"/>
  <c r="I61" i="31"/>
  <c r="I21" i="31"/>
  <c r="I37" i="31"/>
  <c r="I53" i="31"/>
  <c r="I69" i="31"/>
  <c r="I45" i="31"/>
  <c r="I17" i="31"/>
  <c r="I33" i="31"/>
  <c r="I49" i="31"/>
  <c r="I65" i="31"/>
  <c r="I22" i="31"/>
  <c r="I30" i="31"/>
  <c r="I38" i="31"/>
  <c r="I46" i="31"/>
  <c r="I54" i="31"/>
  <c r="I62" i="31"/>
  <c r="I14" i="31"/>
  <c r="I16" i="31"/>
  <c r="I20" i="31"/>
  <c r="I24" i="31"/>
  <c r="I28" i="31"/>
  <c r="I32" i="31"/>
  <c r="I36" i="31"/>
  <c r="I40" i="31"/>
  <c r="I44" i="31"/>
  <c r="I48" i="31"/>
  <c r="I52" i="31"/>
  <c r="I56" i="31"/>
  <c r="I60" i="31"/>
  <c r="I64" i="31"/>
  <c r="I68" i="31"/>
  <c r="I18" i="31"/>
  <c r="I26" i="31"/>
  <c r="I34" i="31"/>
  <c r="I42" i="31"/>
  <c r="I50" i="31"/>
  <c r="I58" i="31"/>
  <c r="I66" i="31"/>
  <c r="I15" i="31"/>
  <c r="I19" i="31"/>
  <c r="I23" i="31"/>
  <c r="I27" i="31"/>
  <c r="I31" i="31"/>
  <c r="I35" i="31"/>
  <c r="I39" i="31"/>
  <c r="I43" i="31"/>
  <c r="I47" i="31"/>
  <c r="I51" i="31"/>
  <c r="I55" i="31"/>
  <c r="I59" i="31"/>
  <c r="I63" i="31"/>
  <c r="J8" i="31"/>
  <c r="J67" i="31" s="1"/>
  <c r="P129" i="1"/>
  <c r="Q63" i="1"/>
  <c r="B26" i="20" s="1"/>
  <c r="Z92" i="1"/>
  <c r="M10" i="31"/>
  <c r="L11" i="31"/>
  <c r="L9" i="31" s="1"/>
  <c r="L13" i="31"/>
  <c r="B20" i="47"/>
  <c r="J70" i="31" l="1"/>
  <c r="BG19" i="49"/>
  <c r="J25" i="31"/>
  <c r="J41" i="31"/>
  <c r="J57" i="31"/>
  <c r="J28" i="31"/>
  <c r="J60" i="31"/>
  <c r="J20" i="31"/>
  <c r="J36" i="31"/>
  <c r="J52" i="31"/>
  <c r="J68" i="31"/>
  <c r="J44" i="31"/>
  <c r="J17" i="31"/>
  <c r="J33" i="31"/>
  <c r="J49" i="31"/>
  <c r="J65" i="31"/>
  <c r="J16" i="31"/>
  <c r="J24" i="31"/>
  <c r="J32" i="31"/>
  <c r="J40" i="31"/>
  <c r="J48" i="31"/>
  <c r="J56" i="31"/>
  <c r="J64" i="31"/>
  <c r="J21" i="31"/>
  <c r="J29" i="31"/>
  <c r="J37" i="31"/>
  <c r="J45" i="31"/>
  <c r="J53" i="31"/>
  <c r="J61" i="31"/>
  <c r="J69" i="31"/>
  <c r="J18" i="31"/>
  <c r="J22" i="31"/>
  <c r="J26" i="31"/>
  <c r="J30" i="31"/>
  <c r="J34" i="31"/>
  <c r="J38" i="31"/>
  <c r="J42" i="31"/>
  <c r="J46" i="31"/>
  <c r="J50" i="31"/>
  <c r="J54" i="31"/>
  <c r="J58" i="31"/>
  <c r="J62" i="31"/>
  <c r="J66" i="31"/>
  <c r="J14" i="31"/>
  <c r="J15" i="31"/>
  <c r="J19" i="31"/>
  <c r="J23" i="31"/>
  <c r="J27" i="31"/>
  <c r="J31" i="31"/>
  <c r="J35" i="31"/>
  <c r="J39" i="31"/>
  <c r="J43" i="31"/>
  <c r="J47" i="31"/>
  <c r="J51" i="31"/>
  <c r="J55" i="31"/>
  <c r="J59" i="31"/>
  <c r="J63" i="31"/>
  <c r="K8" i="31"/>
  <c r="K69" i="31" s="1"/>
  <c r="P130" i="1"/>
  <c r="Q64" i="1"/>
  <c r="B27" i="20" s="1"/>
  <c r="L11" i="35"/>
  <c r="L9" i="35" s="1"/>
  <c r="L13" i="35"/>
  <c r="N10" i="31"/>
  <c r="M11" i="31"/>
  <c r="M9" i="31" s="1"/>
  <c r="M13" i="31"/>
  <c r="B21" i="47"/>
  <c r="Z93" i="1"/>
  <c r="K70" i="31" l="1"/>
  <c r="BH19" i="49"/>
  <c r="K22" i="31"/>
  <c r="K30" i="31"/>
  <c r="K38" i="31"/>
  <c r="K46" i="31"/>
  <c r="K54" i="31"/>
  <c r="K62" i="31"/>
  <c r="K14" i="31"/>
  <c r="K15" i="31"/>
  <c r="K23" i="31"/>
  <c r="K31" i="31"/>
  <c r="K39" i="31"/>
  <c r="K47" i="31"/>
  <c r="K55" i="31"/>
  <c r="K63" i="31"/>
  <c r="K16" i="31"/>
  <c r="K20" i="31"/>
  <c r="K24" i="31"/>
  <c r="K28" i="31"/>
  <c r="K32" i="31"/>
  <c r="K36" i="31"/>
  <c r="K40" i="31"/>
  <c r="K44" i="31"/>
  <c r="K48" i="31"/>
  <c r="K52" i="31"/>
  <c r="K56" i="31"/>
  <c r="K60" i="31"/>
  <c r="K64" i="31"/>
  <c r="K68" i="31"/>
  <c r="K18" i="31"/>
  <c r="K26" i="31"/>
  <c r="K34" i="31"/>
  <c r="K42" i="31"/>
  <c r="K50" i="31"/>
  <c r="K58" i="31"/>
  <c r="K66" i="31"/>
  <c r="K19" i="31"/>
  <c r="K27" i="31"/>
  <c r="K35" i="31"/>
  <c r="K43" i="31"/>
  <c r="K51" i="31"/>
  <c r="K59" i="31"/>
  <c r="K67" i="31"/>
  <c r="K17" i="31"/>
  <c r="K21" i="31"/>
  <c r="K25" i="31"/>
  <c r="K29" i="31"/>
  <c r="K33" i="31"/>
  <c r="K37" i="31"/>
  <c r="K41" i="31"/>
  <c r="K45" i="31"/>
  <c r="K49" i="31"/>
  <c r="K53" i="31"/>
  <c r="K57" i="31"/>
  <c r="K61" i="31"/>
  <c r="K65" i="31"/>
  <c r="L8" i="31"/>
  <c r="L69" i="31" s="1"/>
  <c r="P131" i="1"/>
  <c r="Q65" i="1"/>
  <c r="B28" i="20" s="1"/>
  <c r="Z94" i="1"/>
  <c r="O10" i="31"/>
  <c r="N11" i="31"/>
  <c r="N9" i="31" s="1"/>
  <c r="N13" i="31"/>
  <c r="B22" i="47"/>
  <c r="L70" i="31" l="1"/>
  <c r="BI19" i="49"/>
  <c r="L18" i="31"/>
  <c r="L22" i="31"/>
  <c r="L34" i="31"/>
  <c r="L42" i="31"/>
  <c r="L50" i="31"/>
  <c r="L58" i="31"/>
  <c r="L62" i="31"/>
  <c r="L14" i="31"/>
  <c r="L15" i="31"/>
  <c r="L23" i="31"/>
  <c r="L31" i="31"/>
  <c r="L43" i="31"/>
  <c r="L51" i="31"/>
  <c r="L59" i="31"/>
  <c r="L67" i="31"/>
  <c r="L20" i="31"/>
  <c r="L24" i="31"/>
  <c r="L28" i="31"/>
  <c r="L32" i="31"/>
  <c r="L36" i="31"/>
  <c r="L40" i="31"/>
  <c r="L44" i="31"/>
  <c r="L48" i="31"/>
  <c r="L52" i="31"/>
  <c r="L56" i="31"/>
  <c r="L60" i="31"/>
  <c r="L64" i="31"/>
  <c r="L68" i="31"/>
  <c r="L26" i="31"/>
  <c r="L30" i="31"/>
  <c r="L38" i="31"/>
  <c r="L46" i="31"/>
  <c r="L54" i="31"/>
  <c r="L66" i="31"/>
  <c r="L19" i="31"/>
  <c r="L27" i="31"/>
  <c r="L35" i="31"/>
  <c r="L39" i="31"/>
  <c r="L47" i="31"/>
  <c r="L55" i="31"/>
  <c r="L63" i="31"/>
  <c r="L16" i="31"/>
  <c r="L17" i="31"/>
  <c r="L21" i="31"/>
  <c r="L25" i="31"/>
  <c r="L29" i="31"/>
  <c r="L33" i="31"/>
  <c r="L37" i="31"/>
  <c r="L41" i="31"/>
  <c r="L45" i="31"/>
  <c r="L49" i="31"/>
  <c r="L53" i="31"/>
  <c r="L57" i="31"/>
  <c r="L61" i="31"/>
  <c r="L65" i="31"/>
  <c r="M8" i="31"/>
  <c r="M68" i="31" s="1"/>
  <c r="P132" i="1"/>
  <c r="Q66" i="1"/>
  <c r="B29" i="20" s="1"/>
  <c r="Z95" i="1"/>
  <c r="P10" i="31"/>
  <c r="O11" i="31"/>
  <c r="O9" i="31" s="1"/>
  <c r="O13" i="31"/>
  <c r="B23" i="47"/>
  <c r="M11" i="35"/>
  <c r="M9" i="35" s="1"/>
  <c r="M13" i="35"/>
  <c r="M70" i="31" l="1"/>
  <c r="BJ19" i="49"/>
  <c r="M25" i="31"/>
  <c r="M57" i="31"/>
  <c r="M41" i="31"/>
  <c r="M29" i="31"/>
  <c r="M61" i="31"/>
  <c r="M17" i="31"/>
  <c r="M21" i="31"/>
  <c r="M37" i="31"/>
  <c r="M53" i="31"/>
  <c r="M69" i="31"/>
  <c r="M45" i="31"/>
  <c r="M33" i="31"/>
  <c r="M49" i="31"/>
  <c r="M65" i="31"/>
  <c r="M22" i="31"/>
  <c r="M30" i="31"/>
  <c r="M38" i="31"/>
  <c r="M46" i="31"/>
  <c r="M54" i="31"/>
  <c r="M62" i="31"/>
  <c r="M14" i="31"/>
  <c r="M15" i="31"/>
  <c r="M19" i="31"/>
  <c r="M23" i="31"/>
  <c r="M27" i="31"/>
  <c r="M31" i="31"/>
  <c r="M35" i="31"/>
  <c r="M39" i="31"/>
  <c r="M43" i="31"/>
  <c r="M47" i="31"/>
  <c r="M51" i="31"/>
  <c r="M55" i="31"/>
  <c r="M59" i="31"/>
  <c r="M63" i="31"/>
  <c r="M67" i="31"/>
  <c r="M18" i="31"/>
  <c r="M26" i="31"/>
  <c r="M34" i="31"/>
  <c r="M42" i="31"/>
  <c r="M50" i="31"/>
  <c r="M58" i="31"/>
  <c r="M66" i="31"/>
  <c r="M16" i="31"/>
  <c r="M20" i="31"/>
  <c r="M24" i="31"/>
  <c r="M28" i="31"/>
  <c r="M32" i="31"/>
  <c r="M36" i="31"/>
  <c r="M40" i="31"/>
  <c r="M44" i="31"/>
  <c r="M48" i="31"/>
  <c r="M52" i="31"/>
  <c r="M56" i="31"/>
  <c r="M60" i="31"/>
  <c r="M64" i="31"/>
  <c r="N8" i="31"/>
  <c r="N67" i="31" s="1"/>
  <c r="P133" i="1"/>
  <c r="Q67" i="1"/>
  <c r="B30" i="20" s="1"/>
  <c r="Z96" i="1"/>
  <c r="Q10" i="31"/>
  <c r="P11" i="31"/>
  <c r="P9" i="31" s="1"/>
  <c r="P13" i="31"/>
  <c r="B24" i="47"/>
  <c r="N70" i="31" l="1"/>
  <c r="BK19" i="49"/>
  <c r="N68" i="31"/>
  <c r="N36" i="31"/>
  <c r="N41" i="31"/>
  <c r="N20" i="31"/>
  <c r="N52" i="31"/>
  <c r="N25" i="31"/>
  <c r="N57" i="31"/>
  <c r="N28" i="31"/>
  <c r="N44" i="31"/>
  <c r="N60" i="31"/>
  <c r="N17" i="31"/>
  <c r="N33" i="31"/>
  <c r="N49" i="31"/>
  <c r="N65" i="31"/>
  <c r="N16" i="31"/>
  <c r="N24" i="31"/>
  <c r="N32" i="31"/>
  <c r="N40" i="31"/>
  <c r="N48" i="31"/>
  <c r="N56" i="31"/>
  <c r="N64" i="31"/>
  <c r="N21" i="31"/>
  <c r="N29" i="31"/>
  <c r="N37" i="31"/>
  <c r="N45" i="31"/>
  <c r="N53" i="31"/>
  <c r="N61" i="31"/>
  <c r="N69" i="31"/>
  <c r="N18" i="31"/>
  <c r="N22" i="31"/>
  <c r="N26" i="31"/>
  <c r="N30" i="31"/>
  <c r="N34" i="31"/>
  <c r="N38" i="31"/>
  <c r="N42" i="31"/>
  <c r="N46" i="31"/>
  <c r="N50" i="31"/>
  <c r="N54" i="31"/>
  <c r="N58" i="31"/>
  <c r="N62" i="31"/>
  <c r="N66" i="31"/>
  <c r="N14" i="31"/>
  <c r="N15" i="31"/>
  <c r="N19" i="31"/>
  <c r="N23" i="31"/>
  <c r="N27" i="31"/>
  <c r="N31" i="31"/>
  <c r="N35" i="31"/>
  <c r="N39" i="31"/>
  <c r="N43" i="31"/>
  <c r="N47" i="31"/>
  <c r="N51" i="31"/>
  <c r="N55" i="31"/>
  <c r="N59" i="31"/>
  <c r="N63" i="31"/>
  <c r="O8" i="31"/>
  <c r="O69" i="31" s="1"/>
  <c r="P134" i="1"/>
  <c r="Q68" i="1"/>
  <c r="B31" i="20" s="1"/>
  <c r="R10" i="31"/>
  <c r="Q11" i="31"/>
  <c r="Q9" i="31" s="1"/>
  <c r="Q13" i="31"/>
  <c r="B25" i="47"/>
  <c r="Z97" i="1"/>
  <c r="N11" i="35"/>
  <c r="N9" i="35" s="1"/>
  <c r="O10" i="35"/>
  <c r="N13" i="35"/>
  <c r="O70" i="31" l="1"/>
  <c r="BL19" i="49"/>
  <c r="O19" i="31"/>
  <c r="O27" i="31"/>
  <c r="O59" i="31"/>
  <c r="O43" i="31"/>
  <c r="O51" i="31"/>
  <c r="O35" i="31"/>
  <c r="O67" i="31"/>
  <c r="O20" i="31"/>
  <c r="O36" i="31"/>
  <c r="O52" i="31"/>
  <c r="O68" i="31"/>
  <c r="O15" i="31"/>
  <c r="O16" i="31"/>
  <c r="O24" i="31"/>
  <c r="O32" i="31"/>
  <c r="O40" i="31"/>
  <c r="O48" i="31"/>
  <c r="O56" i="31"/>
  <c r="O64" i="31"/>
  <c r="O28" i="31"/>
  <c r="O44" i="31"/>
  <c r="O60" i="31"/>
  <c r="O23" i="31"/>
  <c r="O31" i="31"/>
  <c r="O39" i="31"/>
  <c r="O47" i="31"/>
  <c r="O55" i="31"/>
  <c r="O63" i="31"/>
  <c r="O18" i="31"/>
  <c r="O22" i="31"/>
  <c r="O26" i="31"/>
  <c r="O30" i="31"/>
  <c r="O34" i="31"/>
  <c r="O38" i="31"/>
  <c r="O42" i="31"/>
  <c r="O46" i="31"/>
  <c r="O50" i="31"/>
  <c r="O54" i="31"/>
  <c r="O58" i="31"/>
  <c r="O62" i="31"/>
  <c r="O66" i="31"/>
  <c r="O14" i="31"/>
  <c r="O17" i="31"/>
  <c r="O21" i="31"/>
  <c r="O25" i="31"/>
  <c r="O29" i="31"/>
  <c r="O33" i="31"/>
  <c r="O37" i="31"/>
  <c r="O41" i="31"/>
  <c r="O45" i="31"/>
  <c r="O49" i="31"/>
  <c r="O53" i="31"/>
  <c r="O57" i="31"/>
  <c r="O61" i="31"/>
  <c r="O65" i="31"/>
  <c r="P8" i="31"/>
  <c r="P14" i="31" s="1"/>
  <c r="P135" i="1"/>
  <c r="Q69" i="1"/>
  <c r="B32" i="20" s="1"/>
  <c r="S10" i="31"/>
  <c r="R11" i="31"/>
  <c r="R9" i="31" s="1"/>
  <c r="R13" i="31"/>
  <c r="B26" i="47"/>
  <c r="P10" i="35"/>
  <c r="O11" i="35"/>
  <c r="O9" i="35" s="1"/>
  <c r="O13" i="35"/>
  <c r="Z98" i="1"/>
  <c r="P70" i="31" l="1"/>
  <c r="BM19" i="49"/>
  <c r="P24" i="31"/>
  <c r="P40" i="31"/>
  <c r="P51" i="31"/>
  <c r="P67" i="31"/>
  <c r="P15" i="31"/>
  <c r="P25" i="31"/>
  <c r="P36" i="31"/>
  <c r="P47" i="31"/>
  <c r="P57" i="31"/>
  <c r="P68" i="31"/>
  <c r="P17" i="31"/>
  <c r="P23" i="31"/>
  <c r="P28" i="31"/>
  <c r="P33" i="31"/>
  <c r="P39" i="31"/>
  <c r="P44" i="31"/>
  <c r="P49" i="31"/>
  <c r="P55" i="31"/>
  <c r="P60" i="31"/>
  <c r="P65" i="31"/>
  <c r="P19" i="31"/>
  <c r="P29" i="31"/>
  <c r="P35" i="31"/>
  <c r="P45" i="31"/>
  <c r="P56" i="31"/>
  <c r="P61" i="31"/>
  <c r="P20" i="31"/>
  <c r="P31" i="31"/>
  <c r="P41" i="31"/>
  <c r="P52" i="31"/>
  <c r="P63" i="31"/>
  <c r="P16" i="31"/>
  <c r="P21" i="31"/>
  <c r="P27" i="31"/>
  <c r="P32" i="31"/>
  <c r="P37" i="31"/>
  <c r="P43" i="31"/>
  <c r="P48" i="31"/>
  <c r="P53" i="31"/>
  <c r="P59" i="31"/>
  <c r="P64" i="31"/>
  <c r="P69" i="31"/>
  <c r="P18" i="31"/>
  <c r="P22" i="31"/>
  <c r="P26" i="31"/>
  <c r="P30" i="31"/>
  <c r="P34" i="31"/>
  <c r="P38" i="31"/>
  <c r="P42" i="31"/>
  <c r="P46" i="31"/>
  <c r="P50" i="31"/>
  <c r="P54" i="31"/>
  <c r="P58" i="31"/>
  <c r="P62" i="31"/>
  <c r="P66" i="31"/>
  <c r="Q8" i="31"/>
  <c r="Q67" i="31" s="1"/>
  <c r="P136" i="1"/>
  <c r="Q70" i="1"/>
  <c r="B33" i="20" s="1"/>
  <c r="Z99" i="1"/>
  <c r="T10" i="31"/>
  <c r="S11" i="31"/>
  <c r="S9" i="31" s="1"/>
  <c r="S13" i="31"/>
  <c r="B27" i="47"/>
  <c r="Q10" i="35"/>
  <c r="P11" i="35"/>
  <c r="P9" i="35" s="1"/>
  <c r="P13" i="35"/>
  <c r="Q70" i="31" l="1"/>
  <c r="BN19" i="49"/>
  <c r="Q33" i="31"/>
  <c r="Q17" i="31"/>
  <c r="Q57" i="31"/>
  <c r="Q25" i="31"/>
  <c r="Q49" i="31"/>
  <c r="Q69" i="31"/>
  <c r="Q53" i="31"/>
  <c r="Q37" i="31"/>
  <c r="Q21" i="31"/>
  <c r="Q41" i="31"/>
  <c r="Q65" i="31"/>
  <c r="Q29" i="31"/>
  <c r="Q45" i="31"/>
  <c r="Q61" i="31"/>
  <c r="Q22" i="31"/>
  <c r="Q30" i="31"/>
  <c r="Q38" i="31"/>
  <c r="Q46" i="31"/>
  <c r="Q54" i="31"/>
  <c r="Q62" i="31"/>
  <c r="Q14" i="31"/>
  <c r="Q15" i="31"/>
  <c r="Q16" i="31"/>
  <c r="Q20" i="31"/>
  <c r="Q24" i="31"/>
  <c r="Q28" i="31"/>
  <c r="Q32" i="31"/>
  <c r="Q36" i="31"/>
  <c r="Q40" i="31"/>
  <c r="Q44" i="31"/>
  <c r="Q48" i="31"/>
  <c r="Q52" i="31"/>
  <c r="Q56" i="31"/>
  <c r="Q60" i="31"/>
  <c r="Q64" i="31"/>
  <c r="Q68" i="31"/>
  <c r="Q18" i="31"/>
  <c r="Q26" i="31"/>
  <c r="Q34" i="31"/>
  <c r="Q42" i="31"/>
  <c r="Q50" i="31"/>
  <c r="Q58" i="31"/>
  <c r="Q66" i="31"/>
  <c r="Q19" i="31"/>
  <c r="Q23" i="31"/>
  <c r="Q27" i="31"/>
  <c r="Q31" i="31"/>
  <c r="Q35" i="31"/>
  <c r="Q39" i="31"/>
  <c r="Q43" i="31"/>
  <c r="Q47" i="31"/>
  <c r="Q51" i="31"/>
  <c r="Q55" i="31"/>
  <c r="Q59" i="31"/>
  <c r="Q63" i="31"/>
  <c r="R8" i="31"/>
  <c r="R67" i="31" s="1"/>
  <c r="P137" i="1"/>
  <c r="Q71" i="1"/>
  <c r="B34" i="20" s="1"/>
  <c r="Z100" i="1"/>
  <c r="R10" i="35"/>
  <c r="Q11" i="35"/>
  <c r="Q9" i="35" s="1"/>
  <c r="Q13" i="35"/>
  <c r="U10" i="31"/>
  <c r="T11" i="31"/>
  <c r="T9" i="31" s="1"/>
  <c r="T13" i="31"/>
  <c r="B28" i="47"/>
  <c r="R70" i="31" l="1"/>
  <c r="BO19" i="49"/>
  <c r="R29" i="31"/>
  <c r="R45" i="31"/>
  <c r="R61" i="31"/>
  <c r="R33" i="31"/>
  <c r="R65" i="31"/>
  <c r="R21" i="31"/>
  <c r="R53" i="31"/>
  <c r="R25" i="31"/>
  <c r="R41" i="31"/>
  <c r="R57" i="31"/>
  <c r="R17" i="31"/>
  <c r="R49" i="31"/>
  <c r="R37" i="31"/>
  <c r="R69" i="31"/>
  <c r="R22" i="31"/>
  <c r="R30" i="31"/>
  <c r="R38" i="31"/>
  <c r="R46" i="31"/>
  <c r="R54" i="31"/>
  <c r="R58" i="31"/>
  <c r="R66" i="31"/>
  <c r="R19" i="31"/>
  <c r="R16" i="31"/>
  <c r="R20" i="31"/>
  <c r="R24" i="31"/>
  <c r="R28" i="31"/>
  <c r="R32" i="31"/>
  <c r="R36" i="31"/>
  <c r="R40" i="31"/>
  <c r="R44" i="31"/>
  <c r="R48" i="31"/>
  <c r="R52" i="31"/>
  <c r="R56" i="31"/>
  <c r="R60" i="31"/>
  <c r="R64" i="31"/>
  <c r="R68" i="31"/>
  <c r="R18" i="31"/>
  <c r="R26" i="31"/>
  <c r="R34" i="31"/>
  <c r="R42" i="31"/>
  <c r="R50" i="31"/>
  <c r="R62" i="31"/>
  <c r="R14" i="31"/>
  <c r="R15" i="31"/>
  <c r="R23" i="31"/>
  <c r="R27" i="31"/>
  <c r="R31" i="31"/>
  <c r="R35" i="31"/>
  <c r="R39" i="31"/>
  <c r="R43" i="31"/>
  <c r="R47" i="31"/>
  <c r="R51" i="31"/>
  <c r="R55" i="31"/>
  <c r="R59" i="31"/>
  <c r="R63" i="31"/>
  <c r="S8" i="31"/>
  <c r="S67" i="31" s="1"/>
  <c r="P138" i="1"/>
  <c r="Q72" i="1"/>
  <c r="B35" i="20" s="1"/>
  <c r="V10" i="31"/>
  <c r="U11" i="31"/>
  <c r="U9" i="31" s="1"/>
  <c r="U13" i="31"/>
  <c r="B29" i="47"/>
  <c r="Z101" i="1"/>
  <c r="S10" i="35"/>
  <c r="R11" i="35"/>
  <c r="R9" i="35" s="1"/>
  <c r="R13" i="35"/>
  <c r="S70" i="31" l="1"/>
  <c r="BP19" i="49"/>
  <c r="S25" i="31"/>
  <c r="S57" i="31"/>
  <c r="S41" i="31"/>
  <c r="S29" i="31"/>
  <c r="S45" i="31"/>
  <c r="S61" i="31"/>
  <c r="S17" i="31"/>
  <c r="S33" i="31"/>
  <c r="S49" i="31"/>
  <c r="S65" i="31"/>
  <c r="S21" i="31"/>
  <c r="S37" i="31"/>
  <c r="S53" i="31"/>
  <c r="S69" i="31"/>
  <c r="S22" i="31"/>
  <c r="S30" i="31"/>
  <c r="S38" i="31"/>
  <c r="S46" i="31"/>
  <c r="S54" i="31"/>
  <c r="S62" i="31"/>
  <c r="S14" i="31"/>
  <c r="S15" i="31"/>
  <c r="S16" i="31"/>
  <c r="S20" i="31"/>
  <c r="S24" i="31"/>
  <c r="S28" i="31"/>
  <c r="S32" i="31"/>
  <c r="S36" i="31"/>
  <c r="S40" i="31"/>
  <c r="S44" i="31"/>
  <c r="S48" i="31"/>
  <c r="S52" i="31"/>
  <c r="S56" i="31"/>
  <c r="S60" i="31"/>
  <c r="S64" i="31"/>
  <c r="S68" i="31"/>
  <c r="S18" i="31"/>
  <c r="S26" i="31"/>
  <c r="S34" i="31"/>
  <c r="S42" i="31"/>
  <c r="S50" i="31"/>
  <c r="S58" i="31"/>
  <c r="S66" i="31"/>
  <c r="S19" i="31"/>
  <c r="S23" i="31"/>
  <c r="S27" i="31"/>
  <c r="S31" i="31"/>
  <c r="S35" i="31"/>
  <c r="S39" i="31"/>
  <c r="S43" i="31"/>
  <c r="S47" i="31"/>
  <c r="S51" i="31"/>
  <c r="S55" i="31"/>
  <c r="S59" i="31"/>
  <c r="S63" i="31"/>
  <c r="T8" i="31"/>
  <c r="T67" i="31" s="1"/>
  <c r="P139" i="1"/>
  <c r="Q73" i="1"/>
  <c r="B36" i="20" s="1"/>
  <c r="W10" i="31"/>
  <c r="V11" i="31"/>
  <c r="V9" i="31" s="1"/>
  <c r="V13" i="31"/>
  <c r="B30" i="47"/>
  <c r="T10" i="35"/>
  <c r="S11" i="35"/>
  <c r="S9" i="35" s="1"/>
  <c r="S13" i="35"/>
  <c r="Z102" i="1"/>
  <c r="T70" i="31" l="1"/>
  <c r="BQ19" i="49"/>
  <c r="T57" i="31"/>
  <c r="T25" i="31"/>
  <c r="T41" i="31"/>
  <c r="T29" i="31"/>
  <c r="T45" i="31"/>
  <c r="T61" i="31"/>
  <c r="T17" i="31"/>
  <c r="T33" i="31"/>
  <c r="T49" i="31"/>
  <c r="T65" i="31"/>
  <c r="T21" i="31"/>
  <c r="T37" i="31"/>
  <c r="T53" i="31"/>
  <c r="T69" i="31"/>
  <c r="T18" i="31"/>
  <c r="T30" i="31"/>
  <c r="T38" i="31"/>
  <c r="T46" i="31"/>
  <c r="T54" i="31"/>
  <c r="T62" i="31"/>
  <c r="T14" i="31"/>
  <c r="T16" i="31"/>
  <c r="T20" i="31"/>
  <c r="T24" i="31"/>
  <c r="T28" i="31"/>
  <c r="T32" i="31"/>
  <c r="T36" i="31"/>
  <c r="T40" i="31"/>
  <c r="T44" i="31"/>
  <c r="T48" i="31"/>
  <c r="T52" i="31"/>
  <c r="T56" i="31"/>
  <c r="T60" i="31"/>
  <c r="T64" i="31"/>
  <c r="T68" i="31"/>
  <c r="T22" i="31"/>
  <c r="T26" i="31"/>
  <c r="T34" i="31"/>
  <c r="T42" i="31"/>
  <c r="T50" i="31"/>
  <c r="T58" i="31"/>
  <c r="T66" i="31"/>
  <c r="T15" i="31"/>
  <c r="T19" i="31"/>
  <c r="T23" i="31"/>
  <c r="T27" i="31"/>
  <c r="T31" i="31"/>
  <c r="T35" i="31"/>
  <c r="T39" i="31"/>
  <c r="T43" i="31"/>
  <c r="T47" i="31"/>
  <c r="T51" i="31"/>
  <c r="T55" i="31"/>
  <c r="T59" i="31"/>
  <c r="T63" i="31"/>
  <c r="U8" i="31"/>
  <c r="U67" i="31" s="1"/>
  <c r="Q74" i="1"/>
  <c r="B37" i="20" s="1"/>
  <c r="U10" i="35"/>
  <c r="T11" i="35"/>
  <c r="T9" i="35" s="1"/>
  <c r="T13" i="35"/>
  <c r="X10" i="31"/>
  <c r="W11" i="31"/>
  <c r="W9" i="31" s="1"/>
  <c r="W13" i="31"/>
  <c r="B31" i="47"/>
  <c r="Z103" i="1"/>
  <c r="U70" i="31" l="1"/>
  <c r="BR19" i="49"/>
  <c r="U29" i="31"/>
  <c r="U21" i="31"/>
  <c r="U65" i="31"/>
  <c r="U45" i="31"/>
  <c r="U69" i="31"/>
  <c r="U33" i="31"/>
  <c r="U53" i="31"/>
  <c r="U49" i="31"/>
  <c r="U17" i="31"/>
  <c r="U18" i="31"/>
  <c r="U37" i="31"/>
  <c r="U61" i="31"/>
  <c r="U25" i="31"/>
  <c r="U41" i="31"/>
  <c r="U57" i="31"/>
  <c r="U26" i="31"/>
  <c r="U34" i="31"/>
  <c r="U42" i="31"/>
  <c r="U50" i="31"/>
  <c r="U58" i="31"/>
  <c r="U66" i="31"/>
  <c r="U15" i="31"/>
  <c r="U16" i="31"/>
  <c r="U20" i="31"/>
  <c r="U24" i="31"/>
  <c r="U28" i="31"/>
  <c r="U32" i="31"/>
  <c r="U36" i="31"/>
  <c r="U40" i="31"/>
  <c r="U44" i="31"/>
  <c r="U48" i="31"/>
  <c r="U52" i="31"/>
  <c r="U56" i="31"/>
  <c r="U60" i="31"/>
  <c r="U64" i="31"/>
  <c r="U68" i="31"/>
  <c r="U22" i="31"/>
  <c r="U30" i="31"/>
  <c r="U38" i="31"/>
  <c r="U46" i="31"/>
  <c r="U54" i="31"/>
  <c r="U62" i="31"/>
  <c r="U14" i="31"/>
  <c r="U19" i="31"/>
  <c r="U23" i="31"/>
  <c r="U27" i="31"/>
  <c r="U31" i="31"/>
  <c r="U35" i="31"/>
  <c r="U39" i="31"/>
  <c r="U43" i="31"/>
  <c r="U47" i="31"/>
  <c r="U51" i="31"/>
  <c r="U55" i="31"/>
  <c r="U59" i="31"/>
  <c r="U63" i="31"/>
  <c r="V8" i="31"/>
  <c r="V14" i="31" s="1"/>
  <c r="Q75" i="1"/>
  <c r="B38" i="20" s="1"/>
  <c r="V10" i="35"/>
  <c r="U11" i="35"/>
  <c r="U9" i="35" s="1"/>
  <c r="U13" i="35"/>
  <c r="Z104" i="1"/>
  <c r="Y10" i="31"/>
  <c r="X11" i="31"/>
  <c r="X9" i="31" s="1"/>
  <c r="X13" i="31"/>
  <c r="B32" i="47"/>
  <c r="V70" i="31" l="1"/>
  <c r="BS19" i="49"/>
  <c r="V17" i="31"/>
  <c r="V69" i="31"/>
  <c r="V25" i="31"/>
  <c r="V61" i="31"/>
  <c r="V40" i="31"/>
  <c r="V48" i="31"/>
  <c r="V16" i="31"/>
  <c r="V37" i="31"/>
  <c r="V57" i="31"/>
  <c r="V29" i="31"/>
  <c r="V49" i="31"/>
  <c r="V21" i="31"/>
  <c r="V32" i="31"/>
  <c r="V41" i="31"/>
  <c r="V53" i="31"/>
  <c r="V64" i="31"/>
  <c r="V15" i="31"/>
  <c r="V24" i="31"/>
  <c r="V33" i="31"/>
  <c r="V45" i="31"/>
  <c r="V56" i="31"/>
  <c r="V65" i="31"/>
  <c r="V20" i="31"/>
  <c r="V28" i="31"/>
  <c r="V36" i="31"/>
  <c r="V44" i="31"/>
  <c r="V52" i="31"/>
  <c r="V60" i="31"/>
  <c r="V68" i="31"/>
  <c r="V19" i="31"/>
  <c r="V23" i="31"/>
  <c r="V27" i="31"/>
  <c r="V31" i="31"/>
  <c r="V35" i="31"/>
  <c r="V39" i="31"/>
  <c r="V43" i="31"/>
  <c r="V47" i="31"/>
  <c r="V51" i="31"/>
  <c r="V55" i="31"/>
  <c r="V59" i="31"/>
  <c r="V63" i="31"/>
  <c r="V67" i="31"/>
  <c r="V18" i="31"/>
  <c r="V22" i="31"/>
  <c r="V26" i="31"/>
  <c r="V30" i="31"/>
  <c r="V34" i="31"/>
  <c r="V38" i="31"/>
  <c r="V42" i="31"/>
  <c r="V46" i="31"/>
  <c r="V50" i="31"/>
  <c r="V54" i="31"/>
  <c r="V58" i="31"/>
  <c r="V62" i="31"/>
  <c r="V66" i="31"/>
  <c r="W8" i="31"/>
  <c r="W68" i="31" s="1"/>
  <c r="Q76" i="1"/>
  <c r="B39" i="20" s="1"/>
  <c r="Z10" i="31"/>
  <c r="Y11" i="31"/>
  <c r="Y9" i="31" s="1"/>
  <c r="Y13" i="31"/>
  <c r="B33" i="47"/>
  <c r="Z105" i="1"/>
  <c r="V11" i="35"/>
  <c r="V9" i="35" s="1"/>
  <c r="W10" i="35"/>
  <c r="V13" i="35"/>
  <c r="W70" i="31" l="1"/>
  <c r="BT19" i="49"/>
  <c r="W18" i="31"/>
  <c r="W26" i="31"/>
  <c r="W34" i="31"/>
  <c r="W42" i="31"/>
  <c r="W50" i="31"/>
  <c r="W58" i="31"/>
  <c r="W66" i="31"/>
  <c r="W15" i="31"/>
  <c r="W23" i="31"/>
  <c r="W31" i="31"/>
  <c r="W39" i="31"/>
  <c r="W47" i="31"/>
  <c r="W55" i="31"/>
  <c r="W63" i="31"/>
  <c r="W17" i="31"/>
  <c r="W21" i="31"/>
  <c r="W25" i="31"/>
  <c r="W29" i="31"/>
  <c r="W33" i="31"/>
  <c r="W37" i="31"/>
  <c r="W41" i="31"/>
  <c r="W45" i="31"/>
  <c r="W49" i="31"/>
  <c r="W53" i="31"/>
  <c r="W57" i="31"/>
  <c r="W61" i="31"/>
  <c r="W65" i="31"/>
  <c r="W69" i="31"/>
  <c r="W22" i="31"/>
  <c r="W30" i="31"/>
  <c r="W38" i="31"/>
  <c r="W46" i="31"/>
  <c r="W54" i="31"/>
  <c r="W62" i="31"/>
  <c r="W14" i="31"/>
  <c r="W19" i="31"/>
  <c r="W27" i="31"/>
  <c r="W35" i="31"/>
  <c r="W43" i="31"/>
  <c r="W51" i="31"/>
  <c r="W59" i="31"/>
  <c r="W67" i="31"/>
  <c r="W16" i="31"/>
  <c r="W20" i="31"/>
  <c r="W24" i="31"/>
  <c r="W28" i="31"/>
  <c r="W32" i="31"/>
  <c r="W36" i="31"/>
  <c r="W40" i="31"/>
  <c r="W44" i="31"/>
  <c r="W48" i="31"/>
  <c r="W52" i="31"/>
  <c r="W56" i="31"/>
  <c r="W60" i="31"/>
  <c r="W64" i="31"/>
  <c r="X8" i="31"/>
  <c r="X69" i="31" s="1"/>
  <c r="Q77" i="1"/>
  <c r="B40" i="20" s="1"/>
  <c r="AA10" i="31"/>
  <c r="Z11" i="31"/>
  <c r="Z9" i="31" s="1"/>
  <c r="Z13" i="31"/>
  <c r="B34" i="47"/>
  <c r="X10" i="35"/>
  <c r="W11" i="35"/>
  <c r="W9" i="35" s="1"/>
  <c r="W13" i="35"/>
  <c r="Z106" i="1"/>
  <c r="X70" i="31" l="1"/>
  <c r="BU19" i="49"/>
  <c r="X20" i="31"/>
  <c r="X36" i="31"/>
  <c r="X52" i="31"/>
  <c r="X68" i="31"/>
  <c r="X15" i="31"/>
  <c r="X31" i="31"/>
  <c r="X47" i="31"/>
  <c r="X56" i="31"/>
  <c r="X28" i="31"/>
  <c r="X44" i="31"/>
  <c r="X60" i="31"/>
  <c r="X23" i="31"/>
  <c r="X39" i="31"/>
  <c r="X55" i="31"/>
  <c r="X63" i="31"/>
  <c r="X16" i="31"/>
  <c r="X24" i="31"/>
  <c r="X32" i="31"/>
  <c r="X40" i="31"/>
  <c r="X48" i="31"/>
  <c r="X64" i="31"/>
  <c r="X19" i="31"/>
  <c r="X27" i="31"/>
  <c r="X35" i="31"/>
  <c r="X43" i="31"/>
  <c r="X51" i="31"/>
  <c r="X59" i="31"/>
  <c r="X67" i="31"/>
  <c r="X18" i="31"/>
  <c r="X22" i="31"/>
  <c r="X26" i="31"/>
  <c r="X30" i="31"/>
  <c r="X34" i="31"/>
  <c r="X38" i="31"/>
  <c r="X42" i="31"/>
  <c r="X46" i="31"/>
  <c r="X50" i="31"/>
  <c r="X54" i="31"/>
  <c r="X58" i="31"/>
  <c r="X62" i="31"/>
  <c r="X66" i="31"/>
  <c r="X14" i="31"/>
  <c r="X17" i="31"/>
  <c r="X21" i="31"/>
  <c r="X25" i="31"/>
  <c r="X29" i="31"/>
  <c r="X33" i="31"/>
  <c r="X37" i="31"/>
  <c r="X41" i="31"/>
  <c r="X45" i="31"/>
  <c r="X49" i="31"/>
  <c r="X53" i="31"/>
  <c r="X57" i="31"/>
  <c r="X61" i="31"/>
  <c r="X65" i="31"/>
  <c r="Y8" i="31"/>
  <c r="Y69" i="31" s="1"/>
  <c r="Q78" i="1"/>
  <c r="B41" i="20" s="1"/>
  <c r="Z107" i="1"/>
  <c r="X11" i="35"/>
  <c r="X9" i="35" s="1"/>
  <c r="X13" i="35"/>
  <c r="AB10" i="31"/>
  <c r="AA11" i="31"/>
  <c r="AA9" i="31" s="1"/>
  <c r="AA13" i="31"/>
  <c r="B35" i="47"/>
  <c r="Y70" i="31" l="1"/>
  <c r="BV19" i="49"/>
  <c r="Y20" i="31"/>
  <c r="Y28" i="31"/>
  <c r="Y39" i="31"/>
  <c r="Y51" i="31"/>
  <c r="Y60" i="31"/>
  <c r="Y15" i="31"/>
  <c r="Y21" i="31"/>
  <c r="Y31" i="31"/>
  <c r="Y43" i="31"/>
  <c r="Y52" i="31"/>
  <c r="Y63" i="31"/>
  <c r="Y16" i="31"/>
  <c r="Y23" i="31"/>
  <c r="Y35" i="31"/>
  <c r="Y44" i="31"/>
  <c r="Y55" i="31"/>
  <c r="Y67" i="31"/>
  <c r="Y17" i="31"/>
  <c r="Y27" i="31"/>
  <c r="Y36" i="31"/>
  <c r="Y47" i="31"/>
  <c r="Y59" i="31"/>
  <c r="Y68" i="31"/>
  <c r="Y19" i="31"/>
  <c r="Y24" i="31"/>
  <c r="Y32" i="31"/>
  <c r="Y40" i="31"/>
  <c r="Y48" i="31"/>
  <c r="Y56" i="31"/>
  <c r="Y64" i="31"/>
  <c r="Y18" i="31"/>
  <c r="Y22" i="31"/>
  <c r="Y26" i="31"/>
  <c r="Y30" i="31"/>
  <c r="Y34" i="31"/>
  <c r="Y38" i="31"/>
  <c r="Y42" i="31"/>
  <c r="Y46" i="31"/>
  <c r="Y50" i="31"/>
  <c r="Y54" i="31"/>
  <c r="Y58" i="31"/>
  <c r="Y62" i="31"/>
  <c r="Y66" i="31"/>
  <c r="Y14" i="31"/>
  <c r="Y25" i="31"/>
  <c r="Y29" i="31"/>
  <c r="Y33" i="31"/>
  <c r="Y37" i="31"/>
  <c r="Y41" i="31"/>
  <c r="Y45" i="31"/>
  <c r="Y49" i="31"/>
  <c r="Y53" i="31"/>
  <c r="Y57" i="31"/>
  <c r="Y61" i="31"/>
  <c r="Y65" i="31"/>
  <c r="Z8" i="31"/>
  <c r="Z67" i="31" s="1"/>
  <c r="Q79" i="1"/>
  <c r="B42" i="20" s="1"/>
  <c r="AC10" i="31"/>
  <c r="AB11" i="31"/>
  <c r="AB9" i="31" s="1"/>
  <c r="AB13" i="31"/>
  <c r="B36" i="47"/>
  <c r="Z108" i="1"/>
  <c r="Z70" i="31" l="1"/>
  <c r="BW19" i="49"/>
  <c r="Z25" i="31"/>
  <c r="Z41" i="31"/>
  <c r="Z57" i="31"/>
  <c r="Z29" i="31"/>
  <c r="Z61" i="31"/>
  <c r="Z17" i="31"/>
  <c r="Z33" i="31"/>
  <c r="Z49" i="31"/>
  <c r="Z65" i="31"/>
  <c r="Z45" i="31"/>
  <c r="Z21" i="31"/>
  <c r="Z37" i="31"/>
  <c r="Z53" i="31"/>
  <c r="Z69" i="31"/>
  <c r="Z22" i="31"/>
  <c r="Z26" i="31"/>
  <c r="Z34" i="31"/>
  <c r="Z42" i="31"/>
  <c r="Z50" i="31"/>
  <c r="Z62" i="31"/>
  <c r="Z14" i="31"/>
  <c r="Z19" i="31"/>
  <c r="Z16" i="31"/>
  <c r="Z20" i="31"/>
  <c r="Z24" i="31"/>
  <c r="Z28" i="31"/>
  <c r="Z32" i="31"/>
  <c r="Z36" i="31"/>
  <c r="Z40" i="31"/>
  <c r="Z44" i="31"/>
  <c r="Z48" i="31"/>
  <c r="Z52" i="31"/>
  <c r="Z56" i="31"/>
  <c r="Z60" i="31"/>
  <c r="Z64" i="31"/>
  <c r="Z68" i="31"/>
  <c r="Z18" i="31"/>
  <c r="Z30" i="31"/>
  <c r="Z38" i="31"/>
  <c r="Z46" i="31"/>
  <c r="Z54" i="31"/>
  <c r="Z58" i="31"/>
  <c r="Z66" i="31"/>
  <c r="Z15" i="31"/>
  <c r="Z23" i="31"/>
  <c r="Z27" i="31"/>
  <c r="Z31" i="31"/>
  <c r="Z35" i="31"/>
  <c r="Z39" i="31"/>
  <c r="Z43" i="31"/>
  <c r="Z47" i="31"/>
  <c r="Z51" i="31"/>
  <c r="Z55" i="31"/>
  <c r="Z59" i="31"/>
  <c r="Z63" i="31"/>
  <c r="AA8" i="31"/>
  <c r="AA67" i="31" s="1"/>
  <c r="Q80" i="1"/>
  <c r="B43" i="20" s="1"/>
  <c r="AD10" i="31"/>
  <c r="AC11" i="31"/>
  <c r="AC9" i="31" s="1"/>
  <c r="AC13" i="31"/>
  <c r="B37" i="47"/>
  <c r="Z109" i="1"/>
  <c r="AA70" i="31" l="1"/>
  <c r="BX19" i="49"/>
  <c r="AA29" i="31"/>
  <c r="AA61" i="31"/>
  <c r="AA17" i="31"/>
  <c r="AA49" i="31"/>
  <c r="AA21" i="31"/>
  <c r="AA53" i="31"/>
  <c r="AA25" i="31"/>
  <c r="AA41" i="31"/>
  <c r="AA57" i="31"/>
  <c r="AA45" i="31"/>
  <c r="AA33" i="31"/>
  <c r="AA65" i="31"/>
  <c r="AA37" i="31"/>
  <c r="AA69" i="31"/>
  <c r="AA22" i="31"/>
  <c r="AA30" i="31"/>
  <c r="AA38" i="31"/>
  <c r="AA46" i="31"/>
  <c r="AA54" i="31"/>
  <c r="AA66" i="31"/>
  <c r="AA15" i="31"/>
  <c r="AA16" i="31"/>
  <c r="AA20" i="31"/>
  <c r="AA24" i="31"/>
  <c r="AA28" i="31"/>
  <c r="AA32" i="31"/>
  <c r="AA36" i="31"/>
  <c r="AA40" i="31"/>
  <c r="AA44" i="31"/>
  <c r="AA48" i="31"/>
  <c r="AA52" i="31"/>
  <c r="AA56" i="31"/>
  <c r="AA60" i="31"/>
  <c r="AA64" i="31"/>
  <c r="AA68" i="31"/>
  <c r="AA18" i="31"/>
  <c r="AA26" i="31"/>
  <c r="AA34" i="31"/>
  <c r="AA42" i="31"/>
  <c r="AA50" i="31"/>
  <c r="AA58" i="31"/>
  <c r="AA62" i="31"/>
  <c r="AA14" i="31"/>
  <c r="AA19" i="31"/>
  <c r="AA23" i="31"/>
  <c r="AA27" i="31"/>
  <c r="AA31" i="31"/>
  <c r="AA35" i="31"/>
  <c r="AA39" i="31"/>
  <c r="AA43" i="31"/>
  <c r="AA47" i="31"/>
  <c r="AA51" i="31"/>
  <c r="AA55" i="31"/>
  <c r="AA59" i="31"/>
  <c r="AA63" i="31"/>
  <c r="AB8" i="31"/>
  <c r="AB67" i="31" s="1"/>
  <c r="Q81" i="1"/>
  <c r="B44" i="20" s="1"/>
  <c r="AE10" i="31"/>
  <c r="AD11" i="31"/>
  <c r="AD9" i="31" s="1"/>
  <c r="AD13" i="31"/>
  <c r="B38" i="47"/>
  <c r="Z110" i="1"/>
  <c r="AB70" i="31" l="1"/>
  <c r="BY19" i="49"/>
  <c r="AB25" i="31"/>
  <c r="AB41" i="31"/>
  <c r="AB57" i="31"/>
  <c r="AB29" i="31"/>
  <c r="AB61" i="31"/>
  <c r="AB33" i="31"/>
  <c r="AB49" i="31"/>
  <c r="AB21" i="31"/>
  <c r="AB37" i="31"/>
  <c r="AB53" i="31"/>
  <c r="AB69" i="31"/>
  <c r="AB45" i="31"/>
  <c r="AB17" i="31"/>
  <c r="AB65" i="31"/>
  <c r="AB18" i="31"/>
  <c r="AB26" i="31"/>
  <c r="AB34" i="31"/>
  <c r="AB42" i="31"/>
  <c r="AB50" i="31"/>
  <c r="AB58" i="31"/>
  <c r="AB66" i="31"/>
  <c r="AB15" i="31"/>
  <c r="AB16" i="31"/>
  <c r="AB20" i="31"/>
  <c r="AB24" i="31"/>
  <c r="AB28" i="31"/>
  <c r="AB32" i="31"/>
  <c r="AB36" i="31"/>
  <c r="AB40" i="31"/>
  <c r="AB44" i="31"/>
  <c r="AB48" i="31"/>
  <c r="AB52" i="31"/>
  <c r="AB56" i="31"/>
  <c r="AB60" i="31"/>
  <c r="AB64" i="31"/>
  <c r="AB68" i="31"/>
  <c r="AB22" i="31"/>
  <c r="AB30" i="31"/>
  <c r="AB38" i="31"/>
  <c r="AB46" i="31"/>
  <c r="AB54" i="31"/>
  <c r="AB62" i="31"/>
  <c r="AB14" i="31"/>
  <c r="AB19" i="31"/>
  <c r="AB23" i="31"/>
  <c r="AB27" i="31"/>
  <c r="AB31" i="31"/>
  <c r="AB35" i="31"/>
  <c r="AB39" i="31"/>
  <c r="AB43" i="31"/>
  <c r="AB47" i="31"/>
  <c r="AB51" i="31"/>
  <c r="AB55" i="31"/>
  <c r="AB59" i="31"/>
  <c r="AB63" i="31"/>
  <c r="AC8" i="31"/>
  <c r="AC67" i="31" s="1"/>
  <c r="Q82" i="1"/>
  <c r="B45" i="20" s="1"/>
  <c r="AF10" i="31"/>
  <c r="AE11" i="31"/>
  <c r="AE9" i="31" s="1"/>
  <c r="AE13" i="31"/>
  <c r="B39" i="47"/>
  <c r="Z111" i="1"/>
  <c r="AC70" i="31" l="1"/>
  <c r="BZ19" i="49"/>
  <c r="AC18" i="31"/>
  <c r="AC53" i="31"/>
  <c r="AC21" i="31"/>
  <c r="AC45" i="31"/>
  <c r="AC17" i="31"/>
  <c r="AC37" i="31"/>
  <c r="AC65" i="31"/>
  <c r="AC33" i="31"/>
  <c r="AC61" i="31"/>
  <c r="AC29" i="31"/>
  <c r="AC49" i="31"/>
  <c r="AC69" i="31"/>
  <c r="AC25" i="31"/>
  <c r="AC41" i="31"/>
  <c r="AC57" i="31"/>
  <c r="AC22" i="31"/>
  <c r="AC30" i="31"/>
  <c r="AC38" i="31"/>
  <c r="AC46" i="31"/>
  <c r="AC54" i="31"/>
  <c r="AC62" i="31"/>
  <c r="AC14" i="31"/>
  <c r="AC19" i="31"/>
  <c r="AC16" i="31"/>
  <c r="AC20" i="31"/>
  <c r="AC24" i="31"/>
  <c r="AC28" i="31"/>
  <c r="AC32" i="31"/>
  <c r="AC36" i="31"/>
  <c r="AC40" i="31"/>
  <c r="AC44" i="31"/>
  <c r="AC48" i="31"/>
  <c r="AC52" i="31"/>
  <c r="AC56" i="31"/>
  <c r="AC60" i="31"/>
  <c r="AC64" i="31"/>
  <c r="AC68" i="31"/>
  <c r="AC26" i="31"/>
  <c r="AC34" i="31"/>
  <c r="AC42" i="31"/>
  <c r="AC50" i="31"/>
  <c r="AC58" i="31"/>
  <c r="AC66" i="31"/>
  <c r="AC15" i="31"/>
  <c r="AC23" i="31"/>
  <c r="AC27" i="31"/>
  <c r="AC31" i="31"/>
  <c r="AC35" i="31"/>
  <c r="AC39" i="31"/>
  <c r="AC43" i="31"/>
  <c r="AC47" i="31"/>
  <c r="AC51" i="31"/>
  <c r="AC55" i="31"/>
  <c r="AC59" i="31"/>
  <c r="AC63" i="31"/>
  <c r="AD8" i="31"/>
  <c r="AD14" i="31" s="1"/>
  <c r="Q83" i="1"/>
  <c r="B46" i="20" s="1"/>
  <c r="Z112" i="1"/>
  <c r="AG10" i="31"/>
  <c r="AF11" i="31"/>
  <c r="AF9" i="31" s="1"/>
  <c r="AF13" i="31"/>
  <c r="B40" i="47"/>
  <c r="AD70" i="31" l="1"/>
  <c r="CA19" i="49"/>
  <c r="AD65" i="31"/>
  <c r="AD16" i="31"/>
  <c r="AD48" i="31"/>
  <c r="AD17" i="31"/>
  <c r="AD33" i="31"/>
  <c r="AD24" i="31"/>
  <c r="AD49" i="31"/>
  <c r="AD32" i="31"/>
  <c r="AD64" i="31"/>
  <c r="AD40" i="31"/>
  <c r="AD56" i="31"/>
  <c r="AD25" i="31"/>
  <c r="AD41" i="31"/>
  <c r="AD57" i="31"/>
  <c r="AD20" i="31"/>
  <c r="AD36" i="31"/>
  <c r="AD52" i="31"/>
  <c r="AD15" i="31"/>
  <c r="AD21" i="31"/>
  <c r="AD29" i="31"/>
  <c r="AD37" i="31"/>
  <c r="AD45" i="31"/>
  <c r="AD53" i="31"/>
  <c r="AD61" i="31"/>
  <c r="AD69" i="31"/>
  <c r="AD28" i="31"/>
  <c r="AD44" i="31"/>
  <c r="AD60" i="31"/>
  <c r="AD68" i="31"/>
  <c r="AD19" i="31"/>
  <c r="AD23" i="31"/>
  <c r="AD27" i="31"/>
  <c r="AD31" i="31"/>
  <c r="AD35" i="31"/>
  <c r="AD39" i="31"/>
  <c r="AD43" i="31"/>
  <c r="AD47" i="31"/>
  <c r="AD51" i="31"/>
  <c r="AD55" i="31"/>
  <c r="AD59" i="31"/>
  <c r="AD63" i="31"/>
  <c r="AD67" i="31"/>
  <c r="AD18" i="31"/>
  <c r="AD22" i="31"/>
  <c r="AD26" i="31"/>
  <c r="AD30" i="31"/>
  <c r="AD34" i="31"/>
  <c r="AD38" i="31"/>
  <c r="AD42" i="31"/>
  <c r="AD46" i="31"/>
  <c r="AD50" i="31"/>
  <c r="AD54" i="31"/>
  <c r="AD58" i="31"/>
  <c r="AD62" i="31"/>
  <c r="AD66" i="31"/>
  <c r="AE8" i="31"/>
  <c r="AE68" i="31" s="1"/>
  <c r="Q84" i="1"/>
  <c r="B47" i="20" s="1"/>
  <c r="AH10" i="31"/>
  <c r="AG11" i="31"/>
  <c r="AG9" i="31" s="1"/>
  <c r="AG13" i="31"/>
  <c r="B41" i="47"/>
  <c r="Z113" i="1"/>
  <c r="AE70" i="31" l="1"/>
  <c r="CB19" i="49"/>
  <c r="AE18" i="31"/>
  <c r="AE26" i="31"/>
  <c r="AE34" i="31"/>
  <c r="AE42" i="31"/>
  <c r="AE50" i="31"/>
  <c r="AE58" i="31"/>
  <c r="AE66" i="31"/>
  <c r="AE15" i="31"/>
  <c r="AE23" i="31"/>
  <c r="AE31" i="31"/>
  <c r="AE39" i="31"/>
  <c r="AE47" i="31"/>
  <c r="AE55" i="31"/>
  <c r="AE63" i="31"/>
  <c r="AE17" i="31"/>
  <c r="AE21" i="31"/>
  <c r="AE25" i="31"/>
  <c r="AE29" i="31"/>
  <c r="AE33" i="31"/>
  <c r="AE37" i="31"/>
  <c r="AE41" i="31"/>
  <c r="AE45" i="31"/>
  <c r="AE49" i="31"/>
  <c r="AE53" i="31"/>
  <c r="AE57" i="31"/>
  <c r="AE61" i="31"/>
  <c r="AE65" i="31"/>
  <c r="AE69" i="31"/>
  <c r="AE22" i="31"/>
  <c r="AE30" i="31"/>
  <c r="AE38" i="31"/>
  <c r="AE46" i="31"/>
  <c r="AE54" i="31"/>
  <c r="AE62" i="31"/>
  <c r="AE14" i="31"/>
  <c r="AE19" i="31"/>
  <c r="AE27" i="31"/>
  <c r="AE35" i="31"/>
  <c r="AE43" i="31"/>
  <c r="AE51" i="31"/>
  <c r="AE59" i="31"/>
  <c r="AE67" i="31"/>
  <c r="AE16" i="31"/>
  <c r="AE20" i="31"/>
  <c r="AE24" i="31"/>
  <c r="AE28" i="31"/>
  <c r="AE32" i="31"/>
  <c r="AE36" i="31"/>
  <c r="AE40" i="31"/>
  <c r="AE44" i="31"/>
  <c r="AE48" i="31"/>
  <c r="AE52" i="31"/>
  <c r="AE56" i="31"/>
  <c r="AE60" i="31"/>
  <c r="AE64" i="31"/>
  <c r="AF8" i="31"/>
  <c r="AF69" i="31" s="1"/>
  <c r="Q85" i="1"/>
  <c r="B48" i="20" s="1"/>
  <c r="Z114" i="1"/>
  <c r="AI10" i="31"/>
  <c r="AH11" i="31"/>
  <c r="AH9" i="31" s="1"/>
  <c r="AH13" i="31"/>
  <c r="B42" i="47"/>
  <c r="AF70" i="31" l="1"/>
  <c r="AF55" i="31"/>
  <c r="AF23" i="31"/>
  <c r="AF39" i="31"/>
  <c r="AF24" i="31"/>
  <c r="AF56" i="31"/>
  <c r="AF16" i="31"/>
  <c r="AF32" i="31"/>
  <c r="AF48" i="31"/>
  <c r="AF64" i="31"/>
  <c r="AF40" i="31"/>
  <c r="AF15" i="31"/>
  <c r="AF31" i="31"/>
  <c r="AF47" i="31"/>
  <c r="AF63" i="31"/>
  <c r="AF20" i="31"/>
  <c r="AF28" i="31"/>
  <c r="AF36" i="31"/>
  <c r="AF44" i="31"/>
  <c r="AF52" i="31"/>
  <c r="AF60" i="31"/>
  <c r="AF68" i="31"/>
  <c r="AF19" i="31"/>
  <c r="AF27" i="31"/>
  <c r="AF35" i="31"/>
  <c r="AF43" i="31"/>
  <c r="AF51" i="31"/>
  <c r="AF59" i="31"/>
  <c r="AF67" i="31"/>
  <c r="AF18" i="31"/>
  <c r="AF22" i="31"/>
  <c r="AF26" i="31"/>
  <c r="AF30" i="31"/>
  <c r="AF34" i="31"/>
  <c r="AF38" i="31"/>
  <c r="AF42" i="31"/>
  <c r="AF46" i="31"/>
  <c r="AF50" i="31"/>
  <c r="AF54" i="31"/>
  <c r="AF58" i="31"/>
  <c r="AF62" i="31"/>
  <c r="AF66" i="31"/>
  <c r="AF14" i="31"/>
  <c r="AF17" i="31"/>
  <c r="AF21" i="31"/>
  <c r="AF25" i="31"/>
  <c r="AF29" i="31"/>
  <c r="AF33" i="31"/>
  <c r="AF37" i="31"/>
  <c r="AF41" i="31"/>
  <c r="AF45" i="31"/>
  <c r="AF49" i="31"/>
  <c r="AF53" i="31"/>
  <c r="AF57" i="31"/>
  <c r="AF61" i="31"/>
  <c r="AF65" i="31"/>
  <c r="AG8" i="31"/>
  <c r="AG69" i="31" s="1"/>
  <c r="Q86" i="1"/>
  <c r="B49" i="20" s="1"/>
  <c r="AJ10" i="31"/>
  <c r="AI11" i="31"/>
  <c r="AI9" i="31" s="1"/>
  <c r="AI13" i="31"/>
  <c r="B43" i="47"/>
  <c r="Z115" i="1"/>
  <c r="AG70" i="31" l="1"/>
  <c r="AG56" i="31"/>
  <c r="AG17" i="31"/>
  <c r="AG48" i="31"/>
  <c r="AG24" i="31"/>
  <c r="AG40" i="31"/>
  <c r="AG32" i="31"/>
  <c r="AG64" i="31"/>
  <c r="AG19" i="31"/>
  <c r="AG35" i="31"/>
  <c r="AG51" i="31"/>
  <c r="AG67" i="31"/>
  <c r="AG15" i="31"/>
  <c r="AG20" i="31"/>
  <c r="AG28" i="31"/>
  <c r="AG36" i="31"/>
  <c r="AG44" i="31"/>
  <c r="AG52" i="31"/>
  <c r="AG60" i="31"/>
  <c r="AG68" i="31"/>
  <c r="AG27" i="31"/>
  <c r="AG43" i="31"/>
  <c r="AG59" i="31"/>
  <c r="AG16" i="31"/>
  <c r="AG23" i="31"/>
  <c r="AG31" i="31"/>
  <c r="AG39" i="31"/>
  <c r="AG47" i="31"/>
  <c r="AG55" i="31"/>
  <c r="AG63" i="31"/>
  <c r="AG18" i="31"/>
  <c r="AG22" i="31"/>
  <c r="AG26" i="31"/>
  <c r="AG30" i="31"/>
  <c r="AG34" i="31"/>
  <c r="AG38" i="31"/>
  <c r="AG42" i="31"/>
  <c r="AG46" i="31"/>
  <c r="AG50" i="31"/>
  <c r="AG54" i="31"/>
  <c r="AG58" i="31"/>
  <c r="AG62" i="31"/>
  <c r="AG66" i="31"/>
  <c r="AG14" i="31"/>
  <c r="AG21" i="31"/>
  <c r="AG25" i="31"/>
  <c r="AG29" i="31"/>
  <c r="AG33" i="31"/>
  <c r="AG37" i="31"/>
  <c r="AG41" i="31"/>
  <c r="AG45" i="31"/>
  <c r="AG49" i="31"/>
  <c r="AG53" i="31"/>
  <c r="AG57" i="31"/>
  <c r="AG61" i="31"/>
  <c r="AG65" i="31"/>
  <c r="AH8" i="31"/>
  <c r="AH68" i="31" s="1"/>
  <c r="Q87" i="1"/>
  <c r="B50" i="20" s="1"/>
  <c r="Z116" i="1"/>
  <c r="AJ11" i="31"/>
  <c r="AJ9" i="31" s="1"/>
  <c r="AK10" i="31"/>
  <c r="AJ13" i="31"/>
  <c r="B44" i="47"/>
  <c r="AH70" i="31" l="1"/>
  <c r="AH22" i="31"/>
  <c r="AH30" i="31"/>
  <c r="AH38" i="31"/>
  <c r="AH46" i="31"/>
  <c r="AH54" i="31"/>
  <c r="AH62" i="31"/>
  <c r="AH14" i="31"/>
  <c r="AH19" i="31"/>
  <c r="AH27" i="31"/>
  <c r="AH35" i="31"/>
  <c r="AH43" i="31"/>
  <c r="AH51" i="31"/>
  <c r="AH59" i="31"/>
  <c r="AH67" i="31"/>
  <c r="AH17" i="31"/>
  <c r="AH21" i="31"/>
  <c r="AH25" i="31"/>
  <c r="AH29" i="31"/>
  <c r="AH33" i="31"/>
  <c r="AH37" i="31"/>
  <c r="AH41" i="31"/>
  <c r="AH45" i="31"/>
  <c r="AH49" i="31"/>
  <c r="AH53" i="31"/>
  <c r="AH57" i="31"/>
  <c r="AH61" i="31"/>
  <c r="AH65" i="31"/>
  <c r="AH69" i="31"/>
  <c r="AH18" i="31"/>
  <c r="AH26" i="31"/>
  <c r="AH34" i="31"/>
  <c r="AH42" i="31"/>
  <c r="AH50" i="31"/>
  <c r="AH58" i="31"/>
  <c r="AH66" i="31"/>
  <c r="AH15" i="31"/>
  <c r="AH23" i="31"/>
  <c r="AH31" i="31"/>
  <c r="AH39" i="31"/>
  <c r="AH47" i="31"/>
  <c r="AH55" i="31"/>
  <c r="AH63" i="31"/>
  <c r="AH16" i="31"/>
  <c r="AH20" i="31"/>
  <c r="AH24" i="31"/>
  <c r="AH28" i="31"/>
  <c r="AH32" i="31"/>
  <c r="AH36" i="31"/>
  <c r="AH40" i="31"/>
  <c r="AH44" i="31"/>
  <c r="AH48" i="31"/>
  <c r="AH52" i="31"/>
  <c r="AH56" i="31"/>
  <c r="AH60" i="31"/>
  <c r="AH64" i="31"/>
  <c r="AI8" i="31"/>
  <c r="AI69" i="31" s="1"/>
  <c r="Q88" i="1"/>
  <c r="B51" i="20" s="1"/>
  <c r="AL10" i="31"/>
  <c r="AK11" i="31"/>
  <c r="AK9" i="31" s="1"/>
  <c r="AK13" i="31"/>
  <c r="B45" i="47"/>
  <c r="Z117" i="1"/>
  <c r="AI70" i="31" l="1"/>
  <c r="AI20" i="31"/>
  <c r="AI36" i="31"/>
  <c r="AI52" i="31"/>
  <c r="AI60" i="31"/>
  <c r="AI23" i="31"/>
  <c r="AI39" i="31"/>
  <c r="AI55" i="31"/>
  <c r="AI16" i="31"/>
  <c r="AI24" i="31"/>
  <c r="AI32" i="31"/>
  <c r="AI40" i="31"/>
  <c r="AI48" i="31"/>
  <c r="AI56" i="31"/>
  <c r="AI64" i="31"/>
  <c r="AI28" i="31"/>
  <c r="AI44" i="31"/>
  <c r="AI68" i="31"/>
  <c r="AI15" i="31"/>
  <c r="AI31" i="31"/>
  <c r="AI47" i="31"/>
  <c r="AI63" i="31"/>
  <c r="AI19" i="31"/>
  <c r="AI27" i="31"/>
  <c r="AI35" i="31"/>
  <c r="AI43" i="31"/>
  <c r="AI51" i="31"/>
  <c r="AI59" i="31"/>
  <c r="AI67" i="31"/>
  <c r="AI18" i="31"/>
  <c r="AI22" i="31"/>
  <c r="AI26" i="31"/>
  <c r="AI30" i="31"/>
  <c r="AI34" i="31"/>
  <c r="AI38" i="31"/>
  <c r="AI42" i="31"/>
  <c r="AI46" i="31"/>
  <c r="AI50" i="31"/>
  <c r="AI54" i="31"/>
  <c r="AI58" i="31"/>
  <c r="AI62" i="31"/>
  <c r="AI66" i="31"/>
  <c r="AI14" i="31"/>
  <c r="AI17" i="31"/>
  <c r="AI21" i="31"/>
  <c r="AI25" i="31"/>
  <c r="AI29" i="31"/>
  <c r="AI33" i="31"/>
  <c r="AI37" i="31"/>
  <c r="AI41" i="31"/>
  <c r="AI45" i="31"/>
  <c r="AI49" i="31"/>
  <c r="AI53" i="31"/>
  <c r="AI57" i="31"/>
  <c r="AI61" i="31"/>
  <c r="AI65" i="31"/>
  <c r="AJ8" i="31"/>
  <c r="AJ69" i="31" s="1"/>
  <c r="Q89" i="1"/>
  <c r="B52" i="20" s="1"/>
  <c r="Z118" i="1"/>
  <c r="AL11" i="31"/>
  <c r="AL9" i="31" s="1"/>
  <c r="AM10" i="31"/>
  <c r="AL13" i="31"/>
  <c r="B46" i="47"/>
  <c r="AJ70" i="31" l="1"/>
  <c r="AJ24" i="31"/>
  <c r="AJ55" i="31"/>
  <c r="AJ23" i="31"/>
  <c r="AJ39" i="31"/>
  <c r="AJ56" i="31"/>
  <c r="AJ17" i="31"/>
  <c r="AJ32" i="31"/>
  <c r="AJ48" i="31"/>
  <c r="AJ64" i="31"/>
  <c r="AJ40" i="31"/>
  <c r="AJ16" i="31"/>
  <c r="AJ31" i="31"/>
  <c r="AJ47" i="31"/>
  <c r="AJ63" i="31"/>
  <c r="AJ19" i="31"/>
  <c r="AJ15" i="31"/>
  <c r="AJ20" i="31"/>
  <c r="AJ28" i="31"/>
  <c r="AJ36" i="31"/>
  <c r="AJ44" i="31"/>
  <c r="AJ52" i="31"/>
  <c r="AJ60" i="31"/>
  <c r="AJ68" i="31"/>
  <c r="AJ27" i="31"/>
  <c r="AJ35" i="31"/>
  <c r="AJ43" i="31"/>
  <c r="AJ51" i="31"/>
  <c r="AJ59" i="31"/>
  <c r="AJ67" i="31"/>
  <c r="AJ18" i="31"/>
  <c r="AJ22" i="31"/>
  <c r="AJ26" i="31"/>
  <c r="AJ30" i="31"/>
  <c r="AJ34" i="31"/>
  <c r="AJ38" i="31"/>
  <c r="AJ42" i="31"/>
  <c r="AJ46" i="31"/>
  <c r="AJ50" i="31"/>
  <c r="AJ54" i="31"/>
  <c r="AJ58" i="31"/>
  <c r="AJ62" i="31"/>
  <c r="AJ66" i="31"/>
  <c r="AJ14" i="31"/>
  <c r="AJ21" i="31"/>
  <c r="AJ25" i="31"/>
  <c r="AJ29" i="31"/>
  <c r="AJ33" i="31"/>
  <c r="AJ37" i="31"/>
  <c r="AJ41" i="31"/>
  <c r="AJ45" i="31"/>
  <c r="AJ49" i="31"/>
  <c r="AJ53" i="31"/>
  <c r="AJ57" i="31"/>
  <c r="AJ61" i="31"/>
  <c r="AJ65" i="31"/>
  <c r="AK8" i="31"/>
  <c r="AK68" i="31" s="1"/>
  <c r="Q90" i="1"/>
  <c r="B53" i="20" s="1"/>
  <c r="AN10" i="31"/>
  <c r="AM11" i="31"/>
  <c r="AM9" i="31" s="1"/>
  <c r="AM13" i="31"/>
  <c r="B47" i="47"/>
  <c r="Z119" i="1"/>
  <c r="AK70" i="31" l="1"/>
  <c r="AK22" i="31"/>
  <c r="AK30" i="31"/>
  <c r="AK38" i="31"/>
  <c r="AK46" i="31"/>
  <c r="AK54" i="31"/>
  <c r="AK62" i="31"/>
  <c r="AK14" i="31"/>
  <c r="AK19" i="31"/>
  <c r="AK27" i="31"/>
  <c r="AK35" i="31"/>
  <c r="AK43" i="31"/>
  <c r="AK51" i="31"/>
  <c r="AK59" i="31"/>
  <c r="AK67" i="31"/>
  <c r="AK17" i="31"/>
  <c r="AK21" i="31"/>
  <c r="AK25" i="31"/>
  <c r="AK29" i="31"/>
  <c r="AK33" i="31"/>
  <c r="AK37" i="31"/>
  <c r="AK41" i="31"/>
  <c r="AK45" i="31"/>
  <c r="AK49" i="31"/>
  <c r="AK53" i="31"/>
  <c r="AK57" i="31"/>
  <c r="AK61" i="31"/>
  <c r="AK65" i="31"/>
  <c r="AK69" i="31"/>
  <c r="AK18" i="31"/>
  <c r="AK26" i="31"/>
  <c r="AK34" i="31"/>
  <c r="AK42" i="31"/>
  <c r="AK50" i="31"/>
  <c r="AK58" i="31"/>
  <c r="AK66" i="31"/>
  <c r="AK15" i="31"/>
  <c r="AK23" i="31"/>
  <c r="AK31" i="31"/>
  <c r="AK39" i="31"/>
  <c r="AK47" i="31"/>
  <c r="AK55" i="31"/>
  <c r="AK63" i="31"/>
  <c r="AK16" i="31"/>
  <c r="AK20" i="31"/>
  <c r="AK24" i="31"/>
  <c r="AK28" i="31"/>
  <c r="AK32" i="31"/>
  <c r="AK36" i="31"/>
  <c r="AK40" i="31"/>
  <c r="AK44" i="31"/>
  <c r="AK48" i="31"/>
  <c r="AK52" i="31"/>
  <c r="AK56" i="31"/>
  <c r="AK60" i="31"/>
  <c r="AK64" i="31"/>
  <c r="AL8" i="31"/>
  <c r="AL69" i="31" s="1"/>
  <c r="Q91" i="1"/>
  <c r="B54" i="20" s="1"/>
  <c r="Z120" i="1"/>
  <c r="AN11" i="31"/>
  <c r="AN9" i="31" s="1"/>
  <c r="AO10" i="31"/>
  <c r="AN13" i="31"/>
  <c r="B48" i="47"/>
  <c r="AL70" i="31" l="1"/>
  <c r="AL23" i="31"/>
  <c r="AL55" i="31"/>
  <c r="AL39" i="31"/>
  <c r="AL43" i="31"/>
  <c r="AL19" i="31"/>
  <c r="AL35" i="31"/>
  <c r="AL51" i="31"/>
  <c r="AL67" i="31"/>
  <c r="AL27" i="31"/>
  <c r="AL59" i="31"/>
  <c r="AL15" i="31"/>
  <c r="AL31" i="31"/>
  <c r="AL47" i="31"/>
  <c r="AL63" i="31"/>
  <c r="AL20" i="31"/>
  <c r="AL28" i="31"/>
  <c r="AL36" i="31"/>
  <c r="AL44" i="31"/>
  <c r="AL52" i="31"/>
  <c r="AL60" i="31"/>
  <c r="AL68" i="31"/>
  <c r="AL16" i="31"/>
  <c r="AL24" i="31"/>
  <c r="AL32" i="31"/>
  <c r="AL40" i="31"/>
  <c r="AL48" i="31"/>
  <c r="AL56" i="31"/>
  <c r="AL64" i="31"/>
  <c r="AL18" i="31"/>
  <c r="AL22" i="31"/>
  <c r="AL26" i="31"/>
  <c r="AL30" i="31"/>
  <c r="AL34" i="31"/>
  <c r="AL38" i="31"/>
  <c r="AL42" i="31"/>
  <c r="AL46" i="31"/>
  <c r="AL50" i="31"/>
  <c r="AL54" i="31"/>
  <c r="AL58" i="31"/>
  <c r="AL62" i="31"/>
  <c r="AL66" i="31"/>
  <c r="AL14" i="31"/>
  <c r="AL17" i="31"/>
  <c r="AL21" i="31"/>
  <c r="AL25" i="31"/>
  <c r="AL29" i="31"/>
  <c r="AL33" i="31"/>
  <c r="AL37" i="31"/>
  <c r="AL41" i="31"/>
  <c r="AL45" i="31"/>
  <c r="AL49" i="31"/>
  <c r="AL53" i="31"/>
  <c r="AL57" i="31"/>
  <c r="AL61" i="31"/>
  <c r="AL65" i="31"/>
  <c r="AM8" i="31"/>
  <c r="AM69" i="31" s="1"/>
  <c r="Q92" i="1"/>
  <c r="B55" i="20" s="1"/>
  <c r="AP10" i="31"/>
  <c r="AO11" i="31"/>
  <c r="AO9" i="31" s="1"/>
  <c r="AO13" i="31"/>
  <c r="B49" i="47"/>
  <c r="Z121" i="1"/>
  <c r="AM70" i="31" l="1"/>
  <c r="AM19" i="31"/>
  <c r="AM35" i="31"/>
  <c r="AM51" i="31"/>
  <c r="AM67" i="31"/>
  <c r="AM20" i="31"/>
  <c r="AM36" i="31"/>
  <c r="AM52" i="31"/>
  <c r="AM68" i="31"/>
  <c r="AM23" i="31"/>
  <c r="AM39" i="31"/>
  <c r="AM47" i="31"/>
  <c r="AM63" i="31"/>
  <c r="AM17" i="31"/>
  <c r="AM24" i="31"/>
  <c r="AM32" i="31"/>
  <c r="AM40" i="31"/>
  <c r="AM48" i="31"/>
  <c r="AM56" i="31"/>
  <c r="AM64" i="31"/>
  <c r="AM27" i="31"/>
  <c r="AM43" i="31"/>
  <c r="AM59" i="31"/>
  <c r="AM15" i="31"/>
  <c r="AM28" i="31"/>
  <c r="AM44" i="31"/>
  <c r="AM60" i="31"/>
  <c r="AM16" i="31"/>
  <c r="AM31" i="31"/>
  <c r="AM55" i="31"/>
  <c r="AM18" i="31"/>
  <c r="AM22" i="31"/>
  <c r="AM26" i="31"/>
  <c r="AM30" i="31"/>
  <c r="AM34" i="31"/>
  <c r="AM38" i="31"/>
  <c r="AM42" i="31"/>
  <c r="AM46" i="31"/>
  <c r="AM50" i="31"/>
  <c r="AM54" i="31"/>
  <c r="AM58" i="31"/>
  <c r="AM62" i="31"/>
  <c r="AM66" i="31"/>
  <c r="AM14" i="31"/>
  <c r="AM21" i="31"/>
  <c r="AM25" i="31"/>
  <c r="AM29" i="31"/>
  <c r="AM33" i="31"/>
  <c r="AM37" i="31"/>
  <c r="AM41" i="31"/>
  <c r="AM45" i="31"/>
  <c r="AM49" i="31"/>
  <c r="AM53" i="31"/>
  <c r="AM57" i="31"/>
  <c r="AM61" i="31"/>
  <c r="AM65" i="31"/>
  <c r="AN8" i="31"/>
  <c r="AN68" i="31" s="1"/>
  <c r="Q93" i="1"/>
  <c r="B56" i="20" s="1"/>
  <c r="Z122" i="1"/>
  <c r="AP11" i="31"/>
  <c r="AP9" i="31" s="1"/>
  <c r="AQ10" i="31"/>
  <c r="AP13" i="31"/>
  <c r="B50" i="47"/>
  <c r="AN70" i="31" l="1"/>
  <c r="AN18" i="31"/>
  <c r="AN26" i="31"/>
  <c r="AN34" i="31"/>
  <c r="AN42" i="31"/>
  <c r="AN50" i="31"/>
  <c r="AN58" i="31"/>
  <c r="AN66" i="31"/>
  <c r="AN15" i="31"/>
  <c r="AN23" i="31"/>
  <c r="AN31" i="31"/>
  <c r="AN39" i="31"/>
  <c r="AN47" i="31"/>
  <c r="AN55" i="31"/>
  <c r="AN63" i="31"/>
  <c r="AN17" i="31"/>
  <c r="AN21" i="31"/>
  <c r="AN25" i="31"/>
  <c r="AN29" i="31"/>
  <c r="AN33" i="31"/>
  <c r="AN37" i="31"/>
  <c r="AN41" i="31"/>
  <c r="AN45" i="31"/>
  <c r="AN49" i="31"/>
  <c r="AN53" i="31"/>
  <c r="AN57" i="31"/>
  <c r="AN61" i="31"/>
  <c r="AN65" i="31"/>
  <c r="AN69" i="31"/>
  <c r="AN22" i="31"/>
  <c r="AN30" i="31"/>
  <c r="AN38" i="31"/>
  <c r="AN46" i="31"/>
  <c r="AN54" i="31"/>
  <c r="AN62" i="31"/>
  <c r="AN14" i="31"/>
  <c r="AN19" i="31"/>
  <c r="AN27" i="31"/>
  <c r="AN35" i="31"/>
  <c r="AN43" i="31"/>
  <c r="AN51" i="31"/>
  <c r="AN59" i="31"/>
  <c r="AN67" i="31"/>
  <c r="AN16" i="31"/>
  <c r="AN20" i="31"/>
  <c r="AN24" i="31"/>
  <c r="AN28" i="31"/>
  <c r="AN32" i="31"/>
  <c r="AN36" i="31"/>
  <c r="AN40" i="31"/>
  <c r="AN44" i="31"/>
  <c r="AN48" i="31"/>
  <c r="AN52" i="31"/>
  <c r="AN56" i="31"/>
  <c r="AN60" i="31"/>
  <c r="AN64" i="31"/>
  <c r="AO8" i="31"/>
  <c r="AO69" i="31" s="1"/>
  <c r="Q94" i="1"/>
  <c r="B57" i="20" s="1"/>
  <c r="AR10" i="31"/>
  <c r="AQ11" i="31"/>
  <c r="AQ9" i="31" s="1"/>
  <c r="AQ13" i="31"/>
  <c r="B51" i="47"/>
  <c r="Z123" i="1"/>
  <c r="AO70" i="31" l="1"/>
  <c r="AO31" i="31"/>
  <c r="AO40" i="31"/>
  <c r="AO23" i="31"/>
  <c r="AO64" i="31"/>
  <c r="AO19" i="31"/>
  <c r="AO51" i="31"/>
  <c r="AO32" i="31"/>
  <c r="AO55" i="31"/>
  <c r="AO15" i="31"/>
  <c r="AO24" i="31"/>
  <c r="AO35" i="31"/>
  <c r="AO47" i="31"/>
  <c r="AO56" i="31"/>
  <c r="AO43" i="31"/>
  <c r="AO16" i="31"/>
  <c r="AO27" i="31"/>
  <c r="AO39" i="31"/>
  <c r="AO48" i="31"/>
  <c r="AO63" i="31"/>
  <c r="AO20" i="31"/>
  <c r="AO28" i="31"/>
  <c r="AO36" i="31"/>
  <c r="AO44" i="31"/>
  <c r="AO52" i="31"/>
  <c r="AO60" i="31"/>
  <c r="AO68" i="31"/>
  <c r="AO59" i="31"/>
  <c r="AO67" i="31"/>
  <c r="AO18" i="31"/>
  <c r="AO22" i="31"/>
  <c r="AO26" i="31"/>
  <c r="AO30" i="31"/>
  <c r="AO34" i="31"/>
  <c r="AO38" i="31"/>
  <c r="AO42" i="31"/>
  <c r="AO46" i="31"/>
  <c r="AO50" i="31"/>
  <c r="AO54" i="31"/>
  <c r="AO58" i="31"/>
  <c r="AO62" i="31"/>
  <c r="AO66" i="31"/>
  <c r="AO14" i="31"/>
  <c r="AO17" i="31"/>
  <c r="AO21" i="31"/>
  <c r="AO25" i="31"/>
  <c r="AO29" i="31"/>
  <c r="AO33" i="31"/>
  <c r="AO37" i="31"/>
  <c r="AO41" i="31"/>
  <c r="AO45" i="31"/>
  <c r="AO49" i="31"/>
  <c r="AO53" i="31"/>
  <c r="AO57" i="31"/>
  <c r="AO61" i="31"/>
  <c r="AO65" i="31"/>
  <c r="AP8" i="31"/>
  <c r="AP68" i="31" s="1"/>
  <c r="Q95" i="1"/>
  <c r="B58" i="20" s="1"/>
  <c r="AR11" i="31"/>
  <c r="AR9" i="31" s="1"/>
  <c r="AR13" i="31"/>
  <c r="B52" i="47"/>
  <c r="AP70" i="31" l="1"/>
  <c r="AP18" i="31"/>
  <c r="AP26" i="31"/>
  <c r="AP34" i="31"/>
  <c r="AP42" i="31"/>
  <c r="AP50" i="31"/>
  <c r="AP58" i="31"/>
  <c r="AP66" i="31"/>
  <c r="AP19" i="31"/>
  <c r="AP27" i="31"/>
  <c r="AP35" i="31"/>
  <c r="AP43" i="31"/>
  <c r="AP51" i="31"/>
  <c r="AP59" i="31"/>
  <c r="AP67" i="31"/>
  <c r="AP16" i="31"/>
  <c r="AP17" i="31"/>
  <c r="AP21" i="31"/>
  <c r="AP25" i="31"/>
  <c r="AP29" i="31"/>
  <c r="AP33" i="31"/>
  <c r="AP37" i="31"/>
  <c r="AP41" i="31"/>
  <c r="AP45" i="31"/>
  <c r="AP49" i="31"/>
  <c r="AP53" i="31"/>
  <c r="AP57" i="31"/>
  <c r="AP61" i="31"/>
  <c r="AP65" i="31"/>
  <c r="AP69" i="31"/>
  <c r="AP22" i="31"/>
  <c r="AP30" i="31"/>
  <c r="AP38" i="31"/>
  <c r="AP46" i="31"/>
  <c r="AP54" i="31"/>
  <c r="AP62" i="31"/>
  <c r="AP14" i="31"/>
  <c r="AP15" i="31"/>
  <c r="AP23" i="31"/>
  <c r="AP31" i="31"/>
  <c r="AP39" i="31"/>
  <c r="AP47" i="31"/>
  <c r="AP55" i="31"/>
  <c r="AP63" i="31"/>
  <c r="AP20" i="31"/>
  <c r="AP24" i="31"/>
  <c r="AP28" i="31"/>
  <c r="AP32" i="31"/>
  <c r="AP36" i="31"/>
  <c r="AP40" i="31"/>
  <c r="AP44" i="31"/>
  <c r="AP48" i="31"/>
  <c r="AP52" i="31"/>
  <c r="AP56" i="31"/>
  <c r="AP60" i="31"/>
  <c r="AP64" i="31"/>
  <c r="AQ8" i="31"/>
  <c r="AQ69" i="31" s="1"/>
  <c r="Q96" i="1"/>
  <c r="B59" i="20" s="1"/>
  <c r="AQ70" i="31" l="1"/>
  <c r="AQ40" i="31"/>
  <c r="AQ19" i="31"/>
  <c r="AQ31" i="31"/>
  <c r="AQ55" i="31"/>
  <c r="AQ32" i="31"/>
  <c r="AQ56" i="31"/>
  <c r="AQ16" i="31"/>
  <c r="AQ27" i="31"/>
  <c r="AQ39" i="31"/>
  <c r="AQ48" i="31"/>
  <c r="AQ64" i="31"/>
  <c r="AQ23" i="31"/>
  <c r="AQ43" i="31"/>
  <c r="AQ15" i="31"/>
  <c r="AQ24" i="31"/>
  <c r="AQ35" i="31"/>
  <c r="AQ47" i="31"/>
  <c r="AQ63" i="31"/>
  <c r="AQ20" i="31"/>
  <c r="AQ28" i="31"/>
  <c r="AQ36" i="31"/>
  <c r="AQ44" i="31"/>
  <c r="AQ52" i="31"/>
  <c r="AQ60" i="31"/>
  <c r="AQ68" i="31"/>
  <c r="AQ51" i="31"/>
  <c r="AQ59" i="31"/>
  <c r="AQ67" i="31"/>
  <c r="AQ18" i="31"/>
  <c r="AQ22" i="31"/>
  <c r="AQ26" i="31"/>
  <c r="AQ30" i="31"/>
  <c r="AQ34" i="31"/>
  <c r="AQ38" i="31"/>
  <c r="AQ42" i="31"/>
  <c r="AQ46" i="31"/>
  <c r="AQ50" i="31"/>
  <c r="AQ54" i="31"/>
  <c r="AQ58" i="31"/>
  <c r="AQ62" i="31"/>
  <c r="AQ66" i="31"/>
  <c r="AQ14" i="31"/>
  <c r="AQ17" i="31"/>
  <c r="AQ21" i="31"/>
  <c r="AQ25" i="31"/>
  <c r="AQ29" i="31"/>
  <c r="AQ33" i="31"/>
  <c r="AQ37" i="31"/>
  <c r="AQ41" i="31"/>
  <c r="AQ45" i="31"/>
  <c r="AQ49" i="31"/>
  <c r="AQ53" i="31"/>
  <c r="AQ57" i="31"/>
  <c r="AQ61" i="31"/>
  <c r="AQ65" i="31"/>
  <c r="AR8" i="31"/>
  <c r="AR14" i="31" s="1"/>
  <c r="Q97" i="1"/>
  <c r="B60" i="20" s="1"/>
  <c r="AR70" i="31" l="1"/>
  <c r="AR29" i="31"/>
  <c r="AR45" i="31"/>
  <c r="AR61" i="31"/>
  <c r="AR24" i="31"/>
  <c r="AR40" i="31"/>
  <c r="AR56" i="31"/>
  <c r="AR25" i="31"/>
  <c r="AR41" i="31"/>
  <c r="AR20" i="31"/>
  <c r="AR28" i="31"/>
  <c r="AR36" i="31"/>
  <c r="AR44" i="31"/>
  <c r="AR52" i="31"/>
  <c r="AR60" i="31"/>
  <c r="AR68" i="31"/>
  <c r="AR21" i="31"/>
  <c r="AR37" i="31"/>
  <c r="AR53" i="31"/>
  <c r="AR69" i="31"/>
  <c r="AR16" i="31"/>
  <c r="AR32" i="31"/>
  <c r="AR48" i="31"/>
  <c r="AR64" i="31"/>
  <c r="AR17" i="31"/>
  <c r="AR33" i="31"/>
  <c r="AR49" i="31"/>
  <c r="AR57" i="31"/>
  <c r="AR65" i="31"/>
  <c r="AR15" i="31"/>
  <c r="AR19" i="31"/>
  <c r="AR23" i="31"/>
  <c r="AR27" i="31"/>
  <c r="AR31" i="31"/>
  <c r="AR35" i="31"/>
  <c r="AR39" i="31"/>
  <c r="AR43" i="31"/>
  <c r="AR47" i="31"/>
  <c r="AR51" i="31"/>
  <c r="AR55" i="31"/>
  <c r="AR59" i="31"/>
  <c r="AR63" i="31"/>
  <c r="AR67" i="31"/>
  <c r="AR18" i="31"/>
  <c r="AR22" i="31"/>
  <c r="AR26" i="31"/>
  <c r="AR30" i="31"/>
  <c r="AR34" i="31"/>
  <c r="AR38" i="31"/>
  <c r="AR42" i="31"/>
  <c r="AR46" i="31"/>
  <c r="AR50" i="31"/>
  <c r="AR54" i="31"/>
  <c r="AR58" i="31"/>
  <c r="AR62" i="31"/>
  <c r="AR66" i="31"/>
  <c r="Q98" i="1"/>
  <c r="B61" i="20" s="1"/>
  <c r="Q99" i="1" l="1"/>
  <c r="B62" i="20" s="1"/>
  <c r="Q100" i="1" l="1"/>
  <c r="B63" i="20" s="1"/>
  <c r="Q101" i="1" l="1"/>
  <c r="B64" i="20" s="1"/>
  <c r="Q102" i="1" l="1"/>
  <c r="B65" i="20" s="1"/>
  <c r="Q103" i="1" l="1"/>
  <c r="B66" i="20" s="1"/>
  <c r="Q104" i="1" l="1"/>
  <c r="B67" i="20" s="1"/>
  <c r="Q105" i="1" l="1"/>
  <c r="B68" i="20" s="1"/>
  <c r="Q106" i="1" l="1"/>
  <c r="B69" i="20" s="1"/>
  <c r="Q107" i="1" l="1"/>
  <c r="B70" i="20" s="1"/>
  <c r="Q108" i="1" l="1"/>
  <c r="B71" i="20" s="1"/>
  <c r="Q109" i="1" l="1"/>
  <c r="B72" i="20" s="1"/>
  <c r="Q110" i="1" l="1"/>
  <c r="B73" i="20" s="1"/>
  <c r="Q111" i="1" l="1"/>
  <c r="B74" i="20" s="1"/>
  <c r="Q112" i="1" l="1"/>
  <c r="B75" i="20" s="1"/>
  <c r="Q113" i="1" l="1"/>
  <c r="B76" i="20" s="1"/>
  <c r="Q114" i="1" l="1"/>
  <c r="B77" i="20" s="1"/>
  <c r="Q115" i="1" l="1"/>
  <c r="B78" i="20" s="1"/>
  <c r="Q116" i="1" l="1"/>
  <c r="X45" i="1" l="1"/>
  <c r="P45" i="1"/>
  <c r="Z45" i="1"/>
  <c r="B79" i="20"/>
  <c r="Q117" i="1"/>
  <c r="B80" i="20" s="1"/>
  <c r="AA122" i="1" l="1"/>
  <c r="AA111" i="1"/>
  <c r="AA55" i="1"/>
  <c r="AB55" i="1" s="1"/>
  <c r="AA103" i="1"/>
  <c r="AB103" i="1" s="1"/>
  <c r="AA107" i="1"/>
  <c r="AA116" i="1"/>
  <c r="AA86" i="1"/>
  <c r="AB86" i="1" s="1"/>
  <c r="AA68" i="1"/>
  <c r="AB68" i="1" s="1"/>
  <c r="AA113" i="1"/>
  <c r="AA97" i="1"/>
  <c r="AB97" i="1" s="1"/>
  <c r="AA76" i="1"/>
  <c r="AB76" i="1" s="1"/>
  <c r="AA67" i="1"/>
  <c r="AB67" i="1" s="1"/>
  <c r="AA49" i="1"/>
  <c r="AB49" i="1" s="1"/>
  <c r="AA96" i="1"/>
  <c r="AB96" i="1" s="1"/>
  <c r="AA71" i="1"/>
  <c r="AB71" i="1" s="1"/>
  <c r="AA114" i="1"/>
  <c r="AA98" i="1"/>
  <c r="AB98" i="1" s="1"/>
  <c r="AA84" i="1"/>
  <c r="AB84" i="1" s="1"/>
  <c r="AA85" i="1"/>
  <c r="AB85" i="1" s="1"/>
  <c r="AA59" i="1"/>
  <c r="AB59" i="1" s="1"/>
  <c r="AA115" i="1"/>
  <c r="AA74" i="1"/>
  <c r="AB74" i="1" s="1"/>
  <c r="AA100" i="1"/>
  <c r="AB100" i="1" s="1"/>
  <c r="AA72" i="1"/>
  <c r="AB72" i="1" s="1"/>
  <c r="AA105" i="1"/>
  <c r="AA51" i="1"/>
  <c r="AB51" i="1" s="1"/>
  <c r="AA112" i="1"/>
  <c r="AA106" i="1"/>
  <c r="AA63" i="1"/>
  <c r="AB63" i="1" s="1"/>
  <c r="AA80" i="1"/>
  <c r="AB80" i="1" s="1"/>
  <c r="AA99" i="1"/>
  <c r="AB99" i="1" s="1"/>
  <c r="AA60" i="1"/>
  <c r="AB60" i="1" s="1"/>
  <c r="AA92" i="1"/>
  <c r="AB92" i="1" s="1"/>
  <c r="AA101" i="1"/>
  <c r="AB101" i="1" s="1"/>
  <c r="AA79" i="1"/>
  <c r="AB79" i="1" s="1"/>
  <c r="AA58" i="1"/>
  <c r="AB58" i="1" s="1"/>
  <c r="AA52" i="1"/>
  <c r="AB52" i="1" s="1"/>
  <c r="AA70" i="1"/>
  <c r="AB70" i="1" s="1"/>
  <c r="AA91" i="1"/>
  <c r="AB91" i="1" s="1"/>
  <c r="AA108" i="1"/>
  <c r="AA50" i="1"/>
  <c r="AB50" i="1" s="1"/>
  <c r="AA48" i="1"/>
  <c r="AB48" i="1" s="1"/>
  <c r="AA109" i="1"/>
  <c r="AA93" i="1"/>
  <c r="AB93" i="1" s="1"/>
  <c r="AA57" i="1"/>
  <c r="AB57" i="1" s="1"/>
  <c r="AA54" i="1"/>
  <c r="AB54" i="1" s="1"/>
  <c r="AA120" i="1"/>
  <c r="AA88" i="1"/>
  <c r="AB88" i="1" s="1"/>
  <c r="AA110" i="1"/>
  <c r="AA94" i="1"/>
  <c r="AB94" i="1" s="1"/>
  <c r="AA75" i="1"/>
  <c r="AB75" i="1" s="1"/>
  <c r="AA62" i="1"/>
  <c r="AB62" i="1" s="1"/>
  <c r="AA77" i="1"/>
  <c r="AB77" i="1" s="1"/>
  <c r="AA81" i="1"/>
  <c r="AB81" i="1" s="1"/>
  <c r="AA61" i="1"/>
  <c r="AB61" i="1" s="1"/>
  <c r="AA121" i="1"/>
  <c r="AA89" i="1"/>
  <c r="AB89" i="1" s="1"/>
  <c r="AA78" i="1"/>
  <c r="AB78" i="1" s="1"/>
  <c r="AA66" i="1"/>
  <c r="AB66" i="1" s="1"/>
  <c r="AA90" i="1"/>
  <c r="AB90" i="1" s="1"/>
  <c r="AA73" i="1"/>
  <c r="AB73" i="1" s="1"/>
  <c r="AA123" i="1"/>
  <c r="AA95" i="1"/>
  <c r="AB95" i="1" s="1"/>
  <c r="AA119" i="1"/>
  <c r="AA87" i="1"/>
  <c r="AB87" i="1" s="1"/>
  <c r="AA53" i="1"/>
  <c r="AB53" i="1" s="1"/>
  <c r="AA117" i="1"/>
  <c r="AA65" i="1"/>
  <c r="AB65" i="1" s="1"/>
  <c r="AA104" i="1"/>
  <c r="AA83" i="1"/>
  <c r="AB83" i="1" s="1"/>
  <c r="AA102" i="1"/>
  <c r="AB102" i="1" s="1"/>
  <c r="AA82" i="1"/>
  <c r="AB82" i="1" s="1"/>
  <c r="AA64" i="1"/>
  <c r="AA118" i="1"/>
  <c r="AA69" i="1"/>
  <c r="AB69" i="1" s="1"/>
  <c r="AA56" i="1"/>
  <c r="AB56" i="1" s="1"/>
  <c r="S124" i="1"/>
  <c r="S137" i="1"/>
  <c r="S134" i="1"/>
  <c r="S135" i="1"/>
  <c r="S136" i="1"/>
  <c r="S126" i="1"/>
  <c r="S128" i="1"/>
  <c r="S129" i="1"/>
  <c r="S130" i="1"/>
  <c r="S131" i="1"/>
  <c r="S132" i="1"/>
  <c r="S125" i="1"/>
  <c r="S127" i="1"/>
  <c r="S138" i="1"/>
  <c r="S139" i="1"/>
  <c r="S133" i="1"/>
  <c r="X55" i="1"/>
  <c r="Y55" i="1" s="1"/>
  <c r="X91" i="1"/>
  <c r="Y91" i="1" s="1"/>
  <c r="X78" i="1"/>
  <c r="Y78" i="1" s="1"/>
  <c r="X106" i="1"/>
  <c r="X116" i="1"/>
  <c r="X114" i="1"/>
  <c r="X79" i="1"/>
  <c r="Y79" i="1" s="1"/>
  <c r="X95" i="1"/>
  <c r="Y95" i="1" s="1"/>
  <c r="X92" i="1"/>
  <c r="Y92" i="1" s="1"/>
  <c r="X80" i="1"/>
  <c r="Y80" i="1" s="1"/>
  <c r="X56" i="1"/>
  <c r="Y56" i="1" s="1"/>
  <c r="X104" i="1"/>
  <c r="X50" i="1"/>
  <c r="Y50" i="1" s="1"/>
  <c r="X101" i="1"/>
  <c r="Y101" i="1" s="1"/>
  <c r="X51" i="1"/>
  <c r="Y51" i="1" s="1"/>
  <c r="X109" i="1"/>
  <c r="X85" i="1"/>
  <c r="Y85" i="1" s="1"/>
  <c r="X119" i="1"/>
  <c r="X81" i="1"/>
  <c r="Y81" i="1" s="1"/>
  <c r="X87" i="1"/>
  <c r="Y87" i="1" s="1"/>
  <c r="X90" i="1"/>
  <c r="Y90" i="1" s="1"/>
  <c r="X117" i="1"/>
  <c r="X88" i="1"/>
  <c r="Y88" i="1" s="1"/>
  <c r="X54" i="1"/>
  <c r="Y54" i="1" s="1"/>
  <c r="X65" i="1"/>
  <c r="Y65" i="1" s="1"/>
  <c r="X100" i="1"/>
  <c r="Y100" i="1" s="1"/>
  <c r="X102" i="1"/>
  <c r="Y102" i="1" s="1"/>
  <c r="X120" i="1"/>
  <c r="X61" i="1"/>
  <c r="Y61" i="1" s="1"/>
  <c r="X67" i="1"/>
  <c r="Y67" i="1" s="1"/>
  <c r="X89" i="1"/>
  <c r="Y89" i="1" s="1"/>
  <c r="X123" i="1"/>
  <c r="X84" i="1"/>
  <c r="Y84" i="1" s="1"/>
  <c r="X115" i="1"/>
  <c r="X62" i="1"/>
  <c r="Y62" i="1" s="1"/>
  <c r="X71" i="1"/>
  <c r="Y71" i="1" s="1"/>
  <c r="X77" i="1"/>
  <c r="Y77" i="1" s="1"/>
  <c r="X58" i="1"/>
  <c r="Y58" i="1" s="1"/>
  <c r="X76" i="1"/>
  <c r="Y76" i="1" s="1"/>
  <c r="X68" i="1"/>
  <c r="Y68" i="1" s="1"/>
  <c r="X69" i="1"/>
  <c r="Y69" i="1" s="1"/>
  <c r="X53" i="1"/>
  <c r="Y53" i="1" s="1"/>
  <c r="X118" i="1"/>
  <c r="X111" i="1"/>
  <c r="X110" i="1"/>
  <c r="X99" i="1"/>
  <c r="Y99" i="1" s="1"/>
  <c r="X75" i="1"/>
  <c r="Y75" i="1" s="1"/>
  <c r="X66" i="1"/>
  <c r="Y66" i="1" s="1"/>
  <c r="X94" i="1"/>
  <c r="Y94" i="1" s="1"/>
  <c r="X82" i="1"/>
  <c r="Y82" i="1" s="1"/>
  <c r="X72" i="1"/>
  <c r="Y72" i="1" s="1"/>
  <c r="X83" i="1"/>
  <c r="Y83" i="1" s="1"/>
  <c r="X103" i="1"/>
  <c r="Y103" i="1" s="1"/>
  <c r="X73" i="1"/>
  <c r="Y73" i="1" s="1"/>
  <c r="X105" i="1"/>
  <c r="X122" i="1"/>
  <c r="X52" i="1"/>
  <c r="Y52" i="1" s="1"/>
  <c r="X70" i="1"/>
  <c r="Y70" i="1" s="1"/>
  <c r="X59" i="1"/>
  <c r="Y59" i="1" s="1"/>
  <c r="X64" i="1"/>
  <c r="Y64" i="1" s="1"/>
  <c r="X121" i="1"/>
  <c r="X108" i="1"/>
  <c r="X63" i="1"/>
  <c r="Y63" i="1" s="1"/>
  <c r="X107" i="1"/>
  <c r="X93" i="1"/>
  <c r="Y93" i="1" s="1"/>
  <c r="X96" i="1"/>
  <c r="Y96" i="1" s="1"/>
  <c r="X112" i="1"/>
  <c r="S112" i="1" s="1"/>
  <c r="X57" i="1"/>
  <c r="Y57" i="1" s="1"/>
  <c r="X48" i="1"/>
  <c r="Y48" i="1" s="1"/>
  <c r="X74" i="1"/>
  <c r="Y74" i="1" s="1"/>
  <c r="X86" i="1"/>
  <c r="Y86" i="1" s="1"/>
  <c r="X113" i="1"/>
  <c r="X60" i="1"/>
  <c r="Y60" i="1" s="1"/>
  <c r="X98" i="1"/>
  <c r="Y98" i="1" s="1"/>
  <c r="X97" i="1"/>
  <c r="Y97" i="1" s="1"/>
  <c r="X49" i="1"/>
  <c r="Y49" i="1" s="1"/>
  <c r="Q118" i="1"/>
  <c r="B81" i="20" s="1"/>
  <c r="S88" i="1" l="1"/>
  <c r="AB64" i="1"/>
  <c r="S121" i="1"/>
  <c r="S116" i="1"/>
  <c r="S111" i="1"/>
  <c r="S123" i="1"/>
  <c r="S108" i="1"/>
  <c r="S114" i="1"/>
  <c r="S113" i="1"/>
  <c r="S107" i="1"/>
  <c r="S122" i="1"/>
  <c r="S120" i="1"/>
  <c r="S115" i="1"/>
  <c r="S117" i="1"/>
  <c r="S77" i="1"/>
  <c r="S51" i="1"/>
  <c r="S56" i="1"/>
  <c r="S62" i="1"/>
  <c r="S101" i="1"/>
  <c r="S74" i="1"/>
  <c r="S53" i="1"/>
  <c r="S78" i="1"/>
  <c r="S86" i="1"/>
  <c r="S98" i="1"/>
  <c r="S75" i="1"/>
  <c r="S119" i="1"/>
  <c r="S106" i="1"/>
  <c r="AB104" i="1"/>
  <c r="S102" i="1"/>
  <c r="S59" i="1"/>
  <c r="S90" i="1"/>
  <c r="S61" i="1"/>
  <c r="R61" i="1" s="1"/>
  <c r="S67" i="1"/>
  <c r="S95" i="1"/>
  <c r="S60" i="1"/>
  <c r="S70" i="1"/>
  <c r="S89" i="1"/>
  <c r="R89" i="1" s="1"/>
  <c r="S54" i="1"/>
  <c r="R54" i="1" s="1"/>
  <c r="S63" i="1"/>
  <c r="S58" i="1"/>
  <c r="S55" i="1"/>
  <c r="S85" i="1"/>
  <c r="S50" i="1"/>
  <c r="S64" i="1"/>
  <c r="R64" i="1" s="1"/>
  <c r="S76" i="1"/>
  <c r="R76" i="1" s="1"/>
  <c r="S97" i="1"/>
  <c r="S109" i="1"/>
  <c r="S93" i="1"/>
  <c r="R93" i="1" s="1"/>
  <c r="S100" i="1"/>
  <c r="S92" i="1"/>
  <c r="S73" i="1"/>
  <c r="S83" i="1"/>
  <c r="R83" i="1" s="1"/>
  <c r="S84" i="1"/>
  <c r="S99" i="1"/>
  <c r="S96" i="1"/>
  <c r="S57" i="1"/>
  <c r="R57" i="1" s="1"/>
  <c r="S82" i="1"/>
  <c r="S94" i="1"/>
  <c r="S103" i="1"/>
  <c r="R103" i="1" s="1"/>
  <c r="S68" i="1"/>
  <c r="S48" i="1"/>
  <c r="T48" i="1" s="1"/>
  <c r="S118" i="1"/>
  <c r="S65" i="1"/>
  <c r="S66" i="1"/>
  <c r="R66" i="1" s="1"/>
  <c r="S52" i="1"/>
  <c r="S87" i="1"/>
  <c r="S69" i="1"/>
  <c r="S72" i="1"/>
  <c r="R72" i="1" s="1"/>
  <c r="S81" i="1"/>
  <c r="S79" i="1"/>
  <c r="R79" i="1" s="1"/>
  <c r="S49" i="1"/>
  <c r="R49" i="1" s="1"/>
  <c r="S80" i="1"/>
  <c r="R80" i="1" s="1"/>
  <c r="S91" i="1"/>
  <c r="S71" i="1"/>
  <c r="S104" i="1"/>
  <c r="R104" i="1" s="1"/>
  <c r="S110" i="1"/>
  <c r="S105" i="1"/>
  <c r="Y104" i="1"/>
  <c r="Y105" i="1" s="1"/>
  <c r="Y106" i="1" s="1"/>
  <c r="Y107" i="1" s="1"/>
  <c r="Y108" i="1" s="1"/>
  <c r="Y109" i="1" s="1"/>
  <c r="Y110" i="1" s="1"/>
  <c r="Y111" i="1" s="1"/>
  <c r="Y112" i="1" s="1"/>
  <c r="Y113" i="1" s="1"/>
  <c r="Y114" i="1" s="1"/>
  <c r="Y115" i="1" s="1"/>
  <c r="Y116" i="1" s="1"/>
  <c r="Y117" i="1" s="1"/>
  <c r="Y118" i="1" s="1"/>
  <c r="Y119" i="1" s="1"/>
  <c r="Y120" i="1" s="1"/>
  <c r="Y121" i="1" s="1"/>
  <c r="Y122" i="1" s="1"/>
  <c r="Y123" i="1" s="1"/>
  <c r="Q119" i="1"/>
  <c r="B82" i="20" s="1"/>
  <c r="R91" i="1" l="1"/>
  <c r="R87" i="1"/>
  <c r="R78" i="1"/>
  <c r="R102" i="1"/>
  <c r="T68" i="1"/>
  <c r="R68" i="1"/>
  <c r="T98" i="1"/>
  <c r="R98" i="1"/>
  <c r="T74" i="1"/>
  <c r="R74" i="1"/>
  <c r="T51" i="1"/>
  <c r="D14" i="20" s="1"/>
  <c r="E14" i="20" s="1"/>
  <c r="R51" i="1"/>
  <c r="T69" i="1"/>
  <c r="R69" i="1"/>
  <c r="T65" i="1"/>
  <c r="R65" i="1"/>
  <c r="R96" i="1"/>
  <c r="T73" i="1"/>
  <c r="R73" i="1"/>
  <c r="T50" i="1"/>
  <c r="D13" i="20" s="1"/>
  <c r="E13" i="20" s="1"/>
  <c r="R50" i="1"/>
  <c r="T63" i="1"/>
  <c r="R63" i="1"/>
  <c r="R60" i="1"/>
  <c r="T90" i="1"/>
  <c r="R90" i="1"/>
  <c r="T86" i="1"/>
  <c r="R86" i="1"/>
  <c r="T101" i="1"/>
  <c r="R101" i="1"/>
  <c r="T77" i="1"/>
  <c r="R77" i="1"/>
  <c r="T58" i="1"/>
  <c r="D21" i="20" s="1"/>
  <c r="E21" i="20" s="1"/>
  <c r="R58" i="1"/>
  <c r="T70" i="1"/>
  <c r="R70" i="1"/>
  <c r="T94" i="1"/>
  <c r="R94" i="1"/>
  <c r="T92" i="1"/>
  <c r="R92" i="1"/>
  <c r="T85" i="1"/>
  <c r="R85" i="1"/>
  <c r="R95" i="1"/>
  <c r="T59" i="1"/>
  <c r="D22" i="20" s="1"/>
  <c r="E22" i="20" s="1"/>
  <c r="R59" i="1"/>
  <c r="T62" i="1"/>
  <c r="R62" i="1"/>
  <c r="T71" i="1"/>
  <c r="R71" i="1"/>
  <c r="R99" i="1"/>
  <c r="T97" i="1"/>
  <c r="D60" i="20" s="1"/>
  <c r="E60" i="20" s="1"/>
  <c r="R97" i="1"/>
  <c r="T81" i="1"/>
  <c r="R81" i="1"/>
  <c r="T52" i="1"/>
  <c r="D15" i="20" s="1"/>
  <c r="E15" i="20" s="1"/>
  <c r="R52" i="1"/>
  <c r="T82" i="1"/>
  <c r="R82" i="1"/>
  <c r="T84" i="1"/>
  <c r="D47" i="20" s="1"/>
  <c r="E47" i="20" s="1"/>
  <c r="R84" i="1"/>
  <c r="T100" i="1"/>
  <c r="R100" i="1"/>
  <c r="R55" i="1"/>
  <c r="T67" i="1"/>
  <c r="R67" i="1"/>
  <c r="T75" i="1"/>
  <c r="R75" i="1"/>
  <c r="T53" i="1"/>
  <c r="D16" i="20" s="1"/>
  <c r="E16" i="20" s="1"/>
  <c r="R53" i="1"/>
  <c r="T56" i="1"/>
  <c r="D19" i="20" s="1"/>
  <c r="E19" i="20" s="1"/>
  <c r="R56" i="1"/>
  <c r="T88" i="1"/>
  <c r="R88" i="1"/>
  <c r="AB105" i="1"/>
  <c r="AB106" i="1" s="1"/>
  <c r="AB107" i="1" s="1"/>
  <c r="AB108" i="1" s="1"/>
  <c r="AB109" i="1" s="1"/>
  <c r="AB110" i="1" s="1"/>
  <c r="AB111" i="1" s="1"/>
  <c r="AB112" i="1" s="1"/>
  <c r="AB113" i="1" s="1"/>
  <c r="AB114" i="1" s="1"/>
  <c r="AB115" i="1" s="1"/>
  <c r="AB116" i="1" s="1"/>
  <c r="AB117" i="1" s="1"/>
  <c r="AB118" i="1" s="1"/>
  <c r="AB119" i="1" s="1"/>
  <c r="AB120" i="1" s="1"/>
  <c r="AB121" i="1" s="1"/>
  <c r="AB122" i="1" s="1"/>
  <c r="AB123" i="1" s="1"/>
  <c r="T104" i="1"/>
  <c r="R105" i="1"/>
  <c r="R106" i="1" s="1"/>
  <c r="R107" i="1" s="1"/>
  <c r="R108" i="1" s="1"/>
  <c r="R109" i="1" s="1"/>
  <c r="R110" i="1" s="1"/>
  <c r="R111" i="1" s="1"/>
  <c r="R112" i="1" s="1"/>
  <c r="R113" i="1" s="1"/>
  <c r="R114" i="1" s="1"/>
  <c r="R115" i="1" s="1"/>
  <c r="R116" i="1" s="1"/>
  <c r="R117" i="1" s="1"/>
  <c r="R118" i="1" s="1"/>
  <c r="R119" i="1" s="1"/>
  <c r="R120" i="1" s="1"/>
  <c r="R121" i="1" s="1"/>
  <c r="R122" i="1" s="1"/>
  <c r="R123" i="1" s="1"/>
  <c r="R124" i="1" s="1"/>
  <c r="R125" i="1" s="1"/>
  <c r="R126" i="1" s="1"/>
  <c r="R127" i="1" s="1"/>
  <c r="R128" i="1" s="1"/>
  <c r="R129" i="1" s="1"/>
  <c r="R130" i="1" s="1"/>
  <c r="R131" i="1" s="1"/>
  <c r="R132" i="1" s="1"/>
  <c r="R133" i="1" s="1"/>
  <c r="R134" i="1" s="1"/>
  <c r="R135" i="1" s="1"/>
  <c r="R136" i="1" s="1"/>
  <c r="R137" i="1" s="1"/>
  <c r="R138" i="1" s="1"/>
  <c r="R139" i="1" s="1"/>
  <c r="D37" i="20"/>
  <c r="E37" i="20" s="1"/>
  <c r="T103" i="1"/>
  <c r="T93" i="1"/>
  <c r="T49" i="1"/>
  <c r="D12" i="20" s="1"/>
  <c r="E12" i="20" s="1"/>
  <c r="T96" i="1"/>
  <c r="D59" i="20" s="1"/>
  <c r="E59" i="20" s="1"/>
  <c r="T60" i="1"/>
  <c r="T66" i="1"/>
  <c r="D40" i="20" s="1"/>
  <c r="E40" i="20" s="1"/>
  <c r="T57" i="1"/>
  <c r="D20" i="20" s="1"/>
  <c r="E20" i="20" s="1"/>
  <c r="T83" i="1"/>
  <c r="D57" i="20" s="1"/>
  <c r="E57" i="20" s="1"/>
  <c r="T80" i="1"/>
  <c r="D36" i="20"/>
  <c r="E36" i="20" s="1"/>
  <c r="T79" i="1"/>
  <c r="T64" i="1"/>
  <c r="T99" i="1"/>
  <c r="T87" i="1"/>
  <c r="D61" i="20" s="1"/>
  <c r="E61" i="20" s="1"/>
  <c r="T54" i="1"/>
  <c r="D17" i="20" s="1"/>
  <c r="E17" i="20" s="1"/>
  <c r="O36" i="1"/>
  <c r="T72" i="1"/>
  <c r="T78" i="1"/>
  <c r="T89" i="1"/>
  <c r="T91" i="1"/>
  <c r="T55" i="1"/>
  <c r="D18" i="20" s="1"/>
  <c r="E18" i="20" s="1"/>
  <c r="T76" i="1"/>
  <c r="D39" i="20" s="1"/>
  <c r="E39" i="20" s="1"/>
  <c r="T102" i="1"/>
  <c r="T61" i="1"/>
  <c r="T95" i="1"/>
  <c r="D11" i="20"/>
  <c r="E11" i="20" s="1"/>
  <c r="Q120" i="1"/>
  <c r="B83" i="20" s="1"/>
  <c r="D58" i="20" l="1"/>
  <c r="E58" i="20" s="1"/>
  <c r="T105" i="1"/>
  <c r="D49" i="20"/>
  <c r="E49" i="20" s="1"/>
  <c r="D41" i="20"/>
  <c r="E41" i="20" s="1"/>
  <c r="D63" i="20"/>
  <c r="E63" i="20" s="1"/>
  <c r="D30" i="20"/>
  <c r="E30" i="20" s="1"/>
  <c r="D55" i="20"/>
  <c r="E55" i="20" s="1"/>
  <c r="D45" i="20"/>
  <c r="E45" i="20" s="1"/>
  <c r="D33" i="20"/>
  <c r="E33" i="20" s="1"/>
  <c r="D44" i="20"/>
  <c r="E44" i="20" s="1"/>
  <c r="D51" i="20"/>
  <c r="E51" i="20" s="1"/>
  <c r="D64" i="20"/>
  <c r="E64" i="20" s="1"/>
  <c r="D48" i="20"/>
  <c r="E48" i="20" s="1"/>
  <c r="D25" i="20"/>
  <c r="E25" i="20" s="1"/>
  <c r="D66" i="20"/>
  <c r="E66" i="20" s="1"/>
  <c r="D42" i="20"/>
  <c r="E42" i="20" s="1"/>
  <c r="D56" i="20"/>
  <c r="E56" i="20" s="1"/>
  <c r="D32" i="20"/>
  <c r="E32" i="20" s="1"/>
  <c r="D43" i="20"/>
  <c r="E43" i="20" s="1"/>
  <c r="D62" i="20"/>
  <c r="E62" i="20" s="1"/>
  <c r="D27" i="20"/>
  <c r="E27" i="20" s="1"/>
  <c r="D38" i="20"/>
  <c r="E38" i="20" s="1"/>
  <c r="D23" i="20"/>
  <c r="E23" i="20" s="1"/>
  <c r="D31" i="20"/>
  <c r="E31" i="20" s="1"/>
  <c r="D34" i="20"/>
  <c r="E34" i="20" s="1"/>
  <c r="D26" i="20"/>
  <c r="E26" i="20" s="1"/>
  <c r="O37" i="1"/>
  <c r="D67" i="20"/>
  <c r="E67" i="20" s="1"/>
  <c r="D46" i="20"/>
  <c r="E46" i="20" s="1"/>
  <c r="D52" i="20"/>
  <c r="E52" i="20" s="1"/>
  <c r="D28" i="20"/>
  <c r="E28" i="20" s="1"/>
  <c r="D53" i="20"/>
  <c r="E53" i="20" s="1"/>
  <c r="D29" i="20"/>
  <c r="E29" i="20" s="1"/>
  <c r="D35" i="20"/>
  <c r="E35" i="20" s="1"/>
  <c r="D50" i="20"/>
  <c r="E50" i="20" s="1"/>
  <c r="D65" i="20"/>
  <c r="E65" i="20" s="1"/>
  <c r="D54" i="20"/>
  <c r="E54" i="20" s="1"/>
  <c r="D24" i="20"/>
  <c r="E24" i="20" s="1"/>
  <c r="D68" i="20"/>
  <c r="E68" i="20" s="1"/>
  <c r="T106" i="1"/>
  <c r="Q121" i="1"/>
  <c r="B84" i="20" s="1"/>
  <c r="D69" i="20" l="1"/>
  <c r="E69" i="20" s="1"/>
  <c r="T107" i="1"/>
  <c r="Q122" i="1"/>
  <c r="B85" i="20" s="1"/>
  <c r="D70" i="20" l="1"/>
  <c r="E70" i="20" s="1"/>
  <c r="T108" i="1"/>
  <c r="Q123" i="1"/>
  <c r="D71" i="20" l="1"/>
  <c r="E71" i="20" s="1"/>
  <c r="T109" i="1"/>
  <c r="Q124" i="1"/>
  <c r="B86" i="20"/>
  <c r="D72" i="20" l="1"/>
  <c r="E72" i="20" s="1"/>
  <c r="T110" i="1"/>
  <c r="Q125" i="1"/>
  <c r="B87" i="20"/>
  <c r="D73" i="20" l="1"/>
  <c r="E73" i="20" s="1"/>
  <c r="T111" i="1"/>
  <c r="Q126" i="1"/>
  <c r="B88" i="20"/>
  <c r="D74" i="20" l="1"/>
  <c r="E74" i="20" s="1"/>
  <c r="T112" i="1"/>
  <c r="Q127" i="1"/>
  <c r="B89" i="20"/>
  <c r="F22" i="1" l="1"/>
  <c r="G22" i="1" s="1"/>
  <c r="F18" i="1"/>
  <c r="G18" i="1" s="1"/>
  <c r="F19" i="1"/>
  <c r="G19" i="1" s="1"/>
  <c r="F21" i="1"/>
  <c r="G21" i="1" s="1"/>
  <c r="F23" i="1"/>
  <c r="G23" i="1" s="1"/>
  <c r="F20" i="1"/>
  <c r="G20" i="1" s="1"/>
  <c r="D75" i="20"/>
  <c r="E75" i="20" s="1"/>
  <c r="T113" i="1"/>
  <c r="Q128" i="1"/>
  <c r="B90" i="20"/>
  <c r="D76" i="20" l="1"/>
  <c r="E76" i="20" s="1"/>
  <c r="T114" i="1"/>
  <c r="Q129" i="1"/>
  <c r="B91" i="20"/>
  <c r="D77" i="20" l="1"/>
  <c r="E77" i="20" s="1"/>
  <c r="T115" i="1"/>
  <c r="Q130" i="1"/>
  <c r="B92" i="20"/>
  <c r="D78" i="20" l="1"/>
  <c r="E78" i="20" s="1"/>
  <c r="T116" i="1"/>
  <c r="Q131" i="1"/>
  <c r="B93" i="20"/>
  <c r="D79" i="20" l="1"/>
  <c r="E79" i="20" s="1"/>
  <c r="T117" i="1"/>
  <c r="Q132" i="1"/>
  <c r="B94" i="20"/>
  <c r="T118" i="1" l="1"/>
  <c r="D80" i="20"/>
  <c r="E80" i="20" s="1"/>
  <c r="Q133" i="1"/>
  <c r="B95" i="20"/>
  <c r="D81" i="20" l="1"/>
  <c r="E81" i="20" s="1"/>
  <c r="T119" i="1"/>
  <c r="Q134" i="1"/>
  <c r="B96" i="20"/>
  <c r="D82" i="20" l="1"/>
  <c r="E82" i="20" s="1"/>
  <c r="T120" i="1"/>
  <c r="Q135" i="1"/>
  <c r="B97" i="20"/>
  <c r="D83" i="20" l="1"/>
  <c r="E83" i="20" s="1"/>
  <c r="T121" i="1"/>
  <c r="Q136" i="1"/>
  <c r="B98" i="20"/>
  <c r="D84" i="20" l="1"/>
  <c r="E84" i="20" s="1"/>
  <c r="T122" i="1"/>
  <c r="Q137" i="1"/>
  <c r="B99" i="20"/>
  <c r="T123" i="1" l="1"/>
  <c r="D85" i="20"/>
  <c r="E85" i="20" s="1"/>
  <c r="Q138" i="1"/>
  <c r="B100" i="20"/>
  <c r="O38" i="1" l="1"/>
  <c r="P46" i="1"/>
  <c r="D86" i="20"/>
  <c r="E86" i="20" s="1"/>
  <c r="T124" i="1"/>
  <c r="Q139" i="1"/>
  <c r="B102" i="20" s="1"/>
  <c r="B101" i="20"/>
  <c r="U123" i="1" l="1"/>
  <c r="U87" i="1"/>
  <c r="U109" i="1"/>
  <c r="U82" i="1"/>
  <c r="U62" i="1"/>
  <c r="U72" i="1"/>
  <c r="U49" i="1"/>
  <c r="U68" i="1"/>
  <c r="U99" i="1"/>
  <c r="U61" i="1"/>
  <c r="U60" i="1"/>
  <c r="U91" i="1"/>
  <c r="U63" i="1"/>
  <c r="U54" i="1"/>
  <c r="U104" i="1"/>
  <c r="U92" i="1"/>
  <c r="U84" i="1"/>
  <c r="U66" i="1"/>
  <c r="U78" i="1"/>
  <c r="U80" i="1"/>
  <c r="U64" i="1"/>
  <c r="U105" i="1"/>
  <c r="U110" i="1"/>
  <c r="U51" i="1"/>
  <c r="U73" i="1"/>
  <c r="U71" i="1"/>
  <c r="U59" i="1"/>
  <c r="U95" i="1"/>
  <c r="U96" i="1"/>
  <c r="U100" i="1"/>
  <c r="U53" i="1"/>
  <c r="U89" i="1"/>
  <c r="U93" i="1"/>
  <c r="U48" i="1"/>
  <c r="U90" i="1"/>
  <c r="U83" i="1"/>
  <c r="U74" i="1"/>
  <c r="U108" i="1"/>
  <c r="U102" i="1"/>
  <c r="U77" i="1"/>
  <c r="U67" i="1"/>
  <c r="U79" i="1"/>
  <c r="U52" i="1"/>
  <c r="U70" i="1"/>
  <c r="U75" i="1"/>
  <c r="U76" i="1"/>
  <c r="U101" i="1"/>
  <c r="U56" i="1"/>
  <c r="U98" i="1"/>
  <c r="V99" i="1" s="1"/>
  <c r="U55" i="1"/>
  <c r="U81" i="1"/>
  <c r="U57" i="1"/>
  <c r="U107" i="1"/>
  <c r="U58" i="1"/>
  <c r="U69" i="1"/>
  <c r="U88" i="1"/>
  <c r="U103" i="1"/>
  <c r="U86" i="1"/>
  <c r="U97" i="1"/>
  <c r="U94" i="1"/>
  <c r="V95" i="1" s="1"/>
  <c r="U85" i="1"/>
  <c r="U50" i="1"/>
  <c r="U65" i="1"/>
  <c r="U106" i="1"/>
  <c r="U111" i="1"/>
  <c r="U112" i="1"/>
  <c r="U113" i="1"/>
  <c r="U114" i="1"/>
  <c r="U115" i="1"/>
  <c r="U116" i="1"/>
  <c r="U117" i="1"/>
  <c r="U118" i="1"/>
  <c r="U119" i="1"/>
  <c r="U120" i="1"/>
  <c r="U121" i="1"/>
  <c r="U122" i="1"/>
  <c r="D87" i="20"/>
  <c r="E87" i="20" s="1"/>
  <c r="U124" i="1"/>
  <c r="T125" i="1"/>
  <c r="AJ54" i="35" l="1"/>
  <c r="AI54" i="35"/>
  <c r="AH54" i="35"/>
  <c r="AG54" i="35"/>
  <c r="V89" i="1"/>
  <c r="V53" i="1"/>
  <c r="V60" i="1"/>
  <c r="D8" i="35"/>
  <c r="V102" i="1"/>
  <c r="V124" i="1"/>
  <c r="V107" i="1"/>
  <c r="AG53" i="35"/>
  <c r="V72" i="1"/>
  <c r="V109" i="1"/>
  <c r="V49" i="1"/>
  <c r="V104" i="1"/>
  <c r="V78" i="1"/>
  <c r="V110" i="1"/>
  <c r="V111" i="1"/>
  <c r="V51" i="1"/>
  <c r="V77" i="1"/>
  <c r="V80" i="1"/>
  <c r="V62" i="1"/>
  <c r="AJ53" i="35"/>
  <c r="AJ51" i="35"/>
  <c r="AJ49" i="35"/>
  <c r="AJ47" i="35"/>
  <c r="AJ45" i="35"/>
  <c r="AJ43" i="35"/>
  <c r="AJ41" i="35"/>
  <c r="AJ39" i="35"/>
  <c r="AJ37" i="35"/>
  <c r="AJ35" i="35"/>
  <c r="AJ33" i="35"/>
  <c r="AJ31" i="35"/>
  <c r="AJ29" i="35"/>
  <c r="AJ27" i="35"/>
  <c r="AJ25" i="35"/>
  <c r="AJ23" i="35"/>
  <c r="AJ21" i="35"/>
  <c r="AJ19" i="35"/>
  <c r="AJ17" i="35"/>
  <c r="AJ15" i="35"/>
  <c r="AJ52" i="35"/>
  <c r="AJ48" i="35"/>
  <c r="AJ44" i="35"/>
  <c r="AJ40" i="35"/>
  <c r="AJ36" i="35"/>
  <c r="AJ32" i="35"/>
  <c r="AJ26" i="35"/>
  <c r="AJ24" i="35"/>
  <c r="AJ18" i="35"/>
  <c r="AJ14" i="35"/>
  <c r="AJ50" i="35"/>
  <c r="AJ46" i="35"/>
  <c r="AJ42" i="35"/>
  <c r="AJ38" i="35"/>
  <c r="AJ34" i="35"/>
  <c r="AJ30" i="35"/>
  <c r="AJ28" i="35"/>
  <c r="AJ22" i="35"/>
  <c r="AJ20" i="35"/>
  <c r="AJ16" i="35"/>
  <c r="AG50" i="35"/>
  <c r="AG46" i="35"/>
  <c r="AG42" i="35"/>
  <c r="AG38" i="35"/>
  <c r="AG34" i="35"/>
  <c r="AG30" i="35"/>
  <c r="AG26" i="35"/>
  <c r="AG22" i="35"/>
  <c r="AG14" i="35"/>
  <c r="AG45" i="35"/>
  <c r="AG37" i="35"/>
  <c r="AG29" i="35"/>
  <c r="AG21" i="35"/>
  <c r="AG48" i="35"/>
  <c r="AG40" i="35"/>
  <c r="AG32" i="35"/>
  <c r="AG24" i="35"/>
  <c r="AG16" i="35"/>
  <c r="AG51" i="35"/>
  <c r="AG47" i="35"/>
  <c r="AG43" i="35"/>
  <c r="AG39" i="35"/>
  <c r="AG35" i="35"/>
  <c r="AG31" i="35"/>
  <c r="AG27" i="35"/>
  <c r="AG23" i="35"/>
  <c r="AG19" i="35"/>
  <c r="AG15" i="35"/>
  <c r="AG18" i="35"/>
  <c r="AG49" i="35"/>
  <c r="AG41" i="35"/>
  <c r="AG33" i="35"/>
  <c r="AG25" i="35"/>
  <c r="AG17" i="35"/>
  <c r="AG52" i="35"/>
  <c r="AG44" i="35"/>
  <c r="AG36" i="35"/>
  <c r="AG28" i="35"/>
  <c r="AG20" i="35"/>
  <c r="AI51" i="35"/>
  <c r="AI47" i="35"/>
  <c r="AI43" i="35"/>
  <c r="AI39" i="35"/>
  <c r="AI37" i="35"/>
  <c r="AI33" i="35"/>
  <c r="AI29" i="35"/>
  <c r="AI25" i="35"/>
  <c r="AI21" i="35"/>
  <c r="AI17" i="35"/>
  <c r="AI52" i="35"/>
  <c r="AI50" i="35"/>
  <c r="AI48" i="35"/>
  <c r="AI46" i="35"/>
  <c r="AI44" i="35"/>
  <c r="AI42" i="35"/>
  <c r="AI40" i="35"/>
  <c r="AI38" i="35"/>
  <c r="AI36" i="35"/>
  <c r="AI34" i="35"/>
  <c r="AI32" i="35"/>
  <c r="AI30" i="35"/>
  <c r="AI28" i="35"/>
  <c r="AI26" i="35"/>
  <c r="AI24" i="35"/>
  <c r="AI22" i="35"/>
  <c r="AI20" i="35"/>
  <c r="AI18" i="35"/>
  <c r="AI16" i="35"/>
  <c r="AI14" i="35"/>
  <c r="AI53" i="35"/>
  <c r="AI49" i="35"/>
  <c r="AI45" i="35"/>
  <c r="AI41" i="35"/>
  <c r="AI35" i="35"/>
  <c r="AI31" i="35"/>
  <c r="AI27" i="35"/>
  <c r="AI23" i="35"/>
  <c r="AI19" i="35"/>
  <c r="AI15" i="35"/>
  <c r="AH53" i="35"/>
  <c r="AH49" i="35"/>
  <c r="AH45" i="35"/>
  <c r="AH41" i="35"/>
  <c r="AH37" i="35"/>
  <c r="AH33" i="35"/>
  <c r="AH29" i="35"/>
  <c r="AH25" i="35"/>
  <c r="AH21" i="35"/>
  <c r="AH17" i="35"/>
  <c r="AH52" i="35"/>
  <c r="AH44" i="35"/>
  <c r="AH36" i="35"/>
  <c r="AH28" i="35"/>
  <c r="AH20" i="35"/>
  <c r="AH47" i="35"/>
  <c r="AH39" i="35"/>
  <c r="AH31" i="35"/>
  <c r="AH23" i="35"/>
  <c r="AH15" i="35"/>
  <c r="AH50" i="35"/>
  <c r="AH46" i="35"/>
  <c r="AH42" i="35"/>
  <c r="AH38" i="35"/>
  <c r="AH34" i="35"/>
  <c r="AH30" i="35"/>
  <c r="AH26" i="35"/>
  <c r="AH22" i="35"/>
  <c r="AH18" i="35"/>
  <c r="AH14" i="35"/>
  <c r="AH48" i="35"/>
  <c r="AH40" i="35"/>
  <c r="AH32" i="35"/>
  <c r="AH24" i="35"/>
  <c r="AH16" i="35"/>
  <c r="AH51" i="35"/>
  <c r="AH43" i="35"/>
  <c r="AH35" i="35"/>
  <c r="AH27" i="35"/>
  <c r="AH19" i="35"/>
  <c r="V122" i="1"/>
  <c r="V118" i="1"/>
  <c r="V114" i="1"/>
  <c r="V68" i="1"/>
  <c r="V86" i="1"/>
  <c r="V108" i="1"/>
  <c r="V76" i="1"/>
  <c r="V66" i="1"/>
  <c r="V58" i="1"/>
  <c r="V71" i="1"/>
  <c r="V96" i="1"/>
  <c r="V120" i="1"/>
  <c r="V116" i="1"/>
  <c r="V112" i="1"/>
  <c r="V88" i="1"/>
  <c r="V98" i="1"/>
  <c r="V70" i="1"/>
  <c r="V82" i="1"/>
  <c r="V103" i="1"/>
  <c r="V91" i="1"/>
  <c r="V54" i="1"/>
  <c r="V105" i="1"/>
  <c r="V61" i="1"/>
  <c r="V75" i="1"/>
  <c r="V94" i="1"/>
  <c r="V97" i="1"/>
  <c r="V74" i="1"/>
  <c r="V65" i="1"/>
  <c r="V85" i="1"/>
  <c r="V64" i="1"/>
  <c r="V100" i="1"/>
  <c r="V63" i="1"/>
  <c r="V121" i="1"/>
  <c r="V117" i="1"/>
  <c r="V113" i="1"/>
  <c r="V57" i="1"/>
  <c r="O39" i="1"/>
  <c r="V84" i="1"/>
  <c r="V90" i="1"/>
  <c r="V52" i="1"/>
  <c r="V81" i="1"/>
  <c r="V93" i="1"/>
  <c r="V92" i="1"/>
  <c r="V69" i="1"/>
  <c r="V83" i="1"/>
  <c r="V79" i="1"/>
  <c r="V50" i="1"/>
  <c r="V119" i="1"/>
  <c r="V115" i="1"/>
  <c r="V87" i="1"/>
  <c r="V59" i="1"/>
  <c r="V56" i="1"/>
  <c r="V101" i="1"/>
  <c r="V106" i="1"/>
  <c r="V67" i="1"/>
  <c r="V55" i="1"/>
  <c r="V73" i="1"/>
  <c r="V123" i="1"/>
  <c r="U125" i="1"/>
  <c r="V125" i="1" s="1"/>
  <c r="T126" i="1"/>
  <c r="D88" i="20"/>
  <c r="E88" i="20" s="1"/>
  <c r="W8" i="35"/>
  <c r="N8" i="35"/>
  <c r="N36" i="35" s="1"/>
  <c r="U8" i="35"/>
  <c r="S8" i="35"/>
  <c r="Q8" i="35"/>
  <c r="O8" i="35"/>
  <c r="B8" i="35"/>
  <c r="X8" i="35"/>
  <c r="V8" i="35"/>
  <c r="M8" i="35"/>
  <c r="M54" i="35" s="1"/>
  <c r="T8" i="35"/>
  <c r="R8" i="35"/>
  <c r="P8" i="35"/>
  <c r="G8" i="35"/>
  <c r="C8" i="35"/>
  <c r="L8" i="35"/>
  <c r="L54" i="35" s="1"/>
  <c r="K8" i="35"/>
  <c r="K52" i="35" s="1"/>
  <c r="J8" i="35"/>
  <c r="J54" i="35" s="1"/>
  <c r="I8" i="35"/>
  <c r="H8" i="35"/>
  <c r="E8" i="35"/>
  <c r="E54" i="35" s="1"/>
  <c r="F8" i="35"/>
  <c r="P21" i="35" l="1"/>
  <c r="P54" i="35"/>
  <c r="V21" i="35"/>
  <c r="V54" i="35"/>
  <c r="Q52" i="35"/>
  <c r="Q54" i="35"/>
  <c r="W52" i="35"/>
  <c r="W54" i="35"/>
  <c r="D16" i="35"/>
  <c r="D54" i="35"/>
  <c r="K54" i="35"/>
  <c r="AF54" i="35" s="1"/>
  <c r="H15" i="35"/>
  <c r="H54" i="35"/>
  <c r="R46" i="35"/>
  <c r="R54" i="35"/>
  <c r="X46" i="35"/>
  <c r="X54" i="35"/>
  <c r="S48" i="35"/>
  <c r="S54" i="35"/>
  <c r="I48" i="35"/>
  <c r="I54" i="35"/>
  <c r="C52" i="35"/>
  <c r="C54" i="35"/>
  <c r="T46" i="35"/>
  <c r="T54" i="35"/>
  <c r="B46" i="35"/>
  <c r="B54" i="35"/>
  <c r="U52" i="35"/>
  <c r="U54" i="35"/>
  <c r="F38" i="35"/>
  <c r="F54" i="35"/>
  <c r="G46" i="35"/>
  <c r="G54" i="35"/>
  <c r="O52" i="35"/>
  <c r="O54" i="35"/>
  <c r="N54" i="35"/>
  <c r="AL54" i="35" s="1"/>
  <c r="AK54" i="35"/>
  <c r="D50" i="35"/>
  <c r="M28" i="35"/>
  <c r="AL36" i="35"/>
  <c r="D14" i="35"/>
  <c r="D44" i="35"/>
  <c r="D46" i="35"/>
  <c r="D20" i="35"/>
  <c r="D15" i="35"/>
  <c r="D28" i="35"/>
  <c r="D48" i="35"/>
  <c r="D35" i="35"/>
  <c r="D18" i="35"/>
  <c r="D19" i="35"/>
  <c r="M49" i="35"/>
  <c r="M25" i="35"/>
  <c r="N52" i="35"/>
  <c r="D36" i="35"/>
  <c r="D40" i="35"/>
  <c r="M40" i="35"/>
  <c r="N18" i="35"/>
  <c r="AL18" i="35" s="1"/>
  <c r="N30" i="35"/>
  <c r="N39" i="35"/>
  <c r="AL39" i="35" s="1"/>
  <c r="M21" i="35"/>
  <c r="D25" i="35"/>
  <c r="D22" i="35"/>
  <c r="M38" i="35"/>
  <c r="N51" i="35"/>
  <c r="AL51" i="35" s="1"/>
  <c r="P26" i="35"/>
  <c r="P25" i="35"/>
  <c r="P34" i="35"/>
  <c r="V47" i="35"/>
  <c r="V34" i="35"/>
  <c r="P24" i="35"/>
  <c r="P41" i="35"/>
  <c r="P50" i="35"/>
  <c r="V48" i="35"/>
  <c r="V39" i="35"/>
  <c r="P35" i="35"/>
  <c r="P22" i="35"/>
  <c r="P42" i="35"/>
  <c r="P31" i="35"/>
  <c r="P37" i="35"/>
  <c r="V44" i="35"/>
  <c r="V35" i="35"/>
  <c r="V33" i="35"/>
  <c r="V43" i="35"/>
  <c r="V37" i="35"/>
  <c r="D21" i="35"/>
  <c r="D30" i="35"/>
  <c r="D49" i="35"/>
  <c r="D37" i="35"/>
  <c r="M44" i="35"/>
  <c r="M41" i="35"/>
  <c r="N15" i="35"/>
  <c r="AL15" i="35" s="1"/>
  <c r="N49" i="35"/>
  <c r="AL49" i="35" s="1"/>
  <c r="N21" i="35"/>
  <c r="AL21" i="35" s="1"/>
  <c r="P27" i="35"/>
  <c r="P30" i="35"/>
  <c r="V50" i="35"/>
  <c r="V42" i="35"/>
  <c r="V46" i="35"/>
  <c r="P47" i="35"/>
  <c r="P46" i="35"/>
  <c r="V36" i="35"/>
  <c r="V23" i="35"/>
  <c r="V31" i="35"/>
  <c r="P14" i="35"/>
  <c r="P38" i="35"/>
  <c r="P29" i="35"/>
  <c r="P51" i="35"/>
  <c r="P53" i="35"/>
  <c r="V22" i="35"/>
  <c r="V24" i="35"/>
  <c r="V49" i="35"/>
  <c r="V32" i="35"/>
  <c r="V53" i="35"/>
  <c r="D24" i="35"/>
  <c r="D23" i="35"/>
  <c r="D17" i="35"/>
  <c r="M31" i="35"/>
  <c r="M43" i="35"/>
  <c r="M52" i="35"/>
  <c r="N20" i="35"/>
  <c r="AL20" i="35" s="1"/>
  <c r="N16" i="35"/>
  <c r="AL16" i="35" s="1"/>
  <c r="M18" i="35"/>
  <c r="M29" i="35"/>
  <c r="M20" i="35"/>
  <c r="M23" i="35"/>
  <c r="M37" i="35"/>
  <c r="N40" i="35"/>
  <c r="AL40" i="35" s="1"/>
  <c r="N48" i="35"/>
  <c r="N27" i="35"/>
  <c r="AL27" i="35" s="1"/>
  <c r="N23" i="35"/>
  <c r="AL23" i="35" s="1"/>
  <c r="N37" i="35"/>
  <c r="AL37" i="35" s="1"/>
  <c r="P43" i="35"/>
  <c r="P52" i="35"/>
  <c r="P28" i="35"/>
  <c r="P23" i="35"/>
  <c r="P16" i="35"/>
  <c r="P19" i="35"/>
  <c r="P15" i="35"/>
  <c r="P17" i="35"/>
  <c r="P32" i="35"/>
  <c r="P36" i="35"/>
  <c r="V51" i="35"/>
  <c r="V41" i="35"/>
  <c r="V38" i="35"/>
  <c r="V29" i="35"/>
  <c r="V52" i="35"/>
  <c r="V20" i="35"/>
  <c r="V19" i="35"/>
  <c r="V25" i="35"/>
  <c r="V14" i="35"/>
  <c r="V28" i="35"/>
  <c r="D51" i="35"/>
  <c r="D29" i="35"/>
  <c r="D33" i="35"/>
  <c r="D27" i="35"/>
  <c r="D26" i="35"/>
  <c r="D41" i="35"/>
  <c r="D32" i="35"/>
  <c r="D52" i="35"/>
  <c r="D39" i="35"/>
  <c r="D38" i="35"/>
  <c r="D53" i="35"/>
  <c r="M30" i="35"/>
  <c r="M27" i="35"/>
  <c r="M34" i="35"/>
  <c r="M45" i="35"/>
  <c r="M48" i="35"/>
  <c r="M17" i="35"/>
  <c r="M32" i="35"/>
  <c r="M15" i="35"/>
  <c r="M42" i="35"/>
  <c r="M53" i="35"/>
  <c r="N44" i="35"/>
  <c r="N38" i="35"/>
  <c r="N45" i="35"/>
  <c r="AL45" i="35" s="1"/>
  <c r="N26" i="35"/>
  <c r="N17" i="35"/>
  <c r="AL17" i="35" s="1"/>
  <c r="N32" i="35"/>
  <c r="AL32" i="35" s="1"/>
  <c r="N43" i="35"/>
  <c r="N24" i="35"/>
  <c r="AL24" i="35" s="1"/>
  <c r="N47" i="35"/>
  <c r="N53" i="35"/>
  <c r="M14" i="35"/>
  <c r="M35" i="35"/>
  <c r="M16" i="35"/>
  <c r="M39" i="35"/>
  <c r="M26" i="35"/>
  <c r="N50" i="35"/>
  <c r="N29" i="35"/>
  <c r="AL29" i="35" s="1"/>
  <c r="N28" i="35"/>
  <c r="N25" i="35"/>
  <c r="N46" i="35"/>
  <c r="AL46" i="35" s="1"/>
  <c r="P39" i="35"/>
  <c r="P45" i="35"/>
  <c r="P33" i="35"/>
  <c r="P40" i="35"/>
  <c r="P44" i="35"/>
  <c r="P48" i="35"/>
  <c r="P20" i="35"/>
  <c r="P49" i="35"/>
  <c r="P18" i="35"/>
  <c r="V18" i="35"/>
  <c r="V27" i="35"/>
  <c r="V15" i="35"/>
  <c r="V45" i="35"/>
  <c r="V26" i="35"/>
  <c r="V17" i="35"/>
  <c r="V40" i="35"/>
  <c r="V16" i="35"/>
  <c r="V30" i="35"/>
  <c r="D47" i="35"/>
  <c r="D42" i="35"/>
  <c r="D43" i="35"/>
  <c r="D45" i="35"/>
  <c r="D34" i="35"/>
  <c r="D31" i="35"/>
  <c r="M19" i="35"/>
  <c r="M36" i="35"/>
  <c r="M47" i="35"/>
  <c r="M50" i="35"/>
  <c r="M51" i="35"/>
  <c r="M22" i="35"/>
  <c r="M33" i="35"/>
  <c r="M46" i="35"/>
  <c r="M24" i="35"/>
  <c r="N35" i="35"/>
  <c r="N41" i="35"/>
  <c r="N31" i="35"/>
  <c r="AL31" i="35" s="1"/>
  <c r="N19" i="35"/>
  <c r="AL19" i="35" s="1"/>
  <c r="N42" i="35"/>
  <c r="N33" i="35"/>
  <c r="AL33" i="35" s="1"/>
  <c r="N34" i="35"/>
  <c r="AL34" i="35" s="1"/>
  <c r="N22" i="35"/>
  <c r="AL22" i="35" s="1"/>
  <c r="N14" i="35"/>
  <c r="AL14" i="35" s="1"/>
  <c r="L48" i="35"/>
  <c r="AK17" i="35"/>
  <c r="AK36" i="35"/>
  <c r="AK18" i="35"/>
  <c r="AK43" i="35"/>
  <c r="AK21" i="35"/>
  <c r="AK53" i="35"/>
  <c r="AK25" i="35"/>
  <c r="AK28" i="35"/>
  <c r="AK49" i="35"/>
  <c r="AK39" i="35"/>
  <c r="AK16" i="35"/>
  <c r="AK45" i="35"/>
  <c r="AK42" i="35"/>
  <c r="AK46" i="35"/>
  <c r="AK20" i="35"/>
  <c r="AK52" i="35"/>
  <c r="AK41" i="35"/>
  <c r="AK19" i="35"/>
  <c r="AK35" i="35"/>
  <c r="AK51" i="35"/>
  <c r="AK40" i="35"/>
  <c r="AK37" i="35"/>
  <c r="AK22" i="35"/>
  <c r="AK38" i="35"/>
  <c r="AK23" i="35"/>
  <c r="AK48" i="35"/>
  <c r="AK26" i="35"/>
  <c r="AK27" i="35"/>
  <c r="AK24" i="35"/>
  <c r="AK30" i="35"/>
  <c r="AK44" i="35"/>
  <c r="AK33" i="35"/>
  <c r="AK15" i="35"/>
  <c r="AK31" i="35"/>
  <c r="AK47" i="35"/>
  <c r="AK32" i="35"/>
  <c r="AK29" i="35"/>
  <c r="AK14" i="35"/>
  <c r="AK34" i="35"/>
  <c r="AK50" i="35"/>
  <c r="K36" i="35"/>
  <c r="L14" i="35"/>
  <c r="AF52" i="35"/>
  <c r="T51" i="35"/>
  <c r="Q27" i="35"/>
  <c r="Q51" i="35"/>
  <c r="T22" i="35"/>
  <c r="C27" i="35"/>
  <c r="C18" i="35"/>
  <c r="C17" i="35"/>
  <c r="C40" i="35"/>
  <c r="O26" i="35"/>
  <c r="Q49" i="35"/>
  <c r="S23" i="35"/>
  <c r="C41" i="35"/>
  <c r="Q19" i="35"/>
  <c r="Q42" i="35"/>
  <c r="O29" i="35"/>
  <c r="U31" i="35"/>
  <c r="C49" i="35"/>
  <c r="T31" i="35"/>
  <c r="O47" i="35"/>
  <c r="U37" i="35"/>
  <c r="Q31" i="35"/>
  <c r="Q22" i="35"/>
  <c r="B33" i="35"/>
  <c r="Q41" i="35"/>
  <c r="Q30" i="35"/>
  <c r="W39" i="35"/>
  <c r="C32" i="35"/>
  <c r="B42" i="35"/>
  <c r="W23" i="35"/>
  <c r="B31" i="35"/>
  <c r="S49" i="35"/>
  <c r="W24" i="35"/>
  <c r="C25" i="35"/>
  <c r="C43" i="35"/>
  <c r="C24" i="35"/>
  <c r="C50" i="35"/>
  <c r="T19" i="35"/>
  <c r="T14" i="35"/>
  <c r="X31" i="35"/>
  <c r="B14" i="35"/>
  <c r="O21" i="35"/>
  <c r="O16" i="35"/>
  <c r="Q32" i="35"/>
  <c r="S47" i="35"/>
  <c r="W15" i="35"/>
  <c r="W51" i="35"/>
  <c r="C33" i="35"/>
  <c r="C16" i="35"/>
  <c r="C34" i="35"/>
  <c r="R35" i="35"/>
  <c r="T33" i="35"/>
  <c r="T42" i="35"/>
  <c r="O37" i="35"/>
  <c r="O38" i="35"/>
  <c r="S24" i="35"/>
  <c r="W31" i="35"/>
  <c r="W38" i="35"/>
  <c r="C19" i="35"/>
  <c r="C35" i="35"/>
  <c r="C51" i="35"/>
  <c r="C26" i="35"/>
  <c r="C42" i="35"/>
  <c r="T41" i="35"/>
  <c r="T34" i="35"/>
  <c r="B22" i="35"/>
  <c r="O15" i="35"/>
  <c r="O23" i="35"/>
  <c r="O31" i="35"/>
  <c r="O39" i="35"/>
  <c r="O49" i="35"/>
  <c r="O18" i="35"/>
  <c r="O30" i="35"/>
  <c r="O42" i="35"/>
  <c r="Q17" i="35"/>
  <c r="Q39" i="35"/>
  <c r="Q18" i="35"/>
  <c r="Q40" i="35"/>
  <c r="S31" i="35"/>
  <c r="S30" i="35"/>
  <c r="U44" i="35"/>
  <c r="W17" i="35"/>
  <c r="W25" i="35"/>
  <c r="W33" i="35"/>
  <c r="W43" i="35"/>
  <c r="W14" i="35"/>
  <c r="W26" i="35"/>
  <c r="W42" i="35"/>
  <c r="H38" i="35"/>
  <c r="O17" i="35"/>
  <c r="O25" i="35"/>
  <c r="O33" i="35"/>
  <c r="O41" i="35"/>
  <c r="O51" i="35"/>
  <c r="O22" i="35"/>
  <c r="O32" i="35"/>
  <c r="O46" i="35"/>
  <c r="W19" i="35"/>
  <c r="W27" i="35"/>
  <c r="W35" i="35"/>
  <c r="W45" i="35"/>
  <c r="W16" i="35"/>
  <c r="W32" i="35"/>
  <c r="W46" i="35"/>
  <c r="O19" i="35"/>
  <c r="O27" i="35"/>
  <c r="O35" i="35"/>
  <c r="O43" i="35"/>
  <c r="O14" i="35"/>
  <c r="O24" i="35"/>
  <c r="O34" i="35"/>
  <c r="O48" i="35"/>
  <c r="W21" i="35"/>
  <c r="W29" i="35"/>
  <c r="W37" i="35"/>
  <c r="W47" i="35"/>
  <c r="W22" i="35"/>
  <c r="W34" i="35"/>
  <c r="W48" i="35"/>
  <c r="D89" i="20"/>
  <c r="E89" i="20" s="1"/>
  <c r="U126" i="1"/>
  <c r="V126" i="1" s="1"/>
  <c r="T127" i="1"/>
  <c r="L49" i="35"/>
  <c r="R22" i="35"/>
  <c r="X22" i="35"/>
  <c r="H40" i="35"/>
  <c r="O40" i="35"/>
  <c r="O50" i="35"/>
  <c r="Q50" i="35"/>
  <c r="S46" i="35"/>
  <c r="U14" i="35"/>
  <c r="K49" i="35"/>
  <c r="R47" i="35"/>
  <c r="X47" i="35"/>
  <c r="G31" i="35"/>
  <c r="L22" i="35"/>
  <c r="R23" i="35"/>
  <c r="R38" i="35"/>
  <c r="X15" i="35"/>
  <c r="X38" i="35"/>
  <c r="U22" i="35"/>
  <c r="C21" i="35"/>
  <c r="C29" i="35"/>
  <c r="C37" i="35"/>
  <c r="C45" i="35"/>
  <c r="C53" i="35"/>
  <c r="C20" i="35"/>
  <c r="C28" i="35"/>
  <c r="C36" i="35"/>
  <c r="C46" i="35"/>
  <c r="L25" i="35"/>
  <c r="L40" i="35"/>
  <c r="B41" i="35"/>
  <c r="B32" i="35"/>
  <c r="Q23" i="35"/>
  <c r="Q33" i="35"/>
  <c r="Q43" i="35"/>
  <c r="Q14" i="35"/>
  <c r="Q24" i="35"/>
  <c r="Q34" i="35"/>
  <c r="Q46" i="35"/>
  <c r="S15" i="35"/>
  <c r="S33" i="35"/>
  <c r="S14" i="35"/>
  <c r="S38" i="35"/>
  <c r="U15" i="35"/>
  <c r="U39" i="35"/>
  <c r="U30" i="35"/>
  <c r="C15" i="35"/>
  <c r="C23" i="35"/>
  <c r="C31" i="35"/>
  <c r="C39" i="35"/>
  <c r="C47" i="35"/>
  <c r="C14" i="35"/>
  <c r="C22" i="35"/>
  <c r="C30" i="35"/>
  <c r="C38" i="35"/>
  <c r="C48" i="35"/>
  <c r="L33" i="35"/>
  <c r="T32" i="35"/>
  <c r="B19" i="35"/>
  <c r="B51" i="35"/>
  <c r="B34" i="35"/>
  <c r="Q15" i="35"/>
  <c r="Q25" i="35"/>
  <c r="Q35" i="35"/>
  <c r="Q47" i="35"/>
  <c r="Q16" i="35"/>
  <c r="Q26" i="35"/>
  <c r="Q38" i="35"/>
  <c r="Q48" i="35"/>
  <c r="S17" i="35"/>
  <c r="S39" i="35"/>
  <c r="S22" i="35"/>
  <c r="S40" i="35"/>
  <c r="U21" i="35"/>
  <c r="U53" i="35"/>
  <c r="U38" i="35"/>
  <c r="I45" i="35"/>
  <c r="I36" i="35"/>
  <c r="G14" i="35"/>
  <c r="I31" i="35"/>
  <c r="I22" i="35"/>
  <c r="R15" i="35"/>
  <c r="R37" i="35"/>
  <c r="R28" i="35"/>
  <c r="X37" i="35"/>
  <c r="X28" i="35"/>
  <c r="E32" i="35"/>
  <c r="E53" i="35"/>
  <c r="G22" i="35"/>
  <c r="I21" i="35"/>
  <c r="I37" i="35"/>
  <c r="I53" i="35"/>
  <c r="I28" i="35"/>
  <c r="I46" i="35"/>
  <c r="L15" i="35"/>
  <c r="L37" i="35"/>
  <c r="L24" i="35"/>
  <c r="R19" i="35"/>
  <c r="R29" i="35"/>
  <c r="R39" i="35"/>
  <c r="R14" i="35"/>
  <c r="R30" i="35"/>
  <c r="T23" i="35"/>
  <c r="T43" i="35"/>
  <c r="T24" i="35"/>
  <c r="X23" i="35"/>
  <c r="X39" i="35"/>
  <c r="X14" i="35"/>
  <c r="X30" i="35"/>
  <c r="B23" i="35"/>
  <c r="B43" i="35"/>
  <c r="B24" i="35"/>
  <c r="I29" i="35"/>
  <c r="I20" i="35"/>
  <c r="R50" i="35"/>
  <c r="R42" i="35"/>
  <c r="R34" i="35"/>
  <c r="R26" i="35"/>
  <c r="R18" i="35"/>
  <c r="R51" i="35"/>
  <c r="R43" i="35"/>
  <c r="R48" i="35"/>
  <c r="R40" i="35"/>
  <c r="R32" i="35"/>
  <c r="R24" i="35"/>
  <c r="R16" i="35"/>
  <c r="R49" i="35"/>
  <c r="R41" i="35"/>
  <c r="R33" i="35"/>
  <c r="R25" i="35"/>
  <c r="R17" i="35"/>
  <c r="X50" i="35"/>
  <c r="X42" i="35"/>
  <c r="X34" i="35"/>
  <c r="X26" i="35"/>
  <c r="X18" i="35"/>
  <c r="X51" i="35"/>
  <c r="X43" i="35"/>
  <c r="X35" i="35"/>
  <c r="X27" i="35"/>
  <c r="X19" i="35"/>
  <c r="X48" i="35"/>
  <c r="X40" i="35"/>
  <c r="X32" i="35"/>
  <c r="X24" i="35"/>
  <c r="X16" i="35"/>
  <c r="X49" i="35"/>
  <c r="X41" i="35"/>
  <c r="X33" i="35"/>
  <c r="X25" i="35"/>
  <c r="X17" i="35"/>
  <c r="I15" i="35"/>
  <c r="I47" i="35"/>
  <c r="I38" i="35"/>
  <c r="R27" i="35"/>
  <c r="R53" i="35"/>
  <c r="R44" i="35"/>
  <c r="X21" i="35"/>
  <c r="X53" i="35"/>
  <c r="X44" i="35"/>
  <c r="H24" i="35"/>
  <c r="H49" i="35"/>
  <c r="H47" i="35"/>
  <c r="G23" i="35"/>
  <c r="I23" i="35"/>
  <c r="I39" i="35"/>
  <c r="I14" i="35"/>
  <c r="I30" i="35"/>
  <c r="L23" i="35"/>
  <c r="L47" i="35"/>
  <c r="L38" i="35"/>
  <c r="R21" i="35"/>
  <c r="R31" i="35"/>
  <c r="R45" i="35"/>
  <c r="R20" i="35"/>
  <c r="R36" i="35"/>
  <c r="R52" i="35"/>
  <c r="T52" i="35"/>
  <c r="T50" i="35"/>
  <c r="T40" i="35"/>
  <c r="T30" i="35"/>
  <c r="T18" i="35"/>
  <c r="T49" i="35"/>
  <c r="T39" i="35"/>
  <c r="T27" i="35"/>
  <c r="T17" i="35"/>
  <c r="T48" i="35"/>
  <c r="T38" i="35"/>
  <c r="T26" i="35"/>
  <c r="T16" i="35"/>
  <c r="T47" i="35"/>
  <c r="T35" i="35"/>
  <c r="T25" i="35"/>
  <c r="T15" i="35"/>
  <c r="X29" i="35"/>
  <c r="X45" i="35"/>
  <c r="X20" i="35"/>
  <c r="X36" i="35"/>
  <c r="X52" i="35"/>
  <c r="B52" i="35"/>
  <c r="B50" i="35"/>
  <c r="B40" i="35"/>
  <c r="B30" i="35"/>
  <c r="B18" i="35"/>
  <c r="B49" i="35"/>
  <c r="B39" i="35"/>
  <c r="B27" i="35"/>
  <c r="B17" i="35"/>
  <c r="B48" i="35"/>
  <c r="B38" i="35"/>
  <c r="B26" i="35"/>
  <c r="B16" i="35"/>
  <c r="B47" i="35"/>
  <c r="B35" i="35"/>
  <c r="B25" i="35"/>
  <c r="B15" i="35"/>
  <c r="H17" i="35"/>
  <c r="O45" i="35"/>
  <c r="O53" i="35"/>
  <c r="O20" i="35"/>
  <c r="O28" i="35"/>
  <c r="O36" i="35"/>
  <c r="O44" i="35"/>
  <c r="S25" i="35"/>
  <c r="S41" i="35"/>
  <c r="S16" i="35"/>
  <c r="S32" i="35"/>
  <c r="U23" i="35"/>
  <c r="U47" i="35"/>
  <c r="U28" i="35"/>
  <c r="U46" i="35"/>
  <c r="W41" i="35"/>
  <c r="W49" i="35"/>
  <c r="W18" i="35"/>
  <c r="W30" i="35"/>
  <c r="W40" i="35"/>
  <c r="W50" i="35"/>
  <c r="J52" i="35"/>
  <c r="J44" i="35"/>
  <c r="J36" i="35"/>
  <c r="J28" i="35"/>
  <c r="J20" i="35"/>
  <c r="J53" i="35"/>
  <c r="J45" i="35"/>
  <c r="J37" i="35"/>
  <c r="J29" i="35"/>
  <c r="J21" i="35"/>
  <c r="J50" i="35"/>
  <c r="J42" i="35"/>
  <c r="J34" i="35"/>
  <c r="J26" i="35"/>
  <c r="J18" i="35"/>
  <c r="J51" i="35"/>
  <c r="J43" i="35"/>
  <c r="J35" i="35"/>
  <c r="J27" i="35"/>
  <c r="J19" i="35"/>
  <c r="J48" i="35"/>
  <c r="J32" i="35"/>
  <c r="J16" i="35"/>
  <c r="J41" i="35"/>
  <c r="J25" i="35"/>
  <c r="J46" i="35"/>
  <c r="J30" i="35"/>
  <c r="J14" i="35"/>
  <c r="J39" i="35"/>
  <c r="J23" i="35"/>
  <c r="J38" i="35"/>
  <c r="J47" i="35"/>
  <c r="J15" i="35"/>
  <c r="J24" i="35"/>
  <c r="J33" i="35"/>
  <c r="J40" i="35"/>
  <c r="J49" i="35"/>
  <c r="J17" i="35"/>
  <c r="F39" i="35"/>
  <c r="F30" i="35"/>
  <c r="J31" i="35"/>
  <c r="K50" i="35"/>
  <c r="K42" i="35"/>
  <c r="K34" i="35"/>
  <c r="K26" i="35"/>
  <c r="K18" i="35"/>
  <c r="K51" i="35"/>
  <c r="K43" i="35"/>
  <c r="K35" i="35"/>
  <c r="K27" i="35"/>
  <c r="K19" i="35"/>
  <c r="K46" i="35"/>
  <c r="K24" i="35"/>
  <c r="K14" i="35"/>
  <c r="K45" i="35"/>
  <c r="K33" i="35"/>
  <c r="K23" i="35"/>
  <c r="K32" i="35"/>
  <c r="K53" i="35"/>
  <c r="K31" i="35"/>
  <c r="K48" i="35"/>
  <c r="K38" i="35"/>
  <c r="K28" i="35"/>
  <c r="K16" i="35"/>
  <c r="AF16" i="35" s="1"/>
  <c r="K47" i="35"/>
  <c r="K37" i="35"/>
  <c r="K25" i="35"/>
  <c r="K15" i="35"/>
  <c r="K44" i="35"/>
  <c r="K22" i="35"/>
  <c r="K41" i="35"/>
  <c r="K21" i="35"/>
  <c r="F41" i="35"/>
  <c r="F32" i="35"/>
  <c r="G50" i="35"/>
  <c r="G42" i="35"/>
  <c r="G34" i="35"/>
  <c r="G26" i="35"/>
  <c r="G18" i="35"/>
  <c r="G51" i="35"/>
  <c r="G43" i="35"/>
  <c r="G35" i="35"/>
  <c r="G27" i="35"/>
  <c r="G19" i="35"/>
  <c r="G48" i="35"/>
  <c r="G32" i="35"/>
  <c r="G16" i="35"/>
  <c r="G41" i="35"/>
  <c r="G25" i="35"/>
  <c r="G52" i="35"/>
  <c r="G44" i="35"/>
  <c r="G36" i="35"/>
  <c r="G28" i="35"/>
  <c r="G20" i="35"/>
  <c r="G53" i="35"/>
  <c r="G45" i="35"/>
  <c r="G37" i="35"/>
  <c r="G29" i="35"/>
  <c r="G21" i="35"/>
  <c r="G40" i="35"/>
  <c r="G24" i="35"/>
  <c r="G49" i="35"/>
  <c r="G33" i="35"/>
  <c r="K20" i="35"/>
  <c r="J22" i="35"/>
  <c r="F15" i="35"/>
  <c r="F31" i="35"/>
  <c r="F47" i="35"/>
  <c r="F22" i="35"/>
  <c r="G15" i="35"/>
  <c r="G39" i="35"/>
  <c r="G30" i="35"/>
  <c r="K29" i="35"/>
  <c r="K30" i="35"/>
  <c r="F50" i="35"/>
  <c r="F42" i="35"/>
  <c r="F34" i="35"/>
  <c r="F26" i="35"/>
  <c r="F18" i="35"/>
  <c r="F51" i="35"/>
  <c r="F43" i="35"/>
  <c r="F35" i="35"/>
  <c r="F27" i="35"/>
  <c r="F19" i="35"/>
  <c r="F52" i="35"/>
  <c r="F44" i="35"/>
  <c r="F36" i="35"/>
  <c r="F28" i="35"/>
  <c r="F20" i="35"/>
  <c r="F53" i="35"/>
  <c r="F45" i="35"/>
  <c r="F37" i="35"/>
  <c r="F29" i="35"/>
  <c r="F21" i="35"/>
  <c r="F23" i="35"/>
  <c r="F14" i="35"/>
  <c r="F46" i="35"/>
  <c r="E50" i="35"/>
  <c r="E42" i="35"/>
  <c r="E34" i="35"/>
  <c r="E26" i="35"/>
  <c r="E18" i="35"/>
  <c r="E51" i="35"/>
  <c r="E43" i="35"/>
  <c r="E35" i="35"/>
  <c r="E27" i="35"/>
  <c r="E52" i="35"/>
  <c r="E40" i="35"/>
  <c r="E30" i="35"/>
  <c r="E20" i="35"/>
  <c r="E49" i="35"/>
  <c r="E39" i="35"/>
  <c r="E29" i="35"/>
  <c r="E19" i="35"/>
  <c r="E48" i="35"/>
  <c r="E38" i="35"/>
  <c r="E28" i="35"/>
  <c r="E16" i="35"/>
  <c r="E47" i="35"/>
  <c r="E37" i="35"/>
  <c r="E25" i="35"/>
  <c r="E17" i="35"/>
  <c r="E44" i="35"/>
  <c r="E22" i="35"/>
  <c r="E41" i="35"/>
  <c r="E21" i="35"/>
  <c r="E36" i="35"/>
  <c r="E33" i="35"/>
  <c r="E46" i="35"/>
  <c r="E24" i="35"/>
  <c r="E45" i="35"/>
  <c r="E23" i="35"/>
  <c r="E14" i="35"/>
  <c r="E15" i="35"/>
  <c r="F25" i="35"/>
  <c r="F16" i="35"/>
  <c r="F48" i="35"/>
  <c r="K17" i="35"/>
  <c r="F17" i="35"/>
  <c r="F33" i="35"/>
  <c r="F49" i="35"/>
  <c r="F24" i="35"/>
  <c r="F40" i="35"/>
  <c r="G17" i="35"/>
  <c r="G47" i="35"/>
  <c r="G38" i="35"/>
  <c r="K39" i="35"/>
  <c r="K40" i="35"/>
  <c r="E31" i="35"/>
  <c r="I50" i="35"/>
  <c r="I42" i="35"/>
  <c r="I19" i="35"/>
  <c r="I27" i="35"/>
  <c r="I35" i="35"/>
  <c r="I43" i="35"/>
  <c r="I51" i="35"/>
  <c r="I18" i="35"/>
  <c r="I26" i="35"/>
  <c r="I34" i="35"/>
  <c r="I44" i="35"/>
  <c r="L21" i="35"/>
  <c r="L31" i="35"/>
  <c r="L41" i="35"/>
  <c r="L16" i="35"/>
  <c r="L32" i="35"/>
  <c r="H33" i="35"/>
  <c r="H52" i="35"/>
  <c r="H44" i="35"/>
  <c r="H36" i="35"/>
  <c r="H28" i="35"/>
  <c r="H20" i="35"/>
  <c r="H53" i="35"/>
  <c r="H45" i="35"/>
  <c r="H37" i="35"/>
  <c r="H29" i="35"/>
  <c r="H21" i="35"/>
  <c r="H50" i="35"/>
  <c r="H42" i="35"/>
  <c r="H34" i="35"/>
  <c r="H26" i="35"/>
  <c r="H18" i="35"/>
  <c r="H51" i="35"/>
  <c r="H43" i="35"/>
  <c r="H35" i="35"/>
  <c r="H27" i="35"/>
  <c r="H19" i="35"/>
  <c r="H48" i="35"/>
  <c r="H32" i="35"/>
  <c r="H16" i="35"/>
  <c r="H41" i="35"/>
  <c r="H25" i="35"/>
  <c r="H46" i="35"/>
  <c r="H30" i="35"/>
  <c r="H14" i="35"/>
  <c r="H39" i="35"/>
  <c r="H23" i="35"/>
  <c r="L52" i="35"/>
  <c r="L44" i="35"/>
  <c r="L36" i="35"/>
  <c r="L28" i="35"/>
  <c r="L20" i="35"/>
  <c r="L53" i="35"/>
  <c r="L45" i="35"/>
  <c r="L50" i="35"/>
  <c r="L42" i="35"/>
  <c r="L34" i="35"/>
  <c r="L26" i="35"/>
  <c r="L18" i="35"/>
  <c r="L51" i="35"/>
  <c r="L43" i="35"/>
  <c r="L35" i="35"/>
  <c r="L27" i="35"/>
  <c r="L19" i="35"/>
  <c r="C44" i="35"/>
  <c r="I17" i="35"/>
  <c r="I25" i="35"/>
  <c r="I33" i="35"/>
  <c r="I41" i="35"/>
  <c r="I49" i="35"/>
  <c r="I16" i="35"/>
  <c r="I24" i="35"/>
  <c r="I32" i="35"/>
  <c r="I40" i="35"/>
  <c r="I52" i="35"/>
  <c r="L17" i="35"/>
  <c r="L29" i="35"/>
  <c r="L39" i="35"/>
  <c r="L30" i="35"/>
  <c r="L46" i="35"/>
  <c r="H31" i="35"/>
  <c r="H22" i="35"/>
  <c r="T21" i="35"/>
  <c r="T29" i="35"/>
  <c r="T37" i="35"/>
  <c r="T45" i="35"/>
  <c r="T53" i="35"/>
  <c r="T20" i="35"/>
  <c r="T28" i="35"/>
  <c r="T36" i="35"/>
  <c r="T44" i="35"/>
  <c r="B21" i="35"/>
  <c r="B29" i="35"/>
  <c r="B37" i="35"/>
  <c r="B45" i="35"/>
  <c r="B53" i="35"/>
  <c r="B20" i="35"/>
  <c r="B28" i="35"/>
  <c r="B36" i="35"/>
  <c r="B44" i="35"/>
  <c r="S52" i="35"/>
  <c r="S44" i="35"/>
  <c r="S36" i="35"/>
  <c r="S28" i="35"/>
  <c r="S20" i="35"/>
  <c r="S53" i="35"/>
  <c r="S45" i="35"/>
  <c r="S37" i="35"/>
  <c r="S29" i="35"/>
  <c r="S21" i="35"/>
  <c r="S50" i="35"/>
  <c r="S42" i="35"/>
  <c r="S34" i="35"/>
  <c r="S26" i="35"/>
  <c r="S18" i="35"/>
  <c r="S51" i="35"/>
  <c r="S43" i="35"/>
  <c r="S35" i="35"/>
  <c r="S27" i="35"/>
  <c r="S19" i="35"/>
  <c r="U29" i="35"/>
  <c r="U45" i="35"/>
  <c r="U20" i="35"/>
  <c r="U36" i="35"/>
  <c r="U50" i="35"/>
  <c r="U42" i="35"/>
  <c r="U34" i="35"/>
  <c r="U26" i="35"/>
  <c r="U18" i="35"/>
  <c r="U51" i="35"/>
  <c r="U43" i="35"/>
  <c r="U35" i="35"/>
  <c r="U27" i="35"/>
  <c r="U19" i="35"/>
  <c r="U48" i="35"/>
  <c r="U40" i="35"/>
  <c r="U32" i="35"/>
  <c r="U24" i="35"/>
  <c r="U16" i="35"/>
  <c r="U49" i="35"/>
  <c r="U41" i="35"/>
  <c r="U33" i="35"/>
  <c r="U25" i="35"/>
  <c r="U17" i="35"/>
  <c r="Q21" i="35"/>
  <c r="Q29" i="35"/>
  <c r="Q37" i="35"/>
  <c r="Q45" i="35"/>
  <c r="Q53" i="35"/>
  <c r="Q20" i="35"/>
  <c r="Q28" i="35"/>
  <c r="Q36" i="35"/>
  <c r="Q44" i="35"/>
  <c r="W53" i="35"/>
  <c r="W20" i="35"/>
  <c r="W28" i="35"/>
  <c r="W36" i="35"/>
  <c r="W44" i="35"/>
  <c r="AM54" i="35" l="1"/>
  <c r="AK10" i="35"/>
  <c r="Y54" i="35" s="1"/>
  <c r="Z26" i="35"/>
  <c r="AA26" i="35"/>
  <c r="Z25" i="35"/>
  <c r="AA25" i="35"/>
  <c r="AL26" i="35"/>
  <c r="AL50" i="35"/>
  <c r="AL48" i="35"/>
  <c r="AL30" i="35"/>
  <c r="AL53" i="35"/>
  <c r="AL42" i="35"/>
  <c r="AL47" i="35"/>
  <c r="AL28" i="35"/>
  <c r="AL44" i="35"/>
  <c r="AL35" i="35"/>
  <c r="AL52" i="35"/>
  <c r="AL38" i="35"/>
  <c r="AL43" i="35"/>
  <c r="AL10" i="35" s="1"/>
  <c r="Z54" i="35" s="1"/>
  <c r="AL25" i="35"/>
  <c r="AL41" i="35"/>
  <c r="Z22" i="35"/>
  <c r="Z18" i="35"/>
  <c r="AA24" i="35"/>
  <c r="Z17" i="35"/>
  <c r="Z14" i="35"/>
  <c r="AA20" i="35"/>
  <c r="Z21" i="35"/>
  <c r="AA15" i="35"/>
  <c r="AA14" i="35"/>
  <c r="Z15" i="35"/>
  <c r="AA23" i="35"/>
  <c r="Z20" i="35"/>
  <c r="AA22" i="35"/>
  <c r="AA19" i="35"/>
  <c r="Z24" i="35"/>
  <c r="Z19" i="35"/>
  <c r="Z16" i="35"/>
  <c r="AA17" i="35"/>
  <c r="Z23" i="35"/>
  <c r="AA16" i="35"/>
  <c r="AA21" i="35"/>
  <c r="AA18" i="35"/>
  <c r="AF46" i="35"/>
  <c r="AF34" i="35"/>
  <c r="AM26" i="35"/>
  <c r="AM19" i="35"/>
  <c r="AF36" i="35"/>
  <c r="AF39" i="35"/>
  <c r="AF41" i="35"/>
  <c r="AF25" i="35"/>
  <c r="AF28" i="35"/>
  <c r="AF53" i="35"/>
  <c r="AF45" i="35"/>
  <c r="AF19" i="35"/>
  <c r="AF51" i="35"/>
  <c r="AF42" i="35"/>
  <c r="AM30" i="35"/>
  <c r="AM46" i="35"/>
  <c r="AM23" i="35"/>
  <c r="AM39" i="35"/>
  <c r="AM16" i="35"/>
  <c r="AM32" i="35"/>
  <c r="AM48" i="35"/>
  <c r="AM21" i="35"/>
  <c r="AM37" i="35"/>
  <c r="AM53" i="35"/>
  <c r="AF21" i="35"/>
  <c r="AF33" i="35"/>
  <c r="AM42" i="35"/>
  <c r="AM35" i="35"/>
  <c r="AM28" i="35"/>
  <c r="AM17" i="35"/>
  <c r="AM49" i="35"/>
  <c r="AF17" i="35"/>
  <c r="AF30" i="35"/>
  <c r="AF22" i="35"/>
  <c r="AF37" i="35"/>
  <c r="AF38" i="35"/>
  <c r="AF32" i="35"/>
  <c r="AF27" i="35"/>
  <c r="AF18" i="35"/>
  <c r="AF50" i="35"/>
  <c r="AM14" i="35"/>
  <c r="AM34" i="35"/>
  <c r="AM50" i="35"/>
  <c r="AM27" i="35"/>
  <c r="AM43" i="35"/>
  <c r="AM20" i="35"/>
  <c r="AM36" i="35"/>
  <c r="AM25" i="35"/>
  <c r="AM41" i="35"/>
  <c r="AF20" i="35"/>
  <c r="AF15" i="35"/>
  <c r="AF31" i="35"/>
  <c r="AF43" i="35"/>
  <c r="AM51" i="35"/>
  <c r="AM44" i="35"/>
  <c r="AM33" i="35"/>
  <c r="AF29" i="35"/>
  <c r="AF44" i="35"/>
  <c r="AF47" i="35"/>
  <c r="AF23" i="35"/>
  <c r="AF24" i="35"/>
  <c r="AF35" i="35"/>
  <c r="AF26" i="35"/>
  <c r="AF49" i="35"/>
  <c r="AM22" i="35"/>
  <c r="AM38" i="35"/>
  <c r="AM15" i="35"/>
  <c r="AM31" i="35"/>
  <c r="AM47" i="35"/>
  <c r="AM24" i="35"/>
  <c r="AM40" i="35"/>
  <c r="AM18" i="35"/>
  <c r="AM29" i="35"/>
  <c r="AM45" i="35"/>
  <c r="AF14" i="35"/>
  <c r="AM52" i="35"/>
  <c r="AF48" i="35"/>
  <c r="AF40" i="35"/>
  <c r="Z6" i="35"/>
  <c r="U127" i="1"/>
  <c r="V127" i="1" s="1"/>
  <c r="T128" i="1"/>
  <c r="D90" i="20"/>
  <c r="E90" i="20" s="1"/>
  <c r="Y14" i="35" l="1"/>
  <c r="AM10" i="35"/>
  <c r="AA54" i="35" s="1"/>
  <c r="AX33" i="49"/>
  <c r="BC33" i="49"/>
  <c r="BG33" i="49"/>
  <c r="BK33" i="49"/>
  <c r="BO33" i="49"/>
  <c r="BS33" i="49"/>
  <c r="BW33" i="49"/>
  <c r="CA33" i="49"/>
  <c r="BL33" i="49"/>
  <c r="AV33" i="49"/>
  <c r="BA33" i="49"/>
  <c r="BB33" i="49"/>
  <c r="BF33" i="49"/>
  <c r="BJ33" i="49"/>
  <c r="BN33" i="49"/>
  <c r="BR33" i="49"/>
  <c r="BV33" i="49"/>
  <c r="BZ33" i="49"/>
  <c r="AU33" i="49"/>
  <c r="AW33" i="49"/>
  <c r="AY33" i="49"/>
  <c r="AZ33" i="49"/>
  <c r="BE33" i="49"/>
  <c r="BH33" i="49"/>
  <c r="BI33" i="49"/>
  <c r="BM33" i="49"/>
  <c r="BQ33" i="49"/>
  <c r="BU33" i="49"/>
  <c r="BY33" i="49"/>
  <c r="AT33" i="49"/>
  <c r="BD33" i="49"/>
  <c r="BP33" i="49"/>
  <c r="BT33" i="49"/>
  <c r="BX33" i="49"/>
  <c r="CB33" i="49"/>
  <c r="Y29" i="35"/>
  <c r="Y23" i="35"/>
  <c r="Y18" i="35"/>
  <c r="Y24" i="35"/>
  <c r="Y22" i="35"/>
  <c r="AA53" i="35"/>
  <c r="Y16" i="35"/>
  <c r="Y37" i="35"/>
  <c r="Y44" i="35"/>
  <c r="Y27" i="35"/>
  <c r="Y41" i="35"/>
  <c r="Y20" i="35"/>
  <c r="Y21" i="35"/>
  <c r="Y25" i="35"/>
  <c r="Y31" i="35"/>
  <c r="Y50" i="35"/>
  <c r="Y43" i="35"/>
  <c r="Y45" i="35"/>
  <c r="Y36" i="35"/>
  <c r="Y15" i="35"/>
  <c r="Y17" i="35"/>
  <c r="Y19" i="35"/>
  <c r="Y46" i="35"/>
  <c r="Y26" i="35"/>
  <c r="Y38" i="35"/>
  <c r="Y42" i="35"/>
  <c r="Y39" i="35"/>
  <c r="Y48" i="35"/>
  <c r="Y28" i="35"/>
  <c r="Y47" i="35"/>
  <c r="Y52" i="35"/>
  <c r="Y33" i="35"/>
  <c r="Y53" i="35"/>
  <c r="Y40" i="35"/>
  <c r="Y30" i="35"/>
  <c r="Y35" i="35"/>
  <c r="Y34" i="35"/>
  <c r="Y51" i="35"/>
  <c r="Y32" i="35"/>
  <c r="Y49" i="35"/>
  <c r="D91" i="20"/>
  <c r="E91" i="20" s="1"/>
  <c r="U128" i="1"/>
  <c r="V128" i="1" s="1"/>
  <c r="T129" i="1"/>
  <c r="AA30" i="35" l="1"/>
  <c r="AA41" i="35"/>
  <c r="AA44" i="35"/>
  <c r="AA36" i="35"/>
  <c r="AA31" i="35"/>
  <c r="AA34" i="35"/>
  <c r="AA39" i="35"/>
  <c r="AA38" i="35"/>
  <c r="AA49" i="35"/>
  <c r="AA52" i="35"/>
  <c r="AA45" i="35"/>
  <c r="AA48" i="35"/>
  <c r="AA47" i="35"/>
  <c r="AA37" i="35"/>
  <c r="AA40" i="35"/>
  <c r="AA35" i="35"/>
  <c r="AA28" i="35"/>
  <c r="AA29" i="35"/>
  <c r="AA42" i="35"/>
  <c r="AA46" i="35"/>
  <c r="AA27" i="35"/>
  <c r="AA43" i="35"/>
  <c r="AA51" i="35"/>
  <c r="AA50" i="35"/>
  <c r="AA32" i="35"/>
  <c r="AA33" i="35"/>
  <c r="Z51" i="35"/>
  <c r="Z47" i="35"/>
  <c r="Z43" i="35"/>
  <c r="Z39" i="35"/>
  <c r="Z35" i="35"/>
  <c r="Z31" i="35"/>
  <c r="Z27" i="35"/>
  <c r="Z50" i="35"/>
  <c r="Z46" i="35"/>
  <c r="Z42" i="35"/>
  <c r="Z38" i="35"/>
  <c r="Z34" i="35"/>
  <c r="Z30" i="35"/>
  <c r="Z53" i="35"/>
  <c r="Z49" i="35"/>
  <c r="Z45" i="35"/>
  <c r="Z41" i="35"/>
  <c r="Z37" i="35"/>
  <c r="Z33" i="35"/>
  <c r="Z29" i="35"/>
  <c r="Z52" i="35"/>
  <c r="Z48" i="35"/>
  <c r="Z44" i="35"/>
  <c r="Z40" i="35"/>
  <c r="Z36" i="35"/>
  <c r="Z32" i="35"/>
  <c r="Z28" i="35"/>
  <c r="AW35" i="49"/>
  <c r="BA35" i="49"/>
  <c r="BE35" i="49"/>
  <c r="BI35" i="49"/>
  <c r="BM35" i="49"/>
  <c r="BQ35" i="49"/>
  <c r="BU35" i="49"/>
  <c r="BY35" i="49"/>
  <c r="AY35" i="49"/>
  <c r="BC35" i="49"/>
  <c r="BK35" i="49"/>
  <c r="BS35" i="49"/>
  <c r="CA35" i="49"/>
  <c r="AZ35" i="49"/>
  <c r="BX35" i="49"/>
  <c r="AT35" i="49"/>
  <c r="AX35" i="49"/>
  <c r="BB35" i="49"/>
  <c r="BF35" i="49"/>
  <c r="BJ35" i="49"/>
  <c r="BN35" i="49"/>
  <c r="BR35" i="49"/>
  <c r="BV35" i="49"/>
  <c r="BZ35" i="49"/>
  <c r="AU35" i="49"/>
  <c r="BG35" i="49"/>
  <c r="BO35" i="49"/>
  <c r="BW35" i="49"/>
  <c r="AV35" i="49"/>
  <c r="BD35" i="49"/>
  <c r="BH35" i="49"/>
  <c r="BL35" i="49"/>
  <c r="BP35" i="49"/>
  <c r="BT35" i="49"/>
  <c r="CB35" i="49"/>
  <c r="AW34" i="49"/>
  <c r="BA34" i="49"/>
  <c r="BE34" i="49"/>
  <c r="BI34" i="49"/>
  <c r="BM34" i="49"/>
  <c r="BQ34" i="49"/>
  <c r="BU34" i="49"/>
  <c r="BY34" i="49"/>
  <c r="AY34" i="49"/>
  <c r="BG34" i="49"/>
  <c r="BO34" i="49"/>
  <c r="CA34" i="49"/>
  <c r="AV34" i="49"/>
  <c r="AZ34" i="49"/>
  <c r="BH34" i="49"/>
  <c r="BP34" i="49"/>
  <c r="CB34" i="49"/>
  <c r="AT34" i="49"/>
  <c r="AX34" i="49"/>
  <c r="BB34" i="49"/>
  <c r="BF34" i="49"/>
  <c r="BJ34" i="49"/>
  <c r="BN34" i="49"/>
  <c r="BR34" i="49"/>
  <c r="BV34" i="49"/>
  <c r="BZ34" i="49"/>
  <c r="AU34" i="49"/>
  <c r="BC34" i="49"/>
  <c r="BK34" i="49"/>
  <c r="BS34" i="49"/>
  <c r="BW34" i="49"/>
  <c r="BD34" i="49"/>
  <c r="BL34" i="49"/>
  <c r="BT34" i="49"/>
  <c r="BX34" i="49"/>
  <c r="U129" i="1"/>
  <c r="V129" i="1" s="1"/>
  <c r="T130" i="1"/>
  <c r="D92" i="20"/>
  <c r="E92" i="20" s="1"/>
  <c r="T131" i="1" l="1"/>
  <c r="D93" i="20"/>
  <c r="E93" i="20" s="1"/>
  <c r="U130" i="1"/>
  <c r="V130" i="1" s="1"/>
  <c r="D94" i="20" l="1"/>
  <c r="E94" i="20" s="1"/>
  <c r="U131" i="1"/>
  <c r="V131" i="1" s="1"/>
  <c r="T132" i="1"/>
  <c r="D95" i="20" l="1"/>
  <c r="E95" i="20" s="1"/>
  <c r="U132" i="1"/>
  <c r="V132" i="1" s="1"/>
  <c r="T133" i="1"/>
  <c r="T134" i="1" l="1"/>
  <c r="D96" i="20"/>
  <c r="E96" i="20" s="1"/>
  <c r="U133" i="1"/>
  <c r="V133" i="1" s="1"/>
  <c r="D97" i="20" l="1"/>
  <c r="E97" i="20" s="1"/>
  <c r="U134" i="1"/>
  <c r="V134" i="1" s="1"/>
  <c r="T135" i="1"/>
  <c r="U135" i="1" l="1"/>
  <c r="V135" i="1" s="1"/>
  <c r="D98" i="20"/>
  <c r="E98" i="20" s="1"/>
  <c r="T136" i="1"/>
  <c r="U136" i="1" l="1"/>
  <c r="V136" i="1" s="1"/>
  <c r="D99" i="20"/>
  <c r="E99" i="20" s="1"/>
  <c r="T137" i="1"/>
  <c r="U137" i="1" l="1"/>
  <c r="V137" i="1" s="1"/>
  <c r="T138" i="1"/>
  <c r="D100" i="20"/>
  <c r="E100" i="20" s="1"/>
  <c r="U138" i="1" l="1"/>
  <c r="V138" i="1" s="1"/>
  <c r="D101" i="20"/>
  <c r="E101" i="20" s="1"/>
  <c r="T139" i="1"/>
  <c r="U139" i="1" l="1"/>
  <c r="V139" i="1" s="1"/>
  <c r="D102" i="20"/>
  <c r="E102" i="20" s="1"/>
  <c r="E103" i="20" s="1"/>
</calcChain>
</file>

<file path=xl/comments1.xml><?xml version="1.0" encoding="utf-8"?>
<comments xmlns="http://schemas.openxmlformats.org/spreadsheetml/2006/main">
  <authors>
    <author>HiramaR</author>
    <author>Thomas.Tannery</author>
    <author>robert.hirama</author>
  </authors>
  <commentList>
    <comment ref="F18" authorId="0" shapeId="0">
      <text>
        <r>
          <rPr>
            <b/>
            <sz val="8"/>
            <color indexed="81"/>
            <rFont val="Tahoma"/>
            <family val="2"/>
          </rPr>
          <t>HiramaR:</t>
        </r>
        <r>
          <rPr>
            <sz val="8"/>
            <color indexed="81"/>
            <rFont val="Tahoma"/>
            <family val="2"/>
          </rPr>
          <t xml:space="preserve">
This factor is retrieved from the factors in col O based on the selected inflation type.</t>
        </r>
      </text>
    </comment>
    <comment ref="P20" authorId="0" shape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P21" authorId="0" shape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P22" authorId="0" shape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P23" authorId="0" shape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P24" authorId="0" shapeId="0">
      <text>
        <r>
          <rPr>
            <b/>
            <sz val="8"/>
            <color indexed="81"/>
            <rFont val="Tahoma"/>
            <family val="2"/>
          </rPr>
          <t>HiramaR:</t>
        </r>
        <r>
          <rPr>
            <sz val="8"/>
            <color indexed="81"/>
            <rFont val="Tahoma"/>
            <family val="2"/>
          </rPr>
          <t xml:space="preserve">
This column calculates the BY to BY inflation rate from the BY index in Col G.</t>
        </r>
      </text>
    </comment>
    <comment ref="O34" authorId="0" shapeId="0">
      <text>
        <r>
          <rPr>
            <b/>
            <sz val="8"/>
            <color indexed="81"/>
            <rFont val="Tahoma"/>
            <family val="2"/>
          </rPr>
          <t>HiramaR:</t>
        </r>
        <r>
          <rPr>
            <sz val="8"/>
            <color indexed="81"/>
            <rFont val="Tahoma"/>
            <family val="2"/>
          </rPr>
          <t xml:space="preserve">
This is the output for the quick look list box.</t>
        </r>
      </text>
    </comment>
    <comment ref="Q34" authorId="0" shapeId="0">
      <text>
        <r>
          <rPr>
            <b/>
            <sz val="8"/>
            <color indexed="81"/>
            <rFont val="Tahoma"/>
            <family val="2"/>
          </rPr>
          <t>HiramaR:</t>
        </r>
        <r>
          <rPr>
            <sz val="8"/>
            <color indexed="81"/>
            <rFont val="Tahoma"/>
            <family val="2"/>
          </rPr>
          <t xml:space="preserve">
Below are labels for the quick look table.</t>
        </r>
      </text>
    </comment>
    <comment ref="O36" authorId="0" shapeId="0">
      <text>
        <r>
          <rPr>
            <b/>
            <sz val="8"/>
            <color indexed="81"/>
            <rFont val="Tahoma"/>
            <family val="2"/>
          </rPr>
          <t>HiramaR:</t>
        </r>
        <r>
          <rPr>
            <sz val="8"/>
            <color indexed="81"/>
            <rFont val="Tahoma"/>
            <family val="2"/>
          </rPr>
          <t xml:space="preserve">
The following 4 cells look up the quick look factor from  the infaltion table for each type conversion.  The BY to FY has an additional calculation.</t>
        </r>
      </text>
    </comment>
    <comment ref="W42" authorId="1" shapeId="0">
      <text>
        <r>
          <rPr>
            <b/>
            <sz val="10"/>
            <color indexed="81"/>
            <rFont val="Tahoma"/>
            <family val="2"/>
          </rPr>
          <t>Thomas.Tannery:</t>
        </r>
        <r>
          <rPr>
            <sz val="10"/>
            <color indexed="81"/>
            <rFont val="Tahoma"/>
            <family val="2"/>
          </rPr>
          <t xml:space="preserve">
Army Pay share prior to 1996</t>
        </r>
      </text>
    </comment>
    <comment ref="X42" authorId="1" shapeId="0">
      <text>
        <r>
          <rPr>
            <b/>
            <sz val="10"/>
            <color indexed="81"/>
            <rFont val="Tahoma"/>
            <family val="2"/>
          </rPr>
          <t>Thomas.Tannery:</t>
        </r>
        <r>
          <rPr>
            <sz val="10"/>
            <color indexed="81"/>
            <rFont val="Tahoma"/>
            <family val="2"/>
          </rPr>
          <t xml:space="preserve">
Army Pay share 1996 and out</t>
        </r>
      </text>
    </comment>
    <comment ref="R43" authorId="2" shapeId="0">
      <text>
        <r>
          <rPr>
            <b/>
            <sz val="8"/>
            <color indexed="81"/>
            <rFont val="Tahoma"/>
            <family val="2"/>
          </rPr>
          <t>robert.hirama:</t>
        </r>
        <r>
          <rPr>
            <sz val="8"/>
            <color indexed="81"/>
            <rFont val="Tahoma"/>
            <family val="2"/>
          </rPr>
          <t xml:space="preserve">
printq is the range used by the macro to copy these values </t>
        </r>
      </text>
    </comment>
    <comment ref="O44" authorId="2" shapeId="0">
      <text>
        <r>
          <rPr>
            <b/>
            <sz val="8"/>
            <color indexed="81"/>
            <rFont val="Tahoma"/>
            <family val="2"/>
          </rPr>
          <t>robert.hirama:</t>
        </r>
        <r>
          <rPr>
            <sz val="8"/>
            <color indexed="81"/>
            <rFont val="Tahoma"/>
            <family val="2"/>
          </rPr>
          <t xml:space="preserve">
Short title</t>
        </r>
      </text>
    </comment>
    <comment ref="N45" authorId="1" shapeId="0">
      <text>
        <r>
          <rPr>
            <b/>
            <sz val="10"/>
            <color indexed="81"/>
            <rFont val="Tahoma"/>
            <family val="2"/>
          </rPr>
          <t>Thomas.Tannery:</t>
        </r>
        <r>
          <rPr>
            <sz val="10"/>
            <color indexed="81"/>
            <rFont val="Tahoma"/>
            <family val="2"/>
          </rPr>
          <t xml:space="preserve">
Output from list goes here and then to O45 to get around the problem of switching service and then pick last entry -- pick list number doesn't update</t>
        </r>
      </text>
    </comment>
    <comment ref="O45" authorId="0" shapeId="0">
      <text>
        <r>
          <rPr>
            <b/>
            <sz val="8"/>
            <color indexed="81"/>
            <rFont val="Tahoma"/>
            <family val="2"/>
          </rPr>
          <t>HiramaR:</t>
        </r>
        <r>
          <rPr>
            <sz val="8"/>
            <color indexed="81"/>
            <rFont val="Tahoma"/>
            <family val="2"/>
          </rPr>
          <t xml:space="preserve">
This is where the select appropriation list box places the index number for the selected appropriation title, from the Titles sheet.  This is used by the cell below to  retrieve the permanent reference number, and to retrieve the title. 
Had to be modified with switch to multi-service
TomT 7/2010</t>
        </r>
      </text>
    </comment>
    <comment ref="P45" authorId="0" shapeId="0">
      <text>
        <r>
          <rPr>
            <b/>
            <sz val="8"/>
            <color indexed="81"/>
            <rFont val="Tahoma"/>
            <family val="2"/>
          </rPr>
          <t>HiramaR:</t>
        </r>
        <r>
          <rPr>
            <sz val="8"/>
            <color indexed="81"/>
            <rFont val="Tahoma"/>
            <family val="2"/>
          </rPr>
          <t xml:space="preserve">
Looks up the index for the user's selected base year from the raw 1970 index below.  This is then used to calculate the raw index for the selected base year.  </t>
        </r>
      </text>
    </comment>
    <comment ref="X45" authorId="1" shapeId="0">
      <text>
        <r>
          <rPr>
            <b/>
            <sz val="10"/>
            <color indexed="81"/>
            <rFont val="Tahoma"/>
            <family val="2"/>
          </rPr>
          <t>Thomas.Tannery:</t>
        </r>
        <r>
          <rPr>
            <sz val="10"/>
            <color indexed="81"/>
            <rFont val="Tahoma"/>
            <family val="2"/>
          </rPr>
          <t xml:space="preserve">
Base year factor for Pay should be in cell X45</t>
        </r>
      </text>
    </comment>
    <comment ref="Z45" authorId="1" shapeId="0">
      <text>
        <r>
          <rPr>
            <b/>
            <sz val="10"/>
            <color indexed="81"/>
            <rFont val="Tahoma"/>
            <family val="2"/>
          </rPr>
          <t>Thomas.Tannery:</t>
        </r>
        <r>
          <rPr>
            <sz val="10"/>
            <color indexed="81"/>
            <rFont val="Tahoma"/>
            <family val="2"/>
          </rPr>
          <t xml:space="preserve">
Baseline factor for Non-Pay.  It should be in cell Z45</t>
        </r>
      </text>
    </comment>
    <comment ref="O46" authorId="0" shapeId="0">
      <text>
        <r>
          <rPr>
            <b/>
            <sz val="8"/>
            <color indexed="81"/>
            <rFont val="Tahoma"/>
            <family val="2"/>
          </rPr>
          <t>HiramaR:</t>
        </r>
        <r>
          <rPr>
            <sz val="8"/>
            <color indexed="81"/>
            <rFont val="Tahoma"/>
            <family val="2"/>
          </rPr>
          <t xml:space="preserve">
This cell looks up a permanent reference number in the title sheet (column A) using the index number above.  This is used to retrieve the inflation rate and outlay weighting factor for the selected approp from the inflation and outlay tables. 
This number is also in row six of the Inflation sheet, below the appropriation name.</t>
        </r>
      </text>
    </comment>
    <comment ref="P46" authorId="0" shapeId="0">
      <text>
        <r>
          <rPr>
            <b/>
            <sz val="8"/>
            <color indexed="81"/>
            <rFont val="Tahoma"/>
            <family val="2"/>
          </rPr>
          <t>HiramaR:</t>
        </r>
        <r>
          <rPr>
            <sz val="8"/>
            <color indexed="81"/>
            <rFont val="Tahoma"/>
            <family val="2"/>
          </rPr>
          <t xml:space="preserve">
Looks up the weighted index for the selected base year.  This is then used to calculate the budget year indices for the selected base year.   Be sure this covers the right ranges.</t>
        </r>
      </text>
    </comment>
    <comment ref="O47" authorId="0" shapeId="0">
      <text>
        <r>
          <rPr>
            <b/>
            <sz val="8"/>
            <color indexed="81"/>
            <rFont val="Tahoma"/>
            <family val="2"/>
          </rPr>
          <t>HiramaR:</t>
        </r>
        <r>
          <rPr>
            <sz val="8"/>
            <color indexed="81"/>
            <rFont val="Tahoma"/>
            <family val="2"/>
          </rPr>
          <t xml:space="preserve">
This column is used to indicate the row number in the Inflation table to retrieve the correct year's inflation rate.</t>
        </r>
      </text>
    </comment>
    <comment ref="P47" authorId="0" shapeId="0">
      <text>
        <r>
          <rPr>
            <b/>
            <sz val="8"/>
            <color indexed="81"/>
            <rFont val="Tahoma"/>
            <family val="2"/>
          </rPr>
          <t>HiramaR:</t>
        </r>
        <r>
          <rPr>
            <sz val="8"/>
            <color indexed="81"/>
            <rFont val="Tahoma"/>
            <family val="2"/>
          </rPr>
          <t xml:space="preserve">
This column converts inflation rates in Col D into indicies using 1970 as the base year.</t>
        </r>
      </text>
    </comment>
    <comment ref="R47" authorId="0" shapeId="0">
      <text>
        <r>
          <rPr>
            <b/>
            <sz val="8"/>
            <color indexed="81"/>
            <rFont val="Tahoma"/>
            <family val="2"/>
          </rPr>
          <t>HiramaR:</t>
        </r>
        <r>
          <rPr>
            <sz val="8"/>
            <color indexed="81"/>
            <rFont val="Tahoma"/>
            <family val="2"/>
          </rPr>
          <t xml:space="preserve">
These are the raw FY to FY inflation rates received from 
OSD.  These rates are retrieved from the inflation sheet based on the approp number and year row number.</t>
        </r>
      </text>
    </comment>
    <comment ref="S47" authorId="0" shapeId="0">
      <text>
        <r>
          <rPr>
            <b/>
            <sz val="8"/>
            <color indexed="81"/>
            <rFont val="Tahoma"/>
            <family val="2"/>
          </rPr>
          <t>HiramaR:</t>
        </r>
        <r>
          <rPr>
            <sz val="8"/>
            <color indexed="81"/>
            <rFont val="Tahoma"/>
            <family val="2"/>
          </rPr>
          <t xml:space="preserve">
This column creates a raw inflation index based on the year entered by the user so that the user's base year = 1.0.  This column converts the base FY1970 index in Col B into the selected base year index by dividing Col B values by the value for the user's year in cell B19.</t>
        </r>
      </text>
    </comment>
    <comment ref="T47" authorId="0" shapeId="0">
      <text>
        <r>
          <rPr>
            <b/>
            <sz val="8"/>
            <color indexed="81"/>
            <rFont val="Tahoma"/>
            <family val="2"/>
          </rPr>
          <t>HiramaR:</t>
        </r>
        <r>
          <rPr>
            <sz val="8"/>
            <color indexed="81"/>
            <rFont val="Tahoma"/>
            <family val="2"/>
          </rPr>
          <t xml:space="preserve">
This column calculates the appropriation's weighted index by multiplying the raw index (col E) by the combined outlay factor.
The combined outlay factor is found by HLOOKUP using the appropriation column specified in cell A20, the table "comboutfac", and the row number from column A.</t>
        </r>
      </text>
    </comment>
    <comment ref="U47" authorId="0" shapeId="0">
      <text>
        <r>
          <rPr>
            <b/>
            <sz val="8"/>
            <color indexed="81"/>
            <rFont val="Tahoma"/>
            <family val="2"/>
          </rPr>
          <t>HiramaR:</t>
        </r>
        <r>
          <rPr>
            <sz val="8"/>
            <color indexed="81"/>
            <rFont val="Tahoma"/>
            <family val="2"/>
          </rPr>
          <t xml:space="preserve">
This column creates a weighted inflation index based on the year entered by the user so that the user's base year = 1.0.  This column converts the weighted index in Col F into the selected base year index by dividing Col F values by the value for the user's year in cell B20.</t>
        </r>
      </text>
    </comment>
    <comment ref="V47" authorId="0" shapeId="0">
      <text>
        <r>
          <rPr>
            <b/>
            <sz val="8"/>
            <color indexed="81"/>
            <rFont val="Tahoma"/>
            <family val="2"/>
          </rPr>
          <t>HiramaR:</t>
        </r>
        <r>
          <rPr>
            <sz val="8"/>
            <color indexed="81"/>
            <rFont val="Tahoma"/>
            <family val="2"/>
          </rPr>
          <t xml:space="preserve">
This column calculates the BY to BY inflation rate from the BY index in Col G.</t>
        </r>
      </text>
    </comment>
    <comment ref="N4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4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5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6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7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8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9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0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3"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4"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5"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6"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7"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8"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9"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0"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22"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2.xml><?xml version="1.0" encoding="utf-8"?>
<comments xmlns="http://schemas.openxmlformats.org/spreadsheetml/2006/main">
  <authors>
    <author>Thomas.Tannery</author>
  </authors>
  <commentList>
    <comment ref="L2" authorId="0" shapeId="0">
      <text>
        <r>
          <rPr>
            <b/>
            <sz val="10"/>
            <color indexed="81"/>
            <rFont val="Tahoma"/>
            <family val="2"/>
          </rPr>
          <t>Thomas.Tannery:</t>
        </r>
        <r>
          <rPr>
            <sz val="10"/>
            <color indexed="81"/>
            <rFont val="Tahoma"/>
            <family val="2"/>
          </rPr>
          <t xml:space="preserve">
Key for conditional color format by service
</t>
        </r>
      </text>
    </comment>
  </commentList>
</comments>
</file>

<file path=xl/comments3.xml><?xml version="1.0" encoding="utf-8"?>
<comments xmlns="http://schemas.openxmlformats.org/spreadsheetml/2006/main">
  <authors>
    <author>HiramaR</author>
    <author>robert.hirama</author>
    <author>Tom Tannery</author>
    <author>Tannery, Thomas CIV OASN(FM&amp;C), NCCA</author>
  </authors>
  <commentList>
    <comment ref="B7" authorId="0" shape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1" shapeId="0">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B11" authorId="0"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3" authorId="2" shapeId="0">
      <text>
        <r>
          <rPr>
            <sz val="9"/>
            <color indexed="81"/>
            <rFont val="Tahoma"/>
            <family val="2"/>
          </rPr>
          <t xml:space="preserve">Fuel factor for current year (currently 2017) reflects pricing assumptions when PB was originally submitted and does not reflect any updates that might have occurred.
</t>
        </r>
      </text>
    </comment>
    <comment ref="U13" authorId="3" shapeId="0">
      <text>
        <r>
          <rPr>
            <b/>
            <sz val="9"/>
            <color indexed="81"/>
            <rFont val="Tahoma"/>
            <family val="2"/>
          </rPr>
          <t>Tannery, Thomas CIV OASN(FM&amp;C), NCCA:</t>
        </r>
        <r>
          <rPr>
            <sz val="9"/>
            <color indexed="81"/>
            <rFont val="Tahoma"/>
            <family val="2"/>
          </rPr>
          <t xml:space="preserve">
Same raw rate as SCN (BLS hist) but may have different outlay profile</t>
        </r>
      </text>
    </comment>
    <comment ref="AQ13" authorId="3" shapeId="0">
      <text>
        <r>
          <rPr>
            <b/>
            <sz val="9"/>
            <color indexed="81"/>
            <rFont val="Tahoma"/>
            <family val="2"/>
          </rPr>
          <t>Tannery, Thomas CIV OASN(FM&amp;C), NCCA:</t>
        </r>
        <r>
          <rPr>
            <sz val="9"/>
            <color indexed="81"/>
            <rFont val="Tahoma"/>
            <family val="2"/>
          </rPr>
          <t xml:space="preserve">
BLS history factor for 1970-2016, 2017 onward reflects general OSD Inflation Guidance</t>
        </r>
      </text>
    </comment>
  </commentList>
</comments>
</file>

<file path=xl/comments4.xml><?xml version="1.0" encoding="utf-8"?>
<comments xmlns="http://schemas.openxmlformats.org/spreadsheetml/2006/main">
  <authors>
    <author>Tom Tannery</author>
    <author>HiramaR</author>
    <author>robert.hirama</author>
    <author>Tannery, Thomas CIV OASN(FM&amp;C), NCCA</author>
  </authors>
  <commentList>
    <comment ref="J6" authorId="0" shapeId="0">
      <text>
        <r>
          <rPr>
            <b/>
            <sz val="10"/>
            <color indexed="81"/>
            <rFont val="Tahoma"/>
            <family val="2"/>
          </rPr>
          <t>Tom Tannery:</t>
        </r>
        <r>
          <rPr>
            <sz val="10"/>
            <color indexed="81"/>
            <rFont val="Tahoma"/>
            <family val="2"/>
          </rPr>
          <t xml:space="preserve">
.86 wt. used prior to 1996
</t>
        </r>
      </text>
    </comment>
    <comment ref="B7" authorId="1" shapeId="0">
      <text>
        <r>
          <rPr>
            <b/>
            <sz val="8"/>
            <color indexed="81"/>
            <rFont val="Tahoma"/>
            <family val="2"/>
          </rPr>
          <t>HiramaR:</t>
        </r>
        <r>
          <rPr>
            <sz val="8"/>
            <color indexed="81"/>
            <rFont val="Tahoma"/>
            <family val="2"/>
          </rPr>
          <t xml:space="preserve">
This cell looks up the index number for the user's selected base year (from the Query sheet).  This is then used in the following two lines to calculate the raw and weighted base year index for the selected base year.   The wtd base year index is then used in the body of the table to convert to the whole table to base year.</t>
        </r>
      </text>
    </comment>
    <comment ref="J7" authorId="2" shapeId="0">
      <text>
        <r>
          <rPr>
            <b/>
            <sz val="8"/>
            <color indexed="81"/>
            <rFont val="Tahoma"/>
            <family val="2"/>
          </rPr>
          <t>This is where the above drop-down box puts the result.  If 1, the weighted index is displayed, if 2, the weighted index is divided by the wtd base year  idx in order to convert to a budget year index</t>
        </r>
        <r>
          <rPr>
            <sz val="8"/>
            <color indexed="81"/>
            <rFont val="Tahoma"/>
            <family val="2"/>
          </rPr>
          <t xml:space="preserve">
</t>
        </r>
      </text>
    </comment>
    <comment ref="AK10" authorId="3" shapeId="0">
      <text>
        <r>
          <rPr>
            <b/>
            <sz val="9"/>
            <color indexed="81"/>
            <rFont val="Tahoma"/>
            <family val="2"/>
          </rPr>
          <t>Tannery, Thomas CIV OASN(FM&amp;C), NCCA:</t>
        </r>
        <r>
          <rPr>
            <sz val="9"/>
            <color indexed="81"/>
            <rFont val="Tahoma"/>
            <family val="2"/>
          </rPr>
          <t xml:space="preserve">
These are weighted index values to be used to calculate BY Index for Composite Indices</t>
        </r>
      </text>
    </comment>
    <comment ref="B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C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D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E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F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G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H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I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J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K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L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M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N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O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P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Q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R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S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T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U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V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W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X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Y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Z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 ref="AA11" authorId="1" shapeId="0">
      <text>
        <r>
          <rPr>
            <b/>
            <sz val="8"/>
            <color indexed="81"/>
            <rFont val="Tahoma"/>
            <family val="2"/>
          </rPr>
          <t>HiramaR:</t>
        </r>
        <r>
          <rPr>
            <sz val="8"/>
            <color indexed="81"/>
            <rFont val="Tahoma"/>
            <family val="2"/>
          </rPr>
          <t xml:space="preserve">
This cell looks up a permanent reference number in the title sheet using the index number above.  This is used to retrieve the inflation rate and outlay weighting factor for the selected approp from the inflation and outlay tables. </t>
        </r>
      </text>
    </comment>
  </commentList>
</comments>
</file>

<file path=xl/comments5.xml><?xml version="1.0" encoding="utf-8"?>
<comments xmlns="http://schemas.openxmlformats.org/spreadsheetml/2006/main">
  <authors>
    <author>HiramaR</author>
    <author>robert.hirama</author>
  </authors>
  <commentList>
    <comment ref="C10" authorId="0" shapeId="0">
      <text>
        <r>
          <rPr>
            <b/>
            <sz val="8"/>
            <color indexed="81"/>
            <rFont val="Tahoma"/>
            <family val="2"/>
          </rPr>
          <t>HiramaR:</t>
        </r>
        <r>
          <rPr>
            <sz val="8"/>
            <color indexed="81"/>
            <rFont val="Tahoma"/>
            <family val="2"/>
          </rPr>
          <t xml:space="preserve">
This column is the number permanently assigned to the title and is used by look-up functions.  It allows titles to be added and deleted without effecting look-ups.</t>
        </r>
      </text>
    </comment>
    <comment ref="G47" authorId="1" shapeId="0">
      <text>
        <r>
          <rPr>
            <sz val="8"/>
            <color indexed="81"/>
            <rFont val="Tahoma"/>
            <family val="2"/>
          </rPr>
          <t>Beginning in 2004, reserve personnel appropriations are consolidated with active.</t>
        </r>
        <r>
          <rPr>
            <sz val="8"/>
            <color indexed="81"/>
            <rFont val="Tahoma"/>
            <family val="2"/>
          </rPr>
          <t xml:space="preserve">
</t>
        </r>
      </text>
    </comment>
    <comment ref="G52" authorId="1" shapeId="0">
      <text>
        <r>
          <rPr>
            <b/>
            <sz val="8"/>
            <color indexed="81"/>
            <rFont val="Tahoma"/>
            <family val="2"/>
          </rPr>
          <t>robert.hirama:</t>
        </r>
        <r>
          <rPr>
            <sz val="8"/>
            <color indexed="81"/>
            <rFont val="Tahoma"/>
            <family val="2"/>
          </rPr>
          <t xml:space="preserve">
This rate uses a BLS composite rate for historical years and OSD guidance for future years.  The BLS composite consists of 50% shipyard labor and 50% steel, received from NAVSEA 017.</t>
        </r>
      </text>
    </comment>
  </commentList>
</comments>
</file>

<file path=xl/comments6.xml><?xml version="1.0" encoding="utf-8"?>
<comments xmlns="http://schemas.openxmlformats.org/spreadsheetml/2006/main">
  <authors>
    <author>robert.hirama</author>
    <author>Thomas.Tannery</author>
  </authors>
  <commentList>
    <comment ref="I4" authorId="0" shapeId="0">
      <text>
        <r>
          <rPr>
            <sz val="8"/>
            <color indexed="81"/>
            <rFont val="Tahoma"/>
            <family val="2"/>
          </rPr>
          <t>This column uses BLS for history and OSD for future and must be manually adjusted.</t>
        </r>
      </text>
    </comment>
    <comment ref="M4" authorId="0" shapeId="0">
      <text>
        <r>
          <rPr>
            <b/>
            <sz val="8"/>
            <color indexed="81"/>
            <rFont val="Tahoma"/>
            <family val="2"/>
          </rPr>
          <t>robert.hirama:</t>
        </r>
        <r>
          <rPr>
            <sz val="8"/>
            <color indexed="81"/>
            <rFont val="Tahoma"/>
            <family val="2"/>
          </rPr>
          <t xml:space="preserve">
Other pay is specifically directed by law or regulation and is not escalated.  This column is used for the composite pay calculations for all pay appropriations.</t>
        </r>
      </text>
    </comment>
    <comment ref="O4" authorId="0" shapeId="0">
      <text>
        <r>
          <rPr>
            <b/>
            <sz val="8"/>
            <color indexed="81"/>
            <rFont val="Tahoma"/>
            <family val="2"/>
          </rPr>
          <t>Discontinued, remove?</t>
        </r>
        <r>
          <rPr>
            <sz val="8"/>
            <color indexed="81"/>
            <rFont val="Tahoma"/>
            <family val="2"/>
          </rPr>
          <t xml:space="preserve">
</t>
        </r>
      </text>
    </comment>
    <comment ref="Y4" authorId="0" shapeId="0">
      <text>
        <r>
          <rPr>
            <b/>
            <sz val="8"/>
            <color indexed="81"/>
            <rFont val="Tahoma"/>
            <family val="2"/>
          </rPr>
          <t>Expired, remove?</t>
        </r>
        <r>
          <rPr>
            <sz val="8"/>
            <color indexed="81"/>
            <rFont val="Tahoma"/>
            <family val="2"/>
          </rPr>
          <t xml:space="preserve">
</t>
        </r>
      </text>
    </comment>
    <comment ref="Z4" authorId="0" shapeId="0">
      <text>
        <r>
          <rPr>
            <b/>
            <sz val="8"/>
            <color indexed="81"/>
            <rFont val="Tahoma"/>
            <family val="2"/>
          </rPr>
          <t>Expired, remove?</t>
        </r>
        <r>
          <rPr>
            <sz val="8"/>
            <color indexed="81"/>
            <rFont val="Tahoma"/>
            <family val="2"/>
          </rPr>
          <t xml:space="preserve">
</t>
        </r>
      </text>
    </comment>
    <comment ref="AB4" authorId="0" shapeId="0">
      <text>
        <r>
          <rPr>
            <b/>
            <sz val="8"/>
            <color indexed="81"/>
            <rFont val="Tahoma"/>
            <family val="2"/>
          </rPr>
          <t>robert.hirama:</t>
        </r>
        <r>
          <rPr>
            <sz val="8"/>
            <color indexed="81"/>
            <rFont val="Tahoma"/>
            <family val="2"/>
          </rPr>
          <t xml:space="preserve">
This column was changed 9/02 to reflect the OSD Green Book rates</t>
        </r>
      </text>
    </commen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List>
</comments>
</file>

<file path=xl/comments7.xml><?xml version="1.0" encoding="utf-8"?>
<comments xmlns="http://schemas.openxmlformats.org/spreadsheetml/2006/main">
  <authors>
    <author>robert.hirama</author>
    <author>Thomas.Tannery</author>
  </authors>
  <commentLis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List>
</comments>
</file>

<file path=xl/comments8.xml><?xml version="1.0" encoding="utf-8"?>
<comments xmlns="http://schemas.openxmlformats.org/spreadsheetml/2006/main">
  <authors>
    <author>robert.hirama</author>
    <author>Thomas.Tannery</author>
    <author>Tannery, Thomas CIV OASN(FM&amp;C), NCCA</author>
  </authors>
  <commentList>
    <comment ref="N4" authorId="0" shapeId="0">
      <text>
        <r>
          <rPr>
            <sz val="8"/>
            <color indexed="81"/>
            <rFont val="Tahoma"/>
            <family val="2"/>
          </rPr>
          <t xml:space="preserve">New, no outlay history
</t>
        </r>
      </text>
    </comment>
    <comment ref="O4" authorId="0" shapeId="0">
      <text>
        <r>
          <rPr>
            <b/>
            <sz val="8"/>
            <color indexed="81"/>
            <rFont val="Tahoma"/>
            <family val="2"/>
          </rPr>
          <t>robert.hirama:</t>
        </r>
        <r>
          <rPr>
            <sz val="8"/>
            <color indexed="81"/>
            <rFont val="Tahoma"/>
            <family val="2"/>
          </rPr>
          <t xml:space="preserve">
After FY2000, equals O&amp;MN, Col D</t>
        </r>
      </text>
    </comment>
    <comment ref="Y4" authorId="0" shapeId="0">
      <text>
        <r>
          <rPr>
            <b/>
            <sz val="8"/>
            <color indexed="81"/>
            <rFont val="Tahoma"/>
            <family val="2"/>
          </rPr>
          <t>robert.hirama:</t>
        </r>
        <r>
          <rPr>
            <sz val="8"/>
            <color indexed="81"/>
            <rFont val="Tahoma"/>
            <family val="2"/>
          </rPr>
          <t xml:space="preserve">
Same as Col X, FH  construction</t>
        </r>
      </text>
    </comment>
    <comment ref="Z4" authorId="0" shapeId="0">
      <text>
        <r>
          <rPr>
            <b/>
            <sz val="8"/>
            <color indexed="81"/>
            <rFont val="Tahoma"/>
            <family val="2"/>
          </rPr>
          <t>robert.hirama:</t>
        </r>
        <r>
          <rPr>
            <sz val="8"/>
            <color indexed="81"/>
            <rFont val="Tahoma"/>
            <family val="2"/>
          </rPr>
          <t xml:space="preserve">
Same as Col X, FH  construction</t>
        </r>
      </text>
    </comment>
    <comment ref="AL4" authorId="0" shapeId="0">
      <text>
        <r>
          <rPr>
            <b/>
            <sz val="8"/>
            <color indexed="81"/>
            <rFont val="Tahoma"/>
            <family val="2"/>
          </rPr>
          <t>added 8/04, use history from O&amp;M MC</t>
        </r>
      </text>
    </comment>
    <comment ref="AM4" authorId="0" shapeId="0">
      <text>
        <r>
          <rPr>
            <b/>
            <sz val="8"/>
            <color indexed="81"/>
            <rFont val="Tahoma"/>
            <family val="2"/>
          </rPr>
          <t>added 8/04, use history from MCN</t>
        </r>
      </text>
    </comment>
    <comment ref="AN4" authorId="0" shapeId="0">
      <text>
        <r>
          <rPr>
            <b/>
            <sz val="8"/>
            <color indexed="81"/>
            <rFont val="Tahoma"/>
            <family val="2"/>
          </rPr>
          <t>added 8/04, use history from O&amp;MN</t>
        </r>
      </text>
    </comment>
    <comment ref="AO4" authorId="0" shapeId="0">
      <text>
        <r>
          <rPr>
            <b/>
            <sz val="8"/>
            <color indexed="81"/>
            <rFont val="Tahoma"/>
            <family val="2"/>
          </rPr>
          <t>added 8/04, use history from OPN</t>
        </r>
      </text>
    </comment>
    <comment ref="AP4"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4" authorId="1" shapeId="0">
      <text>
        <r>
          <rPr>
            <b/>
            <sz val="8"/>
            <color indexed="81"/>
            <rFont val="Tahoma"/>
            <family val="2"/>
          </rPr>
          <t>Thomas.Tannery: added 5/20/09 used DODPROC</t>
        </r>
        <r>
          <rPr>
            <sz val="10"/>
            <color indexed="81"/>
            <rFont val="Tahoma"/>
            <family val="2"/>
          </rPr>
          <t xml:space="preserve">
</t>
        </r>
      </text>
    </comment>
    <comment ref="BE16" authorId="2" shapeId="0">
      <text>
        <r>
          <rPr>
            <b/>
            <sz val="9"/>
            <color indexed="81"/>
            <rFont val="Tahoma"/>
            <family val="2"/>
          </rPr>
          <t>Tannery, Thomas CIV OASN(FM&amp;C), NCCA:</t>
        </r>
        <r>
          <rPr>
            <sz val="9"/>
            <color indexed="81"/>
            <rFont val="Tahoma"/>
            <family val="2"/>
          </rPr>
          <t xml:space="preserve">
Start year for 2019 update from Army</t>
        </r>
      </text>
    </comment>
    <comment ref="N65" authorId="0" shapeId="0">
      <text>
        <r>
          <rPr>
            <sz val="8"/>
            <color indexed="81"/>
            <rFont val="Tahoma"/>
            <family val="2"/>
          </rPr>
          <t xml:space="preserve">New, no outlay history
</t>
        </r>
      </text>
    </comment>
    <comment ref="O65" authorId="0" shapeId="0">
      <text>
        <r>
          <rPr>
            <b/>
            <sz val="8"/>
            <color indexed="81"/>
            <rFont val="Tahoma"/>
            <family val="2"/>
          </rPr>
          <t>robert.hirama:</t>
        </r>
        <r>
          <rPr>
            <sz val="8"/>
            <color indexed="81"/>
            <rFont val="Tahoma"/>
            <family val="2"/>
          </rPr>
          <t xml:space="preserve">
After FY2000, equals O&amp;MN, Col D</t>
        </r>
      </text>
    </comment>
    <comment ref="Y65" authorId="0" shapeId="0">
      <text>
        <r>
          <rPr>
            <b/>
            <sz val="8"/>
            <color indexed="81"/>
            <rFont val="Tahoma"/>
            <family val="2"/>
          </rPr>
          <t>robert.hirama:</t>
        </r>
        <r>
          <rPr>
            <sz val="8"/>
            <color indexed="81"/>
            <rFont val="Tahoma"/>
            <family val="2"/>
          </rPr>
          <t xml:space="preserve">
Same as Col X, FH  construction</t>
        </r>
      </text>
    </comment>
    <comment ref="Z65" authorId="0" shapeId="0">
      <text>
        <r>
          <rPr>
            <b/>
            <sz val="8"/>
            <color indexed="81"/>
            <rFont val="Tahoma"/>
            <family val="2"/>
          </rPr>
          <t>robert.hirama:</t>
        </r>
        <r>
          <rPr>
            <sz val="8"/>
            <color indexed="81"/>
            <rFont val="Tahoma"/>
            <family val="2"/>
          </rPr>
          <t xml:space="preserve">
Same as Col X, FH  construction</t>
        </r>
      </text>
    </comment>
    <comment ref="AL65" authorId="0" shapeId="0">
      <text>
        <r>
          <rPr>
            <b/>
            <sz val="8"/>
            <color indexed="81"/>
            <rFont val="Tahoma"/>
            <family val="2"/>
          </rPr>
          <t>added 8/04, use history from O&amp;M MC</t>
        </r>
      </text>
    </comment>
    <comment ref="AM65" authorId="0" shapeId="0">
      <text>
        <r>
          <rPr>
            <b/>
            <sz val="8"/>
            <color indexed="81"/>
            <rFont val="Tahoma"/>
            <family val="2"/>
          </rPr>
          <t>added 8/04, use history from MCN</t>
        </r>
      </text>
    </comment>
    <comment ref="AN65" authorId="0" shapeId="0">
      <text>
        <r>
          <rPr>
            <b/>
            <sz val="8"/>
            <color indexed="81"/>
            <rFont val="Tahoma"/>
            <family val="2"/>
          </rPr>
          <t>added 8/04, use history from O&amp;MN</t>
        </r>
      </text>
    </comment>
    <comment ref="AO65" authorId="0" shapeId="0">
      <text>
        <r>
          <rPr>
            <b/>
            <sz val="8"/>
            <color indexed="81"/>
            <rFont val="Tahoma"/>
            <family val="2"/>
          </rPr>
          <t>added 8/04, use history from OPN</t>
        </r>
      </text>
    </comment>
    <comment ref="AP65" authorId="1" shapeId="0">
      <text>
        <r>
          <rPr>
            <b/>
            <sz val="8"/>
            <color indexed="81"/>
            <rFont val="Tahoma"/>
            <family val="2"/>
          </rPr>
          <t>Thomas.Tannery:</t>
        </r>
        <r>
          <rPr>
            <sz val="10"/>
            <color indexed="81"/>
            <rFont val="Tahoma"/>
            <family val="2"/>
          </rPr>
          <t xml:space="preserve">
</t>
        </r>
        <r>
          <rPr>
            <b/>
            <sz val="8"/>
            <color indexed="81"/>
            <rFont val="Tahoma"/>
            <family val="2"/>
          </rPr>
          <t>added 5/20/09 used DODPROC</t>
        </r>
        <r>
          <rPr>
            <sz val="10"/>
            <color indexed="81"/>
            <rFont val="Tahoma"/>
            <family val="2"/>
          </rPr>
          <t xml:space="preserve">
</t>
        </r>
      </text>
    </comment>
    <comment ref="AQ65" authorId="1" shapeId="0">
      <text>
        <r>
          <rPr>
            <b/>
            <sz val="8"/>
            <color indexed="81"/>
            <rFont val="Tahoma"/>
            <family val="2"/>
          </rPr>
          <t>Thomas.Tannery: added 5/20/09 used DODPROC</t>
        </r>
        <r>
          <rPr>
            <sz val="10"/>
            <color indexed="81"/>
            <rFont val="Tahoma"/>
            <family val="2"/>
          </rPr>
          <t xml:space="preserve">
</t>
        </r>
      </text>
    </comment>
  </commentList>
</comments>
</file>

<file path=xl/comments9.xml><?xml version="1.0" encoding="utf-8"?>
<comments xmlns="http://schemas.openxmlformats.org/spreadsheetml/2006/main">
  <authors>
    <author>robert.hirama</author>
    <author>Tannery, Thomas CIV OASN(FM&amp;C), NCCA</author>
  </authors>
  <commentList>
    <comment ref="G5" authorId="0" shapeId="0">
      <text>
        <r>
          <rPr>
            <sz val="8"/>
            <color indexed="81"/>
            <rFont val="Tahoma"/>
            <family val="2"/>
          </rPr>
          <t xml:space="preserve">In 2004 Reserve Pers appropriations were consolidated with Active.  Composite weights remain the same afte r2003.
</t>
        </r>
      </text>
    </comment>
    <comment ref="Z5" authorId="0" shapeId="0">
      <text>
        <r>
          <rPr>
            <b/>
            <sz val="12"/>
            <color indexed="81"/>
            <rFont val="Tahoma"/>
            <family val="2"/>
          </rPr>
          <t>These weights do not change</t>
        </r>
      </text>
    </comment>
    <comment ref="AH5" authorId="1" shapeId="0">
      <text>
        <r>
          <rPr>
            <b/>
            <sz val="9"/>
            <color indexed="81"/>
            <rFont val="Tahoma"/>
            <family val="2"/>
          </rPr>
          <t>Tannery, Thomas CIV OASN(FM&amp;C), NCCA:100% Construction starting 2010</t>
        </r>
        <r>
          <rPr>
            <sz val="9"/>
            <color indexed="81"/>
            <rFont val="Tahoma"/>
            <family val="2"/>
          </rPr>
          <t xml:space="preserve">
</t>
        </r>
      </text>
    </comment>
    <comment ref="AO5" authorId="0" shapeId="0">
      <text>
        <r>
          <rPr>
            <sz val="8"/>
            <color indexed="81"/>
            <rFont val="Tahoma"/>
            <family val="2"/>
          </rPr>
          <t>In 2004 Reserve Pers appropriations were consolidated with Active.  Composite weights remain the same afte r2003.</t>
        </r>
        <r>
          <rPr>
            <sz val="8"/>
            <color indexed="81"/>
            <rFont val="Tahoma"/>
            <family val="2"/>
          </rPr>
          <t xml:space="preserve">
</t>
        </r>
      </text>
    </comment>
    <comment ref="E43" authorId="0" shapeId="0">
      <text>
        <r>
          <rPr>
            <b/>
            <sz val="8"/>
            <color indexed="81"/>
            <rFont val="Tahoma"/>
            <family val="2"/>
          </rPr>
          <t>robert.hirama:</t>
        </r>
        <r>
          <rPr>
            <sz val="8"/>
            <color indexed="81"/>
            <rFont val="Tahoma"/>
            <family val="2"/>
          </rPr>
          <t xml:space="preserve">
Adjusted 5/12/06 for N801 problem
</t>
        </r>
      </text>
    </comment>
    <comment ref="B44" authorId="0" shapeId="0">
      <text>
        <r>
          <rPr>
            <b/>
            <sz val="8"/>
            <color indexed="81"/>
            <rFont val="Tahoma"/>
            <family val="2"/>
          </rPr>
          <t>robert.hirama:</t>
        </r>
        <r>
          <rPr>
            <sz val="8"/>
            <color indexed="81"/>
            <rFont val="Tahoma"/>
            <family val="2"/>
          </rPr>
          <t xml:space="preserve">
adjusted 5/12/06 for N801 problem</t>
        </r>
      </text>
    </comment>
  </commentList>
</comments>
</file>

<file path=xl/comments10.xml><?xml version="1.0" encoding="utf-8"?>
<comments xmlns="http://schemas.openxmlformats.org/spreadsheetml/2006/main">
  <authors>
    <author>Tannery, Thomas CIV OASN(FM&amp;C), NCCA</author>
  </authors>
  <commentList>
    <comment ref="AS33" authorId="0" shapeId="0">
      <text>
        <r>
          <rPr>
            <b/>
            <sz val="9"/>
            <color indexed="81"/>
            <rFont val="Tahoma"/>
            <family val="2"/>
          </rPr>
          <t>Tannery, Thomas CIV OASN(FM&amp;C), NCCA:</t>
        </r>
        <r>
          <rPr>
            <sz val="9"/>
            <color indexed="81"/>
            <rFont val="Tahoma"/>
            <family val="2"/>
          </rPr>
          <t xml:space="preserve">
For Army Composite BY Factors, the manpower related factors must be combined as weighted iindices and then converted to Budget Year factors</t>
        </r>
      </text>
    </comment>
  </commentList>
</comments>
</file>

<file path=xl/sharedStrings.xml><?xml version="1.0" encoding="utf-8"?>
<sst xmlns="http://schemas.openxmlformats.org/spreadsheetml/2006/main" count="1638" uniqueCount="763">
  <si>
    <t>Year</t>
  </si>
  <si>
    <t>197T</t>
  </si>
  <si>
    <t xml:space="preserve"> </t>
  </si>
  <si>
    <t xml:space="preserve">  2 = MCN</t>
  </si>
  <si>
    <t xml:space="preserve">  4 = APN</t>
  </si>
  <si>
    <t xml:space="preserve">  5 = WPN</t>
  </si>
  <si>
    <t xml:space="preserve">  6 = OPN</t>
  </si>
  <si>
    <t xml:space="preserve">  7 = SCN</t>
  </si>
  <si>
    <t xml:space="preserve">  8 = SCN (BLS HIST)</t>
  </si>
  <si>
    <t xml:space="preserve">  9 = MPN (PAY)</t>
  </si>
  <si>
    <t>10 = MPN (RPA)</t>
  </si>
  <si>
    <t>14 = CDAN</t>
  </si>
  <si>
    <t>YEAR-TO-YEAR INFLATION RATES</t>
  </si>
  <si>
    <t>21 = PANMC</t>
  </si>
  <si>
    <t>16 = PMC</t>
  </si>
  <si>
    <t>22 = FHN&amp;MC(OPS)</t>
  </si>
  <si>
    <t>17 = MPMC (PAY)</t>
  </si>
  <si>
    <t>23 = FHN&amp;MC(CON)</t>
  </si>
  <si>
    <t>18 = MPMC (RPA)</t>
  </si>
  <si>
    <t>24 = FHN&amp;MC(INVEST)</t>
  </si>
  <si>
    <t>25 = FHN&amp;MC(DEBT)</t>
  </si>
  <si>
    <t>26 = CIV PAY</t>
  </si>
  <si>
    <t>28 = MCNR</t>
  </si>
  <si>
    <t>34 = RPMC (PAY)</t>
  </si>
  <si>
    <t>35 = RPMC (RPA)</t>
  </si>
  <si>
    <t>30 = RPN (PAY)</t>
  </si>
  <si>
    <t>31 = RPN (RPA)</t>
  </si>
  <si>
    <t>Fiscal Year</t>
  </si>
  <si>
    <t>Appropriation/Cost Number</t>
  </si>
  <si>
    <t>FY</t>
  </si>
  <si>
    <t>Weighted Index</t>
  </si>
  <si>
    <t>Raw Index</t>
  </si>
  <si>
    <t>hide</t>
  </si>
  <si>
    <t>MPN</t>
  </si>
  <si>
    <t>RPN</t>
  </si>
  <si>
    <t>O&amp;MN</t>
  </si>
  <si>
    <t>O&amp;MN/LF</t>
  </si>
  <si>
    <t>O&amp;MNR</t>
  </si>
  <si>
    <t>RDT&amp;E</t>
  </si>
  <si>
    <t>FAMHSG/CONSTRUCTION</t>
  </si>
  <si>
    <t>MILCON</t>
  </si>
  <si>
    <t>MPMC</t>
  </si>
  <si>
    <t>RPMC</t>
  </si>
  <si>
    <t>O&amp;MMC</t>
  </si>
  <si>
    <t>O&amp;MMCR</t>
  </si>
  <si>
    <t>PAY</t>
  </si>
  <si>
    <t>RPA</t>
  </si>
  <si>
    <t>OTHER PAY</t>
  </si>
  <si>
    <t>NONPAY</t>
  </si>
  <si>
    <t>TOTAL</t>
  </si>
  <si>
    <t>CIV PAY</t>
  </si>
  <si>
    <t>PURCHASES</t>
  </si>
  <si>
    <t>FUEL</t>
  </si>
  <si>
    <t>OPS</t>
  </si>
  <si>
    <t>INVEST</t>
  </si>
  <si>
    <t>DEBT</t>
  </si>
  <si>
    <t>Mil Con</t>
  </si>
  <si>
    <t>O&amp;M excl fuel &amp; DHP</t>
  </si>
  <si>
    <t>Proc</t>
  </si>
  <si>
    <t>Mil Pay</t>
  </si>
  <si>
    <t>Civilian Pay</t>
  </si>
  <si>
    <t>Mil Pers Non-Pay</t>
  </si>
  <si>
    <t>O&amp;M Fuel</t>
  </si>
  <si>
    <t>Applicable Appropriations</t>
  </si>
  <si>
    <t>Office Code</t>
  </si>
  <si>
    <t>Base Year</t>
  </si>
  <si>
    <t>End Year</t>
  </si>
  <si>
    <t>APN</t>
  </si>
  <si>
    <t>WPN</t>
  </si>
  <si>
    <t>SCN</t>
  </si>
  <si>
    <t>OPN</t>
  </si>
  <si>
    <t>PMC</t>
  </si>
  <si>
    <t>PMS-450</t>
  </si>
  <si>
    <t>PMA-259</t>
  </si>
  <si>
    <t>CEC</t>
  </si>
  <si>
    <t>PMS 378</t>
  </si>
  <si>
    <t>PMS-500</t>
  </si>
  <si>
    <t>DDG-51</t>
  </si>
  <si>
    <t>PMA-231</t>
  </si>
  <si>
    <t>PMA-265</t>
  </si>
  <si>
    <t>PMS-377</t>
  </si>
  <si>
    <t>PMS-317</t>
  </si>
  <si>
    <t>TACTICAL TOMAHAWK</t>
  </si>
  <si>
    <t>PMA-280</t>
  </si>
  <si>
    <t>V-22</t>
  </si>
  <si>
    <t>PMA-275</t>
  </si>
  <si>
    <t>Parameters for SAR Inflation Data Sheets</t>
  </si>
  <si>
    <t xml:space="preserve">Base Year = </t>
  </si>
  <si>
    <t xml:space="preserve">  1 = RDT&amp;EN Purch</t>
  </si>
  <si>
    <t xml:space="preserve">  3 = O&amp;MN Purch</t>
  </si>
  <si>
    <t>29 = O&amp;MNR Purch</t>
  </si>
  <si>
    <t>NA</t>
  </si>
  <si>
    <t>15 = O&amp;MMC Purch</t>
  </si>
  <si>
    <t>4911,4930 Reimburs</t>
  </si>
  <si>
    <t>Titles</t>
  </si>
  <si>
    <t>SAR</t>
  </si>
  <si>
    <t>Instructions</t>
  </si>
  <si>
    <t>Query</t>
  </si>
  <si>
    <t>Top</t>
  </si>
  <si>
    <t>Budget Year Index</t>
  </si>
  <si>
    <t>FAMHSG CON (COMPOSITE)</t>
  </si>
  <si>
    <t>FAMHSG OPS (COMPOSITE)</t>
  </si>
  <si>
    <t>SCN (BLS HIST)</t>
  </si>
  <si>
    <t>multi</t>
  </si>
  <si>
    <t>RDTEN</t>
  </si>
  <si>
    <t>RDTEN Purch</t>
  </si>
  <si>
    <t>Inflation Rate %</t>
  </si>
  <si>
    <t>Budget Year Inflation Rate %</t>
  </si>
  <si>
    <t>RDT&amp;E Composite</t>
  </si>
  <si>
    <t>MPN (COMPOSITE)</t>
  </si>
  <si>
    <t>RPN (COMPOSITE)</t>
  </si>
  <si>
    <t>O&amp;MNR (COMPOSITE)</t>
  </si>
  <si>
    <t>MILCON (COMPOSITE)</t>
  </si>
  <si>
    <t>MPMC (COMPOSITE)</t>
  </si>
  <si>
    <t>RPMC (COMPOSITE)</t>
  </si>
  <si>
    <t>O&amp;MMC (COMPOSITE)</t>
  </si>
  <si>
    <t>O&amp;MMCR (Composite)</t>
  </si>
  <si>
    <t>O&amp;MN Composite</t>
  </si>
  <si>
    <t>O&amp;MN/LF Composite</t>
  </si>
  <si>
    <t xml:space="preserve">Note all pay and RPA use the MPN pay rate, #9, Col. J. </t>
  </si>
  <si>
    <t>Composite Rates</t>
  </si>
  <si>
    <t>Hidden sheets with source data</t>
  </si>
  <si>
    <t>Comp</t>
  </si>
  <si>
    <t>O&amp;MN Purch</t>
  </si>
  <si>
    <t>O&amp;MNR Purch</t>
  </si>
  <si>
    <t>BRAC</t>
  </si>
  <si>
    <t>BRAC ER</t>
  </si>
  <si>
    <r>
      <t xml:space="preserve">*  Appropriation and Cost Element </t>
    </r>
    <r>
      <rPr>
        <b/>
        <sz val="10"/>
        <rFont val="Arial"/>
        <family val="2"/>
      </rPr>
      <t>Titles</t>
    </r>
  </si>
  <si>
    <t>Inflation Factor</t>
  </si>
  <si>
    <t>Ending</t>
  </si>
  <si>
    <t>Starting</t>
  </si>
  <si>
    <t>Below is the range for the quick look inflation type list box</t>
  </si>
  <si>
    <t>Inflation Table 1970-2024</t>
  </si>
  <si>
    <t>Input</t>
  </si>
  <si>
    <t>Quick Look</t>
  </si>
  <si>
    <t>Create Table</t>
  </si>
  <si>
    <t>Use Inflation Tables</t>
  </si>
  <si>
    <t>Combined Outlay Factors</t>
  </si>
  <si>
    <t>(hide this sheet)</t>
  </si>
  <si>
    <r>
      <t xml:space="preserve">*  The </t>
    </r>
    <r>
      <rPr>
        <b/>
        <sz val="10"/>
        <rFont val="Arial"/>
        <family val="2"/>
      </rPr>
      <t>CombOutFac</t>
    </r>
    <r>
      <rPr>
        <sz val="10"/>
        <rFont val="Arial"/>
        <family val="2"/>
      </rPr>
      <t xml:space="preserve"> sheet has the combined outlay factors used to calculate weighted indices for all appropriations.</t>
    </r>
  </si>
  <si>
    <t>YEAR-TO-YEAR INFLATION RATES (raw), percent increase over previous year</t>
  </si>
  <si>
    <t>Years</t>
  </si>
  <si>
    <t>Escalation Type</t>
  </si>
  <si>
    <t>Workbook Contents</t>
  </si>
  <si>
    <t>11 = MPN (nonpay, purch)</t>
  </si>
  <si>
    <t>12 = Pay (Other)</t>
  </si>
  <si>
    <t>19 = MPMC (nonpay, purch)</t>
  </si>
  <si>
    <t>20 = Blank</t>
  </si>
  <si>
    <t>32 = RPN (nonpay, purch)</t>
  </si>
  <si>
    <t>36 = RPMC (nonpay, purch)</t>
  </si>
  <si>
    <t>The following cells are used by the look-up boxes.</t>
  </si>
  <si>
    <t>Caution:  Critical calculation cells begin at M25</t>
  </si>
  <si>
    <t>a</t>
  </si>
  <si>
    <t>Inflation Table</t>
  </si>
  <si>
    <r>
      <t>*  Selected Acquisition Report (</t>
    </r>
    <r>
      <rPr>
        <b/>
        <sz val="10"/>
        <rFont val="Arial"/>
        <family val="2"/>
      </rPr>
      <t>SAR</t>
    </r>
    <r>
      <rPr>
        <sz val="10"/>
        <rFont val="Arial"/>
        <family val="2"/>
      </rPr>
      <t>) contains parameters and instructions for SAR reports</t>
    </r>
  </si>
  <si>
    <t>Total</t>
  </si>
  <si>
    <t>SAR Base Year Cost Calculator</t>
  </si>
  <si>
    <t xml:space="preserve">   </t>
  </si>
  <si>
    <t>APN = Aircraft Procurement, Navy (1506)</t>
  </si>
  <si>
    <t>MILCON (Purchases) = Military Construction, Navy (1205)</t>
  </si>
  <si>
    <t>MILCON RES  (Purchases) = Military Construction, Naval Reserve (1235)</t>
  </si>
  <si>
    <t>MPMC (NONPAY Purchases) = Miltary Personnel, Marine Corps (1105)</t>
  </si>
  <si>
    <t>MPN (NONPAY Purchases) = Military Personnel, Navy (1453)</t>
  </si>
  <si>
    <t>WPN = Weapons Procurement, Navy (1507)</t>
  </si>
  <si>
    <t>SCN = Shipbuilding &amp; Conversion, Navy (1611)</t>
  </si>
  <si>
    <t>RDT&amp;EN (Purchases) = Research, Development, Test &amp; Evaluation, Navy (1319)</t>
  </si>
  <si>
    <t>OPN = Other Procurement, Navy (1810)</t>
  </si>
  <si>
    <t>PANMC = Procurement of Ammunition, Navy &amp; Marine Corps (1508)</t>
  </si>
  <si>
    <t>PMC = Procurement, Marine Corps (1109)</t>
  </si>
  <si>
    <t>O&amp;MN (COMPOSITE) Operations &amp; Maintenance, Navy (1804)</t>
  </si>
  <si>
    <t>O&amp;MN (Purchases) Operations &amp; Maintenance, Navy (1804)</t>
  </si>
  <si>
    <t>O&amp;MN/LF (COMPOSITE) Operations &amp; Maintenance, Navy - Less Fuel (1804)</t>
  </si>
  <si>
    <t>O&amp;MNR (COMPOSITE) Operations &amp; Maintenance, Naval Reserve (1806)</t>
  </si>
  <si>
    <t>O&amp;MNR (Purchases) = Operations &amp; Maintenance, Naval Reserve (1806)</t>
  </si>
  <si>
    <t>RDT&amp;EN (COMPOSITE) Research, Development, Test &amp; Evaluation, Navy (1319)</t>
  </si>
  <si>
    <t>RPMC (COMPOSITE) Reserve Personnel, Marine Corps (1108)</t>
  </si>
  <si>
    <t>RPN (COMPOSITE) Reserve Personnel, Navy (1405)</t>
  </si>
  <si>
    <t>RPN (NONPAY Purchases) = Reserve Personnel, Navy (1405)</t>
  </si>
  <si>
    <t>O&amp;MMC (COMPOSITE) Operations &amp; Maintenance, Marine Corps (1106)</t>
  </si>
  <si>
    <t>O&amp;MMC (Purchases) = Operations &amp; Maintenance, Marine Corps (1106)</t>
  </si>
  <si>
    <t>MPMC (COMPOSITE) Miltary Personnel, Marine Corps (1105)</t>
  </si>
  <si>
    <t>MILCON (COMPOSITE) Military Construction, Navy (1205)</t>
  </si>
  <si>
    <t>MPN (COMPOSITE) Military Personnel, Navy (1453)</t>
  </si>
  <si>
    <t>O&amp;MMCR (COMPOSITE) Operations &amp; Maintenance, Marine Corps Reserve (1107)</t>
  </si>
  <si>
    <r>
      <t xml:space="preserve">*  </t>
    </r>
    <r>
      <rPr>
        <b/>
        <sz val="10"/>
        <rFont val="Arial"/>
        <family val="2"/>
      </rPr>
      <t>SAR Calculator</t>
    </r>
    <r>
      <rPr>
        <sz val="10"/>
        <rFont val="Arial"/>
        <family val="2"/>
      </rPr>
      <t xml:space="preserve"> converts then-year to base-year dollars</t>
    </r>
  </si>
  <si>
    <t>SAR Calculator</t>
  </si>
  <si>
    <t xml:space="preserve">  Contents</t>
  </si>
  <si>
    <t>MIL-CON</t>
  </si>
  <si>
    <t>PMS-400</t>
  </si>
  <si>
    <t>SSP 1320</t>
  </si>
  <si>
    <t>Hide sheet</t>
  </si>
  <si>
    <t>NDSF</t>
  </si>
  <si>
    <t>13 = NDSF</t>
  </si>
  <si>
    <t>This sheet is not protected.</t>
  </si>
  <si>
    <r>
      <t>Input</t>
    </r>
    <r>
      <rPr>
        <b/>
        <sz val="10"/>
        <rFont val="Arial"/>
        <family val="2"/>
      </rPr>
      <t xml:space="preserve"> Then Year Cost</t>
    </r>
  </si>
  <si>
    <t>Begin composite</t>
  </si>
  <si>
    <t>12 = Pay (OTHER)</t>
  </si>
  <si>
    <t>27 = Fuel Budget Deleted</t>
  </si>
  <si>
    <t>NDSF (Purchases) = National Defense Sealift Fund (4557)</t>
  </si>
  <si>
    <t>FAMHSG (CON)  (Purchases) = Family Housing, Navy &amp; Marine Corps (Construction) (0730)</t>
  </si>
  <si>
    <t>FAMHSG (OPS)  (Purchases) = Family Housing, Navy &amp; Marine Corps (Operations) (0735)</t>
  </si>
  <si>
    <t>FAMHSG Construction (COMPOSITE) Family Housing, Navy &amp; Marine Corps (0730)</t>
  </si>
  <si>
    <t>Year Row Num</t>
  </si>
  <si>
    <t>27 = Fuel, OSD Price</t>
  </si>
  <si>
    <t>BEGINNING OF COMPOSITE RATES</t>
  </si>
  <si>
    <r>
      <t>Total Obligational Authority (TOA)</t>
    </r>
    <r>
      <rPr>
        <sz val="10"/>
        <rFont val="Arial"/>
        <family val="2"/>
      </rPr>
      <t xml:space="preserve"> - The total direct dollars available for obligation, expressed in</t>
    </r>
    <r>
      <rPr>
        <b/>
        <sz val="10"/>
        <rFont val="Arial"/>
        <family val="2"/>
      </rPr>
      <t xml:space="preserve"> budget dollars</t>
    </r>
    <r>
      <rPr>
        <sz val="10"/>
        <rFont val="Arial"/>
        <family val="2"/>
      </rPr>
      <t xml:space="preserve">.  Very similar, but not identical to, </t>
    </r>
    <r>
      <rPr>
        <b/>
        <sz val="10"/>
        <rFont val="Arial"/>
        <family val="2"/>
      </rPr>
      <t>budget authority.</t>
    </r>
  </si>
  <si>
    <t>PMA-242</t>
  </si>
  <si>
    <t>EA-18G</t>
  </si>
  <si>
    <t>SSN 774 (VA Class)</t>
  </si>
  <si>
    <r>
      <t xml:space="preserve">*  The </t>
    </r>
    <r>
      <rPr>
        <b/>
        <sz val="10"/>
        <rFont val="Arial"/>
        <family val="2"/>
      </rPr>
      <t>1970=1 Inflation Index</t>
    </r>
    <r>
      <rPr>
        <sz val="10"/>
        <rFont val="Arial"/>
        <family val="2"/>
      </rPr>
      <t xml:space="preserve"> sheet converts </t>
    </r>
    <r>
      <rPr>
        <b/>
        <sz val="10"/>
        <rFont val="Arial"/>
        <family val="2"/>
      </rPr>
      <t>Inflation</t>
    </r>
    <r>
      <rPr>
        <sz val="10"/>
        <rFont val="Arial"/>
        <family val="2"/>
      </rPr>
      <t xml:space="preserve"> sheet rates into 1970 Baseline (1.00) values</t>
    </r>
  </si>
  <si>
    <t>Hide Sheet</t>
  </si>
  <si>
    <t>YEAR-TO-YEAR INFLATION RATES,  placed into an INDEX BASELINE OF 1970</t>
  </si>
  <si>
    <t>permanent ref #</t>
  </si>
  <si>
    <t>index #</t>
  </si>
  <si>
    <t>Year Row #</t>
  </si>
  <si>
    <t>raw idx</t>
  </si>
  <si>
    <t>wtd base yr idx</t>
  </si>
  <si>
    <t>Milcon COMP</t>
  </si>
  <si>
    <t>Milcon Res Purch</t>
  </si>
  <si>
    <t>MPMC COMP</t>
  </si>
  <si>
    <t>MPN COMP</t>
  </si>
  <si>
    <t>O&amp;MN COMP</t>
  </si>
  <si>
    <t>O&amp;MN/LF COMP</t>
  </si>
  <si>
    <t>O&amp;MNR COMP</t>
  </si>
  <si>
    <t>RDTEN COMP</t>
  </si>
  <si>
    <t>RPMC COMP</t>
  </si>
  <si>
    <t>RPN COMP</t>
  </si>
  <si>
    <t>Milcon Purch</t>
  </si>
  <si>
    <t>Multi Appn</t>
  </si>
  <si>
    <r>
      <t xml:space="preserve">Then-Year Dollar - </t>
    </r>
    <r>
      <rPr>
        <sz val="10"/>
        <rFont val="Arial"/>
        <family val="2"/>
      </rPr>
      <t>Synonymous with budget dollar.</t>
    </r>
  </si>
  <si>
    <t xml:space="preserve">   Titles of Appropriations and Cost Elements </t>
  </si>
  <si>
    <t>O&amp;M, DoD</t>
  </si>
  <si>
    <t>Defense Wide O&amp;M</t>
  </si>
  <si>
    <t>PROC DoD</t>
  </si>
  <si>
    <t>Defense Wide Procurement</t>
  </si>
  <si>
    <t>20 = BRAC</t>
  </si>
  <si>
    <t>Hide rows 6-11</t>
  </si>
  <si>
    <t>33 = ERN</t>
  </si>
  <si>
    <t>37 = OMMCR</t>
  </si>
  <si>
    <t>38 = BRACNER</t>
  </si>
  <si>
    <t>39 = DODOM</t>
  </si>
  <si>
    <t>40 = DODPROC</t>
  </si>
  <si>
    <t>FH (Con) Purch</t>
  </si>
  <si>
    <t>FH (Ops) Purch</t>
  </si>
  <si>
    <t>FH Con COMP</t>
  </si>
  <si>
    <t>MPMC Non-pay</t>
  </si>
  <si>
    <t>MPN Non-pay</t>
  </si>
  <si>
    <t>RPMC Non-pay</t>
  </si>
  <si>
    <t>RPN Non-pay</t>
  </si>
  <si>
    <t>The following interim table is generated and then transferred to the Inflation Table sheet.</t>
  </si>
  <si>
    <t>10 = NDSF(BLS)</t>
  </si>
  <si>
    <t>Program Name</t>
  </si>
  <si>
    <t>PMA-290</t>
  </si>
  <si>
    <t>MUOS</t>
  </si>
  <si>
    <t>PMW-146</t>
  </si>
  <si>
    <t>IWS-3</t>
  </si>
  <si>
    <t>SM-6</t>
  </si>
  <si>
    <t>This sheet is not protected</t>
  </si>
  <si>
    <t xml:space="preserve">To update, paste entries (Edit/Paste/SPECIAL/VALUES) from the Update file ("1970=1 Inflation Index" tab).  These values are used by the "Query" and "Multi Appn" sheets. </t>
  </si>
  <si>
    <t>FAMHSG/OPERATIONS</t>
  </si>
  <si>
    <t>PMA-261</t>
  </si>
  <si>
    <t>LHA-6</t>
  </si>
  <si>
    <t>BRAC ER = Base Realignment and Closure, Environmental Restoration Navy EXPIRED</t>
  </si>
  <si>
    <t>(Transfer to the Calculator file and hide.  It is shown there for information only.)</t>
  </si>
  <si>
    <t>IWS 6.0</t>
  </si>
  <si>
    <t>CH-53K</t>
  </si>
  <si>
    <t>DDG-1000</t>
  </si>
  <si>
    <t>LITTORAL COMBAT SHIP (LCS)</t>
  </si>
  <si>
    <t>PMS 501</t>
  </si>
  <si>
    <t>NAVY MULTIBAND TERMINAL (NMT)</t>
  </si>
  <si>
    <t>This sheet is updated annually with values from the Inflation Update workbook.  These values are used by the "Query" sheet to calculate weighted indices.  This sheet is not protected.</t>
  </si>
  <si>
    <r>
      <t xml:space="preserve">*  The </t>
    </r>
    <r>
      <rPr>
        <b/>
        <sz val="10"/>
        <rFont val="Arial"/>
        <family val="2"/>
      </rPr>
      <t>Inflation</t>
    </r>
    <r>
      <rPr>
        <sz val="10"/>
        <rFont val="Arial"/>
        <family val="2"/>
      </rPr>
      <t xml:space="preserve"> sheet has the annual FY to FY inflation rates for all years &amp; appropriations.</t>
    </r>
  </si>
  <si>
    <t>Notes:</t>
  </si>
  <si>
    <t>The CEC uses Other Procurement Army (OPA) and MRAP uses Other Procurement Air Force (OPAF) and Army (OPA) and the defense-wide procurement appropriations.</t>
  </si>
  <si>
    <t>Navy</t>
  </si>
  <si>
    <t>StartYear</t>
  </si>
  <si>
    <t>Army</t>
  </si>
  <si>
    <t>Marine Corps</t>
  </si>
  <si>
    <t>*n*</t>
  </si>
  <si>
    <t>n</t>
  </si>
  <si>
    <t>nm</t>
  </si>
  <si>
    <t>m</t>
  </si>
  <si>
    <t>*m*</t>
  </si>
  <si>
    <t>*d*</t>
  </si>
  <si>
    <t>*a*</t>
  </si>
  <si>
    <t>Perm</t>
  </si>
  <si>
    <t>OSD</t>
  </si>
  <si>
    <t>ShortTitle</t>
  </si>
  <si>
    <t>TreasCode</t>
  </si>
  <si>
    <t>Idx</t>
  </si>
  <si>
    <t>Long Title</t>
  </si>
  <si>
    <t>RDTEA</t>
  </si>
  <si>
    <t>APA</t>
  </si>
  <si>
    <t>MIPA</t>
  </si>
  <si>
    <t xml:space="preserve">ENVREST = Environmental Restoration for all services (O&amp;M) </t>
  </si>
  <si>
    <t>Below cells used by macros for advanced filtering</t>
  </si>
  <si>
    <t>C.  Enter Starting Values in Input Column (blue cells) Below</t>
  </si>
  <si>
    <t>RPMC (NONPAY Purchases) = Reserve Personnel, Marine Corps (1108)</t>
  </si>
  <si>
    <t>BRAC = Base Realignment and Closure, Navy (Milcon)</t>
  </si>
  <si>
    <t>DoD Wide</t>
  </si>
  <si>
    <t>End Army</t>
  </si>
  <si>
    <t>Army data starts in 1985</t>
  </si>
  <si>
    <r>
      <t xml:space="preserve">*  </t>
    </r>
    <r>
      <rPr>
        <b/>
        <sz val="10"/>
        <rFont val="Arial"/>
        <family val="2"/>
      </rPr>
      <t>Army Multi Appn</t>
    </r>
    <r>
      <rPr>
        <sz val="10"/>
        <rFont val="Arial"/>
        <family val="2"/>
      </rPr>
      <t xml:space="preserve"> displays indexes for all appropriations on one sheet</t>
    </r>
  </si>
  <si>
    <t>Army Multi Appn</t>
  </si>
  <si>
    <t>RDTE DoD</t>
  </si>
  <si>
    <t>Defense Wide Research, Development, Test &amp; Evaluation</t>
  </si>
  <si>
    <t>Milcon DoD</t>
  </si>
  <si>
    <t>Defense Wide Military Construction</t>
  </si>
  <si>
    <t>41 = DODRDTE</t>
  </si>
  <si>
    <t>42 =  DODMCN</t>
  </si>
  <si>
    <t xml:space="preserve">  1 = RDTEA</t>
  </si>
  <si>
    <t>Research, Development, Test &amp; Evaluation Army (RDTEA) Appropriation</t>
  </si>
  <si>
    <t xml:space="preserve">  2 = APA</t>
  </si>
  <si>
    <t>Aircraft Procurement Army (APA) Appropriation</t>
  </si>
  <si>
    <t xml:space="preserve">  3 = MIPA</t>
  </si>
  <si>
    <t>Missile Procurement Army (MIPA) Appropriation</t>
  </si>
  <si>
    <t xml:space="preserve">  4 = AMMO</t>
  </si>
  <si>
    <t>Ammunition Procurement Army (AMMO) Appropriation</t>
  </si>
  <si>
    <t xml:space="preserve">  5 = WTCV</t>
  </si>
  <si>
    <t xml:space="preserve">  6 = OPA</t>
  </si>
  <si>
    <t>Other Procurement Army (OPA) Appropriation</t>
  </si>
  <si>
    <t xml:space="preserve">  7 = CIVPAY</t>
  </si>
  <si>
    <t xml:space="preserve">  8 = OMA</t>
  </si>
  <si>
    <t>Operations &amp; Maintenance Army (OMA) Appropriation</t>
  </si>
  <si>
    <t xml:space="preserve">  9 = OMA_F</t>
  </si>
  <si>
    <t>10 = OMAR</t>
  </si>
  <si>
    <t>Operations &amp; Maintenance Army Reserve (OMAR) Appropriation</t>
  </si>
  <si>
    <t>11 = OMANG</t>
  </si>
  <si>
    <t>Operations &amp; Maintenance Army National Guard (OMANG) Appropriation</t>
  </si>
  <si>
    <t>12 = AFHO</t>
  </si>
  <si>
    <t>Family Housing Operations &amp; Maintenance Army (AFHO) Appropriation</t>
  </si>
  <si>
    <t>13 = MCA</t>
  </si>
  <si>
    <t>Military Construction Army (MCA) Appropriation</t>
  </si>
  <si>
    <t>14 = AFHC</t>
  </si>
  <si>
    <t>Family Housing Construction Army (AFHC) Appropriation</t>
  </si>
  <si>
    <t>15 = MCANG</t>
  </si>
  <si>
    <t>Military Construction Army National Guard (MCANG) Appropriation</t>
  </si>
  <si>
    <t>16 = MCAR</t>
  </si>
  <si>
    <t>Military Construction Army Reserve (MCAR) Appropriation</t>
  </si>
  <si>
    <t>17 = BRAC</t>
  </si>
  <si>
    <t>Base Realignment and Closure (BRAC) Appropriation</t>
  </si>
  <si>
    <t>18 = MPA pay</t>
  </si>
  <si>
    <t>19 = MPA non-pay</t>
  </si>
  <si>
    <t>20 = MPA composite</t>
  </si>
  <si>
    <t>21 = MPAR non-pay</t>
  </si>
  <si>
    <t>22 = MPAR composite</t>
  </si>
  <si>
    <t>23 = MPANG non-pay</t>
  </si>
  <si>
    <t>24 = MPANG composite</t>
  </si>
  <si>
    <t>25 = DERA</t>
  </si>
  <si>
    <t>Operation and Maintenance Environmental Restoration (DERA) Appropriation</t>
  </si>
  <si>
    <t>26 = CDA</t>
  </si>
  <si>
    <t>OMA</t>
  </si>
  <si>
    <t>CIVPAY</t>
  </si>
  <si>
    <t>OMA_F</t>
  </si>
  <si>
    <t>OMAR</t>
  </si>
  <si>
    <t>OMANG</t>
  </si>
  <si>
    <t>AFHO</t>
  </si>
  <si>
    <t>MCA</t>
  </si>
  <si>
    <t>AMMO</t>
  </si>
  <si>
    <t>WTCV</t>
  </si>
  <si>
    <t>OPA</t>
  </si>
  <si>
    <t>AFHC</t>
  </si>
  <si>
    <t>MCANG</t>
  </si>
  <si>
    <t>MCAR</t>
  </si>
  <si>
    <t>MPA pay</t>
  </si>
  <si>
    <t>MPA non-pay</t>
  </si>
  <si>
    <t>MPAR non-pay</t>
  </si>
  <si>
    <t>MPANG non-pay</t>
  </si>
  <si>
    <t>DERA</t>
  </si>
  <si>
    <t>CDA</t>
  </si>
  <si>
    <t>Military Pay Army (MPA) Appropriation Non-Pay</t>
  </si>
  <si>
    <t>Military Pay Army National Guard (MPANG) Appropriation Non-Pay</t>
  </si>
  <si>
    <t>Military Pay Army Reserve (MPAR) Appropriation Non-Pay</t>
  </si>
  <si>
    <t>Military Pay Army Reserve (MPAR) Appropriation Composite</t>
  </si>
  <si>
    <t>Military Pay Army (MPA) Appropriation Composite</t>
  </si>
  <si>
    <t>Star of Army calc</t>
  </si>
  <si>
    <t>Select       Index</t>
  </si>
  <si>
    <t>NDSF  (BLS HIST)</t>
  </si>
  <si>
    <t>PAN   MC</t>
  </si>
  <si>
    <t>ENV  REST</t>
  </si>
  <si>
    <t>Mil Con Res</t>
  </si>
  <si>
    <t>O&amp;M  MCR COMP</t>
  </si>
  <si>
    <t>O&amp;M  MC Purch</t>
  </si>
  <si>
    <t>O&amp;M  MC COMP</t>
  </si>
  <si>
    <t>The following changes will be incorporated with this new tool:</t>
  </si>
  <si>
    <t xml:space="preserve">Instead of having only four hard coded base years you can now choose any base year from 1985 - 2060. </t>
  </si>
  <si>
    <t>Additional column added: "budget year" that can be used to translate directly from one TY$ to another TY$ instead of deflating and re-inflating.</t>
  </si>
  <si>
    <t xml:space="preserve">Additional features:  </t>
  </si>
  <si>
    <t>o</t>
  </si>
  <si>
    <t>Quick Look calculator - provides BY/TY conversions</t>
  </si>
  <si>
    <t>Glossary of inflation related terms</t>
  </si>
  <si>
    <t xml:space="preserve">Instructions that explain how to use this tool </t>
  </si>
  <si>
    <t>Army Notes</t>
  </si>
  <si>
    <r>
      <t xml:space="preserve">            </t>
    </r>
    <r>
      <rPr>
        <b/>
        <sz val="14"/>
        <color indexed="10"/>
        <rFont val="Arial"/>
        <family val="2"/>
      </rPr>
      <t xml:space="preserve">   Optional</t>
    </r>
    <r>
      <rPr>
        <b/>
        <sz val="11"/>
        <color indexed="10"/>
        <rFont val="Arial"/>
        <family val="2"/>
      </rPr>
      <t xml:space="preserve"> - For Quick Look, complete steps A, B &amp; C below</t>
    </r>
  </si>
  <si>
    <r>
      <t xml:space="preserve">A.  Select Inflation Type from List   </t>
    </r>
    <r>
      <rPr>
        <b/>
        <sz val="14"/>
        <rFont val="Wingdings 3"/>
        <family val="1"/>
        <charset val="2"/>
      </rPr>
      <t>a</t>
    </r>
  </si>
  <si>
    <t>The terms "raw" and "weighted" will be used instead of "compound" and "composite".</t>
  </si>
  <si>
    <t xml:space="preserve">Select       Index   </t>
  </si>
  <si>
    <r>
      <t xml:space="preserve">*  </t>
    </r>
    <r>
      <rPr>
        <b/>
        <sz val="10"/>
        <rFont val="Arial"/>
        <family val="2"/>
      </rPr>
      <t>Army Notes</t>
    </r>
    <r>
      <rPr>
        <sz val="10"/>
        <rFont val="Arial"/>
        <family val="2"/>
      </rPr>
      <t xml:space="preserve"> gives guidance to the Army community on the use of this calculator</t>
    </r>
  </si>
  <si>
    <t>nmd</t>
  </si>
  <si>
    <t>All of the Army appropriations have been added, and formatted to make it easier for the joint community to use. The instruction page has been updated to include the new appropriation and formatting.</t>
  </si>
  <si>
    <r>
      <t xml:space="preserve">Compound Index (Army) - </t>
    </r>
    <r>
      <rPr>
        <sz val="10"/>
        <rFont val="Arial"/>
        <family val="2"/>
      </rPr>
      <t>see Raw Index</t>
    </r>
  </si>
  <si>
    <t>Note: Army data begins in 1985</t>
  </si>
  <si>
    <t>Weapons &amp; Track Vehicles Procurement Army (WTCV) Appropriation</t>
  </si>
  <si>
    <t xml:space="preserve">For questions/comments on the Army content of this workbook, contact the Office of the Deputy  </t>
  </si>
  <si>
    <t xml:space="preserve">For questions/comments on the Army content of this workbook, contact the  </t>
  </si>
  <si>
    <t>The Excel file that was agreed upon for use in this joint tool has evolved from the existing tool that the Navy has been using for many years in the past.</t>
  </si>
  <si>
    <t xml:space="preserve">SAR calculator -  converts budget dollars TY$ to BY$ </t>
  </si>
  <si>
    <t>Includes worksheets that display every appropriations'  indices for a given base year</t>
  </si>
  <si>
    <t>Procurement - Defense Wide Chemical Demil (CDA) Appropriation</t>
  </si>
  <si>
    <t>OMA(less fuel)</t>
  </si>
  <si>
    <t>PMA-262</t>
  </si>
  <si>
    <t>H-1 UPGRADES</t>
  </si>
  <si>
    <t>PMA-276</t>
  </si>
  <si>
    <t>IDECM</t>
  </si>
  <si>
    <t>PMA-272</t>
  </si>
  <si>
    <t>PMA 213</t>
  </si>
  <si>
    <t>PMA 266</t>
  </si>
  <si>
    <t>MPA COMP*</t>
  </si>
  <si>
    <t>MPANG COMP*</t>
  </si>
  <si>
    <t>MPAR COMP*</t>
  </si>
  <si>
    <t>20 = MPA** composite</t>
  </si>
  <si>
    <t>22 = MPAR** composite</t>
  </si>
  <si>
    <t>24 = MPANG** composite</t>
  </si>
  <si>
    <t>Note: Several Army appropriations did not have data in all years back to 1985.</t>
  </si>
  <si>
    <t>20 = MPA* composite</t>
  </si>
  <si>
    <t>22 = MPAR* composite</t>
  </si>
  <si>
    <t>24 = MPANG* composite</t>
  </si>
  <si>
    <t xml:space="preserve">* Calculations for the Army's three Composite Appropriations differ from Army's factors -- refer to Army site for factors consistent with the Army's </t>
  </si>
  <si>
    <t>For Army Composite Calculations</t>
  </si>
  <si>
    <t>Non-Pay</t>
  </si>
  <si>
    <t>Pay</t>
  </si>
  <si>
    <t>Raw 1985</t>
  </si>
  <si>
    <t>Raw</t>
  </si>
  <si>
    <t>Weighted</t>
  </si>
  <si>
    <t>Army Fiscal Year</t>
  </si>
  <si>
    <t>Output/ Result</t>
  </si>
  <si>
    <r>
      <t xml:space="preserve">         </t>
    </r>
    <r>
      <rPr>
        <b/>
        <sz val="14"/>
        <rFont val="Wingdings 3"/>
        <family val="1"/>
        <charset val="2"/>
      </rPr>
      <t>a</t>
    </r>
  </si>
  <si>
    <t xml:space="preserve">2. Select Appropriation/Cost  Element from this List  </t>
  </si>
  <si>
    <r>
      <t xml:space="preserve">B.  Enter Output/Target Year   </t>
    </r>
    <r>
      <rPr>
        <b/>
        <sz val="14"/>
        <rFont val="Wingdings 3"/>
        <family val="1"/>
        <charset val="2"/>
      </rPr>
      <t xml:space="preserve"> a</t>
    </r>
  </si>
  <si>
    <t>NAVY Programs</t>
  </si>
  <si>
    <t>Excel 2007 gives a less obvious warning about the enabling of macros than did Excel 2003.</t>
  </si>
  <si>
    <t>Just above the calculator sheet you will see the narrow warning band below.</t>
  </si>
  <si>
    <t>Select "Enable this content" and click on the "OK" button to enable the calculator macros.</t>
  </si>
  <si>
    <t>Calculator macro issue for Excel 2007</t>
  </si>
  <si>
    <t>Return to Main</t>
  </si>
  <si>
    <t>If you do not control your security settings, you will have to go through this process each time you wish to use the calculator</t>
  </si>
  <si>
    <t>OPD</t>
  </si>
  <si>
    <t>WCTV</t>
  </si>
  <si>
    <t>PNO-202</t>
  </si>
  <si>
    <t>EXCALIBUR</t>
  </si>
  <si>
    <t>PNO-366</t>
  </si>
  <si>
    <t>FMTV</t>
  </si>
  <si>
    <t>PNO-746</t>
  </si>
  <si>
    <t xml:space="preserve">GMLRS/GMLRS AW </t>
  </si>
  <si>
    <t>PNO-260</t>
  </si>
  <si>
    <t>IAMD</t>
  </si>
  <si>
    <t>PNO-205</t>
  </si>
  <si>
    <t>JLENS</t>
  </si>
  <si>
    <t>PNO-372</t>
  </si>
  <si>
    <t>LUH</t>
  </si>
  <si>
    <t>PNO-182</t>
  </si>
  <si>
    <t xml:space="preserve">MQ-1C UAS GREY EAGLE </t>
  </si>
  <si>
    <t>PNO-420</t>
  </si>
  <si>
    <t>PATRIOT PAC-3</t>
  </si>
  <si>
    <t>PNO-148</t>
  </si>
  <si>
    <t xml:space="preserve">PATRIOT/MEADS CAP </t>
  </si>
  <si>
    <t>PNO-531</t>
  </si>
  <si>
    <t xml:space="preserve">UH-60M BLACK HAWK </t>
  </si>
  <si>
    <t>PNO-341</t>
  </si>
  <si>
    <t>WIN-T INCREMENT 2</t>
  </si>
  <si>
    <t>PNO-349</t>
  </si>
  <si>
    <t>WIN-T INCREMENT 3</t>
  </si>
  <si>
    <t>PNO-350</t>
  </si>
  <si>
    <t>ARMY Programs</t>
  </si>
  <si>
    <t>RDT&amp;EN</t>
  </si>
  <si>
    <t>RDT&amp;EF</t>
  </si>
  <si>
    <t>RDT&amp;ED</t>
  </si>
  <si>
    <t>RDT&amp;EA</t>
  </si>
  <si>
    <t>Click on the "Options" button and the security options box, similar to the one below, will pop-up.</t>
  </si>
  <si>
    <t>Go to Query</t>
  </si>
  <si>
    <t>Go to Main</t>
  </si>
  <si>
    <t>Return To Main</t>
  </si>
  <si>
    <t>Army Multiple Appropriation Sheet</t>
  </si>
  <si>
    <t>Army Programs Link</t>
  </si>
  <si>
    <r>
      <t xml:space="preserve">*  </t>
    </r>
    <r>
      <rPr>
        <b/>
        <sz val="10"/>
        <rFont val="Arial"/>
        <family val="2"/>
      </rPr>
      <t xml:space="preserve">Definitions </t>
    </r>
    <r>
      <rPr>
        <sz val="10"/>
        <rFont val="Arial"/>
        <family val="2"/>
      </rPr>
      <t>of calculator inflation terms</t>
    </r>
  </si>
  <si>
    <t>Army 1985 first year</t>
  </si>
  <si>
    <r>
      <t xml:space="preserve">*  </t>
    </r>
    <r>
      <rPr>
        <b/>
        <sz val="10"/>
        <rFont val="Arial"/>
        <family val="2"/>
      </rPr>
      <t>Instructions</t>
    </r>
    <r>
      <rPr>
        <sz val="10"/>
        <rFont val="Arial"/>
        <family val="2"/>
      </rPr>
      <t xml:space="preserve"> and Points of Contact</t>
    </r>
  </si>
  <si>
    <r>
      <t xml:space="preserve">1. Select Service  </t>
    </r>
    <r>
      <rPr>
        <b/>
        <sz val="13"/>
        <rFont val="Wingdings 3"/>
        <family val="1"/>
        <charset val="2"/>
      </rPr>
      <t>a</t>
    </r>
  </si>
  <si>
    <t>Army Cost and Economics</t>
  </si>
  <si>
    <t>NCCA Inflation Site</t>
  </si>
  <si>
    <t>Questions/Comments</t>
  </si>
  <si>
    <t>Download the most recent version of this workbook from either NCCA's web site at:</t>
  </si>
  <si>
    <t>or the Army web site at:</t>
  </si>
  <si>
    <t>Link to Army Cost and Economics</t>
  </si>
  <si>
    <t>Enter starting values in the blue input cells.  The inflation factor (based on your selected appropriation, year, and type) is applied and the results given in the output column</t>
  </si>
  <si>
    <t>KC-130J</t>
  </si>
  <si>
    <t>PMA-207</t>
  </si>
  <si>
    <r>
      <t xml:space="preserve">*  </t>
    </r>
    <r>
      <rPr>
        <b/>
        <sz val="10"/>
        <rFont val="Arial"/>
        <family val="2"/>
      </rPr>
      <t>Inflation Table</t>
    </r>
    <r>
      <rPr>
        <sz val="10"/>
        <rFont val="Arial"/>
        <family val="2"/>
      </rPr>
      <t xml:space="preserve"> holds the most recently generated inflation index table        </t>
    </r>
  </si>
  <si>
    <r>
      <t>Result</t>
    </r>
    <r>
      <rPr>
        <b/>
        <sz val="10"/>
        <rFont val="Arial"/>
        <family val="2"/>
      </rPr>
      <t xml:space="preserve"> Base      Fiscal Year    Cost</t>
    </r>
  </si>
  <si>
    <r>
      <t xml:space="preserve">*  </t>
    </r>
    <r>
      <rPr>
        <b/>
        <sz val="10"/>
        <rFont val="Arial"/>
        <family val="2"/>
      </rPr>
      <t xml:space="preserve">Query </t>
    </r>
    <r>
      <rPr>
        <sz val="10"/>
        <rFont val="Arial"/>
        <family val="2"/>
      </rPr>
      <t xml:space="preserve">allows users to select a base year and appropriation, and generate the standard inflation tables.     It also has a "Quick Look" inflation calculator option.                                                                                                                                                               </t>
    </r>
    <r>
      <rPr>
        <b/>
        <sz val="10"/>
        <rFont val="Arial"/>
        <family val="2"/>
      </rPr>
      <t/>
    </r>
  </si>
  <si>
    <t>Aircraft Procurement  (APN)</t>
  </si>
  <si>
    <t>TOP</t>
  </si>
  <si>
    <t>COMPOSITES</t>
  </si>
  <si>
    <t>FY1</t>
  </si>
  <si>
    <t>CY1</t>
  </si>
  <si>
    <t>FY2</t>
  </si>
  <si>
    <t>Pay Raise takes effect R1</t>
  </si>
  <si>
    <t>CY2</t>
  </si>
  <si>
    <t>Pay Raise takes effect R2</t>
  </si>
  <si>
    <t>R1=1.037</t>
  </si>
  <si>
    <t>R2 = 1.046</t>
  </si>
  <si>
    <t>Sum of 4 quarters</t>
  </si>
  <si>
    <t>FY2 /F1</t>
  </si>
  <si>
    <t>Raise in pay rate</t>
  </si>
  <si>
    <t>Method 1</t>
  </si>
  <si>
    <t>Method 2</t>
  </si>
  <si>
    <t>Raise = '(1*1.037 + 3*1.046)/4</t>
  </si>
  <si>
    <t>Raise =(1 + 3*1.046)/((1/1.037) + 3)</t>
  </si>
  <si>
    <t>Example</t>
  </si>
  <si>
    <t>Indexes are for base year 2014 - the Raw Index value of 1.0000 for 2014 is a quick way to confirm this</t>
  </si>
  <si>
    <t>NAVY</t>
  </si>
  <si>
    <t>Ratio</t>
  </si>
  <si>
    <t>Budget Year</t>
  </si>
  <si>
    <t>Milpay only</t>
  </si>
  <si>
    <t>You can use any of the indexes for inflation adjustments, but know all transformations are equivalent to a CY to CY change</t>
  </si>
  <si>
    <t>OMN (Composite)</t>
  </si>
  <si>
    <t>The conversion done using the Raw and Weighted Indexes from a given Base Year can be expressed as a comparison of two</t>
  </si>
  <si>
    <t>New Price /Old Price = New Index/Old Index    or   New Price = Old Price * (New Index/Old Index)</t>
  </si>
  <si>
    <t>1)  Convert the existing dollars to the base year of the index.</t>
  </si>
  <si>
    <t>2)  Convert the now base year dollars, to either then year dollars or to a different constant dollar.</t>
  </si>
  <si>
    <t xml:space="preserve">Weighted Index </t>
  </si>
  <si>
    <t xml:space="preserve">Budget Year Index </t>
  </si>
  <si>
    <t>C2012$ 000's</t>
  </si>
  <si>
    <t>C2014$ 000's</t>
  </si>
  <si>
    <t>TY$ 000's</t>
  </si>
  <si>
    <t>Fiscal Yr</t>
  </si>
  <si>
    <t>Calendar Yr</t>
  </si>
  <si>
    <t>`</t>
  </si>
  <si>
    <t>DON Multiple Appropriation Sheet</t>
  </si>
  <si>
    <t>TY06</t>
  </si>
  <si>
    <t>CY14</t>
  </si>
  <si>
    <t>divide &gt;</t>
  </si>
  <si>
    <t>multiply &gt;</t>
  </si>
  <si>
    <t>TY08</t>
  </si>
  <si>
    <t>Old Value*(New Index/Old Index) = New Value  &gt;</t>
  </si>
  <si>
    <t xml:space="preserve">TY $ </t>
  </si>
  <si>
    <t>Wages require no outlay profile - note the three indexes are the same</t>
  </si>
  <si>
    <t>For example a program Base Year or the Base Year of an index.</t>
  </si>
  <si>
    <t>Convert to CY14$ by dividing by weighted factor</t>
  </si>
  <si>
    <t>Weighted factor</t>
  </si>
  <si>
    <t>CY14$'s</t>
  </si>
  <si>
    <t>Slip 1yr and convert to the appropriate TY$ by multiplying by the appropriate yearly weighted factor.</t>
  </si>
  <si>
    <t>TY $</t>
  </si>
  <si>
    <t>We have shifted the TY$ profile 1 yr.  We have changed the TY14 value to TY15, TY15 to TY16, etc.</t>
  </si>
  <si>
    <t>This is a conversion based on the weighted index.   We could alternatively use the Budget Year Index (BYI) as discussed below.</t>
  </si>
  <si>
    <t>Budget Year factor</t>
  </si>
  <si>
    <t>TY14$</t>
  </si>
  <si>
    <t>Factor</t>
  </si>
  <si>
    <t>TY10</t>
  </si>
  <si>
    <t>TY16</t>
  </si>
  <si>
    <t>BYI Examples</t>
  </si>
  <si>
    <t>New Value</t>
  </si>
  <si>
    <t>Old Value</t>
  </si>
  <si>
    <t>TY07</t>
  </si>
  <si>
    <t>TY11</t>
  </si>
  <si>
    <t>TY15</t>
  </si>
  <si>
    <t>Divide by yearly factor to convert</t>
  </si>
  <si>
    <t>Multiply by yearly factor to convert</t>
  </si>
  <si>
    <t xml:space="preserve">Note, the BYI index contains the same relative inflation information so the ratios of two BYI factors will be equal to the ratios of the </t>
  </si>
  <si>
    <t xml:space="preserve">corresponding weighted index.  See below.  </t>
  </si>
  <si>
    <t>TY transformations achieved using the weighted index can also be achieved using the budget year index</t>
  </si>
  <si>
    <t>Slip 1yr and convert to the appropriate new TY$ by multiplying by the appropriate yearly Budget Year factor.</t>
  </si>
  <si>
    <t>Divide by the yearly BYI to converting all to TY14$'s</t>
  </si>
  <si>
    <t>Index example:</t>
  </si>
  <si>
    <t>The mechanics for CY to CY,  CY to TY, TY to TY etc. are the same as identified in the procurement section above.</t>
  </si>
  <si>
    <t>Examples _Notes</t>
  </si>
  <si>
    <r>
      <t xml:space="preserve">*  </t>
    </r>
    <r>
      <rPr>
        <b/>
        <sz val="10"/>
        <rFont val="Arial"/>
        <family val="2"/>
      </rPr>
      <t>Examples_Notes</t>
    </r>
    <r>
      <rPr>
        <sz val="10"/>
        <rFont val="Arial"/>
        <family val="2"/>
      </rPr>
      <t xml:space="preserve">  examples of using the indexes and notes on Composite and Manpower Indexes</t>
    </r>
  </si>
  <si>
    <t>Construction of fiscal year factors from annual Pay guidance.</t>
  </si>
  <si>
    <t xml:space="preserve">For a more detailed discussion on inflation and data normalization you can refer to </t>
  </si>
  <si>
    <t>A brief example of the mechanical application of inflation factors.</t>
  </si>
  <si>
    <t>Notes on two areas that often generate questions</t>
  </si>
  <si>
    <t>Brief review of "Composite Rates"</t>
  </si>
  <si>
    <t>Below we provide examples to briefly review all the basic calculations</t>
  </si>
  <si>
    <t>From the Query Tab make the desired selection - the extract is immediately below</t>
  </si>
  <si>
    <t>Note: any constant $ value can be converted to a new baseline constant $ (in this case 2014) by dividing by the appropriate factor</t>
  </si>
  <si>
    <t>General comments/background:</t>
  </si>
  <si>
    <t>Procurement Example</t>
  </si>
  <si>
    <r>
      <t xml:space="preserve">ratios or an equation based on the ratios.  </t>
    </r>
    <r>
      <rPr>
        <i/>
        <sz val="11"/>
        <rFont val="Arial"/>
        <family val="2"/>
      </rPr>
      <t>Note that Base Years are a subset of Constant Years being the Constant Year of reference</t>
    </r>
  </si>
  <si>
    <t>Wtd '06 Ind</t>
  </si>
  <si>
    <t>Wtd '08 Ind</t>
  </si>
  <si>
    <t xml:space="preserve">   In one equation</t>
  </si>
  <si>
    <t>The examples are all based on adjustments to Aircraft Procurement Values</t>
  </si>
  <si>
    <t>Example: Slip a fiscal year procurement profile by a year using weighted index</t>
  </si>
  <si>
    <t>Example: Slip a fiscal year procurement profile by a year using the budget year index</t>
  </si>
  <si>
    <t>The first step is to extract the inflation factors for the desired appropriation and base year</t>
  </si>
  <si>
    <r>
      <t>Appropriation</t>
    </r>
    <r>
      <rPr>
        <sz val="10"/>
        <rFont val="Arial"/>
        <family val="2"/>
      </rPr>
      <t xml:space="preserve"> - Categories of funds by which legislative acts permit the government to make obligations.  Appropriations may include one (unitary) or multiple cost elements (composite) (see </t>
    </r>
    <r>
      <rPr>
        <b/>
        <sz val="10"/>
        <rFont val="Arial"/>
        <family val="2"/>
      </rPr>
      <t>Composite Inflation</t>
    </r>
    <r>
      <rPr>
        <sz val="10"/>
        <rFont val="Arial"/>
        <family val="2"/>
      </rPr>
      <t xml:space="preserve">).  An appropriation grants budget authority. </t>
    </r>
  </si>
  <si>
    <r>
      <t>Constant Dollar</t>
    </r>
    <r>
      <rPr>
        <sz val="10"/>
        <rFont val="Arial"/>
        <family val="2"/>
      </rPr>
      <t xml:space="preserve"> - Effects of inflation have been removed allowing you to compare purchasing power or funding between years.  Fiscal year dollar is sometimes used to mean a constant dollar for a particular year.  In practice, the Constant Dollar programs report their costs/funding in is referred to as Base Year Dollar.</t>
    </r>
  </si>
  <si>
    <t>Program funding profile in (000's) of Constant (C) 2012$'s</t>
  </si>
  <si>
    <t xml:space="preserve">For questions/comments on this workbook, contact NCCA.  </t>
  </si>
  <si>
    <t>A.  DAU course materials for BCF 106 or BCF 204 for normalization</t>
  </si>
  <si>
    <t>1.) One Constant $ to another Constant $</t>
  </si>
  <si>
    <t>2.) From Constant $ to Then Year $</t>
  </si>
  <si>
    <t>3.) Then Year $ to Constant $</t>
  </si>
  <si>
    <t>4.) From Then Year $ to Then Year $ (to accommodate a one year slip in procurement).</t>
  </si>
  <si>
    <t>Indexes from the above extract</t>
  </si>
  <si>
    <r>
      <t xml:space="preserve">2.) Convert Constant$'s to Then-Year (also called Budget Year)$'s - </t>
    </r>
    <r>
      <rPr>
        <i/>
        <sz val="11"/>
        <rFont val="Arial"/>
        <family val="2"/>
      </rPr>
      <t>convert the CY 2014 procurement stream into Then-Year by multiplying by the weighted index.  You will use the weighted index for CY to TY conversion.  Reflects impact of outlays</t>
    </r>
  </si>
  <si>
    <t xml:space="preserve">3.) The conversions from Then-Year$ to Constant$ (CY 2014) </t>
  </si>
  <si>
    <t>Constructing Fiscal Year Pay Indexes</t>
  </si>
  <si>
    <t>18 = NOT USED</t>
  </si>
  <si>
    <t>31 = NOT USED</t>
  </si>
  <si>
    <t>35 = NOT USED</t>
  </si>
  <si>
    <t>38 = ENVIRON</t>
  </si>
  <si>
    <t>SCN (NAVSEA/BLS HIST) = SCN (1611) (Bureau of Labor Statistics Historical, OSD Future)</t>
  </si>
  <si>
    <t xml:space="preserve">Examples based on an APN procurement </t>
  </si>
  <si>
    <t>Since the title didn't specify less fuel, the index includes OMN Purchase,  CIV Pay, and Fuel</t>
  </si>
  <si>
    <t xml:space="preserve">Examples will convert from: </t>
  </si>
  <si>
    <t>G/ATOR</t>
  </si>
  <si>
    <t>PMM-203</t>
  </si>
  <si>
    <t xml:space="preserve">LITTORAL COMBAT SHIP (LCS) Mission Modules </t>
  </si>
  <si>
    <t>PMS 420</t>
  </si>
  <si>
    <t>MIDS</t>
  </si>
  <si>
    <t>PMW-170</t>
  </si>
  <si>
    <t xml:space="preserve">P-8A </t>
  </si>
  <si>
    <t>SHIP TO SHORE CONNECTOR (SSC)</t>
  </si>
  <si>
    <t>RDT&amp;ENT</t>
  </si>
  <si>
    <t>OPF</t>
  </si>
  <si>
    <t>OPMC</t>
  </si>
  <si>
    <t>AH-64E New Build</t>
  </si>
  <si>
    <t>PNO-437</t>
  </si>
  <si>
    <t>AH-64E Remanufacture</t>
  </si>
  <si>
    <t>AMF JTRS</t>
  </si>
  <si>
    <t>PNO-421</t>
  </si>
  <si>
    <t>CH-47F</t>
  </si>
  <si>
    <t>PNO-278</t>
  </si>
  <si>
    <t>JTN</t>
  </si>
  <si>
    <t>PNO-284</t>
  </si>
  <si>
    <t>JTRS HMS</t>
  </si>
  <si>
    <t>PNO-385</t>
  </si>
  <si>
    <t>PIM</t>
  </si>
  <si>
    <t>PNO-466</t>
  </si>
  <si>
    <r>
      <t xml:space="preserve">1.) Convert Constant 2012$'s to Constant 2014$'s  -  </t>
    </r>
    <r>
      <rPr>
        <i/>
        <sz val="11"/>
        <rFont val="Arial"/>
        <family val="2"/>
      </rPr>
      <t xml:space="preserve">simply </t>
    </r>
    <r>
      <rPr>
        <b/>
        <i/>
        <sz val="11"/>
        <color rgb="FFFF0000"/>
        <rFont val="Arial"/>
        <family val="2"/>
      </rPr>
      <t>divide by Raw Index factor for 2012 0.9707</t>
    </r>
    <r>
      <rPr>
        <i/>
        <sz val="11"/>
        <rFont val="Arial"/>
        <family val="2"/>
      </rPr>
      <t xml:space="preserve"> to convert to the new constant year (or base year) 2014. CY$ to CY$ conversion will always use the Raw Index</t>
    </r>
  </si>
  <si>
    <t>AMDR</t>
  </si>
  <si>
    <t>IWS 2.0</t>
  </si>
  <si>
    <r>
      <t>Fuel</t>
    </r>
    <r>
      <rPr>
        <b/>
        <sz val="10"/>
        <color rgb="FFFF0000"/>
        <rFont val="Arial"/>
        <family val="2"/>
      </rPr>
      <t>*</t>
    </r>
  </si>
  <si>
    <r>
      <t>Mil Pay</t>
    </r>
    <r>
      <rPr>
        <b/>
        <sz val="10"/>
        <color rgb="FFFF0000"/>
        <rFont val="Arial"/>
        <family val="2"/>
      </rPr>
      <t>*</t>
    </r>
  </si>
  <si>
    <r>
      <t>Civ Pay</t>
    </r>
    <r>
      <rPr>
        <b/>
        <sz val="10"/>
        <color rgb="FFFF0000"/>
        <rFont val="Arial"/>
        <family val="2"/>
      </rPr>
      <t>*</t>
    </r>
  </si>
  <si>
    <t>VH-92A</t>
  </si>
  <si>
    <t>PMA-274</t>
  </si>
  <si>
    <t>MQ-8 FIRE SCOUT</t>
  </si>
  <si>
    <t>d</t>
  </si>
  <si>
    <t>27 = Fuel Budget</t>
  </si>
  <si>
    <r>
      <t>Cost Element</t>
    </r>
    <r>
      <rPr>
        <sz val="10"/>
        <rFont val="Arial"/>
        <family val="2"/>
      </rPr>
      <t xml:space="preserve"> - Costs for which inflation/escalation rates are provided by OMB/OSD such as purchases, pay and fuel.</t>
    </r>
  </si>
  <si>
    <r>
      <t>Base Year</t>
    </r>
    <r>
      <rPr>
        <sz val="10"/>
        <rFont val="Arial"/>
        <family val="2"/>
      </rPr>
      <t xml:space="preserve"> - A reference year from which to measure inflation or escalation. The Raw Index will always equal 1.00 for the Base Year chosen.  Base Year and Constant Year are equivalent for the year reflected. Note that acquisition programs will report cost in a Base Year.  </t>
    </r>
  </si>
  <si>
    <r>
      <t>Budget Dollar</t>
    </r>
    <r>
      <rPr>
        <sz val="10"/>
        <rFont val="Arial"/>
        <family val="2"/>
      </rPr>
      <t xml:space="preserve"> - Funds inflated for budgeting purposes. Adjusts for inflation/escalation for the years of expenditure, calculated by applying inflation/escalation rates to the outlay profile.  Also called "</t>
    </r>
    <r>
      <rPr>
        <b/>
        <sz val="10"/>
        <rFont val="Arial"/>
        <family val="2"/>
      </rPr>
      <t>then-year dollar</t>
    </r>
    <r>
      <rPr>
        <sz val="10"/>
        <rFont val="Arial"/>
        <family val="2"/>
      </rPr>
      <t>" for a particular budget year.  The Total Obligational Authority (TOA) of funds appropriated in a specific year (Budget or Then Year Dollars) must properly reflect the impact of inflation/escalation over the years of actual expenditure (outlay).</t>
    </r>
  </si>
  <si>
    <r>
      <t>Budget Year Index (Multiplier)</t>
    </r>
    <r>
      <rPr>
        <sz val="10"/>
        <rFont val="Arial"/>
        <family val="2"/>
      </rPr>
      <t xml:space="preserve"> - An index created to inflate budget dollars from one budget year to another.  Also called TOA deflator.  This index is similar to the Weighted Index but divides the index by the base year value to set budget year index to 1.0 for the base year.  See the Example_Notes Tab for more detail.</t>
    </r>
  </si>
  <si>
    <r>
      <t xml:space="preserve">Constant Price - </t>
    </r>
    <r>
      <rPr>
        <sz val="10"/>
        <rFont val="Arial"/>
        <family val="2"/>
      </rPr>
      <t>A dollar value that has been adjusted for the price escalation of a specific good/commodity/service.  The normalization to a constant price adjusts for market price changes over time including but not limited to,  inflation. OSD Guidance for Fuel, Military Pay and Civilian Pay are for constant price adjustments.</t>
    </r>
  </si>
  <si>
    <r>
      <t>Inflation/Escalation Rate</t>
    </r>
    <r>
      <rPr>
        <sz val="10"/>
        <rFont val="Arial"/>
        <family val="2"/>
      </rPr>
      <t xml:space="preserve"> - The percentage change in the general/specific price level from one period to another. A series of these changes over time forms an index. This rate is not intended to account for changes in quality over time. </t>
    </r>
  </si>
  <si>
    <r>
      <t>Raw Inflation/Escalation Index</t>
    </r>
    <r>
      <rPr>
        <sz val="10"/>
        <rFont val="Arial"/>
        <family val="2"/>
      </rPr>
      <t xml:space="preserve"> - An index built from compounding the annual rate changes (inflation/escalation).  Used to convert from one Base/Constant Dollar to another years Base/Constant Dollar. The index is not influenced by Outlay Profiles.  </t>
    </r>
    <r>
      <rPr>
        <sz val="10"/>
        <color rgb="FF006600"/>
        <rFont val="Arial"/>
        <family val="2"/>
      </rPr>
      <t>This index is equivalent to what the Army referred to as a Compound Index</t>
    </r>
    <r>
      <rPr>
        <sz val="10"/>
        <color rgb="FF008000"/>
        <rFont val="Arial"/>
        <family val="2"/>
      </rPr>
      <t>.</t>
    </r>
  </si>
  <si>
    <t xml:space="preserve">Background and Instructions for Creating and Using Indices  </t>
  </si>
  <si>
    <t>Inflation_Escalation</t>
  </si>
  <si>
    <t xml:space="preserve">Expanded SAR </t>
  </si>
  <si>
    <t>Yes</t>
  </si>
  <si>
    <t>PMA-251</t>
  </si>
  <si>
    <t>AGM-88E AARGM</t>
  </si>
  <si>
    <t>AIM-9X Blk II</t>
  </si>
  <si>
    <t>MPAF</t>
  </si>
  <si>
    <t>CVN 78 CLASS</t>
  </si>
  <si>
    <t xml:space="preserve">O&amp;MN  </t>
  </si>
  <si>
    <t>E-2D AHE</t>
  </si>
  <si>
    <t>JPALS Inc 1A</t>
  </si>
  <si>
    <t>MISC-PROC</t>
  </si>
  <si>
    <t>LPD-17</t>
  </si>
  <si>
    <t>PMA/W 101</t>
  </si>
  <si>
    <t>PDW, OPA, APAF, OPAF</t>
  </si>
  <si>
    <t>MQ-4C TRITON (formerly BAMS UAS)</t>
  </si>
  <si>
    <t>TRIDENT II MSL</t>
  </si>
  <si>
    <t>MCDW, PDW, APAF</t>
  </si>
  <si>
    <t>The mechanics of this can be seen as a two step process:</t>
  </si>
  <si>
    <t>Constant $  to  Constant $</t>
  </si>
  <si>
    <t>Constant $  to  Then-Year $</t>
  </si>
  <si>
    <t>Then-Year $ to Constant $</t>
  </si>
  <si>
    <t>Then-Year $ to Then-Year $</t>
  </si>
  <si>
    <t>Constant$</t>
  </si>
  <si>
    <t>TY$</t>
  </si>
  <si>
    <t>B. The DOD Inflation Handbook - 2nd edition</t>
  </si>
  <si>
    <t>*Note: If Then-Year value is based on the use of a Non-OSD (GDP-Deflator Based) then the Then-Year to Then-Year will not be correct.</t>
  </si>
  <si>
    <r>
      <t>Combined Outlay Factor</t>
    </r>
    <r>
      <rPr>
        <sz val="10"/>
        <rFont val="Arial"/>
        <family val="2"/>
      </rPr>
      <t xml:space="preserve"> -  A single factor that  annually captures the application of inflation/escalation to the outlay profile.  Used in the calculation of the Weighted and Budget Indices.</t>
    </r>
  </si>
  <si>
    <r>
      <t>Composite Inflation Rate/Index</t>
    </r>
    <r>
      <rPr>
        <sz val="10"/>
        <rFont val="Arial"/>
        <family val="2"/>
      </rPr>
      <t xml:space="preserve"> - An index that combines the inflation/escalation impact on two or more cost elements; for example, the OMN index can consists of purchases, civilian pay and fuel.  N801 provides percentages (for Navy Indices) used to combine individual indices to produce the Composite Index.  Also called aggregate.  </t>
    </r>
    <r>
      <rPr>
        <sz val="10"/>
        <color indexed="17"/>
        <rFont val="Arial"/>
        <family val="2"/>
      </rPr>
      <t>The Army Composite Index is equivalent to the Weighted Index in this calculator.</t>
    </r>
  </si>
  <si>
    <r>
      <t>Outlay Profile</t>
    </r>
    <r>
      <rPr>
        <sz val="10"/>
        <rFont val="Arial"/>
        <family val="2"/>
      </rPr>
      <t xml:space="preserve"> -  The rates at which dollars in each annual appropriation are expended over time, displayed as percentage of  funds expended per year.  To calculate the annual budget/fiscal year values, inflation is applied according to the outlay profile and summed to determine the required budget amount.  There are no outlay profiles for pay and fuel, which are expended entirely in the year they are appropriated.  Also referred to as  spend-out or expenditure rate.</t>
    </r>
  </si>
  <si>
    <r>
      <t>Weighted Index</t>
    </r>
    <r>
      <rPr>
        <sz val="10"/>
        <rFont val="Arial"/>
        <family val="2"/>
      </rPr>
      <t xml:space="preserve"> - An index used to account for the impact of inflation as an appropriated amount is expended over time.   It is calculated by combining the Raw Inflation Index with the outlay profiles. Note that for Fuel, MILPAY and CIVPAY the Raw Index is the same as the Weighted and Budget Year Indices because these expenses are assumed to be fully expended in one year.  </t>
    </r>
    <r>
      <rPr>
        <sz val="10"/>
        <color rgb="FF006600"/>
        <rFont val="Arial"/>
        <family val="2"/>
      </rPr>
      <t xml:space="preserve"> This index is equivalent to what the Army referred to as the Composite Index.</t>
    </r>
  </si>
  <si>
    <r>
      <t xml:space="preserve">Inflation - </t>
    </r>
    <r>
      <rPr>
        <sz val="10"/>
        <rFont val="Arial"/>
        <family val="2"/>
      </rPr>
      <t>A rise in the general price level.  It is an economy wide measure.  The  JIC measure comes from the annual OSD Inflation Guidance. It is largely based on the implicit price deflator for the Gross Domestic Product (GDP).</t>
    </r>
  </si>
  <si>
    <r>
      <t>Inflation/Escalation Index</t>
    </r>
    <r>
      <rPr>
        <sz val="10"/>
        <rFont val="Arial"/>
        <family val="2"/>
      </rPr>
      <t xml:space="preserve"> - A series of numbers</t>
    </r>
    <r>
      <rPr>
        <sz val="10"/>
        <rFont val="Arial"/>
        <family val="2"/>
      </rPr>
      <t xml:space="preserve"> that represents the cumulative yearly effect of inflation/escalation.  It is usually expressed in reference to a specific reference year, calculated by dividing the index by the factor for the specific reference year.  For the Raw Index this results in a base value of 1.0.  The index may be restated in any base year.</t>
    </r>
  </si>
  <si>
    <t xml:space="preserve"> Examples_Notes</t>
  </si>
  <si>
    <r>
      <t xml:space="preserve">Escalation- </t>
    </r>
    <r>
      <rPr>
        <sz val="10"/>
        <rFont val="Arial"/>
        <family val="2"/>
      </rPr>
      <t xml:space="preserve">The change (or percentage change ) in the price of a good, service or a selection or goods and services overtime.  The change is in the nominal value only and should not reflect a change in the quality of the good or service.  It can be positive or negative and it includes both the impact of inflation and real market forces on a good/commodity/service. Fuel, MILPAY, and CIVPAY are examples of indices reflecting escalation. </t>
    </r>
  </si>
  <si>
    <t xml:space="preserve">EXAMPLES:  </t>
  </si>
  <si>
    <t>Calculator Glossary</t>
  </si>
  <si>
    <t>Glossary</t>
  </si>
  <si>
    <t>Civ pay = Civilian Payroll for all services (OSD Cost Escalation Element)</t>
  </si>
  <si>
    <t>Fuel for all services (OSD Cost Escalation Element)</t>
  </si>
  <si>
    <t>Civilian Pay (CIVPAY) Appropriation (Escalation)</t>
  </si>
  <si>
    <t>Military Pay Army (MPA) Appropriation (Escalation)</t>
  </si>
  <si>
    <t>Military Pay Army National Guard (MPANG) Appropriation Composite</t>
  </si>
  <si>
    <t>Operations &amp; Maintenance Army Fuel (OMA_F) Appropriation (Escalation)</t>
  </si>
  <si>
    <t>Military Pay only (OSD Cost Escalation Element)</t>
  </si>
  <si>
    <t>GII</t>
  </si>
  <si>
    <t>General Inflation Index</t>
  </si>
  <si>
    <t>are included in the SAR guidance and was agreed to by CAPE and Service Representatives</t>
  </si>
  <si>
    <r>
      <t xml:space="preserve">** Inflation and Escalation </t>
    </r>
    <r>
      <rPr>
        <sz val="10"/>
        <rFont val="Arial"/>
        <family val="2"/>
      </rPr>
      <t>note on the difference and use in indices</t>
    </r>
    <r>
      <rPr>
        <b/>
        <sz val="10"/>
        <rFont val="Arial"/>
        <family val="2"/>
      </rPr>
      <t xml:space="preserve">  </t>
    </r>
    <r>
      <rPr>
        <sz val="10"/>
        <rFont val="Arial"/>
        <family val="2"/>
      </rPr>
      <t xml:space="preserve">     </t>
    </r>
    <r>
      <rPr>
        <b/>
        <sz val="10"/>
        <color rgb="FFFF0000"/>
        <rFont val="Arial"/>
        <family val="2"/>
      </rPr>
      <t>**Please read**</t>
    </r>
  </si>
  <si>
    <r>
      <t xml:space="preserve">*  </t>
    </r>
    <r>
      <rPr>
        <b/>
        <sz val="10"/>
        <rFont val="Arial"/>
        <family val="2"/>
      </rPr>
      <t>DON</t>
    </r>
    <r>
      <rPr>
        <sz val="10"/>
        <rFont val="Arial"/>
        <family val="2"/>
      </rPr>
      <t xml:space="preserve"> </t>
    </r>
    <r>
      <rPr>
        <b/>
        <sz val="10"/>
        <rFont val="Arial"/>
        <family val="2"/>
      </rPr>
      <t>Multi Appn</t>
    </r>
    <r>
      <rPr>
        <sz val="10"/>
        <rFont val="Arial"/>
        <family val="2"/>
      </rPr>
      <t xml:space="preserve"> displays indexes for all appropriations on one sheet</t>
    </r>
  </si>
  <si>
    <r>
      <t xml:space="preserve">*  The </t>
    </r>
    <r>
      <rPr>
        <b/>
        <sz val="10"/>
        <rFont val="Arial"/>
        <family val="2"/>
      </rPr>
      <t>Composite</t>
    </r>
    <r>
      <rPr>
        <sz val="10"/>
        <rFont val="Arial"/>
        <family val="2"/>
      </rPr>
      <t xml:space="preserve"> sheet has the cost element weightings for the thirteen composite appropriation indices received from N801.  This is for information only.</t>
    </r>
  </si>
  <si>
    <t>*New* Generate Army MPA composite, MPANG composite, and MPAR composite factors with the Query tab</t>
  </si>
  <si>
    <t>Indx</t>
  </si>
  <si>
    <t>Category</t>
  </si>
  <si>
    <t>CICPAY = Civilian Payroll for all services (OSD Cost Element)</t>
  </si>
  <si>
    <t>Civ Pay*</t>
  </si>
  <si>
    <t>Fuel for all services (OSD Cost Element)</t>
  </si>
  <si>
    <t>Fuel*</t>
  </si>
  <si>
    <t>Military Pay only (OSD Cost Element)</t>
  </si>
  <si>
    <t>Mil Pay*</t>
  </si>
  <si>
    <t>NDSF (BLS History) = National Defense Sealift Fund (BLS historical, OSD future)(4557)</t>
  </si>
  <si>
    <t>Civ pay = Civilian Payroll for all services (OSD Cost Element)</t>
  </si>
  <si>
    <t>Selected subset of DON factors (1970 - 2060) for easy transfer</t>
  </si>
  <si>
    <t>Return to Multi Appn</t>
  </si>
  <si>
    <t>MPA  COMP</t>
  </si>
  <si>
    <t>MPANG COMP</t>
  </si>
  <si>
    <t>MPAR COMP</t>
  </si>
  <si>
    <t>Base Year Wtd Index</t>
  </si>
  <si>
    <t>Selected subset of DON factors (1985 - 2060) for easy transfer</t>
  </si>
  <si>
    <t>Return to Army Multi Appn</t>
  </si>
  <si>
    <t>Fuel factor for the current year reflects price assumptions when PB was originally submitted and not updates throughout the year</t>
  </si>
  <si>
    <t>This sheet has composite factors for 13 appropriations.  Jan 2018</t>
  </si>
  <si>
    <t xml:space="preserve">These composit factor values for composite weights are copied from N801's inflation file annually.  For Jan 2018 update N801 had just completed their update. Usually it is updated in Dec with the N801 values from the previous March.  The colored rows indicates the latest updated years.  Subsequent years are automatically copied from the last updated row.  To update, copy the block of 6 FYDP years for each appropriation from the N801 file "WEIGHTS"  sheet.  Because this sheet is transposed from the N801 file, use Paste Special, Values, Transpose to paste the block of factors.  </t>
  </si>
  <si>
    <t>Hide AC to AP</t>
  </si>
  <si>
    <t>NDSF (NAVSEA/BLS SCN History) = National Defense Sealift Fund (NAVSEA/BLS historical, OSD future)(4557)</t>
  </si>
  <si>
    <t>Hide columns L -AD</t>
  </si>
  <si>
    <t>AAG</t>
  </si>
  <si>
    <t>ACV 1.1</t>
  </si>
  <si>
    <t>PM AAA</t>
  </si>
  <si>
    <t xml:space="preserve">O&amp;MN, MC  </t>
  </si>
  <si>
    <t xml:space="preserve">F/A-18 E/F IRST </t>
  </si>
  <si>
    <t>NGJ-MB Inc 1</t>
  </si>
  <si>
    <t>PMA 234</t>
  </si>
  <si>
    <t>OASuW Inc 1 (LRASM)</t>
  </si>
  <si>
    <t>PMA 201</t>
  </si>
  <si>
    <t>MDAF</t>
  </si>
  <si>
    <t>SSBN 826</t>
  </si>
  <si>
    <t>PMS 397</t>
  </si>
  <si>
    <t>T-AO 205 Class1</t>
  </si>
  <si>
    <t>PMS 325</t>
  </si>
  <si>
    <t>This sheet was updated Jan 2019</t>
  </si>
  <si>
    <t>This sheet updated Jan 2019</t>
  </si>
  <si>
    <t>Enter Base Year     (1970-2025)</t>
  </si>
  <si>
    <t xml:space="preserve">*New* To accommodate the volatile environment for fuel, the 2.5% rate for FY25 fuel rates and beyond </t>
  </si>
  <si>
    <t>JIC Jan 2019</t>
  </si>
  <si>
    <t>Enter Base Year        (1985-2025)</t>
  </si>
  <si>
    <t>Office of the Deputy Assistant Secretary of the Army, Cost and Economics at (703) 697-1565</t>
  </si>
  <si>
    <t xml:space="preserve">Regarding Procurement – Defense Wide, Chemical Demil (CDA): </t>
  </si>
  <si>
    <t>OMB outlay profile changes significantly from 2011 to 2012, appropriation name changes in OMB release to “Procurement – Defense Wide, Chemical Agents and Munitions” in 2014,</t>
  </si>
  <si>
    <t xml:space="preserve"> and again changes to “Procurement – Army, Chemical Agents and Munitions”</t>
  </si>
  <si>
    <t>Assistant Secretary of the Army, (703) 697-1565</t>
  </si>
  <si>
    <r>
      <t xml:space="preserve">Note: In  Jan 2018 this sheet was updated with the new N801 factors dated Jan 2018 .  </t>
    </r>
    <r>
      <rPr>
        <b/>
        <sz val="10"/>
        <color rgb="FFFF0000"/>
        <rFont val="Arial"/>
        <family val="2"/>
      </rPr>
      <t>Updates were not available for the Jan 2019 JIC</t>
    </r>
  </si>
  <si>
    <t>NAVSEA/BLS SCN factor from 1970-2017 and genreal OSD Guidance 2018 and out.</t>
  </si>
  <si>
    <t>This sheet updated  April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</si>
</sst>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3" formatCode="_(* #,##0.00_);_(* \(#,##0.00\);_(* &quot;-&quot;??_);_(@_)"/>
    <numFmt numFmtId="164" formatCode="0.0000"/>
    <numFmt numFmtId="165" formatCode="0.0"/>
    <numFmt numFmtId="166" formatCode="0.0%"/>
    <numFmt numFmtId="167" formatCode="0.00000"/>
    <numFmt numFmtId="168" formatCode="_(* #,##0.0_);_(* \(#,##0.0\);_(* &quot;-&quot;??_);_(@_)"/>
    <numFmt numFmtId="169" formatCode="#,##0.0"/>
    <numFmt numFmtId="170" formatCode="m/d/yy"/>
    <numFmt numFmtId="171" formatCode="0.0000000"/>
    <numFmt numFmtId="172" formatCode="_(* #,##0.0000_);_(* \(#,##0.0000\);_(* &quot;-&quot;??_);_(@_)"/>
    <numFmt numFmtId="173" formatCode="0_);\(0\)"/>
    <numFmt numFmtId="174" formatCode="_(* #,##0_);_(* \(#,##0\);_(* &quot;-&quot;??_);_(@_)"/>
    <numFmt numFmtId="175" formatCode="[$-409]d\-mmm\-yy;@"/>
    <numFmt numFmtId="176" formatCode="00000"/>
    <numFmt numFmtId="177" formatCode="[$-409]mmm\-yy;@"/>
    <numFmt numFmtId="178" formatCode="[$-409]d\-mmm\-yyyy;@"/>
    <numFmt numFmtId="179" formatCode="0.000000"/>
    <numFmt numFmtId="180" formatCode="0.0000000000"/>
    <numFmt numFmtId="181" formatCode="0.00000000"/>
    <numFmt numFmtId="182" formatCode="0.000000000"/>
  </numFmts>
  <fonts count="129">
    <font>
      <sz val="10"/>
      <name val="Arial"/>
    </font>
    <font>
      <sz val="10"/>
      <name val="Arial"/>
      <family val="2"/>
    </font>
    <font>
      <b/>
      <sz val="10"/>
      <name val="Arial"/>
      <family val="2"/>
    </font>
    <font>
      <sz val="8"/>
      <color indexed="81"/>
      <name val="Tahoma"/>
      <family val="2"/>
    </font>
    <font>
      <b/>
      <sz val="8"/>
      <color indexed="81"/>
      <name val="Tahoma"/>
      <family val="2"/>
    </font>
    <font>
      <sz val="10"/>
      <name val="Arial"/>
      <family val="2"/>
    </font>
    <font>
      <b/>
      <sz val="12"/>
      <name val="Arial"/>
      <family val="2"/>
    </font>
    <font>
      <b/>
      <sz val="11"/>
      <name val="Arial"/>
      <family val="2"/>
    </font>
    <font>
      <sz val="11"/>
      <name val="Arial"/>
      <family val="2"/>
    </font>
    <font>
      <u/>
      <sz val="10"/>
      <color indexed="12"/>
      <name val="Arial"/>
      <family val="2"/>
    </font>
    <font>
      <b/>
      <u/>
      <sz val="10"/>
      <color indexed="12"/>
      <name val="Arial"/>
      <family val="2"/>
    </font>
    <font>
      <b/>
      <u/>
      <sz val="11"/>
      <color indexed="12"/>
      <name val="Arial"/>
      <family val="2"/>
    </font>
    <font>
      <b/>
      <sz val="12"/>
      <color indexed="12"/>
      <name val="Arial"/>
      <family val="2"/>
    </font>
    <font>
      <b/>
      <sz val="13"/>
      <name val="Arial"/>
      <family val="2"/>
    </font>
    <font>
      <sz val="9"/>
      <name val="Arial"/>
      <family val="2"/>
    </font>
    <font>
      <b/>
      <sz val="14"/>
      <name val="Wingdings 3"/>
      <family val="1"/>
      <charset val="2"/>
    </font>
    <font>
      <sz val="12"/>
      <name val="Arial"/>
      <family val="2"/>
    </font>
    <font>
      <sz val="10"/>
      <name val="Verdana"/>
      <family val="2"/>
    </font>
    <font>
      <sz val="10"/>
      <color indexed="10"/>
      <name val="Arial"/>
      <family val="2"/>
    </font>
    <font>
      <b/>
      <sz val="10"/>
      <color indexed="10"/>
      <name val="Arial"/>
      <family val="2"/>
    </font>
    <font>
      <b/>
      <sz val="16"/>
      <name val="Arial"/>
      <family val="2"/>
    </font>
    <font>
      <i/>
      <sz val="10"/>
      <name val="Arial"/>
      <family val="2"/>
    </font>
    <font>
      <sz val="8"/>
      <name val="Arial"/>
      <family val="2"/>
    </font>
    <font>
      <b/>
      <sz val="12"/>
      <color indexed="81"/>
      <name val="Tahoma"/>
      <family val="2"/>
    </font>
    <font>
      <b/>
      <sz val="11"/>
      <color indexed="10"/>
      <name val="Arial"/>
      <family val="2"/>
    </font>
    <font>
      <b/>
      <sz val="13"/>
      <color indexed="10"/>
      <name val="Arial"/>
      <family val="2"/>
    </font>
    <font>
      <i/>
      <sz val="16"/>
      <name val="Arial"/>
      <family val="2"/>
    </font>
    <font>
      <sz val="8"/>
      <name val="Arial"/>
      <family val="2"/>
    </font>
    <font>
      <sz val="10"/>
      <color indexed="12"/>
      <name val="Arial"/>
      <family val="2"/>
    </font>
    <font>
      <sz val="10"/>
      <color indexed="17"/>
      <name val="Arial"/>
      <family val="2"/>
    </font>
    <font>
      <sz val="1"/>
      <color indexed="23"/>
      <name val="Arial"/>
      <family val="2"/>
    </font>
    <font>
      <b/>
      <sz val="16"/>
      <name val="Lucida Sans Unicode"/>
      <family val="2"/>
    </font>
    <font>
      <b/>
      <sz val="9"/>
      <name val="Arial"/>
      <family val="2"/>
    </font>
    <font>
      <b/>
      <sz val="18"/>
      <name val="Arial"/>
      <family val="2"/>
    </font>
    <font>
      <sz val="10"/>
      <color indexed="9"/>
      <name val="Arial"/>
      <family val="2"/>
    </font>
    <font>
      <sz val="10"/>
      <color indexed="81"/>
      <name val="Tahoma"/>
      <family val="2"/>
    </font>
    <font>
      <sz val="10"/>
      <color indexed="8"/>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9"/>
      <color indexed="48"/>
      <name val="Arial"/>
      <family val="2"/>
    </font>
    <font>
      <sz val="11"/>
      <color indexed="48"/>
      <name val="Arial"/>
      <family val="2"/>
    </font>
    <font>
      <b/>
      <sz val="12"/>
      <color indexed="48"/>
      <name val="Arial"/>
      <family val="2"/>
    </font>
    <font>
      <b/>
      <sz val="11"/>
      <color indexed="9"/>
      <name val="Arial"/>
      <family val="2"/>
    </font>
    <font>
      <b/>
      <sz val="14"/>
      <color indexed="9"/>
      <name val="Arial"/>
      <family val="2"/>
    </font>
    <font>
      <u/>
      <sz val="10"/>
      <color indexed="9"/>
      <name val="Arial"/>
      <family val="2"/>
    </font>
    <font>
      <b/>
      <sz val="12"/>
      <color indexed="9"/>
      <name val="Arial"/>
      <family val="2"/>
    </font>
    <font>
      <b/>
      <sz val="8"/>
      <name val="Arial"/>
      <family val="2"/>
    </font>
    <font>
      <sz val="10"/>
      <color indexed="8"/>
      <name val="Arial"/>
      <family val="2"/>
    </font>
    <font>
      <b/>
      <sz val="10"/>
      <color indexed="81"/>
      <name val="Tahoma"/>
      <family val="2"/>
    </font>
    <font>
      <sz val="10"/>
      <color indexed="63"/>
      <name val="Inherit"/>
    </font>
    <font>
      <b/>
      <sz val="14"/>
      <color indexed="10"/>
      <name val="Arial"/>
      <family val="2"/>
    </font>
    <font>
      <b/>
      <sz val="10"/>
      <color indexed="9"/>
      <name val="Arial"/>
      <family val="2"/>
    </font>
    <font>
      <b/>
      <sz val="11"/>
      <color indexed="9"/>
      <name val="Arial"/>
      <family val="2"/>
    </font>
    <font>
      <sz val="10"/>
      <color indexed="9"/>
      <name val="Arial"/>
      <family val="2"/>
    </font>
    <font>
      <b/>
      <sz val="9"/>
      <color indexed="9"/>
      <name val="Arial"/>
      <family val="2"/>
    </font>
    <font>
      <b/>
      <sz val="16"/>
      <color indexed="9"/>
      <name val="Lucida Sans Unicode"/>
      <family val="2"/>
    </font>
    <font>
      <sz val="10"/>
      <color indexed="17"/>
      <name val="Arial"/>
      <family val="2"/>
    </font>
    <font>
      <sz val="11"/>
      <color indexed="8"/>
      <name val="Arial"/>
      <family val="2"/>
    </font>
    <font>
      <sz val="14"/>
      <name val="Arial"/>
      <family val="2"/>
    </font>
    <font>
      <b/>
      <i/>
      <sz val="9"/>
      <color indexed="10"/>
      <name val="Arial"/>
      <family val="2"/>
    </font>
    <font>
      <sz val="10"/>
      <color rgb="FF008000"/>
      <name val="Arial"/>
      <family val="2"/>
    </font>
    <font>
      <sz val="10"/>
      <color rgb="FF006600"/>
      <name val="Arial"/>
      <family val="2"/>
    </font>
    <font>
      <i/>
      <sz val="9"/>
      <color rgb="FFFB4E31"/>
      <name val="Arial"/>
      <family val="2"/>
    </font>
    <font>
      <b/>
      <sz val="12"/>
      <color theme="1"/>
      <name val="Arial"/>
      <family val="2"/>
    </font>
    <font>
      <strike/>
      <sz val="1"/>
      <color rgb="FF808080"/>
      <name val="Arial"/>
      <family val="2"/>
    </font>
    <font>
      <b/>
      <sz val="13"/>
      <name val="Wingdings 3"/>
      <family val="1"/>
      <charset val="2"/>
    </font>
    <font>
      <b/>
      <sz val="12"/>
      <color rgb="FF0000FF"/>
      <name val="Arial"/>
      <family val="2"/>
    </font>
    <font>
      <b/>
      <sz val="11"/>
      <color rgb="FF0000FF"/>
      <name val="Arial"/>
      <family val="2"/>
    </font>
    <font>
      <b/>
      <u/>
      <sz val="11"/>
      <color rgb="FF006600"/>
      <name val="Arial"/>
      <family val="2"/>
    </font>
    <font>
      <b/>
      <sz val="10"/>
      <color theme="1"/>
      <name val="Arial"/>
      <family val="2"/>
    </font>
    <font>
      <b/>
      <sz val="11"/>
      <color rgb="FF006600"/>
      <name val="Arial"/>
      <family val="2"/>
    </font>
    <font>
      <sz val="1"/>
      <name val="Arial"/>
      <family val="2"/>
    </font>
    <font>
      <u/>
      <sz val="11"/>
      <color indexed="12"/>
      <name val="Arial"/>
      <family val="2"/>
    </font>
    <font>
      <b/>
      <u/>
      <sz val="11"/>
      <color theme="0"/>
      <name val="Arial"/>
      <family val="2"/>
    </font>
    <font>
      <sz val="10"/>
      <color rgb="FF000000"/>
      <name val="Arial"/>
      <family val="2"/>
    </font>
    <font>
      <sz val="10"/>
      <color theme="0"/>
      <name val="Arial"/>
      <family val="2"/>
    </font>
    <font>
      <b/>
      <u/>
      <sz val="11"/>
      <color rgb="FF0000FF"/>
      <name val="Arial"/>
      <family val="2"/>
    </font>
    <font>
      <b/>
      <sz val="10"/>
      <color rgb="FFFF0000"/>
      <name val="Arial"/>
      <family val="2"/>
    </font>
    <font>
      <b/>
      <sz val="14"/>
      <color rgb="FF006600"/>
      <name val="Arial"/>
      <family val="2"/>
    </font>
    <font>
      <u/>
      <sz val="10"/>
      <color rgb="FF006600"/>
      <name val="Arial"/>
      <family val="2"/>
    </font>
    <font>
      <b/>
      <sz val="11"/>
      <color rgb="FFFF0000"/>
      <name val="Arial"/>
      <family val="2"/>
    </font>
    <font>
      <b/>
      <sz val="12"/>
      <color rgb="FFFF0000"/>
      <name val="Arial"/>
      <family val="2"/>
    </font>
    <font>
      <sz val="10"/>
      <color rgb="FFFF0000"/>
      <name val="Arial"/>
      <family val="2"/>
    </font>
    <font>
      <b/>
      <sz val="12"/>
      <color rgb="FF006600"/>
      <name val="Arial"/>
      <family val="2"/>
    </font>
    <font>
      <i/>
      <sz val="10"/>
      <color rgb="FFFF0000"/>
      <name val="Arial"/>
      <family val="2"/>
    </font>
    <font>
      <b/>
      <i/>
      <sz val="10"/>
      <name val="Arial"/>
      <family val="2"/>
    </font>
    <font>
      <sz val="10"/>
      <color rgb="FF5058F2"/>
      <name val="Arial"/>
      <family val="2"/>
    </font>
    <font>
      <b/>
      <u/>
      <sz val="10"/>
      <name val="Arial"/>
      <family val="2"/>
    </font>
    <font>
      <b/>
      <u/>
      <sz val="10"/>
      <color rgb="FFFF0000"/>
      <name val="Arial"/>
      <family val="2"/>
    </font>
    <font>
      <u/>
      <sz val="12"/>
      <color indexed="12"/>
      <name val="Arial"/>
      <family val="2"/>
    </font>
    <font>
      <i/>
      <sz val="11"/>
      <name val="Arial"/>
      <family val="2"/>
    </font>
    <font>
      <b/>
      <i/>
      <sz val="11"/>
      <color rgb="FFFF0000"/>
      <name val="Arial"/>
      <family val="2"/>
    </font>
    <font>
      <b/>
      <sz val="14"/>
      <color rgb="FF0000FF"/>
      <name val="Arial"/>
      <family val="2"/>
    </font>
    <font>
      <b/>
      <i/>
      <sz val="11"/>
      <name val="Arial"/>
      <family val="2"/>
    </font>
    <font>
      <b/>
      <i/>
      <sz val="12"/>
      <name val="Arial"/>
      <family val="2"/>
    </font>
    <font>
      <sz val="11"/>
      <color rgb="FF000000"/>
      <name val="Arial"/>
      <family val="2"/>
    </font>
    <font>
      <b/>
      <sz val="14"/>
      <color rgb="FFFF0000"/>
      <name val="Arial"/>
      <family val="2"/>
    </font>
    <font>
      <u/>
      <sz val="11"/>
      <name val="Arial"/>
      <family val="2"/>
    </font>
    <font>
      <b/>
      <sz val="13"/>
      <color rgb="FFFF0000"/>
      <name val="Arial"/>
      <family val="2"/>
    </font>
    <font>
      <b/>
      <u/>
      <sz val="12"/>
      <color indexed="12"/>
      <name val="Arial"/>
      <family val="2"/>
    </font>
    <font>
      <sz val="11"/>
      <name val="Calibri"/>
      <family val="2"/>
      <scheme val="minor"/>
    </font>
    <font>
      <b/>
      <sz val="9"/>
      <color indexed="81"/>
      <name val="Tahoma"/>
      <family val="2"/>
    </font>
    <font>
      <sz val="9"/>
      <color indexed="81"/>
      <name val="Tahoma"/>
      <family val="2"/>
    </font>
    <font>
      <b/>
      <sz val="14"/>
      <color rgb="FFC00000"/>
      <name val="Arial"/>
      <family val="2"/>
    </font>
    <font>
      <b/>
      <sz val="11"/>
      <color rgb="FFC00000"/>
      <name val="Arial"/>
      <family val="2"/>
    </font>
    <font>
      <sz val="11"/>
      <color rgb="FFA880FF"/>
      <name val="Arial"/>
      <family val="2"/>
    </font>
    <font>
      <b/>
      <sz val="11"/>
      <color rgb="FFFF0000"/>
      <name val="Calibri"/>
      <family val="2"/>
      <scheme val="minor"/>
    </font>
    <font>
      <b/>
      <sz val="11"/>
      <name val="Calibri"/>
      <family val="2"/>
      <scheme val="minor"/>
    </font>
    <font>
      <sz val="16"/>
      <name val="Arial"/>
      <family val="2"/>
    </font>
    <font>
      <b/>
      <sz val="14"/>
      <name val="Arial"/>
      <family val="2"/>
    </font>
    <font>
      <sz val="12"/>
      <color rgb="FFFF0000"/>
      <name val="Arial"/>
      <family val="2"/>
    </font>
    <font>
      <b/>
      <sz val="10"/>
      <color theme="0"/>
      <name val="Arial"/>
      <family val="2"/>
    </font>
    <font>
      <i/>
      <sz val="12"/>
      <color rgb="FF0000FF"/>
      <name val="Arial"/>
      <family val="2"/>
    </font>
    <font>
      <i/>
      <sz val="10"/>
      <color rgb="FF0000FF"/>
      <name val="Arial"/>
      <family val="2"/>
    </font>
    <font>
      <b/>
      <sz val="11"/>
      <color theme="1"/>
      <name val="Calibri"/>
      <family val="2"/>
      <scheme val="minor"/>
    </font>
    <font>
      <u/>
      <sz val="12"/>
      <color rgb="FF006600"/>
      <name val="Arial"/>
      <family val="2"/>
    </font>
    <font>
      <sz val="11"/>
      <name val="Calibri"/>
      <family val="2"/>
    </font>
  </fonts>
  <fills count="5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13"/>
        <bgColor indexed="64"/>
      </patternFill>
    </fill>
    <fill>
      <patternFill patternType="solid">
        <fgColor indexed="46"/>
        <bgColor indexed="64"/>
      </patternFill>
    </fill>
    <fill>
      <patternFill patternType="solid">
        <fgColor indexed="41"/>
        <bgColor indexed="64"/>
      </patternFill>
    </fill>
    <fill>
      <patternFill patternType="solid">
        <fgColor indexed="48"/>
        <bgColor indexed="64"/>
      </patternFill>
    </fill>
    <fill>
      <patternFill patternType="solid">
        <fgColor indexed="57"/>
        <bgColor indexed="64"/>
      </patternFill>
    </fill>
    <fill>
      <patternFill patternType="solid">
        <fgColor indexed="9"/>
        <bgColor indexed="64"/>
      </patternFill>
    </fill>
    <fill>
      <patternFill patternType="solid">
        <fgColor theme="0"/>
        <bgColor indexed="64"/>
      </patternFill>
    </fill>
    <fill>
      <patternFill patternType="solid">
        <fgColor rgb="FF99CCFF"/>
        <bgColor indexed="64"/>
      </patternFill>
    </fill>
    <fill>
      <patternFill patternType="solid">
        <fgColor theme="0" tint="-0.14996795556505021"/>
        <bgColor indexed="64"/>
      </patternFill>
    </fill>
    <fill>
      <patternFill patternType="solid">
        <fgColor rgb="FFFFFF99"/>
        <bgColor indexed="64"/>
      </patternFill>
    </fill>
    <fill>
      <patternFill patternType="solid">
        <fgColor rgb="FFCCFFCC"/>
        <bgColor indexed="64"/>
      </patternFill>
    </fill>
    <fill>
      <patternFill patternType="solid">
        <fgColor rgb="FF5850F2"/>
        <bgColor indexed="64"/>
      </patternFill>
    </fill>
    <fill>
      <patternFill patternType="solid">
        <fgColor rgb="FFA880FF"/>
        <bgColor indexed="64"/>
      </patternFill>
    </fill>
    <fill>
      <patternFill patternType="solid">
        <fgColor rgb="FFDDDDDD"/>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indexed="10"/>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59999389629810485"/>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ck">
        <color indexed="12"/>
      </left>
      <right style="thick">
        <color indexed="12"/>
      </right>
      <top style="thick">
        <color indexed="12"/>
      </top>
      <bottom style="thick">
        <color indexed="12"/>
      </bottom>
      <diagonal/>
    </border>
    <border>
      <left style="medium">
        <color indexed="12"/>
      </left>
      <right style="medium">
        <color indexed="12"/>
      </right>
      <top style="medium">
        <color indexed="12"/>
      </top>
      <bottom style="medium">
        <color indexed="12"/>
      </bottom>
      <diagonal/>
    </border>
    <border>
      <left style="thin">
        <color indexed="64"/>
      </left>
      <right style="thin">
        <color indexed="64"/>
      </right>
      <top/>
      <bottom style="thin">
        <color indexed="64"/>
      </bottom>
      <diagonal/>
    </border>
    <border>
      <left style="medium">
        <color indexed="12"/>
      </left>
      <right style="medium">
        <color indexed="12"/>
      </right>
      <top style="medium">
        <color indexed="12"/>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12"/>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theme="1"/>
      </left>
      <right style="thick">
        <color theme="1"/>
      </right>
      <top style="thick">
        <color theme="1"/>
      </top>
      <bottom style="thick">
        <color theme="1"/>
      </bottom>
      <diagonal/>
    </border>
    <border>
      <left/>
      <right style="thin">
        <color indexed="64"/>
      </right>
      <top/>
      <bottom style="thin">
        <color indexed="64"/>
      </bottom>
      <diagonal/>
    </border>
    <border>
      <left/>
      <right style="medium">
        <color indexed="12"/>
      </right>
      <top style="thin">
        <color indexed="64"/>
      </top>
      <bottom/>
      <diagonal/>
    </border>
    <border>
      <left/>
      <right style="medium">
        <color indexed="12"/>
      </right>
      <top/>
      <bottom/>
      <diagonal/>
    </border>
    <border>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s>
  <cellStyleXfs count="46">
    <xf numFmtId="0" fontId="0" fillId="0" borderId="0"/>
    <xf numFmtId="0" fontId="36" fillId="2" borderId="0" applyNumberFormat="0" applyBorder="0" applyAlignment="0" applyProtection="0"/>
    <xf numFmtId="0" fontId="36" fillId="3" borderId="0" applyNumberFormat="0" applyBorder="0" applyAlignment="0" applyProtection="0"/>
    <xf numFmtId="0" fontId="36" fillId="4" borderId="0" applyNumberFormat="0" applyBorder="0" applyAlignment="0" applyProtection="0"/>
    <xf numFmtId="0" fontId="36"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5" borderId="0" applyNumberFormat="0" applyBorder="0" applyAlignment="0" applyProtection="0"/>
    <xf numFmtId="0" fontId="36" fillId="8" borderId="0" applyNumberFormat="0" applyBorder="0" applyAlignment="0" applyProtection="0"/>
    <xf numFmtId="0" fontId="36" fillId="11" borderId="0" applyNumberFormat="0" applyBorder="0" applyAlignment="0" applyProtection="0"/>
    <xf numFmtId="0" fontId="34" fillId="12" borderId="0" applyNumberFormat="0" applyBorder="0" applyAlignment="0" applyProtection="0"/>
    <xf numFmtId="0" fontId="34" fillId="9" borderId="0" applyNumberFormat="0" applyBorder="0" applyAlignment="0" applyProtection="0"/>
    <xf numFmtId="0" fontId="34" fillId="10"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34" fillId="13" borderId="0" applyNumberFormat="0" applyBorder="0" applyAlignment="0" applyProtection="0"/>
    <xf numFmtId="0" fontId="34" fillId="14" borderId="0" applyNumberFormat="0" applyBorder="0" applyAlignment="0" applyProtection="0"/>
    <xf numFmtId="0" fontId="34"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0" fontId="40" fillId="0" borderId="0" applyNumberFormat="0" applyFill="0" applyBorder="0" applyAlignment="0" applyProtection="0"/>
    <xf numFmtId="0" fontId="29" fillId="4" borderId="0" applyNumberFormat="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9" fillId="0" borderId="0" applyNumberFormat="0" applyFill="0" applyBorder="0" applyAlignment="0" applyProtection="0">
      <alignment vertical="top"/>
      <protection locked="0"/>
    </xf>
    <xf numFmtId="0" fontId="44" fillId="7" borderId="1" applyNumberFormat="0" applyAlignment="0" applyProtection="0"/>
    <xf numFmtId="0" fontId="45" fillId="0" borderId="6" applyNumberFormat="0" applyFill="0" applyAlignment="0" applyProtection="0"/>
    <xf numFmtId="0" fontId="46" fillId="22" borderId="0" applyNumberFormat="0" applyBorder="0" applyAlignment="0" applyProtection="0"/>
    <xf numFmtId="0" fontId="5" fillId="23" borderId="7" applyNumberFormat="0" applyFont="0" applyAlignment="0" applyProtection="0"/>
    <xf numFmtId="0" fontId="47" fillId="20" borderId="8" applyNumberFormat="0" applyAlignment="0" applyProtection="0"/>
    <xf numFmtId="0" fontId="48" fillId="0" borderId="0" applyNumberFormat="0" applyFill="0" applyBorder="0" applyAlignment="0" applyProtection="0"/>
    <xf numFmtId="0" fontId="49" fillId="0" borderId="9" applyNumberFormat="0" applyFill="0" applyAlignment="0" applyProtection="0"/>
    <xf numFmtId="0" fontId="50" fillId="0" borderId="0" applyNumberFormat="0" applyFill="0" applyBorder="0" applyAlignment="0" applyProtection="0"/>
    <xf numFmtId="0" fontId="1" fillId="0" borderId="0"/>
  </cellStyleXfs>
  <cellXfs count="865">
    <xf numFmtId="0" fontId="0" fillId="0" borderId="0" xfId="0"/>
    <xf numFmtId="2" fontId="0" fillId="0" borderId="0" xfId="0" applyNumberFormat="1"/>
    <xf numFmtId="164" fontId="0" fillId="0" borderId="0" xfId="0" applyNumberFormat="1"/>
    <xf numFmtId="0" fontId="5" fillId="0" borderId="0" xfId="0" applyFont="1"/>
    <xf numFmtId="0" fontId="2" fillId="0" borderId="0" xfId="0" applyFont="1"/>
    <xf numFmtId="1" fontId="0" fillId="0" borderId="0" xfId="0" applyNumberFormat="1"/>
    <xf numFmtId="1" fontId="2" fillId="0" borderId="0" xfId="0" applyNumberFormat="1" applyFont="1"/>
    <xf numFmtId="1" fontId="0" fillId="0" borderId="0" xfId="0" applyNumberFormat="1" applyAlignment="1">
      <alignment horizontal="right"/>
    </xf>
    <xf numFmtId="0" fontId="2" fillId="0" borderId="0" xfId="0" applyFont="1" applyAlignment="1">
      <alignment wrapText="1"/>
    </xf>
    <xf numFmtId="0" fontId="8" fillId="0" borderId="0" xfId="0" applyFont="1"/>
    <xf numFmtId="10" fontId="0" fillId="0" borderId="0" xfId="0" applyNumberFormat="1"/>
    <xf numFmtId="0" fontId="0" fillId="0" borderId="0" xfId="0" applyFill="1"/>
    <xf numFmtId="164" fontId="0" fillId="0" borderId="0" xfId="0" applyNumberFormat="1" applyFill="1"/>
    <xf numFmtId="10" fontId="0" fillId="0" borderId="0" xfId="0" applyNumberFormat="1" applyFill="1"/>
    <xf numFmtId="0" fontId="5" fillId="0" borderId="0" xfId="0" applyFont="1" applyAlignment="1">
      <alignment wrapText="1"/>
    </xf>
    <xf numFmtId="0" fontId="5" fillId="0" borderId="0" xfId="0" applyFont="1" applyAlignment="1">
      <alignment horizontal="left" vertical="top" wrapText="1"/>
    </xf>
    <xf numFmtId="0" fontId="5" fillId="0" borderId="0" xfId="0" applyFont="1" applyAlignment="1">
      <alignment vertical="top" wrapText="1"/>
    </xf>
    <xf numFmtId="1" fontId="2" fillId="0" borderId="0" xfId="0" applyNumberFormat="1" applyFont="1" applyAlignment="1">
      <alignment horizontal="left"/>
    </xf>
    <xf numFmtId="0" fontId="7" fillId="0" borderId="0" xfId="0" applyFont="1" applyAlignment="1">
      <alignment horizontal="left" vertical="top"/>
    </xf>
    <xf numFmtId="1" fontId="2" fillId="0" borderId="0" xfId="0" applyNumberFormat="1" applyFont="1" applyAlignment="1">
      <alignment horizontal="centerContinuous"/>
    </xf>
    <xf numFmtId="1" fontId="0" fillId="0" borderId="0" xfId="0" applyNumberFormat="1" applyAlignment="1">
      <alignment vertical="top" wrapText="1"/>
    </xf>
    <xf numFmtId="1" fontId="0" fillId="0" borderId="0" xfId="0" applyNumberFormat="1" applyAlignment="1">
      <alignment horizontal="centerContinuous"/>
    </xf>
    <xf numFmtId="2" fontId="0" fillId="0" borderId="0" xfId="0" applyNumberFormat="1" applyAlignment="1">
      <alignment vertical="top" wrapText="1"/>
    </xf>
    <xf numFmtId="2" fontId="2" fillId="0" borderId="0" xfId="0" applyNumberFormat="1" applyFont="1" applyAlignment="1">
      <alignment horizontal="centerContinuous"/>
    </xf>
    <xf numFmtId="2" fontId="2" fillId="0" borderId="0" xfId="0" applyNumberFormat="1" applyFont="1" applyAlignment="1"/>
    <xf numFmtId="2" fontId="0" fillId="0" borderId="0" xfId="0" applyNumberFormat="1" applyAlignment="1"/>
    <xf numFmtId="2" fontId="0" fillId="0" borderId="0" xfId="0" applyNumberFormat="1" applyAlignment="1">
      <alignment horizontal="centerContinuous"/>
    </xf>
    <xf numFmtId="0" fontId="7" fillId="0" borderId="0" xfId="0" applyFont="1" applyAlignment="1">
      <alignment horizontal="center"/>
    </xf>
    <xf numFmtId="0" fontId="7" fillId="0" borderId="0" xfId="0" applyFont="1" applyAlignment="1">
      <alignment vertical="top" wrapText="1"/>
    </xf>
    <xf numFmtId="0" fontId="10" fillId="0" borderId="0" xfId="36" applyFont="1" applyAlignment="1" applyProtection="1">
      <alignment vertical="center"/>
    </xf>
    <xf numFmtId="1" fontId="0" fillId="0" borderId="0" xfId="0" applyNumberFormat="1" applyAlignment="1">
      <alignment horizontal="left"/>
    </xf>
    <xf numFmtId="1" fontId="0" fillId="0" borderId="10" xfId="0" applyNumberFormat="1" applyBorder="1" applyAlignment="1">
      <alignment horizontal="center"/>
    </xf>
    <xf numFmtId="1" fontId="0" fillId="0" borderId="13" xfId="0" applyNumberFormat="1" applyBorder="1" applyAlignment="1">
      <alignment horizontal="center"/>
    </xf>
    <xf numFmtId="0" fontId="10" fillId="0" borderId="0" xfId="36" applyFont="1" applyFill="1" applyBorder="1" applyAlignment="1" applyProtection="1">
      <alignment horizontal="right" vertical="center" wrapText="1"/>
    </xf>
    <xf numFmtId="0" fontId="2" fillId="0" borderId="16" xfId="0" applyFont="1" applyBorder="1" applyAlignment="1">
      <alignment horizontal="left" vertical="top" wrapText="1"/>
    </xf>
    <xf numFmtId="0" fontId="5" fillId="0" borderId="0" xfId="0" applyFont="1" applyBorder="1"/>
    <xf numFmtId="0" fontId="5" fillId="0" borderId="0" xfId="0" applyFont="1" applyBorder="1" applyAlignment="1">
      <alignment horizontal="right" vertical="top" wrapText="1"/>
    </xf>
    <xf numFmtId="0" fontId="11" fillId="0" borderId="0" xfId="36" applyFont="1" applyFill="1" applyAlignment="1" applyProtection="1">
      <alignment horizontal="center" vertical="center" wrapText="1"/>
    </xf>
    <xf numFmtId="0" fontId="0" fillId="0" borderId="0" xfId="0" applyBorder="1"/>
    <xf numFmtId="0" fontId="0" fillId="0" borderId="0" xfId="0" applyBorder="1" applyProtection="1">
      <protection locked="0"/>
    </xf>
    <xf numFmtId="0" fontId="0" fillId="0" borderId="0" xfId="0" applyProtection="1">
      <protection locked="0"/>
    </xf>
    <xf numFmtId="0" fontId="8" fillId="0" borderId="16" xfId="0" applyFont="1" applyBorder="1" applyProtection="1">
      <protection locked="0"/>
    </xf>
    <xf numFmtId="164" fontId="0" fillId="0" borderId="16" xfId="0" applyNumberFormat="1" applyBorder="1" applyProtection="1">
      <protection locked="0"/>
    </xf>
    <xf numFmtId="0" fontId="0" fillId="0" borderId="16" xfId="0" applyBorder="1" applyProtection="1">
      <protection locked="0"/>
    </xf>
    <xf numFmtId="0" fontId="7" fillId="0" borderId="16" xfId="0" applyFont="1" applyBorder="1" applyProtection="1">
      <protection locked="0"/>
    </xf>
    <xf numFmtId="0" fontId="7" fillId="0" borderId="16" xfId="0" applyFont="1" applyBorder="1" applyAlignment="1" applyProtection="1">
      <alignment horizontal="right"/>
      <protection locked="0"/>
    </xf>
    <xf numFmtId="164" fontId="2" fillId="0" borderId="16" xfId="0" applyNumberFormat="1" applyFont="1" applyBorder="1" applyAlignment="1" applyProtection="1">
      <alignment wrapText="1"/>
      <protection locked="0"/>
    </xf>
    <xf numFmtId="10" fontId="0" fillId="0" borderId="16" xfId="0" applyNumberFormat="1" applyBorder="1" applyProtection="1">
      <protection locked="0"/>
    </xf>
    <xf numFmtId="0" fontId="0" fillId="0" borderId="16" xfId="0" applyBorder="1" applyAlignment="1" applyProtection="1">
      <alignment horizontal="right"/>
      <protection locked="0"/>
    </xf>
    <xf numFmtId="0" fontId="0" fillId="0" borderId="16" xfId="0" applyFill="1" applyBorder="1" applyProtection="1">
      <protection locked="0"/>
    </xf>
    <xf numFmtId="164" fontId="0" fillId="0" borderId="16" xfId="0" applyNumberFormat="1" applyFill="1" applyBorder="1" applyProtection="1">
      <protection locked="0"/>
    </xf>
    <xf numFmtId="10" fontId="0" fillId="0" borderId="16" xfId="0" applyNumberFormat="1" applyFill="1" applyBorder="1" applyProtection="1">
      <protection locked="0"/>
    </xf>
    <xf numFmtId="0" fontId="2" fillId="0" borderId="16" xfId="0" applyFont="1" applyBorder="1" applyAlignment="1" applyProtection="1">
      <alignment horizontal="center" wrapText="1"/>
      <protection locked="0"/>
    </xf>
    <xf numFmtId="164" fontId="2" fillId="0" borderId="16" xfId="0" applyNumberFormat="1" applyFont="1" applyBorder="1" applyAlignment="1" applyProtection="1">
      <alignment horizontal="center" wrapText="1"/>
      <protection locked="0"/>
    </xf>
    <xf numFmtId="0" fontId="2" fillId="0" borderId="19" xfId="0" applyFont="1" applyBorder="1" applyAlignment="1" applyProtection="1">
      <alignment horizontal="center" wrapText="1"/>
      <protection locked="0"/>
    </xf>
    <xf numFmtId="164" fontId="2" fillId="0" borderId="19" xfId="0" applyNumberFormat="1" applyFont="1" applyBorder="1" applyAlignment="1" applyProtection="1">
      <alignment horizontal="center" wrapText="1"/>
      <protection locked="0"/>
    </xf>
    <xf numFmtId="0" fontId="8" fillId="0" borderId="0" xfId="0" applyFont="1" applyBorder="1" applyProtection="1">
      <protection locked="0"/>
    </xf>
    <xf numFmtId="164" fontId="0" fillId="0" borderId="0" xfId="0" applyNumberFormat="1" applyBorder="1" applyProtection="1">
      <protection locked="0"/>
    </xf>
    <xf numFmtId="0" fontId="9" fillId="0" borderId="0" xfId="36" applyAlignment="1" applyProtection="1">
      <alignment vertical="center" wrapText="1"/>
    </xf>
    <xf numFmtId="0" fontId="0" fillId="0" borderId="0" xfId="0" applyAlignment="1">
      <alignment horizontal="center"/>
    </xf>
    <xf numFmtId="0" fontId="0" fillId="0" borderId="16" xfId="0" applyBorder="1"/>
    <xf numFmtId="10" fontId="8" fillId="0" borderId="0" xfId="0" applyNumberFormat="1" applyFont="1" applyBorder="1" applyProtection="1">
      <protection locked="0"/>
    </xf>
    <xf numFmtId="10" fontId="0" fillId="0" borderId="0" xfId="0" applyNumberFormat="1" applyBorder="1" applyProtection="1">
      <protection locked="0"/>
    </xf>
    <xf numFmtId="10" fontId="2" fillId="0" borderId="16" xfId="0" applyNumberFormat="1" applyFont="1" applyBorder="1" applyAlignment="1" applyProtection="1">
      <alignment horizontal="center" wrapText="1"/>
      <protection locked="0"/>
    </xf>
    <xf numFmtId="164" fontId="10" fillId="0" borderId="0" xfId="36" applyNumberFormat="1" applyFont="1" applyAlignment="1" applyProtection="1">
      <alignment horizontal="center"/>
    </xf>
    <xf numFmtId="0" fontId="0" fillId="0" borderId="0" xfId="0" applyAlignment="1">
      <alignment wrapText="1"/>
    </xf>
    <xf numFmtId="169" fontId="0" fillId="0" borderId="0" xfId="0" applyNumberFormat="1"/>
    <xf numFmtId="169" fontId="0" fillId="0" borderId="16" xfId="0" applyNumberFormat="1" applyBorder="1"/>
    <xf numFmtId="164" fontId="2" fillId="0" borderId="16" xfId="0" applyNumberFormat="1" applyFont="1" applyBorder="1" applyAlignment="1">
      <alignment horizontal="center" wrapText="1"/>
    </xf>
    <xf numFmtId="0" fontId="16" fillId="0" borderId="0" xfId="0" applyFont="1" applyAlignment="1">
      <alignment horizontal="right"/>
    </xf>
    <xf numFmtId="0" fontId="6" fillId="24" borderId="16" xfId="0" applyFont="1" applyFill="1" applyBorder="1" applyAlignment="1">
      <alignment horizontal="center" wrapText="1"/>
    </xf>
    <xf numFmtId="169" fontId="6" fillId="0" borderId="16" xfId="0" applyNumberFormat="1" applyFont="1" applyBorder="1" applyAlignment="1">
      <alignment horizontal="center" wrapText="1"/>
    </xf>
    <xf numFmtId="0" fontId="17" fillId="0" borderId="0" xfId="0" applyFont="1" applyAlignment="1">
      <alignment horizontal="center" wrapText="1"/>
    </xf>
    <xf numFmtId="0" fontId="6" fillId="0" borderId="0" xfId="0" applyFont="1" applyAlignment="1">
      <alignment horizontal="left"/>
    </xf>
    <xf numFmtId="0" fontId="16" fillId="0" borderId="0" xfId="0" applyFont="1" applyAlignment="1">
      <alignment horizontal="center"/>
    </xf>
    <xf numFmtId="0" fontId="0" fillId="0" borderId="19" xfId="0" applyBorder="1" applyAlignment="1" applyProtection="1">
      <alignment horizontal="center"/>
      <protection locked="0"/>
    </xf>
    <xf numFmtId="0" fontId="0" fillId="0" borderId="16" xfId="0" applyBorder="1" applyAlignment="1" applyProtection="1">
      <alignment horizontal="center"/>
      <protection locked="0"/>
    </xf>
    <xf numFmtId="0" fontId="2" fillId="0" borderId="16" xfId="0" applyFont="1" applyBorder="1" applyAlignment="1">
      <alignment horizontal="center"/>
    </xf>
    <xf numFmtId="164" fontId="0" fillId="0" borderId="0" xfId="0" applyNumberFormat="1" applyAlignment="1">
      <alignment horizontal="center"/>
    </xf>
    <xf numFmtId="164" fontId="2" fillId="0" borderId="16" xfId="0" applyNumberFormat="1" applyFont="1" applyBorder="1" applyAlignment="1">
      <alignment horizontal="center"/>
    </xf>
    <xf numFmtId="0" fontId="8" fillId="0" borderId="0" xfId="36" applyFont="1" applyFill="1" applyAlignment="1" applyProtection="1">
      <alignment horizontal="left" vertical="top" wrapText="1"/>
    </xf>
    <xf numFmtId="165" fontId="2" fillId="0" borderId="16" xfId="0" applyNumberFormat="1" applyFont="1" applyBorder="1"/>
    <xf numFmtId="0" fontId="8" fillId="0" borderId="0" xfId="0" applyFont="1" applyBorder="1" applyAlignment="1">
      <alignment horizontal="center" wrapText="1"/>
    </xf>
    <xf numFmtId="165" fontId="0" fillId="24" borderId="16" xfId="0" applyNumberFormat="1" applyFill="1" applyBorder="1" applyProtection="1">
      <protection locked="0"/>
    </xf>
    <xf numFmtId="0" fontId="9" fillId="0" borderId="0" xfId="36" applyFill="1" applyAlignment="1" applyProtection="1">
      <alignment horizontal="left" vertical="top" wrapText="1"/>
    </xf>
    <xf numFmtId="0" fontId="7" fillId="0" borderId="0" xfId="0" applyFont="1" applyBorder="1" applyAlignment="1">
      <alignment horizontal="center" wrapText="1"/>
    </xf>
    <xf numFmtId="0" fontId="10" fillId="0" borderId="0" xfId="36" applyFont="1" applyAlignment="1" applyProtection="1">
      <alignment horizontal="center"/>
    </xf>
    <xf numFmtId="0" fontId="0" fillId="25" borderId="0" xfId="0" applyFill="1"/>
    <xf numFmtId="0" fontId="0" fillId="0" borderId="0" xfId="0" applyAlignment="1">
      <alignment vertical="top"/>
    </xf>
    <xf numFmtId="1" fontId="2" fillId="25" borderId="0" xfId="0" applyNumberFormat="1" applyFont="1" applyFill="1"/>
    <xf numFmtId="164" fontId="0" fillId="25" borderId="0" xfId="0" applyNumberFormat="1" applyFill="1"/>
    <xf numFmtId="2" fontId="0" fillId="25" borderId="0" xfId="0" applyNumberFormat="1" applyFill="1" applyAlignment="1">
      <alignment vertical="top" wrapText="1"/>
    </xf>
    <xf numFmtId="2" fontId="0" fillId="25" borderId="0" xfId="0" applyNumberFormat="1" applyFill="1"/>
    <xf numFmtId="0" fontId="0" fillId="0" borderId="0" xfId="0" applyBorder="1" applyAlignment="1" applyProtection="1">
      <alignment horizontal="center"/>
      <protection locked="0"/>
    </xf>
    <xf numFmtId="0" fontId="8" fillId="0" borderId="0" xfId="0" applyFont="1" applyBorder="1" applyAlignment="1" applyProtection="1">
      <alignment horizontal="center"/>
      <protection locked="0"/>
    </xf>
    <xf numFmtId="0" fontId="0" fillId="26" borderId="0" xfId="0" applyFill="1"/>
    <xf numFmtId="2" fontId="18" fillId="0" borderId="0" xfId="0" applyNumberFormat="1" applyFont="1" applyAlignment="1">
      <alignment vertical="top" wrapText="1"/>
    </xf>
    <xf numFmtId="10" fontId="0" fillId="0" borderId="16" xfId="0" applyNumberFormat="1" applyBorder="1"/>
    <xf numFmtId="164" fontId="0" fillId="0" borderId="16" xfId="0" applyNumberFormat="1" applyBorder="1"/>
    <xf numFmtId="165" fontId="2" fillId="24" borderId="16" xfId="0" applyNumberFormat="1" applyFont="1" applyFill="1" applyBorder="1"/>
    <xf numFmtId="2" fontId="0" fillId="0" borderId="0" xfId="0" applyNumberFormat="1" applyFill="1"/>
    <xf numFmtId="164" fontId="1" fillId="0" borderId="16" xfId="0" applyNumberFormat="1" applyFont="1" applyBorder="1" applyProtection="1">
      <protection locked="0"/>
    </xf>
    <xf numFmtId="10" fontId="1" fillId="0" borderId="16" xfId="0" applyNumberFormat="1" applyFont="1" applyBorder="1" applyProtection="1">
      <protection locked="0"/>
    </xf>
    <xf numFmtId="172" fontId="0" fillId="0" borderId="0" xfId="28" applyNumberFormat="1" applyFont="1"/>
    <xf numFmtId="173" fontId="0" fillId="0" borderId="0" xfId="28" applyNumberFormat="1" applyFont="1"/>
    <xf numFmtId="164" fontId="1" fillId="0" borderId="0" xfId="0" applyNumberFormat="1" applyFont="1" applyBorder="1" applyProtection="1">
      <protection locked="0"/>
    </xf>
    <xf numFmtId="1" fontId="1" fillId="0" borderId="0" xfId="0" applyNumberFormat="1" applyFont="1" applyBorder="1" applyAlignment="1" applyProtection="1">
      <alignment wrapText="1"/>
      <protection locked="0"/>
    </xf>
    <xf numFmtId="164" fontId="1" fillId="0" borderId="21" xfId="0" applyNumberFormat="1" applyFont="1" applyBorder="1" applyAlignment="1" applyProtection="1">
      <alignment wrapText="1"/>
      <protection locked="0"/>
    </xf>
    <xf numFmtId="164" fontId="0" fillId="0" borderId="0" xfId="0" applyNumberFormat="1" applyFill="1" applyBorder="1" applyAlignment="1" applyProtection="1">
      <alignment wrapText="1"/>
      <protection locked="0"/>
    </xf>
    <xf numFmtId="0" fontId="0" fillId="26" borderId="16" xfId="0" applyFill="1" applyBorder="1" applyAlignment="1">
      <alignment horizontal="center" wrapText="1"/>
    </xf>
    <xf numFmtId="164" fontId="1" fillId="0" borderId="16" xfId="0" applyNumberFormat="1" applyFont="1" applyBorder="1" applyProtection="1"/>
    <xf numFmtId="0" fontId="0" fillId="26" borderId="16" xfId="0" applyFill="1" applyBorder="1" applyProtection="1"/>
    <xf numFmtId="0" fontId="0" fillId="0" borderId="0" xfId="0" applyProtection="1"/>
    <xf numFmtId="0" fontId="0" fillId="0" borderId="0" xfId="0" applyFill="1" applyBorder="1"/>
    <xf numFmtId="0" fontId="2" fillId="0" borderId="0" xfId="0" applyFont="1" applyFill="1" applyBorder="1" applyAlignment="1">
      <alignment vertical="top" wrapText="1"/>
    </xf>
    <xf numFmtId="0" fontId="0" fillId="0" borderId="0" xfId="0" applyFill="1" applyBorder="1" applyAlignment="1">
      <alignment horizontal="right"/>
    </xf>
    <xf numFmtId="0" fontId="0" fillId="26" borderId="19" xfId="0" applyFill="1" applyBorder="1" applyProtection="1"/>
    <xf numFmtId="0" fontId="0" fillId="0" borderId="0" xfId="0" applyFill="1" applyBorder="1" applyAlignment="1">
      <alignment horizontal="center" wrapText="1"/>
    </xf>
    <xf numFmtId="170" fontId="5" fillId="0" borderId="0" xfId="0" applyNumberFormat="1" applyFont="1"/>
    <xf numFmtId="1" fontId="24" fillId="0" borderId="0" xfId="0" applyNumberFormat="1" applyFont="1" applyAlignment="1">
      <alignment horizontal="centerContinuous" wrapText="1"/>
    </xf>
    <xf numFmtId="1" fontId="19" fillId="0" borderId="0" xfId="0" applyNumberFormat="1" applyFont="1" applyAlignment="1">
      <alignment horizontal="center" wrapText="1"/>
    </xf>
    <xf numFmtId="1" fontId="0" fillId="0" borderId="0" xfId="0" applyNumberFormat="1" applyFill="1"/>
    <xf numFmtId="164" fontId="1" fillId="0" borderId="0" xfId="0" applyNumberFormat="1" applyFont="1" applyFill="1"/>
    <xf numFmtId="0" fontId="0" fillId="0" borderId="0" xfId="0" applyFill="1" applyBorder="1" applyAlignment="1">
      <alignment horizontal="left"/>
    </xf>
    <xf numFmtId="0" fontId="2" fillId="0" borderId="0" xfId="0" applyFont="1" applyBorder="1"/>
    <xf numFmtId="0" fontId="1" fillId="0" borderId="0" xfId="0" applyFont="1"/>
    <xf numFmtId="0" fontId="2" fillId="0" borderId="0" xfId="0" applyFont="1" applyFill="1" applyBorder="1"/>
    <xf numFmtId="172" fontId="0" fillId="0" borderId="0" xfId="28" applyNumberFormat="1" applyFont="1" applyFill="1"/>
    <xf numFmtId="174" fontId="0" fillId="0" borderId="0" xfId="28" applyNumberFormat="1" applyFont="1"/>
    <xf numFmtId="174" fontId="0" fillId="0" borderId="0" xfId="28" applyNumberFormat="1" applyFont="1" applyFill="1"/>
    <xf numFmtId="0" fontId="0" fillId="0" borderId="26" xfId="0" applyBorder="1" applyProtection="1">
      <protection locked="0"/>
    </xf>
    <xf numFmtId="0" fontId="0" fillId="0" borderId="26" xfId="0" applyBorder="1" applyAlignment="1" applyProtection="1">
      <alignment wrapText="1"/>
      <protection locked="0"/>
    </xf>
    <xf numFmtId="164" fontId="0" fillId="0" borderId="0" xfId="0" applyNumberFormat="1" applyFill="1" applyBorder="1"/>
    <xf numFmtId="0" fontId="0" fillId="0" borderId="0" xfId="0" applyFill="1" applyBorder="1" applyProtection="1">
      <protection locked="0"/>
    </xf>
    <xf numFmtId="0" fontId="0" fillId="0" borderId="0" xfId="0" applyFill="1" applyBorder="1" applyAlignment="1"/>
    <xf numFmtId="0" fontId="5" fillId="0" borderId="0" xfId="0" applyFont="1" applyFill="1" applyBorder="1" applyAlignment="1"/>
    <xf numFmtId="0" fontId="0" fillId="0" borderId="0" xfId="0" applyFill="1" applyBorder="1" applyAlignment="1">
      <alignment vertical="top" wrapText="1"/>
    </xf>
    <xf numFmtId="0" fontId="0" fillId="0" borderId="0" xfId="0" applyFill="1" applyBorder="1" applyAlignment="1">
      <alignment horizontal="right" vertical="top" wrapText="1"/>
    </xf>
    <xf numFmtId="0" fontId="5" fillId="0" borderId="0" xfId="0" applyFont="1" applyFill="1" applyBorder="1" applyAlignment="1">
      <alignment horizontal="left" vertical="top" wrapText="1"/>
    </xf>
    <xf numFmtId="0" fontId="21" fillId="0" borderId="0" xfId="0" applyFont="1" applyFill="1" applyBorder="1" applyAlignment="1">
      <alignment vertical="top" wrapText="1"/>
    </xf>
    <xf numFmtId="0" fontId="5" fillId="0" borderId="0" xfId="0" applyFont="1" applyFill="1" applyBorder="1" applyAlignment="1">
      <alignment vertical="top" wrapText="1"/>
    </xf>
    <xf numFmtId="0" fontId="5" fillId="0" borderId="0" xfId="0" applyFont="1" applyFill="1" applyBorder="1" applyAlignment="1">
      <alignment wrapText="1" shrinkToFit="1"/>
    </xf>
    <xf numFmtId="0" fontId="5" fillId="0" borderId="0" xfId="0" applyFont="1" applyFill="1" applyBorder="1" applyAlignment="1">
      <alignment horizontal="center"/>
    </xf>
    <xf numFmtId="0" fontId="5" fillId="0" borderId="0" xfId="0" applyFont="1" applyFill="1" applyBorder="1" applyAlignment="1">
      <alignment horizontal="right" wrapText="1" shrinkToFit="1"/>
    </xf>
    <xf numFmtId="0" fontId="2" fillId="0" borderId="0" xfId="0" applyFont="1" applyFill="1" applyBorder="1" applyAlignment="1">
      <alignment horizontal="center"/>
    </xf>
    <xf numFmtId="0" fontId="5" fillId="0" borderId="0" xfId="0" applyFont="1" applyFill="1" applyBorder="1" applyAlignment="1">
      <alignment horizontal="right"/>
    </xf>
    <xf numFmtId="0" fontId="5" fillId="0" borderId="0" xfId="0" applyFont="1" applyFill="1" applyBorder="1" applyAlignment="1">
      <alignment horizontal="center" vertical="center"/>
    </xf>
    <xf numFmtId="0" fontId="5" fillId="0" borderId="0" xfId="0" applyFont="1" applyFill="1" applyBorder="1" applyAlignment="1">
      <alignment horizontal="left" vertical="center"/>
    </xf>
    <xf numFmtId="0" fontId="5" fillId="0" borderId="0" xfId="0" applyFont="1" applyFill="1" applyBorder="1" applyAlignment="1">
      <alignment horizontal="left" vertical="top"/>
    </xf>
    <xf numFmtId="0" fontId="5" fillId="0" borderId="0" xfId="0" applyFont="1" applyFill="1" applyBorder="1" applyAlignment="1">
      <alignment horizontal="left" wrapText="1" shrinkToFit="1"/>
    </xf>
    <xf numFmtId="0" fontId="2" fillId="0" borderId="0" xfId="0" applyFont="1" applyFill="1" applyBorder="1" applyAlignment="1">
      <alignment wrapText="1" shrinkToFit="1"/>
    </xf>
    <xf numFmtId="0" fontId="2" fillId="0" borderId="0" xfId="0" applyFont="1" applyFill="1" applyBorder="1" applyAlignment="1">
      <alignment horizontal="right" wrapText="1" shrinkToFit="1"/>
    </xf>
    <xf numFmtId="0" fontId="5" fillId="0" borderId="0" xfId="0" applyFont="1" applyFill="1" applyBorder="1" applyAlignment="1">
      <alignment horizontal="left" wrapText="1"/>
    </xf>
    <xf numFmtId="0" fontId="5" fillId="0" borderId="0" xfId="0" applyFont="1" applyFill="1" applyBorder="1" applyAlignment="1">
      <alignment horizontal="left"/>
    </xf>
    <xf numFmtId="0" fontId="5" fillId="0" borderId="0" xfId="0" applyFont="1" applyFill="1" applyBorder="1" applyAlignment="1">
      <alignment horizontal="right" vertical="top" wrapText="1"/>
    </xf>
    <xf numFmtId="0" fontId="2" fillId="0" borderId="0" xfId="0" applyFont="1" applyFill="1" applyBorder="1" applyAlignment="1">
      <alignment horizontal="right" wrapText="1"/>
    </xf>
    <xf numFmtId="0" fontId="21" fillId="0" borderId="0" xfId="0" applyFont="1" applyFill="1" applyBorder="1" applyAlignment="1">
      <alignment horizontal="right" vertical="top" wrapText="1"/>
    </xf>
    <xf numFmtId="164" fontId="0" fillId="26" borderId="0" xfId="0" applyNumberFormat="1" applyFill="1"/>
    <xf numFmtId="174" fontId="0" fillId="0" borderId="0" xfId="28" applyNumberFormat="1" applyFont="1" applyBorder="1" applyProtection="1">
      <protection locked="0"/>
    </xf>
    <xf numFmtId="0" fontId="0" fillId="24" borderId="0" xfId="0" applyFill="1"/>
    <xf numFmtId="2" fontId="1" fillId="29" borderId="0" xfId="0" applyNumberFormat="1" applyFont="1" applyFill="1" applyAlignment="1">
      <alignment vertical="top" wrapText="1"/>
    </xf>
    <xf numFmtId="0" fontId="31" fillId="0" borderId="0" xfId="0" applyFont="1" applyFill="1" applyBorder="1" applyAlignment="1">
      <alignment vertical="center"/>
    </xf>
    <xf numFmtId="0" fontId="32" fillId="0" borderId="0" xfId="0" applyFont="1" applyFill="1" applyBorder="1" applyAlignment="1">
      <alignment vertical="center"/>
    </xf>
    <xf numFmtId="0" fontId="0" fillId="30" borderId="0" xfId="0" applyFill="1" applyBorder="1" applyAlignment="1"/>
    <xf numFmtId="0" fontId="7" fillId="0" borderId="0" xfId="36" applyFont="1" applyFill="1" applyBorder="1" applyAlignment="1" applyProtection="1">
      <alignment horizontal="center"/>
    </xf>
    <xf numFmtId="0" fontId="0" fillId="30" borderId="27" xfId="0" applyFill="1" applyBorder="1" applyAlignment="1"/>
    <xf numFmtId="0" fontId="7" fillId="30" borderId="0" xfId="0" applyFont="1" applyFill="1" applyBorder="1" applyAlignment="1">
      <alignment horizontal="center" vertical="center" wrapText="1"/>
    </xf>
    <xf numFmtId="0" fontId="0" fillId="30" borderId="0" xfId="0" applyFill="1" applyBorder="1" applyProtection="1">
      <protection locked="0"/>
    </xf>
    <xf numFmtId="0" fontId="0" fillId="30" borderId="0" xfId="0" applyFill="1" applyBorder="1" applyAlignment="1" applyProtection="1">
      <alignment horizontal="center"/>
      <protection locked="0"/>
    </xf>
    <xf numFmtId="0" fontId="5" fillId="28" borderId="28" xfId="0" applyFont="1" applyFill="1" applyBorder="1" applyAlignment="1">
      <alignment vertical="center" wrapText="1"/>
    </xf>
    <xf numFmtId="0" fontId="5" fillId="0" borderId="0" xfId="0" applyFont="1" applyFill="1"/>
    <xf numFmtId="0" fontId="5" fillId="0" borderId="0" xfId="0" applyFont="1" applyFill="1" applyAlignment="1">
      <alignment horizontal="right" vertical="top" wrapText="1"/>
    </xf>
    <xf numFmtId="0" fontId="5" fillId="0" borderId="0" xfId="0" applyFont="1" applyFill="1" applyAlignment="1">
      <alignment vertical="top" wrapText="1"/>
    </xf>
    <xf numFmtId="0" fontId="5" fillId="0" borderId="0" xfId="0" applyFont="1" applyFill="1" applyBorder="1"/>
    <xf numFmtId="0" fontId="5" fillId="0" borderId="0" xfId="0" applyFont="1" applyFill="1" applyAlignment="1">
      <alignment wrapText="1"/>
    </xf>
    <xf numFmtId="0" fontId="0" fillId="0" borderId="0" xfId="0" applyFill="1" applyAlignment="1">
      <alignment horizontal="center"/>
    </xf>
    <xf numFmtId="1" fontId="5" fillId="0" borderId="0" xfId="0" applyNumberFormat="1" applyFont="1" applyFill="1" applyAlignment="1">
      <alignment wrapText="1"/>
    </xf>
    <xf numFmtId="174" fontId="5" fillId="0" borderId="0" xfId="28" applyNumberFormat="1" applyFont="1" applyFill="1" applyAlignment="1">
      <alignment wrapText="1"/>
    </xf>
    <xf numFmtId="0" fontId="5" fillId="0" borderId="0" xfId="0" applyFont="1" applyFill="1" applyAlignment="1">
      <alignment horizontal="center" vertical="top" wrapText="1"/>
    </xf>
    <xf numFmtId="0" fontId="0" fillId="0" borderId="0" xfId="0" applyFill="1" applyAlignment="1">
      <alignment vertical="top" wrapText="1"/>
    </xf>
    <xf numFmtId="0" fontId="5" fillId="0" borderId="16" xfId="0" applyFont="1" applyFill="1" applyBorder="1" applyAlignment="1">
      <alignment horizontal="left" vertical="top" wrapText="1"/>
    </xf>
    <xf numFmtId="2" fontId="0" fillId="31" borderId="0" xfId="0" applyNumberFormat="1" applyFill="1" applyAlignment="1">
      <alignment vertical="top" wrapText="1"/>
    </xf>
    <xf numFmtId="0" fontId="0" fillId="0" borderId="0" xfId="0" applyAlignment="1">
      <alignment horizontal="right"/>
    </xf>
    <xf numFmtId="0" fontId="5" fillId="30" borderId="16" xfId="0" applyFont="1" applyFill="1" applyBorder="1" applyAlignment="1">
      <alignment horizontal="left" vertical="top" wrapText="1"/>
    </xf>
    <xf numFmtId="0" fontId="19" fillId="0" borderId="0" xfId="0" applyFont="1"/>
    <xf numFmtId="1" fontId="2" fillId="0" borderId="0" xfId="0" applyNumberFormat="1" applyFont="1" applyFill="1"/>
    <xf numFmtId="0" fontId="2" fillId="25" borderId="0" xfId="0" applyFont="1" applyFill="1"/>
    <xf numFmtId="0" fontId="0" fillId="27" borderId="0" xfId="0" applyFill="1"/>
    <xf numFmtId="164" fontId="0" fillId="0" borderId="16" xfId="0" applyNumberFormat="1" applyBorder="1" applyAlignment="1" applyProtection="1">
      <protection locked="0"/>
    </xf>
    <xf numFmtId="164" fontId="19" fillId="0" borderId="0" xfId="0" applyNumberFormat="1" applyFont="1"/>
    <xf numFmtId="0" fontId="1" fillId="0" borderId="0" xfId="0" applyFont="1" applyFill="1" applyBorder="1" applyProtection="1">
      <protection locked="0"/>
    </xf>
    <xf numFmtId="0" fontId="0" fillId="26" borderId="28" xfId="0" applyFill="1" applyBorder="1" applyAlignment="1">
      <alignment horizontal="center" wrapText="1"/>
    </xf>
    <xf numFmtId="164" fontId="1" fillId="0" borderId="0" xfId="0" applyNumberFormat="1" applyFont="1" applyFill="1" applyBorder="1" applyProtection="1">
      <protection locked="0"/>
    </xf>
    <xf numFmtId="174" fontId="0" fillId="0" borderId="0" xfId="28" applyNumberFormat="1" applyFont="1" applyFill="1" applyBorder="1" applyProtection="1">
      <protection locked="0"/>
    </xf>
    <xf numFmtId="164" fontId="1" fillId="0" borderId="0" xfId="0" applyNumberFormat="1" applyFont="1" applyFill="1" applyBorder="1" applyProtection="1"/>
    <xf numFmtId="49" fontId="0" fillId="0" borderId="0" xfId="0" applyNumberFormat="1" applyAlignment="1">
      <alignment horizontal="right" vertical="justify"/>
    </xf>
    <xf numFmtId="0" fontId="0" fillId="0" borderId="16" xfId="0" applyNumberFormat="1" applyBorder="1" applyAlignment="1" applyProtection="1">
      <alignment horizontal="right"/>
      <protection locked="0"/>
    </xf>
    <xf numFmtId="0" fontId="13" fillId="28" borderId="0" xfId="0" applyFont="1" applyFill="1" applyAlignment="1">
      <alignment horizontal="center" vertical="center" wrapText="1"/>
    </xf>
    <xf numFmtId="164" fontId="1" fillId="32" borderId="0" xfId="0" applyNumberFormat="1" applyFont="1" applyFill="1" applyBorder="1" applyProtection="1">
      <protection locked="0"/>
    </xf>
    <xf numFmtId="0" fontId="0" fillId="26" borderId="16" xfId="0" applyFill="1" applyBorder="1" applyAlignment="1" applyProtection="1">
      <alignment horizontal="right"/>
    </xf>
    <xf numFmtId="164" fontId="8" fillId="30" borderId="21" xfId="0" applyNumberFormat="1" applyFont="1" applyFill="1" applyBorder="1" applyProtection="1">
      <protection locked="0"/>
    </xf>
    <xf numFmtId="164" fontId="58" fillId="30" borderId="0" xfId="0" applyNumberFormat="1" applyFont="1" applyFill="1" applyBorder="1" applyAlignment="1" applyProtection="1">
      <alignment vertical="center"/>
      <protection locked="0"/>
    </xf>
    <xf numFmtId="0" fontId="5" fillId="27" borderId="0" xfId="0" applyFont="1" applyFill="1" applyBorder="1" applyAlignment="1"/>
    <xf numFmtId="0" fontId="0" fillId="27" borderId="0" xfId="0" applyFill="1" applyBorder="1" applyAlignment="1"/>
    <xf numFmtId="0" fontId="5" fillId="27" borderId="0" xfId="0" applyFont="1" applyFill="1" applyBorder="1" applyAlignment="1">
      <alignment horizontal="left" wrapText="1" shrinkToFit="1"/>
    </xf>
    <xf numFmtId="0" fontId="5" fillId="27" borderId="0" xfId="0" applyFont="1" applyFill="1" applyBorder="1" applyAlignment="1">
      <alignment horizontal="left"/>
    </xf>
    <xf numFmtId="0" fontId="28" fillId="27" borderId="0" xfId="0" applyFont="1" applyFill="1" applyBorder="1" applyAlignment="1">
      <alignment horizontal="left"/>
    </xf>
    <xf numFmtId="0" fontId="0" fillId="27" borderId="0" xfId="0" applyFill="1" applyBorder="1" applyAlignment="1">
      <alignment horizontal="right" vertical="top" wrapText="1"/>
    </xf>
    <xf numFmtId="0" fontId="0" fillId="27" borderId="0" xfId="0" applyFill="1" applyBorder="1"/>
    <xf numFmtId="0" fontId="0" fillId="27" borderId="0" xfId="0" applyFill="1" applyAlignment="1">
      <alignment wrapText="1"/>
    </xf>
    <xf numFmtId="0" fontId="9" fillId="0" borderId="0" xfId="36" applyFill="1" applyAlignment="1" applyProtection="1">
      <alignment horizontal="left" vertical="top"/>
    </xf>
    <xf numFmtId="0" fontId="27" fillId="0" borderId="0" xfId="0" applyFont="1" applyFill="1" applyBorder="1" applyAlignment="1">
      <alignment horizontal="center" wrapText="1"/>
    </xf>
    <xf numFmtId="0" fontId="61" fillId="0" borderId="0" xfId="0" applyFont="1"/>
    <xf numFmtId="0" fontId="0" fillId="27" borderId="0" xfId="0" applyFill="1" applyBorder="1" applyAlignment="1">
      <alignment wrapText="1"/>
    </xf>
    <xf numFmtId="0" fontId="0" fillId="34" borderId="0" xfId="0" applyFill="1" applyBorder="1"/>
    <xf numFmtId="0" fontId="8" fillId="27" borderId="0" xfId="36" applyFont="1" applyFill="1" applyAlignment="1" applyProtection="1">
      <alignment horizontal="left" vertical="top"/>
    </xf>
    <xf numFmtId="0" fontId="9" fillId="27" borderId="0" xfId="36" applyFill="1" applyAlignment="1" applyProtection="1">
      <alignment horizontal="left" vertical="top"/>
    </xf>
    <xf numFmtId="0" fontId="54" fillId="30" borderId="28" xfId="0" applyFont="1" applyFill="1" applyBorder="1" applyAlignment="1" applyProtection="1">
      <alignment horizontal="left" vertical="center"/>
      <protection locked="0"/>
    </xf>
    <xf numFmtId="0" fontId="65" fillId="30" borderId="21" xfId="0" applyFont="1" applyFill="1" applyBorder="1" applyProtection="1">
      <protection locked="0"/>
    </xf>
    <xf numFmtId="0" fontId="54" fillId="30" borderId="21" xfId="0" applyFont="1" applyFill="1" applyBorder="1" applyAlignment="1" applyProtection="1">
      <alignment horizontal="right"/>
      <protection locked="0"/>
    </xf>
    <xf numFmtId="0" fontId="54" fillId="30" borderId="21" xfId="0" applyFont="1" applyFill="1" applyBorder="1" applyAlignment="1" applyProtection="1">
      <alignment horizontal="left"/>
      <protection locked="0"/>
    </xf>
    <xf numFmtId="10" fontId="63" fillId="30" borderId="0" xfId="0" applyNumberFormat="1" applyFont="1" applyFill="1" applyBorder="1" applyAlignment="1" applyProtection="1">
      <alignment vertical="center"/>
      <protection locked="0"/>
    </xf>
    <xf numFmtId="0" fontId="64" fillId="30" borderId="0" xfId="0" applyFont="1" applyFill="1" applyBorder="1" applyAlignment="1" applyProtection="1">
      <alignment horizontal="right" vertical="center"/>
      <protection locked="0"/>
    </xf>
    <xf numFmtId="0" fontId="64" fillId="30" borderId="0" xfId="0" applyFont="1" applyFill="1" applyBorder="1" applyAlignment="1" applyProtection="1">
      <alignment horizontal="left" vertical="center"/>
      <protection locked="0"/>
    </xf>
    <xf numFmtId="175" fontId="66" fillId="30" borderId="0" xfId="0" applyNumberFormat="1" applyFont="1" applyFill="1" applyBorder="1" applyAlignment="1" applyProtection="1">
      <alignment vertical="center"/>
      <protection locked="0"/>
    </xf>
    <xf numFmtId="0" fontId="39" fillId="30" borderId="0" xfId="0" applyFont="1" applyFill="1" applyBorder="1" applyAlignment="1">
      <alignment horizontal="center" vertical="center" wrapText="1"/>
    </xf>
    <xf numFmtId="0" fontId="54" fillId="30" borderId="21" xfId="0" applyFont="1" applyFill="1" applyBorder="1" applyProtection="1">
      <protection locked="0"/>
    </xf>
    <xf numFmtId="170" fontId="63" fillId="30" borderId="21" xfId="0" applyNumberFormat="1" applyFont="1" applyFill="1" applyBorder="1" applyProtection="1">
      <protection locked="0"/>
    </xf>
    <xf numFmtId="0" fontId="10" fillId="0" borderId="0" xfId="36" applyFont="1" applyAlignment="1" applyProtection="1"/>
    <xf numFmtId="0" fontId="9" fillId="0" borderId="30" xfId="36" applyBorder="1" applyAlignment="1" applyProtection="1">
      <alignment horizontal="center" vertical="center" wrapText="1"/>
    </xf>
    <xf numFmtId="0" fontId="9" fillId="0" borderId="31" xfId="36" applyBorder="1" applyAlignment="1" applyProtection="1">
      <alignment horizontal="center" vertical="center" wrapText="1"/>
    </xf>
    <xf numFmtId="0" fontId="9" fillId="0" borderId="32" xfId="36" applyBorder="1" applyAlignment="1" applyProtection="1">
      <alignment horizontal="center" vertical="center" wrapText="1"/>
    </xf>
    <xf numFmtId="0" fontId="8" fillId="34" borderId="0" xfId="36" applyFont="1" applyFill="1" applyAlignment="1" applyProtection="1">
      <alignment horizontal="left" vertical="top"/>
    </xf>
    <xf numFmtId="0" fontId="69" fillId="0" borderId="0" xfId="36" applyFont="1" applyFill="1" applyAlignment="1" applyProtection="1">
      <alignment horizontal="left" vertical="top" wrapText="1"/>
    </xf>
    <xf numFmtId="2" fontId="29" fillId="33" borderId="0" xfId="0" applyNumberFormat="1" applyFont="1" applyFill="1"/>
    <xf numFmtId="2" fontId="0" fillId="33" borderId="0" xfId="0" applyNumberFormat="1" applyFill="1"/>
    <xf numFmtId="2" fontId="0" fillId="33" borderId="0" xfId="0" applyNumberFormat="1" applyFill="1" applyAlignment="1">
      <alignment vertical="top"/>
    </xf>
    <xf numFmtId="177" fontId="8" fillId="0" borderId="0" xfId="0" applyNumberFormat="1" applyFont="1"/>
    <xf numFmtId="178" fontId="8" fillId="0" borderId="0" xfId="0" applyNumberFormat="1" applyFont="1" applyBorder="1" applyAlignment="1">
      <alignment horizontal="center" wrapText="1"/>
    </xf>
    <xf numFmtId="178" fontId="5" fillId="0" borderId="0" xfId="0" applyNumberFormat="1" applyFont="1" applyFill="1" applyAlignment="1">
      <alignment horizontal="justify" vertical="top"/>
    </xf>
    <xf numFmtId="0" fontId="2" fillId="0" borderId="16" xfId="0" applyFont="1" applyBorder="1"/>
    <xf numFmtId="2" fontId="2" fillId="0" borderId="0" xfId="0" applyNumberFormat="1" applyFont="1"/>
    <xf numFmtId="2" fontId="2" fillId="33" borderId="0" xfId="0" applyNumberFormat="1" applyFont="1" applyFill="1"/>
    <xf numFmtId="0" fontId="19" fillId="0" borderId="0" xfId="0" applyFont="1" applyFill="1"/>
    <xf numFmtId="2" fontId="2" fillId="0" borderId="0" xfId="0" applyNumberFormat="1" applyFont="1" applyFill="1"/>
    <xf numFmtId="0" fontId="71" fillId="0" borderId="0" xfId="0" applyFont="1" applyFill="1"/>
    <xf numFmtId="0" fontId="5" fillId="26" borderId="0" xfId="0" applyFont="1" applyFill="1" applyBorder="1" applyAlignment="1">
      <alignment horizontal="left" vertical="top"/>
    </xf>
    <xf numFmtId="0" fontId="5" fillId="26" borderId="0" xfId="0" applyFont="1" applyFill="1" applyBorder="1" applyAlignment="1">
      <alignment horizontal="left"/>
    </xf>
    <xf numFmtId="0" fontId="7" fillId="26" borderId="0" xfId="0" applyFont="1" applyFill="1" applyBorder="1" applyAlignment="1" applyProtection="1">
      <alignment horizontal="center" vertical="center"/>
      <protection locked="0"/>
    </xf>
    <xf numFmtId="172" fontId="0" fillId="26" borderId="0" xfId="28" applyNumberFormat="1" applyFont="1" applyFill="1"/>
    <xf numFmtId="49" fontId="0" fillId="26" borderId="0" xfId="0" applyNumberFormat="1" applyFill="1" applyAlignment="1">
      <alignment horizontal="right" vertical="justify"/>
    </xf>
    <xf numFmtId="0" fontId="0" fillId="26" borderId="0" xfId="0" applyFill="1" applyAlignment="1">
      <alignment horizontal="center"/>
    </xf>
    <xf numFmtId="0" fontId="5" fillId="26" borderId="0" xfId="0" applyFont="1" applyFill="1" applyBorder="1" applyAlignment="1">
      <alignment horizontal="center" vertical="top"/>
    </xf>
    <xf numFmtId="0" fontId="5" fillId="26" borderId="0" xfId="0" applyFont="1" applyFill="1" applyBorder="1" applyAlignment="1">
      <alignment horizontal="center"/>
    </xf>
    <xf numFmtId="0" fontId="2" fillId="26" borderId="0" xfId="0" applyFont="1" applyFill="1" applyBorder="1" applyAlignment="1" applyProtection="1">
      <alignment horizontal="center" wrapText="1"/>
      <protection locked="0"/>
    </xf>
    <xf numFmtId="164" fontId="1" fillId="26" borderId="16" xfId="0" applyNumberFormat="1" applyFont="1" applyFill="1" applyBorder="1" applyProtection="1">
      <protection locked="0"/>
    </xf>
    <xf numFmtId="0" fontId="0" fillId="26" borderId="0" xfId="0" applyNumberFormat="1" applyFill="1" applyAlignment="1">
      <alignment horizontal="right" vertical="justify"/>
    </xf>
    <xf numFmtId="0" fontId="0" fillId="26" borderId="0" xfId="0" applyNumberFormat="1" applyFill="1"/>
    <xf numFmtId="164" fontId="0" fillId="26" borderId="0" xfId="0" applyNumberFormat="1" applyFill="1" applyAlignment="1">
      <alignment horizontal="right" vertical="justify"/>
    </xf>
    <xf numFmtId="164" fontId="0" fillId="26" borderId="0" xfId="28" applyNumberFormat="1" applyFont="1" applyFill="1" applyAlignment="1">
      <alignment horizontal="right" vertical="justify"/>
    </xf>
    <xf numFmtId="49" fontId="2" fillId="0" borderId="33" xfId="0" applyNumberFormat="1" applyFont="1" applyFill="1" applyBorder="1" applyAlignment="1" applyProtection="1">
      <alignment horizontal="center" wrapText="1"/>
      <protection locked="0"/>
    </xf>
    <xf numFmtId="49" fontId="0" fillId="0" borderId="0" xfId="28" applyNumberFormat="1" applyFont="1" applyAlignment="1">
      <alignment horizontal="right" vertical="justify"/>
    </xf>
    <xf numFmtId="10" fontId="0" fillId="0" borderId="0" xfId="0" applyNumberFormat="1" applyFill="1" applyBorder="1" applyProtection="1">
      <protection locked="0"/>
    </xf>
    <xf numFmtId="10" fontId="0" fillId="0" borderId="26" xfId="0" applyNumberFormat="1" applyBorder="1" applyProtection="1">
      <protection locked="0"/>
    </xf>
    <xf numFmtId="0" fontId="1" fillId="0" borderId="0" xfId="0" applyFont="1" applyFill="1"/>
    <xf numFmtId="167" fontId="8" fillId="35" borderId="0" xfId="0" applyNumberFormat="1" applyFont="1" applyFill="1"/>
    <xf numFmtId="170" fontId="13" fillId="35" borderId="0" xfId="0" applyNumberFormat="1" applyFont="1" applyFill="1" applyAlignment="1">
      <alignment horizontal="left" vertical="center" wrapText="1"/>
    </xf>
    <xf numFmtId="0" fontId="33" fillId="35" borderId="0" xfId="0" applyFont="1" applyFill="1" applyBorder="1" applyAlignment="1">
      <alignment vertical="top"/>
    </xf>
    <xf numFmtId="0" fontId="13" fillId="35" borderId="0" xfId="0" applyFont="1" applyFill="1" applyBorder="1" applyAlignment="1">
      <alignment horizontal="center" vertical="center"/>
    </xf>
    <xf numFmtId="0" fontId="8" fillId="35" borderId="0" xfId="0" applyFont="1" applyFill="1"/>
    <xf numFmtId="174" fontId="52" fillId="35" borderId="0" xfId="28" applyNumberFormat="1" applyFont="1" applyFill="1"/>
    <xf numFmtId="0" fontId="53" fillId="35" borderId="0" xfId="36" applyFont="1" applyFill="1" applyAlignment="1" applyProtection="1">
      <alignment horizontal="left"/>
    </xf>
    <xf numFmtId="0" fontId="52" fillId="35" borderId="0" xfId="0" applyFont="1" applyFill="1"/>
    <xf numFmtId="0" fontId="8" fillId="35" borderId="0" xfId="0" applyFont="1" applyFill="1" applyProtection="1">
      <protection locked="0"/>
    </xf>
    <xf numFmtId="0" fontId="13" fillId="35" borderId="0" xfId="0" applyFont="1" applyFill="1" applyAlignment="1">
      <alignment horizontal="left" vertical="center" wrapText="1"/>
    </xf>
    <xf numFmtId="0" fontId="7" fillId="35" borderId="0" xfId="0" applyFont="1" applyFill="1" applyAlignment="1">
      <alignment horizontal="left" vertical="top"/>
    </xf>
    <xf numFmtId="0" fontId="2" fillId="35" borderId="0" xfId="0" applyFont="1" applyFill="1" applyAlignment="1">
      <alignment horizontal="left" vertical="top"/>
    </xf>
    <xf numFmtId="164" fontId="52" fillId="35" borderId="0" xfId="0" applyNumberFormat="1" applyFont="1" applyFill="1"/>
    <xf numFmtId="0" fontId="52" fillId="35" borderId="0" xfId="0" applyFont="1" applyFill="1" applyProtection="1">
      <protection locked="0"/>
    </xf>
    <xf numFmtId="0" fontId="8" fillId="35" borderId="0" xfId="0" applyFont="1" applyFill="1" applyBorder="1"/>
    <xf numFmtId="0" fontId="7" fillId="35" borderId="0" xfId="0" applyFont="1" applyFill="1" applyBorder="1" applyAlignment="1">
      <alignment horizontal="left" vertical="center" wrapText="1"/>
    </xf>
    <xf numFmtId="0" fontId="15" fillId="35" borderId="0" xfId="0" applyFont="1" applyFill="1" applyBorder="1" applyAlignment="1">
      <alignment horizontal="right" vertical="center" wrapText="1"/>
    </xf>
    <xf numFmtId="0" fontId="7" fillId="35" borderId="0" xfId="0" applyFont="1" applyFill="1" applyBorder="1" applyAlignment="1">
      <alignment horizontal="left" vertical="top"/>
    </xf>
    <xf numFmtId="0" fontId="2" fillId="35" borderId="0" xfId="0" applyFont="1" applyFill="1" applyBorder="1" applyAlignment="1">
      <alignment horizontal="left" vertical="top"/>
    </xf>
    <xf numFmtId="164" fontId="52" fillId="35" borderId="0" xfId="0" applyNumberFormat="1" applyFont="1" applyFill="1" applyBorder="1"/>
    <xf numFmtId="174" fontId="52" fillId="35" borderId="0" xfId="28" applyNumberFormat="1" applyFont="1" applyFill="1" applyBorder="1"/>
    <xf numFmtId="0" fontId="52" fillId="35" borderId="0" xfId="0" applyFont="1" applyFill="1" applyBorder="1"/>
    <xf numFmtId="0" fontId="52" fillId="35" borderId="0" xfId="0" applyFont="1" applyFill="1" applyBorder="1" applyProtection="1">
      <protection locked="0"/>
    </xf>
    <xf numFmtId="0" fontId="8" fillId="35" borderId="0" xfId="0" applyFont="1" applyFill="1" applyBorder="1" applyProtection="1">
      <protection locked="0"/>
    </xf>
    <xf numFmtId="0" fontId="7" fillId="35" borderId="0" xfId="0" applyFont="1" applyFill="1" applyBorder="1" applyAlignment="1">
      <alignment vertical="center"/>
    </xf>
    <xf numFmtId="0" fontId="7" fillId="35" borderId="0" xfId="0" applyFont="1" applyFill="1" applyAlignment="1">
      <alignment horizontal="left" vertical="center"/>
    </xf>
    <xf numFmtId="0" fontId="12" fillId="35" borderId="0" xfId="0" applyFont="1" applyFill="1" applyBorder="1" applyAlignment="1" applyProtection="1">
      <alignment horizontal="center" vertical="center"/>
      <protection locked="0"/>
    </xf>
    <xf numFmtId="0" fontId="7" fillId="35" borderId="0" xfId="0" applyFont="1" applyFill="1" applyBorder="1" applyAlignment="1">
      <alignment horizontal="center" vertical="center" wrapText="1"/>
    </xf>
    <xf numFmtId="0" fontId="7" fillId="35" borderId="0" xfId="0" applyFont="1" applyFill="1" applyAlignment="1">
      <alignment horizontal="center" vertical="center" wrapText="1"/>
    </xf>
    <xf numFmtId="0" fontId="15" fillId="35" borderId="0" xfId="0" applyFont="1" applyFill="1" applyAlignment="1">
      <alignment horizontal="right" vertical="center" wrapText="1"/>
    </xf>
    <xf numFmtId="174" fontId="8" fillId="35" borderId="0" xfId="28" applyNumberFormat="1" applyFont="1" applyFill="1"/>
    <xf numFmtId="0" fontId="7" fillId="35" borderId="13" xfId="0" applyFont="1" applyFill="1" applyBorder="1" applyAlignment="1">
      <alignment vertical="center"/>
    </xf>
    <xf numFmtId="0" fontId="8" fillId="35" borderId="14" xfId="0" applyFont="1" applyFill="1" applyBorder="1"/>
    <xf numFmtId="0" fontId="17" fillId="35" borderId="0" xfId="0" applyFont="1" applyFill="1" applyAlignment="1">
      <alignment horizontal="center" wrapText="1"/>
    </xf>
    <xf numFmtId="0" fontId="7" fillId="35" borderId="13" xfId="0" applyFont="1" applyFill="1" applyBorder="1" applyAlignment="1">
      <alignment horizontal="left" vertical="center"/>
    </xf>
    <xf numFmtId="0" fontId="7" fillId="35" borderId="0" xfId="0" applyFont="1" applyFill="1" applyBorder="1" applyAlignment="1">
      <alignment horizontal="left" vertical="center"/>
    </xf>
    <xf numFmtId="0" fontId="7" fillId="35" borderId="0" xfId="0" applyFont="1" applyFill="1" applyAlignment="1">
      <alignment horizontal="right"/>
    </xf>
    <xf numFmtId="174" fontId="12" fillId="35" borderId="0" xfId="28" applyNumberFormat="1" applyFont="1" applyFill="1" applyAlignment="1">
      <alignment horizontal="center" wrapText="1"/>
    </xf>
    <xf numFmtId="0" fontId="7" fillId="35" borderId="0" xfId="0" applyFont="1" applyFill="1" applyBorder="1" applyAlignment="1">
      <alignment horizontal="left"/>
    </xf>
    <xf numFmtId="176" fontId="15" fillId="35" borderId="0" xfId="0" applyNumberFormat="1" applyFont="1" applyFill="1" applyAlignment="1">
      <alignment horizontal="right" vertical="center"/>
    </xf>
    <xf numFmtId="0" fontId="2" fillId="35" borderId="0" xfId="0" applyFont="1" applyFill="1" applyAlignment="1">
      <alignment horizontal="left"/>
    </xf>
    <xf numFmtId="0" fontId="0" fillId="35" borderId="0" xfId="0" applyFill="1"/>
    <xf numFmtId="0" fontId="7" fillId="35" borderId="0" xfId="0" applyFont="1" applyFill="1" applyBorder="1" applyAlignment="1">
      <alignment horizontal="center"/>
    </xf>
    <xf numFmtId="174" fontId="8" fillId="35" borderId="0" xfId="28" applyNumberFormat="1" applyFont="1" applyFill="1" applyBorder="1"/>
    <xf numFmtId="14" fontId="14" fillId="35" borderId="13" xfId="0" applyNumberFormat="1" applyFont="1" applyFill="1" applyBorder="1" applyAlignment="1">
      <alignment horizontal="left"/>
    </xf>
    <xf numFmtId="14" fontId="14" fillId="35" borderId="0" xfId="0" applyNumberFormat="1" applyFont="1" applyFill="1" applyBorder="1" applyAlignment="1">
      <alignment horizontal="left" vertical="top"/>
    </xf>
    <xf numFmtId="164" fontId="7" fillId="35" borderId="19" xfId="0" applyNumberFormat="1" applyFont="1" applyFill="1" applyBorder="1" applyAlignment="1">
      <alignment horizontal="center" wrapText="1"/>
    </xf>
    <xf numFmtId="164" fontId="8" fillId="35" borderId="10" xfId="0" applyNumberFormat="1" applyFont="1" applyFill="1" applyBorder="1"/>
    <xf numFmtId="164" fontId="8" fillId="35" borderId="12" xfId="0" applyNumberFormat="1" applyFont="1" applyFill="1" applyBorder="1"/>
    <xf numFmtId="0" fontId="5" fillId="35" borderId="26" xfId="0" applyFont="1" applyFill="1" applyBorder="1" applyAlignment="1">
      <alignment horizontal="center" wrapText="1"/>
    </xf>
    <xf numFmtId="1" fontId="5" fillId="35" borderId="16" xfId="0" applyNumberFormat="1" applyFont="1" applyFill="1" applyBorder="1" applyAlignment="1">
      <alignment horizontal="center" wrapText="1"/>
    </xf>
    <xf numFmtId="0" fontId="7" fillId="35" borderId="0" xfId="0" applyFont="1" applyFill="1" applyBorder="1"/>
    <xf numFmtId="0" fontId="14" fillId="35" borderId="0" xfId="0" applyFont="1" applyFill="1" applyBorder="1"/>
    <xf numFmtId="0" fontId="8" fillId="35" borderId="28" xfId="0" applyFont="1" applyFill="1" applyBorder="1"/>
    <xf numFmtId="0" fontId="8" fillId="35" borderId="26" xfId="0" applyFont="1" applyFill="1" applyBorder="1"/>
    <xf numFmtId="1" fontId="0" fillId="35" borderId="12" xfId="0" applyNumberFormat="1" applyFill="1" applyBorder="1" applyAlignment="1">
      <alignment horizontal="center"/>
    </xf>
    <xf numFmtId="0" fontId="7" fillId="35" borderId="16" xfId="0" applyFont="1" applyFill="1" applyBorder="1" applyAlignment="1">
      <alignment horizontal="left" vertical="center" wrapText="1"/>
    </xf>
    <xf numFmtId="164" fontId="0" fillId="35" borderId="16" xfId="0" applyNumberFormat="1" applyFill="1" applyBorder="1" applyAlignment="1">
      <alignment horizontal="center"/>
    </xf>
    <xf numFmtId="164" fontId="0" fillId="35" borderId="26" xfId="0" applyNumberFormat="1" applyFill="1" applyBorder="1"/>
    <xf numFmtId="168" fontId="0" fillId="35" borderId="16" xfId="28" applyNumberFormat="1" applyFont="1" applyFill="1" applyBorder="1"/>
    <xf numFmtId="0" fontId="14" fillId="35" borderId="0" xfId="0" applyFont="1" applyFill="1"/>
    <xf numFmtId="164" fontId="0" fillId="35" borderId="0" xfId="0" applyNumberFormat="1" applyFill="1" applyBorder="1"/>
    <xf numFmtId="164" fontId="0" fillId="35" borderId="0" xfId="0" applyNumberFormat="1" applyFill="1"/>
    <xf numFmtId="164" fontId="14" fillId="35" borderId="0" xfId="0" applyNumberFormat="1" applyFont="1" applyFill="1"/>
    <xf numFmtId="174" fontId="0" fillId="35" borderId="0" xfId="28" applyNumberFormat="1" applyFont="1" applyFill="1"/>
    <xf numFmtId="0" fontId="0" fillId="35" borderId="16" xfId="0" applyFill="1" applyBorder="1" applyProtection="1">
      <protection locked="0"/>
    </xf>
    <xf numFmtId="0" fontId="2" fillId="35" borderId="16" xfId="0" applyFont="1" applyFill="1" applyBorder="1" applyAlignment="1" applyProtection="1">
      <alignment horizontal="left"/>
      <protection locked="0"/>
    </xf>
    <xf numFmtId="0" fontId="0" fillId="35" borderId="0" xfId="0" applyFill="1" applyBorder="1" applyProtection="1">
      <protection locked="0"/>
    </xf>
    <xf numFmtId="0" fontId="0" fillId="35" borderId="0" xfId="0" applyFill="1" applyProtection="1">
      <protection locked="0"/>
    </xf>
    <xf numFmtId="14" fontId="14" fillId="35" borderId="0" xfId="0" applyNumberFormat="1" applyFont="1" applyFill="1"/>
    <xf numFmtId="164" fontId="2" fillId="35" borderId="16" xfId="0" applyNumberFormat="1" applyFont="1" applyFill="1" applyBorder="1" applyAlignment="1" applyProtection="1">
      <alignment horizontal="left"/>
      <protection locked="0"/>
    </xf>
    <xf numFmtId="0" fontId="0" fillId="35" borderId="15" xfId="0" applyFill="1" applyBorder="1"/>
    <xf numFmtId="0" fontId="0" fillId="35" borderId="29" xfId="0" applyFill="1" applyBorder="1"/>
    <xf numFmtId="174" fontId="7" fillId="35" borderId="0" xfId="28" applyNumberFormat="1" applyFont="1" applyFill="1" applyBorder="1" applyAlignment="1">
      <alignment horizontal="center" vertical="center" wrapText="1"/>
    </xf>
    <xf numFmtId="0" fontId="8" fillId="35" borderId="16" xfId="0" applyFont="1" applyFill="1" applyBorder="1" applyProtection="1">
      <protection locked="0"/>
    </xf>
    <xf numFmtId="0" fontId="0" fillId="35" borderId="0" xfId="0" applyFill="1" applyBorder="1" applyAlignment="1"/>
    <xf numFmtId="14" fontId="51" fillId="35" borderId="0" xfId="0" quotePrefix="1" applyNumberFormat="1" applyFont="1" applyFill="1" applyBorder="1" applyAlignment="1">
      <alignment horizontal="left" vertical="top"/>
    </xf>
    <xf numFmtId="0" fontId="8" fillId="35" borderId="0" xfId="0" applyFont="1" applyFill="1" applyBorder="1" applyAlignment="1">
      <alignment horizontal="center"/>
    </xf>
    <xf numFmtId="165" fontId="0" fillId="35" borderId="14" xfId="0" applyNumberFormat="1" applyFill="1" applyBorder="1"/>
    <xf numFmtId="164" fontId="0" fillId="35" borderId="14" xfId="0" applyNumberFormat="1" applyFill="1" applyBorder="1"/>
    <xf numFmtId="0" fontId="0" fillId="35" borderId="41" xfId="0" applyFill="1" applyBorder="1"/>
    <xf numFmtId="164" fontId="0" fillId="35" borderId="19" xfId="0" applyNumberFormat="1" applyFill="1" applyBorder="1"/>
    <xf numFmtId="0" fontId="5" fillId="0" borderId="0" xfId="0" applyFont="1" applyFill="1" applyBorder="1" applyAlignment="1" applyProtection="1">
      <alignment vertical="top"/>
      <protection locked="0"/>
    </xf>
    <xf numFmtId="0" fontId="12" fillId="36" borderId="17" xfId="0" applyFont="1" applyFill="1" applyBorder="1" applyAlignment="1" applyProtection="1">
      <alignment horizontal="center" wrapText="1"/>
      <protection locked="0"/>
    </xf>
    <xf numFmtId="0" fontId="7" fillId="36" borderId="19" xfId="0" applyFont="1" applyFill="1" applyBorder="1" applyAlignment="1">
      <alignment horizontal="center"/>
    </xf>
    <xf numFmtId="168" fontId="0" fillId="36" borderId="18" xfId="28" applyNumberFormat="1" applyFont="1" applyFill="1" applyBorder="1" applyProtection="1">
      <protection locked="0"/>
    </xf>
    <xf numFmtId="168" fontId="0" fillId="36" borderId="20" xfId="28" applyNumberFormat="1" applyFont="1" applyFill="1" applyBorder="1" applyProtection="1">
      <protection locked="0"/>
    </xf>
    <xf numFmtId="0" fontId="77" fillId="35" borderId="0" xfId="0" applyFont="1" applyFill="1" applyAlignment="1">
      <alignment horizontal="justify" vertical="center" wrapText="1"/>
    </xf>
    <xf numFmtId="0" fontId="59" fillId="38" borderId="16" xfId="0" applyFont="1" applyFill="1" applyBorder="1" applyAlignment="1">
      <alignment horizontal="center" wrapText="1"/>
    </xf>
    <xf numFmtId="0" fontId="0" fillId="39" borderId="0" xfId="0" applyFill="1"/>
    <xf numFmtId="0" fontId="0" fillId="39" borderId="0" xfId="0" applyFill="1" applyBorder="1"/>
    <xf numFmtId="164" fontId="0" fillId="39" borderId="0" xfId="0" applyNumberFormat="1" applyFill="1" applyBorder="1" applyProtection="1">
      <protection locked="0"/>
    </xf>
    <xf numFmtId="0" fontId="72" fillId="39" borderId="0" xfId="0" applyFont="1" applyFill="1"/>
    <xf numFmtId="0" fontId="74" fillId="39" borderId="0" xfId="0" applyFont="1" applyFill="1"/>
    <xf numFmtId="0" fontId="75" fillId="39" borderId="40" xfId="0" applyFont="1" applyFill="1" applyBorder="1" applyAlignment="1" applyProtection="1">
      <alignment horizontal="center" vertical="center"/>
      <protection locked="0"/>
    </xf>
    <xf numFmtId="0" fontId="0" fillId="39" borderId="0" xfId="0" applyFill="1" applyBorder="1" applyProtection="1">
      <protection locked="0"/>
    </xf>
    <xf numFmtId="0" fontId="34" fillId="40" borderId="0" xfId="0" applyFont="1" applyFill="1"/>
    <xf numFmtId="0" fontId="55" fillId="40" borderId="0" xfId="0" applyFont="1" applyFill="1" applyBorder="1" applyAlignment="1">
      <alignment vertical="center"/>
    </xf>
    <xf numFmtId="0" fontId="0" fillId="40" borderId="0" xfId="0" applyFill="1"/>
    <xf numFmtId="0" fontId="34" fillId="40" borderId="0" xfId="0" applyFont="1" applyFill="1" applyBorder="1"/>
    <xf numFmtId="164" fontId="34" fillId="40" borderId="0" xfId="0" applyNumberFormat="1" applyFont="1" applyFill="1" applyBorder="1" applyProtection="1">
      <protection locked="0"/>
    </xf>
    <xf numFmtId="0" fontId="57" fillId="40" borderId="17" xfId="0" applyFont="1" applyFill="1" applyBorder="1" applyAlignment="1" applyProtection="1">
      <alignment horizontal="center" vertical="center"/>
      <protection locked="0"/>
    </xf>
    <xf numFmtId="0" fontId="34" fillId="40" borderId="0" xfId="0" applyFont="1" applyFill="1" applyBorder="1" applyProtection="1">
      <protection locked="0"/>
    </xf>
    <xf numFmtId="0" fontId="26" fillId="0" borderId="0" xfId="0" applyFont="1" applyFill="1" applyAlignment="1">
      <alignment horizontal="center"/>
    </xf>
    <xf numFmtId="0" fontId="16" fillId="0" borderId="0" xfId="0" applyFont="1"/>
    <xf numFmtId="0" fontId="6" fillId="0" borderId="0" xfId="0" applyFont="1"/>
    <xf numFmtId="0" fontId="16" fillId="0" borderId="0" xfId="0" applyFont="1" applyAlignment="1">
      <alignment wrapText="1"/>
    </xf>
    <xf numFmtId="0" fontId="78" fillId="0" borderId="0" xfId="0" applyFont="1"/>
    <xf numFmtId="0" fontId="79" fillId="0" borderId="0" xfId="0" applyFont="1"/>
    <xf numFmtId="0" fontId="2" fillId="0" borderId="16" xfId="45" applyFont="1" applyBorder="1" applyAlignment="1">
      <alignment horizontal="center" wrapText="1"/>
    </xf>
    <xf numFmtId="0" fontId="2" fillId="0" borderId="16" xfId="45" applyFont="1" applyBorder="1" applyAlignment="1">
      <alignment wrapText="1"/>
    </xf>
    <xf numFmtId="0" fontId="2" fillId="0" borderId="16" xfId="45" applyFont="1" applyFill="1" applyBorder="1" applyAlignment="1">
      <alignment wrapText="1"/>
    </xf>
    <xf numFmtId="0" fontId="1" fillId="0" borderId="16" xfId="45" applyBorder="1"/>
    <xf numFmtId="0" fontId="1" fillId="0" borderId="16" xfId="45" applyFont="1" applyBorder="1"/>
    <xf numFmtId="0" fontId="1" fillId="0" borderId="16" xfId="45" applyFont="1" applyBorder="1" applyAlignment="1">
      <alignment horizontal="right"/>
    </xf>
    <xf numFmtId="0" fontId="82" fillId="0" borderId="0" xfId="0" applyFont="1" applyBorder="1"/>
    <xf numFmtId="0" fontId="10" fillId="0" borderId="0" xfId="36" applyFont="1" applyBorder="1" applyAlignment="1" applyProtection="1">
      <protection locked="0"/>
    </xf>
    <xf numFmtId="0" fontId="11" fillId="42" borderId="0" xfId="36" applyFont="1" applyFill="1" applyBorder="1" applyAlignment="1" applyProtection="1">
      <alignment horizontal="center" vertical="top" wrapText="1"/>
    </xf>
    <xf numFmtId="0" fontId="84" fillId="0" borderId="0" xfId="36" applyFont="1" applyAlignment="1" applyProtection="1"/>
    <xf numFmtId="0" fontId="5" fillId="0" borderId="0" xfId="0" applyFont="1" applyFill="1" applyBorder="1" applyAlignment="1">
      <alignment vertical="center" wrapText="1"/>
    </xf>
    <xf numFmtId="0" fontId="11" fillId="0" borderId="0" xfId="36" applyFont="1" applyFill="1" applyBorder="1" applyAlignment="1" applyProtection="1">
      <alignment horizontal="center" vertical="center" wrapText="1"/>
    </xf>
    <xf numFmtId="0" fontId="86" fillId="0" borderId="0" xfId="0" applyFont="1"/>
    <xf numFmtId="0" fontId="87" fillId="40" borderId="0" xfId="0" applyFont="1" applyFill="1"/>
    <xf numFmtId="0" fontId="1" fillId="28" borderId="28" xfId="0" applyFont="1" applyFill="1" applyBorder="1" applyAlignment="1">
      <alignment vertical="center" wrapText="1"/>
    </xf>
    <xf numFmtId="2" fontId="1" fillId="0" borderId="0" xfId="0" applyNumberFormat="1" applyFont="1"/>
    <xf numFmtId="179" fontId="0" fillId="26" borderId="0" xfId="28" applyNumberFormat="1" applyFont="1" applyFill="1"/>
    <xf numFmtId="179" fontId="0" fillId="26" borderId="0" xfId="28" applyNumberFormat="1" applyFont="1" applyFill="1" applyAlignment="1">
      <alignment horizontal="right" vertical="justify"/>
    </xf>
    <xf numFmtId="0" fontId="7" fillId="0" borderId="0" xfId="0" applyFont="1" applyFill="1" applyBorder="1" applyAlignment="1"/>
    <xf numFmtId="174" fontId="0" fillId="35" borderId="0" xfId="28" applyNumberFormat="1" applyFont="1" applyFill="1" applyAlignment="1">
      <alignment vertical="center" wrapText="1"/>
    </xf>
    <xf numFmtId="0" fontId="90" fillId="39" borderId="0" xfId="0" applyFont="1" applyFill="1" applyBorder="1" applyAlignment="1">
      <alignment vertical="center"/>
    </xf>
    <xf numFmtId="0" fontId="21" fillId="27" borderId="0" xfId="0" applyFont="1" applyFill="1"/>
    <xf numFmtId="0" fontId="91" fillId="0" borderId="0" xfId="36" applyFont="1" applyFill="1" applyAlignment="1" applyProtection="1">
      <alignment horizontal="left" vertical="top" wrapText="1"/>
    </xf>
    <xf numFmtId="164" fontId="0" fillId="43" borderId="0" xfId="0" applyNumberFormat="1" applyFill="1"/>
    <xf numFmtId="164" fontId="0" fillId="39" borderId="0" xfId="0" applyNumberFormat="1" applyFill="1"/>
    <xf numFmtId="0" fontId="1" fillId="0" borderId="16" xfId="0" applyFont="1" applyBorder="1"/>
    <xf numFmtId="179" fontId="0" fillId="0" borderId="16" xfId="0" applyNumberFormat="1" applyBorder="1" applyAlignment="1" applyProtection="1">
      <alignment horizontal="center"/>
      <protection locked="0"/>
    </xf>
    <xf numFmtId="0" fontId="93" fillId="0" borderId="0" xfId="0" applyFont="1" applyFill="1"/>
    <xf numFmtId="0" fontId="8" fillId="0" borderId="0" xfId="0" applyFont="1" applyFill="1"/>
    <xf numFmtId="0" fontId="7" fillId="0" borderId="0" xfId="0" applyFont="1" applyFill="1" applyBorder="1" applyAlignment="1">
      <alignment vertical="center"/>
    </xf>
    <xf numFmtId="0" fontId="12" fillId="0" borderId="17" xfId="0" applyFont="1" applyFill="1" applyBorder="1" applyAlignment="1" applyProtection="1">
      <alignment horizontal="center" vertical="center"/>
      <protection locked="0"/>
    </xf>
    <xf numFmtId="0" fontId="8" fillId="0" borderId="0" xfId="0" applyFont="1" applyFill="1" applyProtection="1">
      <protection locked="0"/>
    </xf>
    <xf numFmtId="0" fontId="1" fillId="27" borderId="0" xfId="0" applyFont="1" applyFill="1"/>
    <xf numFmtId="0" fontId="94" fillId="0" borderId="0" xfId="0" applyFont="1" applyFill="1"/>
    <xf numFmtId="0" fontId="11" fillId="0" borderId="0" xfId="36" applyFont="1" applyFill="1" applyBorder="1" applyAlignment="1" applyProtection="1"/>
    <xf numFmtId="0" fontId="95" fillId="27" borderId="0" xfId="0" applyFont="1" applyFill="1" applyBorder="1" applyAlignment="1"/>
    <xf numFmtId="0" fontId="93" fillId="0" borderId="0" xfId="0" applyFont="1"/>
    <xf numFmtId="0" fontId="39" fillId="48" borderId="0" xfId="0" applyFont="1" applyFill="1" applyBorder="1" applyAlignment="1">
      <alignment horizontal="center" vertical="center" wrapText="1"/>
    </xf>
    <xf numFmtId="10" fontId="63" fillId="48" borderId="0" xfId="0" applyNumberFormat="1" applyFont="1" applyFill="1" applyBorder="1" applyAlignment="1" applyProtection="1">
      <alignment vertical="center"/>
      <protection locked="0"/>
    </xf>
    <xf numFmtId="0" fontId="64" fillId="48" borderId="0" xfId="0" applyFont="1" applyFill="1" applyBorder="1" applyAlignment="1" applyProtection="1">
      <alignment horizontal="right" vertical="center"/>
      <protection locked="0"/>
    </xf>
    <xf numFmtId="0" fontId="64" fillId="48" borderId="0" xfId="0" applyFont="1" applyFill="1" applyBorder="1" applyAlignment="1" applyProtection="1">
      <alignment horizontal="left" vertical="center"/>
      <protection locked="0"/>
    </xf>
    <xf numFmtId="164" fontId="58" fillId="48" borderId="0" xfId="0" applyNumberFormat="1" applyFont="1" applyFill="1" applyBorder="1" applyAlignment="1" applyProtection="1">
      <alignment vertical="center"/>
      <protection locked="0"/>
    </xf>
    <xf numFmtId="175" fontId="66" fillId="48" borderId="0" xfId="0" applyNumberFormat="1" applyFont="1" applyFill="1" applyBorder="1" applyAlignment="1" applyProtection="1">
      <alignment vertical="center"/>
      <protection locked="0"/>
    </xf>
    <xf numFmtId="164" fontId="0" fillId="45" borderId="16" xfId="0" applyNumberFormat="1" applyFill="1" applyBorder="1" applyProtection="1">
      <protection locked="0"/>
    </xf>
    <xf numFmtId="0" fontId="98" fillId="40" borderId="0" xfId="0" applyFont="1" applyFill="1" applyBorder="1"/>
    <xf numFmtId="0" fontId="2" fillId="35" borderId="0" xfId="0" applyFont="1" applyFill="1"/>
    <xf numFmtId="0" fontId="1" fillId="35" borderId="0" xfId="0" applyFont="1" applyFill="1"/>
    <xf numFmtId="0" fontId="2" fillId="35" borderId="16" xfId="0" applyFont="1" applyFill="1" applyBorder="1" applyAlignment="1" applyProtection="1">
      <alignment horizontal="center" wrapText="1"/>
      <protection locked="0"/>
    </xf>
    <xf numFmtId="10" fontId="2" fillId="35" borderId="16" xfId="0" applyNumberFormat="1" applyFont="1" applyFill="1" applyBorder="1" applyAlignment="1" applyProtection="1">
      <alignment horizontal="center" wrapText="1"/>
      <protection locked="0"/>
    </xf>
    <xf numFmtId="164" fontId="2" fillId="35" borderId="16" xfId="0" applyNumberFormat="1" applyFont="1" applyFill="1" applyBorder="1" applyAlignment="1" applyProtection="1">
      <alignment horizontal="center" wrapText="1"/>
      <protection locked="0"/>
    </xf>
    <xf numFmtId="0" fontId="0" fillId="35" borderId="16" xfId="0" applyFill="1" applyBorder="1"/>
    <xf numFmtId="164" fontId="0" fillId="35" borderId="16" xfId="0" applyNumberFormat="1" applyFill="1" applyBorder="1"/>
    <xf numFmtId="0" fontId="78" fillId="35" borderId="0" xfId="0" applyFont="1" applyFill="1"/>
    <xf numFmtId="0" fontId="21" fillId="35" borderId="0" xfId="0" applyFont="1" applyFill="1"/>
    <xf numFmtId="0" fontId="0" fillId="35" borderId="0" xfId="0" applyFill="1" applyAlignment="1">
      <alignment horizontal="center"/>
    </xf>
    <xf numFmtId="164" fontId="2" fillId="35" borderId="0" xfId="0" applyNumberFormat="1" applyFont="1" applyFill="1"/>
    <xf numFmtId="164" fontId="0" fillId="35" borderId="16" xfId="0" applyNumberFormat="1" applyFill="1" applyBorder="1" applyProtection="1">
      <protection locked="0"/>
    </xf>
    <xf numFmtId="164" fontId="0" fillId="35" borderId="0" xfId="0" applyNumberFormat="1" applyFill="1" applyBorder="1" applyProtection="1">
      <protection locked="0"/>
    </xf>
    <xf numFmtId="164" fontId="2" fillId="35" borderId="0" xfId="0" applyNumberFormat="1" applyFont="1" applyFill="1" applyBorder="1" applyProtection="1">
      <protection locked="0"/>
    </xf>
    <xf numFmtId="0" fontId="0" fillId="45" borderId="50" xfId="0" applyFill="1" applyBorder="1" applyAlignment="1">
      <alignment horizontal="center"/>
    </xf>
    <xf numFmtId="0" fontId="0" fillId="45" borderId="51" xfId="0" applyFill="1" applyBorder="1" applyAlignment="1">
      <alignment horizontal="center"/>
    </xf>
    <xf numFmtId="0" fontId="0" fillId="45" borderId="52" xfId="0" applyFill="1" applyBorder="1" applyAlignment="1">
      <alignment horizontal="center"/>
    </xf>
    <xf numFmtId="164" fontId="0" fillId="45" borderId="19" xfId="0" applyNumberFormat="1" applyFill="1" applyBorder="1"/>
    <xf numFmtId="0" fontId="0" fillId="45" borderId="16" xfId="0" applyFill="1" applyBorder="1" applyAlignment="1">
      <alignment horizontal="center"/>
    </xf>
    <xf numFmtId="164" fontId="0" fillId="46" borderId="16" xfId="0" applyNumberFormat="1" applyFill="1" applyBorder="1"/>
    <xf numFmtId="164" fontId="0" fillId="47" borderId="16" xfId="0" applyNumberFormat="1" applyFill="1" applyBorder="1"/>
    <xf numFmtId="164" fontId="0" fillId="0" borderId="16" xfId="0" applyNumberFormat="1" applyFill="1" applyBorder="1"/>
    <xf numFmtId="167" fontId="0" fillId="0" borderId="16" xfId="0" applyNumberFormat="1" applyBorder="1"/>
    <xf numFmtId="164" fontId="2" fillId="0" borderId="16" xfId="0" applyNumberFormat="1" applyFont="1" applyBorder="1"/>
    <xf numFmtId="167" fontId="6" fillId="0" borderId="16" xfId="0" applyNumberFormat="1" applyFont="1" applyBorder="1"/>
    <xf numFmtId="0" fontId="1" fillId="0" borderId="53" xfId="0" applyFont="1" applyBorder="1"/>
    <xf numFmtId="0" fontId="0" fillId="0" borderId="38" xfId="0" applyBorder="1"/>
    <xf numFmtId="0" fontId="0" fillId="0" borderId="39" xfId="0" applyBorder="1"/>
    <xf numFmtId="0" fontId="1" fillId="0" borderId="24" xfId="0" applyFont="1" applyBorder="1"/>
    <xf numFmtId="0" fontId="0" fillId="0" borderId="25" xfId="0" applyBorder="1"/>
    <xf numFmtId="0" fontId="0" fillId="0" borderId="24" xfId="0" applyBorder="1"/>
    <xf numFmtId="0" fontId="2" fillId="0" borderId="24" xfId="0" applyFont="1" applyBorder="1"/>
    <xf numFmtId="0" fontId="0" fillId="0" borderId="54" xfId="0" applyBorder="1"/>
    <xf numFmtId="167" fontId="6" fillId="0" borderId="55" xfId="0" applyNumberFormat="1" applyFont="1" applyBorder="1"/>
    <xf numFmtId="0" fontId="0" fillId="0" borderId="55" xfId="0" applyBorder="1"/>
    <xf numFmtId="0" fontId="0" fillId="0" borderId="56" xfId="0" applyBorder="1"/>
    <xf numFmtId="0" fontId="6" fillId="35" borderId="0" xfId="0" applyFont="1" applyFill="1" applyBorder="1"/>
    <xf numFmtId="0" fontId="0" fillId="35" borderId="0" xfId="0" applyFill="1" applyBorder="1"/>
    <xf numFmtId="0" fontId="96" fillId="35" borderId="0" xfId="0" applyFont="1" applyFill="1" applyBorder="1"/>
    <xf numFmtId="0" fontId="1" fillId="35" borderId="0" xfId="0" applyFont="1" applyFill="1" applyBorder="1"/>
    <xf numFmtId="0" fontId="0" fillId="0" borderId="5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6" fillId="35" borderId="0" xfId="0" applyFont="1" applyFill="1"/>
    <xf numFmtId="0" fontId="0" fillId="35" borderId="0" xfId="0" applyFill="1" applyBorder="1" applyAlignment="1">
      <alignment horizontal="center"/>
    </xf>
    <xf numFmtId="0" fontId="0" fillId="35" borderId="53" xfId="0" applyFill="1" applyBorder="1" applyAlignment="1">
      <alignment horizontal="center"/>
    </xf>
    <xf numFmtId="0" fontId="0" fillId="35" borderId="38" xfId="0" applyFill="1" applyBorder="1" applyAlignment="1">
      <alignment horizontal="center"/>
    </xf>
    <xf numFmtId="0" fontId="0" fillId="35" borderId="39" xfId="0" applyFill="1" applyBorder="1" applyAlignment="1">
      <alignment horizontal="center"/>
    </xf>
    <xf numFmtId="0" fontId="1" fillId="35" borderId="0" xfId="0" applyFont="1" applyFill="1" applyBorder="1" applyAlignment="1">
      <alignment horizontal="center"/>
    </xf>
    <xf numFmtId="164" fontId="1" fillId="35" borderId="0" xfId="0" applyNumberFormat="1" applyFont="1" applyFill="1" applyBorder="1" applyAlignment="1">
      <alignment horizontal="center"/>
    </xf>
    <xf numFmtId="164" fontId="0" fillId="35" borderId="0" xfId="0" applyNumberFormat="1" applyFill="1" applyBorder="1" applyAlignment="1">
      <alignment horizontal="center"/>
    </xf>
    <xf numFmtId="0" fontId="0" fillId="35" borderId="22" xfId="0" applyFill="1" applyBorder="1" applyAlignment="1">
      <alignment horizontal="center"/>
    </xf>
    <xf numFmtId="0" fontId="1" fillId="35" borderId="23" xfId="0" applyFont="1" applyFill="1" applyBorder="1" applyAlignment="1"/>
    <xf numFmtId="0" fontId="0" fillId="35" borderId="23" xfId="0" applyFill="1" applyBorder="1"/>
    <xf numFmtId="0" fontId="1" fillId="35" borderId="23" xfId="0" applyFont="1" applyFill="1" applyBorder="1" applyAlignment="1">
      <alignment horizontal="center"/>
    </xf>
    <xf numFmtId="0" fontId="1" fillId="35" borderId="45" xfId="0" applyFont="1" applyFill="1" applyBorder="1" applyAlignment="1">
      <alignment horizontal="center"/>
    </xf>
    <xf numFmtId="0" fontId="0" fillId="35" borderId="46" xfId="0" applyFill="1" applyBorder="1" applyAlignment="1">
      <alignment horizontal="center"/>
    </xf>
    <xf numFmtId="0" fontId="0" fillId="35" borderId="47" xfId="0" applyFill="1" applyBorder="1" applyAlignment="1">
      <alignment horizontal="center"/>
    </xf>
    <xf numFmtId="0" fontId="0" fillId="35" borderId="46" xfId="0" applyFill="1" applyBorder="1"/>
    <xf numFmtId="0" fontId="0" fillId="35" borderId="47" xfId="0" applyFill="1" applyBorder="1"/>
    <xf numFmtId="0" fontId="0" fillId="35" borderId="48" xfId="0" applyFill="1" applyBorder="1"/>
    <xf numFmtId="0" fontId="0" fillId="35" borderId="44" xfId="0" applyFill="1" applyBorder="1"/>
    <xf numFmtId="0" fontId="0" fillId="35" borderId="49" xfId="0" applyFill="1" applyBorder="1"/>
    <xf numFmtId="0" fontId="0" fillId="0" borderId="0" xfId="0" applyBorder="1" applyAlignment="1">
      <alignment horizontal="center"/>
    </xf>
    <xf numFmtId="10" fontId="0" fillId="35" borderId="0" xfId="0" applyNumberFormat="1" applyFill="1" applyBorder="1"/>
    <xf numFmtId="0" fontId="97" fillId="35" borderId="0" xfId="0" applyFont="1" applyFill="1"/>
    <xf numFmtId="0" fontId="1" fillId="45" borderId="16" xfId="0" applyFont="1" applyFill="1" applyBorder="1" applyAlignment="1">
      <alignment horizontal="center"/>
    </xf>
    <xf numFmtId="0" fontId="2" fillId="35" borderId="0" xfId="0" applyFont="1" applyFill="1" applyBorder="1"/>
    <xf numFmtId="0" fontId="1" fillId="35" borderId="16" xfId="0" applyFont="1" applyFill="1" applyBorder="1"/>
    <xf numFmtId="0" fontId="21" fillId="35" borderId="0" xfId="0" applyFont="1" applyFill="1" applyBorder="1"/>
    <xf numFmtId="0" fontId="2" fillId="35" borderId="22" xfId="0" applyFont="1" applyFill="1" applyBorder="1"/>
    <xf numFmtId="0" fontId="0" fillId="35" borderId="45" xfId="0" applyFill="1" applyBorder="1"/>
    <xf numFmtId="0" fontId="1" fillId="35" borderId="47" xfId="0" applyFont="1" applyFill="1" applyBorder="1" applyAlignment="1">
      <alignment horizontal="center"/>
    </xf>
    <xf numFmtId="165" fontId="0" fillId="35" borderId="0" xfId="0" applyNumberFormat="1" applyFill="1" applyBorder="1" applyAlignment="1">
      <alignment horizontal="center"/>
    </xf>
    <xf numFmtId="0" fontId="97" fillId="35" borderId="46" xfId="0" applyFont="1" applyFill="1" applyBorder="1"/>
    <xf numFmtId="0" fontId="97" fillId="35" borderId="0" xfId="0" applyFont="1" applyFill="1" applyBorder="1"/>
    <xf numFmtId="0" fontId="99" fillId="35" borderId="0" xfId="0" applyFont="1" applyFill="1"/>
    <xf numFmtId="0" fontId="100" fillId="35" borderId="0" xfId="0" applyFont="1" applyFill="1"/>
    <xf numFmtId="0" fontId="88" fillId="35" borderId="0" xfId="36" applyFont="1" applyFill="1" applyAlignment="1" applyProtection="1"/>
    <xf numFmtId="0" fontId="9" fillId="35" borderId="0" xfId="36" applyFill="1" applyAlignment="1" applyProtection="1"/>
    <xf numFmtId="0" fontId="28" fillId="35" borderId="0" xfId="36" applyFont="1" applyFill="1" applyAlignment="1" applyProtection="1"/>
    <xf numFmtId="0" fontId="70" fillId="35" borderId="0" xfId="36" applyFont="1" applyFill="1" applyAlignment="1" applyProtection="1"/>
    <xf numFmtId="0" fontId="16" fillId="35" borderId="0" xfId="0" applyFont="1" applyFill="1"/>
    <xf numFmtId="0" fontId="7" fillId="35" borderId="0" xfId="0" applyFont="1" applyFill="1"/>
    <xf numFmtId="0" fontId="104" fillId="35" borderId="0" xfId="0" applyFont="1" applyFill="1"/>
    <xf numFmtId="0" fontId="102" fillId="35" borderId="0" xfId="0" applyFont="1" applyFill="1"/>
    <xf numFmtId="0" fontId="7" fillId="35" borderId="0" xfId="0" applyFont="1" applyFill="1" applyAlignment="1">
      <alignment vertical="top" wrapText="1"/>
    </xf>
    <xf numFmtId="0" fontId="101" fillId="0" borderId="0" xfId="36" applyFont="1" applyAlignment="1" applyProtection="1"/>
    <xf numFmtId="0" fontId="105" fillId="35" borderId="0" xfId="0" applyFont="1" applyFill="1"/>
    <xf numFmtId="0" fontId="106" fillId="35" borderId="0" xfId="0" applyFont="1" applyFill="1"/>
    <xf numFmtId="0" fontId="107" fillId="0" borderId="0" xfId="0" applyFont="1"/>
    <xf numFmtId="0" fontId="104" fillId="0" borderId="0" xfId="0" applyFont="1"/>
    <xf numFmtId="0" fontId="103" fillId="35" borderId="0" xfId="0" applyFont="1" applyFill="1"/>
    <xf numFmtId="0" fontId="92" fillId="35" borderId="0" xfId="0" applyFont="1" applyFill="1" applyBorder="1"/>
    <xf numFmtId="0" fontId="109" fillId="35" borderId="0" xfId="0" applyFont="1" applyFill="1"/>
    <xf numFmtId="0" fontId="93" fillId="40" borderId="0" xfId="0" applyFont="1" applyFill="1"/>
    <xf numFmtId="0" fontId="93" fillId="0" borderId="0" xfId="0" applyFont="1" applyAlignment="1"/>
    <xf numFmtId="0" fontId="108" fillId="0" borderId="0" xfId="0" applyFont="1"/>
    <xf numFmtId="22" fontId="93" fillId="0" borderId="0" xfId="0" applyNumberFormat="1" applyFont="1" applyFill="1" applyAlignment="1">
      <alignment horizontal="justify" vertical="top"/>
    </xf>
    <xf numFmtId="0" fontId="110" fillId="0" borderId="0" xfId="0" applyFont="1" applyFill="1" applyBorder="1" applyAlignment="1">
      <alignment vertical="justify" wrapText="1"/>
    </xf>
    <xf numFmtId="0" fontId="110" fillId="0" borderId="0" xfId="0" applyFont="1" applyFill="1" applyBorder="1" applyAlignment="1" applyProtection="1">
      <alignment vertical="top" wrapText="1"/>
      <protection locked="0"/>
    </xf>
    <xf numFmtId="0" fontId="7" fillId="35" borderId="0" xfId="0" applyFont="1" applyFill="1" applyAlignment="1">
      <alignment vertical="top" wrapText="1"/>
    </xf>
    <xf numFmtId="0" fontId="1" fillId="0" borderId="0" xfId="0" applyFont="1" applyFill="1" applyBorder="1" applyAlignment="1"/>
    <xf numFmtId="164" fontId="8" fillId="35" borderId="0" xfId="0" applyNumberFormat="1" applyFont="1" applyFill="1"/>
    <xf numFmtId="0" fontId="0" fillId="41" borderId="0" xfId="0" applyFill="1" applyBorder="1"/>
    <xf numFmtId="0" fontId="1" fillId="0" borderId="0" xfId="0" applyFont="1" applyFill="1" applyAlignment="1">
      <alignment wrapText="1"/>
    </xf>
    <xf numFmtId="0" fontId="2" fillId="0" borderId="0" xfId="0" applyFont="1" applyFill="1"/>
    <xf numFmtId="0" fontId="112" fillId="0" borderId="0" xfId="25" applyFont="1" applyFill="1"/>
    <xf numFmtId="0" fontId="1" fillId="0" borderId="16" xfId="0" applyFont="1" applyFill="1" applyBorder="1"/>
    <xf numFmtId="0" fontId="81" fillId="0" borderId="16" xfId="0" applyFont="1" applyFill="1" applyBorder="1" applyAlignment="1"/>
    <xf numFmtId="0" fontId="1" fillId="0" borderId="0" xfId="45" applyFont="1" applyBorder="1"/>
    <xf numFmtId="0" fontId="2" fillId="0" borderId="0" xfId="45" applyFont="1" applyBorder="1" applyAlignment="1">
      <alignment horizontal="center"/>
    </xf>
    <xf numFmtId="0" fontId="1" fillId="0" borderId="60" xfId="45" applyFont="1" applyBorder="1"/>
    <xf numFmtId="0" fontId="1" fillId="0" borderId="61" xfId="45" applyFont="1" applyBorder="1"/>
    <xf numFmtId="0" fontId="1" fillId="0" borderId="62" xfId="45" applyFont="1" applyBorder="1"/>
    <xf numFmtId="0" fontId="2" fillId="0" borderId="0" xfId="0" applyFont="1" applyBorder="1" applyAlignment="1">
      <alignment horizontal="center"/>
    </xf>
    <xf numFmtId="0" fontId="80" fillId="0" borderId="0" xfId="36" applyFont="1" applyBorder="1" applyAlignment="1" applyProtection="1"/>
    <xf numFmtId="164" fontId="1" fillId="43" borderId="0" xfId="0" applyNumberFormat="1" applyFont="1" applyFill="1"/>
    <xf numFmtId="10" fontId="1" fillId="0" borderId="0" xfId="45" applyNumberFormat="1"/>
    <xf numFmtId="166" fontId="1" fillId="0" borderId="0" xfId="45" applyNumberFormat="1"/>
    <xf numFmtId="1" fontId="1" fillId="0" borderId="0" xfId="45" applyNumberFormat="1"/>
    <xf numFmtId="171" fontId="1" fillId="0" borderId="0" xfId="45" applyNumberFormat="1"/>
    <xf numFmtId="166" fontId="1" fillId="0" borderId="0" xfId="45" applyNumberFormat="1" applyBorder="1"/>
    <xf numFmtId="10" fontId="1" fillId="0" borderId="0" xfId="45" applyNumberFormat="1" applyBorder="1"/>
    <xf numFmtId="10" fontId="2" fillId="0" borderId="0" xfId="45" applyNumberFormat="1" applyFont="1" applyBorder="1"/>
    <xf numFmtId="10" fontId="1" fillId="0" borderId="0" xfId="45" applyNumberFormat="1" applyFill="1" applyBorder="1"/>
    <xf numFmtId="166" fontId="1" fillId="24" borderId="14" xfId="45" applyNumberFormat="1" applyFill="1" applyBorder="1"/>
    <xf numFmtId="166" fontId="1" fillId="36" borderId="14" xfId="45" applyNumberFormat="1" applyFill="1" applyBorder="1"/>
    <xf numFmtId="166" fontId="1" fillId="36" borderId="14" xfId="45" applyNumberFormat="1" applyFont="1" applyFill="1" applyBorder="1"/>
    <xf numFmtId="10" fontId="1" fillId="24" borderId="14" xfId="45" applyNumberFormat="1" applyFill="1" applyBorder="1"/>
    <xf numFmtId="166" fontId="1" fillId="39" borderId="14" xfId="45" applyNumberFormat="1" applyFill="1" applyBorder="1"/>
    <xf numFmtId="10" fontId="1" fillId="39" borderId="0" xfId="45" applyNumberFormat="1" applyFill="1"/>
    <xf numFmtId="166" fontId="1" fillId="39" borderId="14" xfId="45" applyNumberFormat="1" applyFont="1" applyFill="1" applyBorder="1"/>
    <xf numFmtId="10" fontId="1" fillId="39" borderId="14" xfId="45" applyNumberFormat="1" applyFill="1" applyBorder="1"/>
    <xf numFmtId="1" fontId="1" fillId="39" borderId="0" xfId="45" applyNumberFormat="1" applyFill="1"/>
    <xf numFmtId="166" fontId="1" fillId="39" borderId="0" xfId="45" applyNumberFormat="1" applyFill="1"/>
    <xf numFmtId="166" fontId="1" fillId="44" borderId="14" xfId="45" applyNumberFormat="1" applyFill="1" applyBorder="1"/>
    <xf numFmtId="10" fontId="1" fillId="44" borderId="0" xfId="45" applyNumberFormat="1" applyFill="1"/>
    <xf numFmtId="166" fontId="1" fillId="44" borderId="14" xfId="45" applyNumberFormat="1" applyFont="1" applyFill="1" applyBorder="1"/>
    <xf numFmtId="10" fontId="1" fillId="44" borderId="14" xfId="45" applyNumberFormat="1" applyFill="1" applyBorder="1"/>
    <xf numFmtId="1" fontId="1" fillId="44" borderId="0" xfId="45" applyNumberFormat="1" applyFill="1"/>
    <xf numFmtId="166" fontId="1" fillId="44" borderId="0" xfId="45" applyNumberFormat="1" applyFill="1"/>
    <xf numFmtId="166" fontId="1" fillId="0" borderId="14" xfId="45" applyNumberFormat="1" applyFill="1" applyBorder="1"/>
    <xf numFmtId="10" fontId="1" fillId="0" borderId="0" xfId="45" applyNumberFormat="1" applyFill="1"/>
    <xf numFmtId="10" fontId="1" fillId="0" borderId="13" xfId="45" applyNumberFormat="1" applyFill="1" applyBorder="1"/>
    <xf numFmtId="10" fontId="1" fillId="49" borderId="0" xfId="45" applyNumberFormat="1" applyFill="1"/>
    <xf numFmtId="10" fontId="1" fillId="0" borderId="14" xfId="45" applyNumberFormat="1" applyFill="1" applyBorder="1"/>
    <xf numFmtId="1" fontId="1" fillId="0" borderId="0" xfId="45" applyNumberFormat="1" applyFill="1"/>
    <xf numFmtId="10" fontId="1" fillId="0" borderId="0" xfId="45" applyNumberFormat="1" applyFont="1" applyFill="1"/>
    <xf numFmtId="166" fontId="1" fillId="0" borderId="14" xfId="45" applyNumberFormat="1" applyBorder="1"/>
    <xf numFmtId="10" fontId="1" fillId="0" borderId="13" xfId="45" applyNumberFormat="1" applyBorder="1"/>
    <xf numFmtId="10" fontId="1" fillId="0" borderId="14" xfId="45" applyNumberFormat="1" applyBorder="1"/>
    <xf numFmtId="1" fontId="1" fillId="0" borderId="0" xfId="45" applyNumberFormat="1" applyAlignment="1">
      <alignment horizontal="right"/>
    </xf>
    <xf numFmtId="10" fontId="1" fillId="0" borderId="0" xfId="45" applyNumberFormat="1" applyAlignment="1">
      <alignment vertical="top" wrapText="1"/>
    </xf>
    <xf numFmtId="166" fontId="1" fillId="0" borderId="14" xfId="45" applyNumberFormat="1" applyBorder="1" applyAlignment="1">
      <alignment horizontal="right" vertical="top" wrapText="1"/>
    </xf>
    <xf numFmtId="10" fontId="1" fillId="0" borderId="0" xfId="45" applyNumberFormat="1" applyBorder="1" applyAlignment="1">
      <alignment horizontal="right" vertical="top" wrapText="1"/>
    </xf>
    <xf numFmtId="10" fontId="1" fillId="0" borderId="13" xfId="45" applyNumberFormat="1" applyBorder="1" applyAlignment="1">
      <alignment horizontal="right" vertical="top" wrapText="1"/>
    </xf>
    <xf numFmtId="10" fontId="1" fillId="0" borderId="14" xfId="45" applyNumberFormat="1" applyBorder="1" applyAlignment="1">
      <alignment horizontal="right" vertical="top" wrapText="1"/>
    </xf>
    <xf numFmtId="1" fontId="1" fillId="0" borderId="0" xfId="45" applyNumberFormat="1" applyAlignment="1">
      <alignment horizontal="right" vertical="top" wrapText="1"/>
    </xf>
    <xf numFmtId="166" fontId="1" fillId="0" borderId="12" xfId="45" applyNumberFormat="1" applyBorder="1" applyAlignment="1">
      <alignment horizontal="centerContinuous"/>
    </xf>
    <xf numFmtId="10" fontId="1" fillId="0" borderId="11" xfId="45" applyNumberFormat="1" applyBorder="1" applyAlignment="1">
      <alignment horizontal="centerContinuous"/>
    </xf>
    <xf numFmtId="10" fontId="1" fillId="0" borderId="10" xfId="45" applyNumberFormat="1" applyBorder="1" applyAlignment="1">
      <alignment horizontal="centerContinuous"/>
    </xf>
    <xf numFmtId="10" fontId="1" fillId="0" borderId="12" xfId="45" applyNumberFormat="1" applyBorder="1" applyAlignment="1">
      <alignment horizontal="centerContinuous"/>
    </xf>
    <xf numFmtId="10" fontId="70" fillId="0" borderId="0" xfId="45" applyNumberFormat="1" applyFont="1"/>
    <xf numFmtId="1" fontId="2" fillId="0" borderId="0" xfId="45" applyNumberFormat="1" applyFont="1"/>
    <xf numFmtId="0" fontId="115" fillId="0" borderId="0" xfId="0" applyFont="1" applyFill="1"/>
    <xf numFmtId="0" fontId="116" fillId="35" borderId="0" xfId="0" applyFont="1" applyFill="1"/>
    <xf numFmtId="0" fontId="67" fillId="41" borderId="35" xfId="0" applyFont="1" applyFill="1" applyBorder="1" applyAlignment="1">
      <alignment horizontal="center" vertical="center"/>
    </xf>
    <xf numFmtId="0" fontId="6" fillId="41" borderId="0" xfId="36" applyFont="1" applyFill="1" applyAlignment="1" applyProtection="1">
      <alignment horizontal="left"/>
    </xf>
    <xf numFmtId="0" fontId="8" fillId="41" borderId="0" xfId="0" applyFont="1" applyFill="1"/>
    <xf numFmtId="0" fontId="8" fillId="41" borderId="0" xfId="0" applyFont="1" applyFill="1" applyProtection="1">
      <protection locked="0"/>
    </xf>
    <xf numFmtId="0" fontId="83" fillId="41" borderId="0" xfId="0" applyFont="1" applyFill="1" applyBorder="1" applyAlignment="1">
      <alignment horizontal="left"/>
    </xf>
    <xf numFmtId="0" fontId="8" fillId="41" borderId="35" xfId="0" applyFont="1" applyFill="1" applyBorder="1" applyAlignment="1"/>
    <xf numFmtId="0" fontId="8" fillId="41" borderId="35" xfId="0" applyFont="1" applyFill="1" applyBorder="1"/>
    <xf numFmtId="0" fontId="8" fillId="41" borderId="36" xfId="0" applyFont="1" applyFill="1" applyBorder="1"/>
    <xf numFmtId="174" fontId="117" fillId="0" borderId="0" xfId="28" applyNumberFormat="1" applyFont="1" applyFill="1" applyBorder="1" applyProtection="1">
      <protection locked="0"/>
    </xf>
    <xf numFmtId="0" fontId="92" fillId="35" borderId="0" xfId="0" applyFont="1" applyFill="1"/>
    <xf numFmtId="0" fontId="0" fillId="0" borderId="0" xfId="0" applyAlignment="1">
      <alignment wrapText="1"/>
    </xf>
    <xf numFmtId="0" fontId="6" fillId="24" borderId="0" xfId="0" applyFont="1" applyFill="1" applyAlignment="1">
      <alignment horizontal="center" vertical="center" wrapText="1"/>
    </xf>
    <xf numFmtId="49" fontId="2" fillId="0" borderId="16" xfId="0" applyNumberFormat="1" applyFont="1" applyBorder="1" applyAlignment="1" applyProtection="1">
      <alignment horizontal="left" vertical="top" wrapText="1"/>
    </xf>
    <xf numFmtId="0" fontId="5" fillId="0" borderId="0" xfId="0" applyFont="1" applyAlignment="1">
      <alignment horizontal="right" vertical="top" wrapText="1"/>
    </xf>
    <xf numFmtId="0" fontId="68" fillId="0" borderId="0" xfId="0" applyFont="1" applyAlignment="1">
      <alignment wrapText="1"/>
    </xf>
    <xf numFmtId="0" fontId="11" fillId="0" borderId="0" xfId="36" applyFont="1" applyAlignment="1" applyProtection="1">
      <alignment horizontal="center" wrapText="1"/>
    </xf>
    <xf numFmtId="0" fontId="1" fillId="28" borderId="15" xfId="0" applyFont="1" applyFill="1" applyBorder="1" applyAlignment="1">
      <alignment vertical="center" wrapText="1"/>
    </xf>
    <xf numFmtId="0" fontId="9" fillId="37" borderId="16" xfId="36" applyFill="1" applyBorder="1" applyAlignment="1" applyProtection="1">
      <alignment horizontal="center"/>
    </xf>
    <xf numFmtId="0" fontId="9" fillId="37" borderId="26" xfId="36" applyFill="1" applyBorder="1" applyAlignment="1" applyProtection="1">
      <alignment horizontal="center"/>
    </xf>
    <xf numFmtId="0" fontId="9" fillId="37" borderId="19" xfId="36" applyFill="1" applyBorder="1" applyAlignment="1" applyProtection="1">
      <alignment horizontal="center"/>
    </xf>
    <xf numFmtId="0" fontId="2" fillId="37" borderId="16" xfId="0" applyFont="1" applyFill="1" applyBorder="1" applyAlignment="1">
      <alignment horizontal="left" vertical="center"/>
    </xf>
    <xf numFmtId="0" fontId="11" fillId="35" borderId="0" xfId="36" applyFont="1" applyFill="1" applyAlignment="1" applyProtection="1">
      <alignment horizontal="center" vertical="center"/>
    </xf>
    <xf numFmtId="0" fontId="0" fillId="35" borderId="0" xfId="0" applyFill="1" applyAlignment="1">
      <alignment horizontal="distributed" vertical="top"/>
    </xf>
    <xf numFmtId="0" fontId="0" fillId="35" borderId="0" xfId="0" applyFill="1" applyAlignment="1"/>
    <xf numFmtId="0" fontId="7" fillId="50" borderId="24" xfId="0" applyFont="1" applyFill="1" applyBorder="1" applyAlignment="1">
      <alignment horizontal="center" wrapText="1"/>
    </xf>
    <xf numFmtId="0" fontId="2" fillId="50" borderId="26" xfId="0" applyFont="1" applyFill="1" applyBorder="1" applyAlignment="1">
      <alignment horizontal="center" wrapText="1"/>
    </xf>
    <xf numFmtId="0" fontId="2" fillId="50" borderId="16" xfId="0" applyFont="1" applyFill="1" applyBorder="1" applyAlignment="1">
      <alignment horizontal="center" wrapText="1"/>
    </xf>
    <xf numFmtId="0" fontId="2" fillId="50" borderId="16" xfId="0" applyFont="1" applyFill="1" applyBorder="1" applyAlignment="1">
      <alignment wrapText="1"/>
    </xf>
    <xf numFmtId="0" fontId="2" fillId="35" borderId="16" xfId="0" applyFont="1" applyFill="1" applyBorder="1" applyAlignment="1">
      <alignment wrapText="1"/>
    </xf>
    <xf numFmtId="0" fontId="119" fillId="35" borderId="16" xfId="0" applyFont="1" applyFill="1" applyBorder="1" applyAlignment="1">
      <alignment wrapText="1"/>
    </xf>
    <xf numFmtId="0" fontId="118" fillId="49" borderId="16" xfId="0" applyFont="1" applyFill="1" applyBorder="1" applyAlignment="1">
      <alignment wrapText="1"/>
    </xf>
    <xf numFmtId="0" fontId="118" fillId="0" borderId="0" xfId="0" applyFont="1"/>
    <xf numFmtId="0" fontId="112" fillId="35" borderId="16" xfId="0" applyFont="1" applyFill="1" applyBorder="1"/>
    <xf numFmtId="0" fontId="112" fillId="0" borderId="16" xfId="0" applyFont="1" applyBorder="1"/>
    <xf numFmtId="0" fontId="112" fillId="0" borderId="16" xfId="0" applyFont="1" applyFill="1" applyBorder="1"/>
    <xf numFmtId="0" fontId="0" fillId="0" borderId="0" xfId="0" applyFont="1"/>
    <xf numFmtId="0" fontId="112" fillId="35" borderId="16" xfId="0" applyFont="1" applyFill="1" applyBorder="1" applyAlignment="1">
      <alignment wrapText="1"/>
    </xf>
    <xf numFmtId="0" fontId="1" fillId="0" borderId="63" xfId="0" applyFont="1" applyBorder="1" applyAlignment="1"/>
    <xf numFmtId="0" fontId="1" fillId="0" borderId="27" xfId="0" applyFont="1" applyBorder="1" applyAlignment="1"/>
    <xf numFmtId="0" fontId="119" fillId="0" borderId="16" xfId="0" applyFont="1" applyFill="1" applyBorder="1"/>
    <xf numFmtId="0" fontId="119" fillId="0" borderId="16" xfId="0" applyFont="1" applyBorder="1"/>
    <xf numFmtId="0" fontId="119" fillId="0" borderId="16" xfId="0" applyFont="1" applyBorder="1" applyAlignment="1">
      <alignment wrapText="1"/>
    </xf>
    <xf numFmtId="0" fontId="119" fillId="35" borderId="16" xfId="0" applyFont="1" applyFill="1" applyBorder="1"/>
    <xf numFmtId="0" fontId="1" fillId="0" borderId="0" xfId="0" applyFont="1" applyBorder="1"/>
    <xf numFmtId="0" fontId="8" fillId="35" borderId="0" xfId="0" applyFont="1" applyFill="1" applyAlignment="1">
      <alignment horizontal="distributed" vertical="top"/>
    </xf>
    <xf numFmtId="0" fontId="121" fillId="0" borderId="0" xfId="0" applyFont="1" applyFill="1" applyBorder="1" applyAlignment="1">
      <alignment horizontal="left" vertical="center"/>
    </xf>
    <xf numFmtId="0" fontId="0" fillId="44" borderId="0" xfId="0" applyFill="1"/>
    <xf numFmtId="0" fontId="0" fillId="0" borderId="0" xfId="0" applyAlignment="1"/>
    <xf numFmtId="0" fontId="1" fillId="0" borderId="0" xfId="0" applyFont="1" applyFill="1" applyBorder="1" applyAlignment="1">
      <alignment horizontal="left"/>
    </xf>
    <xf numFmtId="0" fontId="1" fillId="51" borderId="0" xfId="0" applyFont="1" applyFill="1" applyBorder="1" applyAlignment="1"/>
    <xf numFmtId="0" fontId="0" fillId="51" borderId="0" xfId="0" applyFill="1" applyAlignment="1">
      <alignment wrapText="1"/>
    </xf>
    <xf numFmtId="0" fontId="0" fillId="51" borderId="0" xfId="0" applyFill="1"/>
    <xf numFmtId="0" fontId="0" fillId="51" borderId="0" xfId="0" applyFont="1" applyFill="1"/>
    <xf numFmtId="0" fontId="1" fillId="0" borderId="0" xfId="0" applyFont="1" applyAlignment="1">
      <alignment horizontal="right" vertical="top" wrapText="1"/>
    </xf>
    <xf numFmtId="0" fontId="0" fillId="27" borderId="0" xfId="0" applyFill="1" applyAlignment="1">
      <alignment horizontal="justify" vertical="justify" wrapText="1"/>
    </xf>
    <xf numFmtId="172" fontId="0" fillId="0" borderId="0" xfId="28" applyNumberFormat="1" applyFont="1" applyFill="1" applyBorder="1"/>
    <xf numFmtId="2" fontId="1" fillId="0" borderId="0" xfId="45" applyNumberFormat="1"/>
    <xf numFmtId="164" fontId="0" fillId="52" borderId="0" xfId="0" applyNumberFormat="1" applyFill="1"/>
    <xf numFmtId="0" fontId="94" fillId="0" borderId="0" xfId="0" applyFont="1" applyFill="1" applyBorder="1" applyAlignment="1"/>
    <xf numFmtId="0" fontId="122" fillId="0" borderId="0" xfId="0" applyFont="1" applyFill="1"/>
    <xf numFmtId="0" fontId="93" fillId="0" borderId="0" xfId="0" applyFont="1" applyFill="1" applyBorder="1" applyAlignment="1">
      <alignment horizontal="center" vertical="center"/>
    </xf>
    <xf numFmtId="164" fontId="1" fillId="53" borderId="16" xfId="0" applyNumberFormat="1" applyFont="1" applyFill="1" applyBorder="1" applyProtection="1"/>
    <xf numFmtId="0" fontId="123" fillId="0" borderId="0" xfId="0" applyFont="1"/>
    <xf numFmtId="0" fontId="0" fillId="0" borderId="0" xfId="0" applyAlignment="1"/>
    <xf numFmtId="0" fontId="1" fillId="38" borderId="16" xfId="0" applyFont="1" applyFill="1" applyBorder="1" applyAlignment="1">
      <alignment horizontal="center"/>
    </xf>
    <xf numFmtId="49" fontId="0" fillId="38" borderId="16" xfId="0" applyNumberFormat="1" applyFill="1" applyBorder="1" applyAlignment="1">
      <alignment horizontal="center"/>
    </xf>
    <xf numFmtId="0" fontId="1" fillId="38" borderId="16" xfId="0" applyFont="1" applyFill="1" applyBorder="1" applyAlignment="1"/>
    <xf numFmtId="0" fontId="1" fillId="38" borderId="19" xfId="0" applyFont="1" applyFill="1" applyBorder="1" applyAlignment="1">
      <alignment horizontal="center" wrapText="1"/>
    </xf>
    <xf numFmtId="0" fontId="1" fillId="38" borderId="16" xfId="0" applyFont="1" applyFill="1" applyBorder="1" applyAlignment="1">
      <alignment horizontal="center" wrapText="1"/>
    </xf>
    <xf numFmtId="0" fontId="1" fillId="0" borderId="0" xfId="0" applyFont="1" applyFill="1" applyBorder="1" applyAlignment="1">
      <alignment horizontal="left" vertical="top"/>
    </xf>
    <xf numFmtId="0" fontId="1" fillId="30" borderId="16" xfId="0" applyFont="1" applyFill="1" applyBorder="1" applyAlignment="1">
      <alignment horizontal="left" vertical="top"/>
    </xf>
    <xf numFmtId="0" fontId="0" fillId="41" borderId="0" xfId="0" applyFill="1" applyBorder="1" applyAlignment="1"/>
    <xf numFmtId="174" fontId="1" fillId="0" borderId="0" xfId="28" applyNumberFormat="1" applyFont="1" applyFill="1" applyBorder="1" applyProtection="1">
      <protection locked="0"/>
    </xf>
    <xf numFmtId="0" fontId="6" fillId="35" borderId="0" xfId="0" applyFont="1" applyFill="1" applyAlignment="1">
      <alignment horizontal="center"/>
    </xf>
    <xf numFmtId="0" fontId="21" fillId="38" borderId="16" xfId="0" applyFont="1" applyFill="1" applyBorder="1" applyAlignment="1">
      <alignment horizontal="center"/>
    </xf>
    <xf numFmtId="0" fontId="1" fillId="38" borderId="16" xfId="0" applyFont="1" applyFill="1" applyBorder="1"/>
    <xf numFmtId="0" fontId="0" fillId="38" borderId="19" xfId="0" applyFill="1" applyBorder="1" applyAlignment="1">
      <alignment horizontal="center" wrapText="1"/>
    </xf>
    <xf numFmtId="0" fontId="0" fillId="38" borderId="16" xfId="0" applyFill="1" applyBorder="1" applyAlignment="1">
      <alignment horizontal="center" wrapText="1"/>
    </xf>
    <xf numFmtId="0" fontId="111" fillId="35" borderId="0" xfId="36" applyFont="1" applyFill="1" applyAlignment="1" applyProtection="1"/>
    <xf numFmtId="174" fontId="1" fillId="0" borderId="16" xfId="28" applyNumberFormat="1" applyFont="1" applyFill="1" applyBorder="1" applyAlignment="1" applyProtection="1">
      <alignment horizontal="center"/>
      <protection locked="0"/>
    </xf>
    <xf numFmtId="0" fontId="36" fillId="38" borderId="16" xfId="0" applyFont="1" applyFill="1" applyBorder="1" applyAlignment="1">
      <alignment horizontal="center" wrapText="1"/>
    </xf>
    <xf numFmtId="164" fontId="1" fillId="0" borderId="16" xfId="0" applyNumberFormat="1" applyFont="1" applyBorder="1" applyAlignment="1" applyProtection="1">
      <alignment horizontal="center"/>
    </xf>
    <xf numFmtId="164" fontId="0" fillId="0" borderId="0" xfId="0" applyNumberFormat="1" applyProtection="1"/>
    <xf numFmtId="164" fontId="0" fillId="0" borderId="16" xfId="0" applyNumberFormat="1" applyBorder="1" applyProtection="1"/>
    <xf numFmtId="0" fontId="0" fillId="0" borderId="16" xfId="0" applyFill="1" applyBorder="1" applyAlignment="1">
      <alignment horizontal="center" wrapText="1"/>
    </xf>
    <xf numFmtId="0" fontId="0" fillId="0" borderId="16" xfId="0" applyBorder="1" applyProtection="1"/>
    <xf numFmtId="0" fontId="124" fillId="39" borderId="0" xfId="0" applyFont="1" applyFill="1" applyBorder="1" applyProtection="1">
      <protection locked="0"/>
    </xf>
    <xf numFmtId="0" fontId="125" fillId="39" borderId="0" xfId="0" applyFont="1" applyFill="1" applyBorder="1"/>
    <xf numFmtId="0" fontId="1" fillId="0" borderId="0" xfId="0" applyFont="1" applyBorder="1" applyProtection="1">
      <protection locked="0"/>
    </xf>
    <xf numFmtId="0" fontId="1" fillId="38" borderId="16" xfId="0" applyFont="1" applyFill="1" applyBorder="1" applyAlignment="1">
      <alignment horizontal="justify" vertical="justify"/>
    </xf>
    <xf numFmtId="0" fontId="0" fillId="0" borderId="0" xfId="0" applyFill="1" applyAlignment="1">
      <alignment wrapText="1"/>
    </xf>
    <xf numFmtId="0" fontId="1" fillId="38" borderId="28" xfId="0" applyFont="1" applyFill="1" applyBorder="1" applyAlignment="1">
      <alignment horizontal="center"/>
    </xf>
    <xf numFmtId="0" fontId="1" fillId="38" borderId="21" xfId="0" applyFont="1" applyFill="1" applyBorder="1" applyAlignment="1">
      <alignment horizontal="center"/>
    </xf>
    <xf numFmtId="49" fontId="0" fillId="38" borderId="21" xfId="0" applyNumberFormat="1" applyFill="1" applyBorder="1" applyAlignment="1">
      <alignment horizontal="center"/>
    </xf>
    <xf numFmtId="174" fontId="1" fillId="0" borderId="16" xfId="28" applyNumberFormat="1" applyFont="1" applyBorder="1" applyProtection="1">
      <protection locked="0"/>
    </xf>
    <xf numFmtId="0" fontId="0" fillId="0" borderId="0" xfId="0" applyNumberFormat="1" applyAlignment="1">
      <alignment horizontal="right" vertical="justify"/>
    </xf>
    <xf numFmtId="1" fontId="0" fillId="0" borderId="0" xfId="0" applyNumberFormat="1" applyAlignment="1">
      <alignment horizontal="right" vertical="justify"/>
    </xf>
    <xf numFmtId="180" fontId="0" fillId="0" borderId="0" xfId="0" applyNumberFormat="1"/>
    <xf numFmtId="0" fontId="0" fillId="0" borderId="0" xfId="0" applyFill="1" applyBorder="1" applyProtection="1"/>
    <xf numFmtId="174" fontId="1" fillId="0" borderId="0" xfId="28" applyNumberFormat="1" applyFont="1" applyBorder="1" applyProtection="1">
      <protection locked="0"/>
    </xf>
    <xf numFmtId="0" fontId="36" fillId="38" borderId="0" xfId="0" applyFont="1" applyFill="1" applyBorder="1" applyAlignment="1">
      <alignment horizontal="center" wrapText="1"/>
    </xf>
    <xf numFmtId="164" fontId="1" fillId="0" borderId="0" xfId="0" applyNumberFormat="1" applyFont="1" applyBorder="1" applyProtection="1"/>
    <xf numFmtId="164" fontId="0" fillId="39" borderId="0" xfId="0" applyNumberFormat="1" applyFill="1" applyBorder="1"/>
    <xf numFmtId="164" fontId="0" fillId="0" borderId="0" xfId="0" applyNumberFormat="1" applyBorder="1"/>
    <xf numFmtId="164" fontId="0" fillId="0" borderId="0" xfId="0" applyNumberFormat="1" applyFill="1" applyBorder="1" applyAlignment="1">
      <alignment horizontal="center" wrapText="1"/>
    </xf>
    <xf numFmtId="179" fontId="0" fillId="0" borderId="0" xfId="0" applyNumberFormat="1" applyBorder="1"/>
    <xf numFmtId="164" fontId="1" fillId="0" borderId="21" xfId="0" applyNumberFormat="1" applyFont="1" applyBorder="1" applyProtection="1"/>
    <xf numFmtId="0" fontId="0" fillId="0" borderId="21" xfId="0" applyBorder="1" applyProtection="1"/>
    <xf numFmtId="164" fontId="0" fillId="0" borderId="21" xfId="0" applyNumberFormat="1" applyBorder="1" applyProtection="1"/>
    <xf numFmtId="0" fontId="0" fillId="0" borderId="0" xfId="0" applyBorder="1" applyProtection="1"/>
    <xf numFmtId="164" fontId="0" fillId="0" borderId="0" xfId="0" applyNumberFormat="1" applyBorder="1" applyProtection="1"/>
    <xf numFmtId="179" fontId="0" fillId="0" borderId="0" xfId="0" applyNumberFormat="1" applyBorder="1" applyProtection="1"/>
    <xf numFmtId="179" fontId="1" fillId="0" borderId="0" xfId="0" applyNumberFormat="1" applyFont="1" applyBorder="1" applyProtection="1"/>
    <xf numFmtId="180" fontId="0" fillId="0" borderId="0" xfId="0" applyNumberFormat="1" applyBorder="1"/>
    <xf numFmtId="181" fontId="0" fillId="0" borderId="0" xfId="0" applyNumberFormat="1" applyBorder="1"/>
    <xf numFmtId="0" fontId="0" fillId="0" borderId="0" xfId="0" applyNumberFormat="1" applyBorder="1"/>
    <xf numFmtId="182" fontId="0" fillId="0" borderId="0" xfId="0" applyNumberFormat="1" applyBorder="1"/>
    <xf numFmtId="171" fontId="0" fillId="0" borderId="0" xfId="0" applyNumberFormat="1" applyBorder="1"/>
    <xf numFmtId="0" fontId="36" fillId="0" borderId="0" xfId="0" applyFont="1" applyFill="1" applyBorder="1" applyAlignment="1">
      <alignment horizontal="center" wrapText="1"/>
    </xf>
    <xf numFmtId="0" fontId="1" fillId="0" borderId="0" xfId="0" applyFont="1" applyFill="1" applyBorder="1" applyAlignment="1">
      <alignment horizontal="center"/>
    </xf>
    <xf numFmtId="49" fontId="0" fillId="0" borderId="0" xfId="0" applyNumberFormat="1" applyFill="1" applyBorder="1" applyAlignment="1">
      <alignment horizontal="center"/>
    </xf>
    <xf numFmtId="0" fontId="108" fillId="35" borderId="0" xfId="0" applyFont="1" applyFill="1"/>
    <xf numFmtId="0" fontId="0" fillId="0" borderId="0" xfId="0" applyAlignment="1">
      <alignment wrapText="1"/>
    </xf>
    <xf numFmtId="0" fontId="1" fillId="0" borderId="0" xfId="0" applyFont="1" applyAlignment="1">
      <alignment horizontal="left" vertical="top" wrapText="1"/>
    </xf>
    <xf numFmtId="0" fontId="1" fillId="33" borderId="0" xfId="0" applyFont="1" applyFill="1" applyAlignment="1">
      <alignment wrapText="1"/>
    </xf>
    <xf numFmtId="172" fontId="1" fillId="33" borderId="0" xfId="29" applyNumberFormat="1" applyFont="1" applyFill="1" applyAlignment="1">
      <alignment wrapText="1"/>
    </xf>
    <xf numFmtId="1" fontId="1" fillId="0" borderId="10" xfId="0" applyNumberFormat="1" applyFont="1" applyBorder="1" applyAlignment="1">
      <alignment horizontal="center"/>
    </xf>
    <xf numFmtId="1" fontId="1" fillId="0" borderId="13" xfId="0" applyNumberFormat="1" applyFont="1" applyBorder="1" applyAlignment="1">
      <alignment horizontal="center"/>
    </xf>
    <xf numFmtId="1" fontId="1" fillId="0" borderId="15" xfId="0" applyNumberFormat="1" applyFont="1" applyBorder="1" applyAlignment="1">
      <alignment horizontal="center"/>
    </xf>
    <xf numFmtId="1" fontId="1" fillId="0" borderId="13" xfId="0" applyNumberFormat="1" applyFont="1" applyFill="1" applyBorder="1" applyAlignment="1">
      <alignment horizontal="center"/>
    </xf>
    <xf numFmtId="1" fontId="1" fillId="0" borderId="15" xfId="0" applyNumberFormat="1" applyFont="1" applyFill="1" applyBorder="1" applyAlignment="1">
      <alignment horizontal="center"/>
    </xf>
    <xf numFmtId="2" fontId="2" fillId="0" borderId="0" xfId="0" applyNumberFormat="1" applyFont="1" applyAlignment="1">
      <alignment horizontal="left" vertical="top"/>
    </xf>
    <xf numFmtId="172" fontId="1" fillId="0" borderId="0" xfId="28" applyNumberFormat="1" applyFont="1"/>
    <xf numFmtId="0" fontId="1" fillId="25" borderId="0" xfId="0" applyFont="1" applyFill="1"/>
    <xf numFmtId="0" fontId="1" fillId="29" borderId="0" xfId="0" applyFont="1" applyFill="1" applyAlignment="1">
      <alignment vertical="top" wrapText="1"/>
    </xf>
    <xf numFmtId="164" fontId="1" fillId="0" borderId="0" xfId="28" applyNumberFormat="1" applyFont="1" applyAlignment="1">
      <alignment horizontal="center"/>
    </xf>
    <xf numFmtId="164" fontId="1" fillId="0" borderId="0" xfId="28" applyNumberFormat="1" applyFont="1" applyFill="1" applyBorder="1" applyAlignment="1">
      <alignment horizontal="center"/>
    </xf>
    <xf numFmtId="1" fontId="1" fillId="0" borderId="0" xfId="0" applyNumberFormat="1" applyFont="1" applyFill="1" applyBorder="1" applyAlignment="1">
      <alignment horizontal="center"/>
    </xf>
    <xf numFmtId="1" fontId="1" fillId="42" borderId="0" xfId="45" applyNumberFormat="1" applyFill="1"/>
    <xf numFmtId="10" fontId="1" fillId="42" borderId="0" xfId="45" applyNumberFormat="1" applyFill="1"/>
    <xf numFmtId="10" fontId="1" fillId="42" borderId="14" xfId="45" applyNumberFormat="1" applyFill="1" applyBorder="1"/>
    <xf numFmtId="166" fontId="1" fillId="42" borderId="14" xfId="45" applyNumberFormat="1" applyFill="1" applyBorder="1"/>
    <xf numFmtId="166" fontId="1" fillId="42" borderId="0" xfId="45" applyNumberFormat="1" applyFill="1"/>
    <xf numFmtId="166" fontId="1" fillId="42" borderId="14" xfId="45" applyNumberFormat="1" applyFont="1" applyFill="1" applyBorder="1"/>
    <xf numFmtId="0" fontId="11" fillId="0" borderId="0" xfId="36" applyFont="1" applyAlignment="1" applyProtection="1"/>
    <xf numFmtId="0" fontId="2" fillId="0" borderId="0" xfId="0" applyFont="1" applyAlignment="1">
      <alignment wrapText="1"/>
    </xf>
    <xf numFmtId="0" fontId="1" fillId="0" borderId="16" xfId="0" applyFont="1" applyBorder="1" applyAlignment="1" applyProtection="1">
      <protection locked="0"/>
    </xf>
    <xf numFmtId="0" fontId="1" fillId="35" borderId="16" xfId="0" applyFont="1" applyFill="1" applyBorder="1" applyAlignment="1" applyProtection="1">
      <protection locked="0"/>
    </xf>
    <xf numFmtId="0" fontId="118" fillId="0" borderId="0" xfId="0" applyFont="1" applyAlignment="1" applyProtection="1">
      <protection locked="0"/>
    </xf>
    <xf numFmtId="0" fontId="1" fillId="0" borderId="27" xfId="0" applyFont="1" applyBorder="1"/>
    <xf numFmtId="0" fontId="112" fillId="0" borderId="16" xfId="0" applyFont="1" applyBorder="1" applyAlignment="1">
      <alignment wrapText="1"/>
    </xf>
    <xf numFmtId="0" fontId="2" fillId="35" borderId="16" xfId="0" applyFont="1" applyFill="1" applyBorder="1"/>
    <xf numFmtId="0" fontId="118" fillId="0" borderId="0" xfId="0" applyFont="1" applyFill="1" applyBorder="1" applyAlignment="1">
      <alignment wrapText="1"/>
    </xf>
    <xf numFmtId="0" fontId="126" fillId="0" borderId="0" xfId="0" applyFont="1"/>
    <xf numFmtId="0" fontId="93" fillId="0" borderId="0" xfId="0" applyFont="1" applyFill="1" applyAlignment="1">
      <alignment wrapText="1"/>
    </xf>
    <xf numFmtId="1" fontId="1" fillId="0" borderId="0" xfId="0" applyNumberFormat="1" applyFont="1" applyBorder="1" applyAlignment="1">
      <alignment horizontal="center"/>
    </xf>
    <xf numFmtId="164" fontId="1" fillId="54" borderId="16" xfId="0" applyNumberFormat="1" applyFont="1" applyFill="1" applyBorder="1" applyProtection="1">
      <protection locked="0"/>
    </xf>
    <xf numFmtId="0" fontId="0" fillId="0" borderId="16" xfId="0" applyFill="1" applyBorder="1" applyProtection="1"/>
    <xf numFmtId="0" fontId="108" fillId="0" borderId="0" xfId="0" applyFont="1" applyFill="1" applyAlignment="1">
      <alignment horizontal="center"/>
    </xf>
    <xf numFmtId="0" fontId="9" fillId="0" borderId="0" xfId="36" applyAlignment="1" applyProtection="1"/>
    <xf numFmtId="0" fontId="111" fillId="0" borderId="0" xfId="36" applyFont="1" applyAlignment="1" applyProtection="1"/>
    <xf numFmtId="180" fontId="0" fillId="0" borderId="0" xfId="0" applyNumberFormat="1" applyFill="1"/>
    <xf numFmtId="10" fontId="0" fillId="0" borderId="26" xfId="0" applyNumberFormat="1" applyFill="1" applyBorder="1" applyProtection="1">
      <protection locked="0"/>
    </xf>
    <xf numFmtId="164" fontId="1" fillId="0" borderId="16" xfId="0" applyNumberFormat="1" applyFont="1" applyFill="1" applyBorder="1" applyProtection="1">
      <protection locked="0"/>
    </xf>
    <xf numFmtId="10" fontId="1" fillId="0" borderId="16" xfId="0" applyNumberFormat="1" applyFont="1" applyFill="1" applyBorder="1" applyProtection="1">
      <protection locked="0"/>
    </xf>
    <xf numFmtId="164" fontId="0" fillId="0" borderId="16" xfId="0" applyNumberFormat="1" applyFill="1" applyBorder="1" applyAlignment="1" applyProtection="1">
      <protection locked="0"/>
    </xf>
    <xf numFmtId="164" fontId="0" fillId="0" borderId="0" xfId="28" applyNumberFormat="1" applyFont="1" applyFill="1" applyAlignment="1">
      <alignment horizontal="right" vertical="justify"/>
    </xf>
    <xf numFmtId="49" fontId="0" fillId="0" borderId="0" xfId="28" applyNumberFormat="1" applyFont="1" applyFill="1" applyAlignment="1">
      <alignment horizontal="right" vertical="justify"/>
    </xf>
    <xf numFmtId="49" fontId="0" fillId="0" borderId="0" xfId="0" applyNumberFormat="1" applyFill="1" applyAlignment="1">
      <alignment horizontal="right" vertical="justify"/>
    </xf>
    <xf numFmtId="179" fontId="0" fillId="0" borderId="0" xfId="28" applyNumberFormat="1" applyFont="1" applyFill="1"/>
    <xf numFmtId="179" fontId="0" fillId="0" borderId="0" xfId="28" applyNumberFormat="1" applyFont="1" applyFill="1" applyAlignment="1">
      <alignment horizontal="right" vertical="justify"/>
    </xf>
    <xf numFmtId="164" fontId="0" fillId="0" borderId="0" xfId="0" applyNumberFormat="1" applyFill="1" applyAlignment="1">
      <alignment horizontal="right" vertical="justify"/>
    </xf>
    <xf numFmtId="0" fontId="0" fillId="0" borderId="0" xfId="0" applyNumberFormat="1" applyFill="1" applyAlignment="1">
      <alignment horizontal="right" vertical="justify"/>
    </xf>
    <xf numFmtId="0" fontId="128" fillId="39" borderId="0" xfId="0" applyFont="1" applyFill="1" applyAlignment="1">
      <alignment vertical="center"/>
    </xf>
    <xf numFmtId="0" fontId="1" fillId="27" borderId="0" xfId="0" applyFont="1" applyFill="1" applyBorder="1" applyAlignment="1"/>
    <xf numFmtId="164" fontId="0" fillId="55" borderId="0" xfId="0" applyNumberFormat="1" applyFill="1"/>
    <xf numFmtId="164" fontId="1" fillId="56" borderId="0" xfId="0" applyNumberFormat="1" applyFont="1" applyFill="1"/>
    <xf numFmtId="1" fontId="2" fillId="57" borderId="0" xfId="0" applyNumberFormat="1" applyFont="1" applyFill="1"/>
    <xf numFmtId="2" fontId="0" fillId="57" borderId="0" xfId="0" applyNumberFormat="1" applyFill="1"/>
    <xf numFmtId="2" fontId="0" fillId="57" borderId="0" xfId="0" applyNumberFormat="1" applyFill="1" applyAlignment="1">
      <alignment vertical="top" wrapText="1"/>
    </xf>
    <xf numFmtId="0" fontId="5" fillId="0" borderId="28" xfId="0" applyFont="1" applyFill="1" applyBorder="1" applyAlignment="1">
      <alignment vertical="top" wrapText="1"/>
    </xf>
    <xf numFmtId="0" fontId="0" fillId="0" borderId="26" xfId="0" applyBorder="1" applyAlignment="1">
      <alignment vertical="top"/>
    </xf>
    <xf numFmtId="0" fontId="8" fillId="0" borderId="29" xfId="0" applyFont="1" applyFill="1" applyBorder="1" applyAlignment="1">
      <alignment horizontal="center" vertical="center"/>
    </xf>
    <xf numFmtId="0" fontId="1" fillId="0" borderId="29" xfId="0" applyFont="1" applyBorder="1" applyAlignment="1">
      <alignment horizontal="center"/>
    </xf>
    <xf numFmtId="0" fontId="0" fillId="0" borderId="0" xfId="0" applyFill="1" applyAlignment="1">
      <alignment horizontal="center" wrapText="1"/>
    </xf>
    <xf numFmtId="0" fontId="0" fillId="0" borderId="26" xfId="0" applyBorder="1" applyAlignment="1">
      <alignment vertical="top" wrapText="1"/>
    </xf>
    <xf numFmtId="0" fontId="1" fillId="0" borderId="28" xfId="0" applyFont="1" applyFill="1" applyBorder="1" applyAlignment="1">
      <alignment vertical="top" wrapText="1"/>
    </xf>
    <xf numFmtId="0" fontId="11" fillId="35" borderId="44" xfId="36" applyFont="1" applyFill="1" applyBorder="1" applyAlignment="1" applyProtection="1">
      <alignment horizontal="center" vertical="center"/>
    </xf>
    <xf numFmtId="0" fontId="8" fillId="0" borderId="44" xfId="0" applyFont="1" applyBorder="1" applyAlignment="1"/>
    <xf numFmtId="0" fontId="30" fillId="41" borderId="34" xfId="0" applyFont="1" applyFill="1" applyBorder="1" applyAlignment="1">
      <alignment horizontal="left"/>
    </xf>
    <xf numFmtId="0" fontId="30" fillId="41" borderId="35" xfId="0" applyFont="1" applyFill="1" applyBorder="1" applyAlignment="1">
      <alignment horizontal="left"/>
    </xf>
    <xf numFmtId="0" fontId="7" fillId="35" borderId="0" xfId="0" applyFont="1" applyFill="1" applyBorder="1" applyAlignment="1">
      <alignment horizontal="center" vertical="center" wrapText="1"/>
    </xf>
    <xf numFmtId="0" fontId="8" fillId="35" borderId="15" xfId="0" applyFont="1" applyFill="1" applyBorder="1" applyAlignment="1">
      <alignment horizontal="center"/>
    </xf>
    <xf numFmtId="0" fontId="8" fillId="35" borderId="29" xfId="0" applyFont="1" applyFill="1" applyBorder="1" applyAlignment="1">
      <alignment horizontal="center"/>
    </xf>
    <xf numFmtId="0" fontId="7" fillId="35" borderId="28" xfId="0" applyFont="1" applyFill="1" applyBorder="1" applyAlignment="1">
      <alignment horizontal="center" vertical="center" wrapText="1"/>
    </xf>
    <xf numFmtId="0" fontId="7" fillId="35" borderId="27" xfId="0" applyFont="1" applyFill="1" applyBorder="1" applyAlignment="1">
      <alignment horizontal="center" vertical="center" wrapText="1"/>
    </xf>
    <xf numFmtId="0" fontId="7" fillId="35" borderId="26" xfId="0" applyFont="1" applyFill="1" applyBorder="1" applyAlignment="1">
      <alignment horizontal="center" vertical="center" wrapText="1"/>
    </xf>
    <xf numFmtId="0" fontId="92" fillId="0" borderId="37" xfId="0" applyFont="1" applyFill="1" applyBorder="1" applyAlignment="1">
      <alignment horizontal="center" vertical="center" wrapText="1"/>
    </xf>
    <xf numFmtId="0" fontId="92" fillId="0" borderId="0" xfId="0" applyFont="1" applyFill="1" applyAlignment="1">
      <alignment horizontal="center" vertical="center" wrapText="1"/>
    </xf>
    <xf numFmtId="0" fontId="8" fillId="35" borderId="10" xfId="0" applyFont="1" applyFill="1" applyBorder="1" applyAlignment="1">
      <alignment wrapText="1"/>
    </xf>
    <xf numFmtId="0" fontId="0" fillId="0" borderId="42" xfId="0" applyBorder="1" applyAlignment="1">
      <alignment wrapText="1"/>
    </xf>
    <xf numFmtId="0" fontId="0" fillId="0" borderId="13" xfId="0" applyBorder="1" applyAlignment="1">
      <alignment wrapText="1"/>
    </xf>
    <xf numFmtId="0" fontId="0" fillId="0" borderId="43" xfId="0" applyBorder="1" applyAlignment="1">
      <alignment wrapText="1"/>
    </xf>
    <xf numFmtId="0" fontId="76" fillId="41" borderId="35" xfId="0" applyFont="1" applyFill="1" applyBorder="1" applyAlignment="1">
      <alignment horizontal="left"/>
    </xf>
    <xf numFmtId="0" fontId="24" fillId="35" borderId="10" xfId="0"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54" fillId="30" borderId="28" xfId="0" applyFont="1" applyFill="1" applyBorder="1" applyAlignment="1" applyProtection="1">
      <alignment horizontal="center" vertical="center" wrapText="1"/>
      <protection locked="0"/>
    </xf>
    <xf numFmtId="0" fontId="0" fillId="0" borderId="27" xfId="0" applyBorder="1" applyAlignment="1">
      <alignment horizontal="center" vertical="center" wrapText="1"/>
    </xf>
    <xf numFmtId="0" fontId="108" fillId="0" borderId="0" xfId="0" applyFont="1" applyAlignment="1">
      <alignment wrapText="1"/>
    </xf>
    <xf numFmtId="0" fontId="11" fillId="0" borderId="0" xfId="36" applyFont="1" applyBorder="1" applyAlignment="1" applyProtection="1">
      <protection locked="0"/>
    </xf>
    <xf numFmtId="0" fontId="11" fillId="0" borderId="0" xfId="36" applyFont="1" applyAlignment="1" applyProtection="1"/>
    <xf numFmtId="0" fontId="11" fillId="0" borderId="0" xfId="36" applyFont="1" applyBorder="1" applyAlignment="1" applyProtection="1"/>
    <xf numFmtId="0" fontId="20" fillId="44" borderId="0" xfId="0" applyFont="1" applyFill="1" applyAlignment="1">
      <alignment horizontal="center"/>
    </xf>
    <xf numFmtId="0" fontId="0" fillId="44" borderId="0" xfId="0" applyFill="1" applyAlignment="1">
      <alignment horizontal="center"/>
    </xf>
    <xf numFmtId="0" fontId="2" fillId="0" borderId="0" xfId="0" applyFont="1" applyAlignment="1">
      <alignment wrapText="1"/>
    </xf>
    <xf numFmtId="0" fontId="0" fillId="0" borderId="0" xfId="0" applyAlignment="1">
      <alignment wrapText="1"/>
    </xf>
    <xf numFmtId="0" fontId="88" fillId="35" borderId="0" xfId="36" applyFont="1" applyFill="1" applyAlignment="1" applyProtection="1"/>
    <xf numFmtId="0" fontId="54" fillId="48" borderId="28" xfId="0" applyFont="1" applyFill="1" applyBorder="1" applyAlignment="1" applyProtection="1">
      <alignment horizontal="center" vertical="center" wrapText="1"/>
      <protection locked="0"/>
    </xf>
    <xf numFmtId="0" fontId="0" fillId="48" borderId="27" xfId="0" applyFill="1" applyBorder="1" applyAlignment="1">
      <alignment horizontal="center" vertical="center" wrapText="1"/>
    </xf>
    <xf numFmtId="0" fontId="7" fillId="35" borderId="0" xfId="0" applyFont="1" applyFill="1" applyAlignment="1">
      <alignment vertical="top" wrapText="1"/>
    </xf>
    <xf numFmtId="0" fontId="8" fillId="35" borderId="0" xfId="0" applyFont="1" applyFill="1" applyAlignment="1">
      <alignment vertical="top" wrapText="1"/>
    </xf>
    <xf numFmtId="0" fontId="1" fillId="35" borderId="0" xfId="0" applyFont="1" applyFill="1" applyBorder="1" applyAlignment="1">
      <alignment horizontal="center"/>
    </xf>
    <xf numFmtId="0" fontId="0" fillId="0" borderId="0" xfId="0" applyAlignment="1">
      <alignment horizontal="center"/>
    </xf>
    <xf numFmtId="0" fontId="111" fillId="35" borderId="0" xfId="36" applyFont="1" applyFill="1" applyAlignment="1" applyProtection="1"/>
    <xf numFmtId="0" fontId="111" fillId="0" borderId="0" xfId="36" applyFont="1" applyAlignment="1" applyProtection="1"/>
    <xf numFmtId="0" fontId="10" fillId="0" borderId="0" xfId="36" applyFont="1" applyAlignment="1" applyProtection="1"/>
    <xf numFmtId="0" fontId="0" fillId="0" borderId="0" xfId="0" applyAlignment="1"/>
    <xf numFmtId="0" fontId="10" fillId="35" borderId="0" xfId="36" applyFont="1" applyFill="1" applyAlignment="1" applyProtection="1"/>
    <xf numFmtId="0" fontId="22" fillId="0" borderId="0" xfId="0" applyFont="1" applyAlignment="1">
      <alignment horizontal="center" vertical="top" wrapText="1"/>
    </xf>
    <xf numFmtId="0" fontId="56" fillId="40" borderId="0" xfId="36" applyFont="1" applyFill="1" applyBorder="1" applyAlignment="1" applyProtection="1">
      <alignment horizontal="center" wrapText="1"/>
    </xf>
    <xf numFmtId="170" fontId="39" fillId="40" borderId="0" xfId="0" applyNumberFormat="1" applyFont="1" applyFill="1" applyBorder="1" applyAlignment="1">
      <alignment horizontal="left"/>
    </xf>
    <xf numFmtId="0" fontId="54" fillId="40" borderId="0" xfId="0" applyFont="1" applyFill="1" applyBorder="1" applyAlignment="1">
      <alignment horizontal="center" vertical="top" wrapText="1"/>
    </xf>
    <xf numFmtId="0" fontId="54" fillId="40" borderId="0" xfId="0" applyFont="1" applyFill="1" applyBorder="1" applyAlignment="1">
      <alignment horizontal="left" vertical="center" wrapText="1"/>
    </xf>
    <xf numFmtId="0" fontId="85" fillId="40" borderId="0" xfId="36" applyFont="1" applyFill="1" applyAlignment="1" applyProtection="1"/>
    <xf numFmtId="0" fontId="85" fillId="0" borderId="0" xfId="36" applyFont="1" applyAlignment="1" applyProtection="1"/>
    <xf numFmtId="170" fontId="5" fillId="39" borderId="0" xfId="0" applyNumberFormat="1" applyFont="1" applyFill="1" applyBorder="1" applyAlignment="1">
      <alignment horizontal="left"/>
    </xf>
    <xf numFmtId="0" fontId="22" fillId="34" borderId="0" xfId="0" applyFont="1" applyFill="1" applyAlignment="1">
      <alignment horizontal="center" vertical="top" wrapText="1"/>
    </xf>
    <xf numFmtId="0" fontId="7" fillId="39" borderId="0" xfId="0" applyFont="1" applyFill="1" applyBorder="1" applyAlignment="1">
      <alignment horizontal="left" vertical="center" wrapText="1"/>
    </xf>
    <xf numFmtId="0" fontId="7" fillId="39" borderId="0" xfId="0" applyFont="1" applyFill="1" applyBorder="1" applyAlignment="1">
      <alignment horizontal="center" vertical="top" wrapText="1"/>
    </xf>
    <xf numFmtId="0" fontId="80" fillId="39" borderId="0" xfId="36" applyFont="1" applyFill="1" applyAlignment="1" applyProtection="1"/>
    <xf numFmtId="0" fontId="80" fillId="0" borderId="0" xfId="36" applyFont="1" applyAlignment="1" applyProtection="1"/>
    <xf numFmtId="0" fontId="16" fillId="24" borderId="34" xfId="0" applyFont="1" applyFill="1" applyBorder="1" applyAlignment="1">
      <alignment horizontal="center" vertical="top" wrapText="1"/>
    </xf>
    <xf numFmtId="0" fontId="16" fillId="24" borderId="35" xfId="0" applyFont="1" applyFill="1" applyBorder="1" applyAlignment="1">
      <alignment horizontal="center" vertical="top" wrapText="1"/>
    </xf>
    <xf numFmtId="0" fontId="16" fillId="24" borderId="36" xfId="0" applyFont="1" applyFill="1" applyBorder="1" applyAlignment="1">
      <alignment horizontal="center" vertical="top" wrapText="1"/>
    </xf>
    <xf numFmtId="0" fontId="13" fillId="0" borderId="0" xfId="0" applyFont="1" applyAlignment="1">
      <alignment horizontal="center"/>
    </xf>
    <xf numFmtId="164" fontId="11" fillId="0" borderId="0" xfId="36" applyNumberFormat="1" applyFont="1" applyAlignment="1" applyProtection="1"/>
    <xf numFmtId="0" fontId="2" fillId="0" borderId="57" xfId="45" applyFont="1" applyBorder="1" applyAlignment="1">
      <alignment horizontal="center"/>
    </xf>
    <xf numFmtId="0" fontId="2" fillId="0" borderId="58" xfId="45" applyFont="1" applyBorder="1" applyAlignment="1">
      <alignment horizontal="center"/>
    </xf>
    <xf numFmtId="0" fontId="0" fillId="0" borderId="58" xfId="0" applyBorder="1" applyAlignment="1"/>
    <xf numFmtId="0" fontId="0" fillId="0" borderId="59" xfId="0" applyBorder="1" applyAlignment="1"/>
    <xf numFmtId="0" fontId="6" fillId="28" borderId="13" xfId="0" applyFont="1" applyFill="1" applyBorder="1" applyAlignment="1">
      <alignment horizontal="center" vertical="center"/>
    </xf>
    <xf numFmtId="0" fontId="6" fillId="28" borderId="0" xfId="0" applyFont="1" applyFill="1" applyBorder="1" applyAlignment="1">
      <alignment horizontal="center" vertical="center"/>
    </xf>
    <xf numFmtId="0" fontId="11" fillId="0" borderId="0" xfId="36" applyFont="1" applyFill="1" applyAlignment="1" applyProtection="1"/>
    <xf numFmtId="0" fontId="2" fillId="0" borderId="28" xfId="0" applyFont="1" applyBorder="1" applyAlignment="1">
      <alignment horizontal="fill"/>
    </xf>
    <xf numFmtId="0" fontId="0" fillId="0" borderId="27" xfId="0" applyBorder="1" applyAlignment="1"/>
    <xf numFmtId="0" fontId="0" fillId="0" borderId="26" xfId="0" applyBorder="1" applyAlignment="1"/>
    <xf numFmtId="0" fontId="2" fillId="0" borderId="0" xfId="0" applyFont="1" applyFill="1" applyBorder="1" applyAlignment="1">
      <alignment horizontal="left" wrapText="1"/>
    </xf>
    <xf numFmtId="0" fontId="1" fillId="27" borderId="0" xfId="0" applyFont="1" applyFill="1" applyBorder="1" applyAlignment="1">
      <alignment wrapText="1"/>
    </xf>
    <xf numFmtId="0" fontId="0" fillId="27" borderId="0" xfId="0" applyFill="1" applyBorder="1" applyAlignment="1">
      <alignment wrapText="1"/>
    </xf>
    <xf numFmtId="0" fontId="82" fillId="27" borderId="0" xfId="0" applyFont="1" applyFill="1" applyAlignment="1">
      <alignment horizontal="center" vertical="center"/>
    </xf>
    <xf numFmtId="0" fontId="80" fillId="27" borderId="0" xfId="36" applyFont="1" applyFill="1" applyAlignment="1" applyProtection="1"/>
    <xf numFmtId="0" fontId="127" fillId="27" borderId="0" xfId="36" applyFont="1" applyFill="1" applyBorder="1" applyAlignment="1" applyProtection="1"/>
    <xf numFmtId="0" fontId="127" fillId="0" borderId="0" xfId="36" applyFont="1" applyAlignment="1" applyProtection="1"/>
    <xf numFmtId="0" fontId="0" fillId="27" borderId="0" xfId="0" applyFill="1" applyBorder="1" applyAlignment="1" applyProtection="1">
      <alignment horizontal="justify" vertical="center" wrapText="1"/>
    </xf>
    <xf numFmtId="0" fontId="0" fillId="27" borderId="0" xfId="0" applyFill="1" applyAlignment="1">
      <alignment horizontal="justify" vertical="center" wrapText="1"/>
    </xf>
    <xf numFmtId="0" fontId="0" fillId="27" borderId="0" xfId="0" applyFill="1" applyAlignment="1">
      <alignment horizontal="justify" vertical="justify" wrapText="1"/>
    </xf>
    <xf numFmtId="0" fontId="8" fillId="42" borderId="29" xfId="0" applyFont="1" applyFill="1" applyBorder="1" applyAlignment="1"/>
    <xf numFmtId="0" fontId="8" fillId="42" borderId="41" xfId="0" applyFont="1" applyFill="1" applyBorder="1" applyAlignment="1"/>
    <xf numFmtId="0" fontId="120" fillId="44" borderId="0" xfId="0" applyFont="1" applyFill="1" applyAlignment="1">
      <alignment horizontal="center"/>
    </xf>
    <xf numFmtId="173" fontId="25" fillId="0" borderId="0" xfId="28" applyNumberFormat="1" applyFont="1" applyAlignment="1">
      <alignment horizontal="center" wrapText="1"/>
    </xf>
    <xf numFmtId="2" fontId="0" fillId="0" borderId="0" xfId="0" applyNumberFormat="1" applyAlignment="1">
      <alignment horizontal="left" vertical="top" wrapText="1"/>
    </xf>
    <xf numFmtId="0" fontId="0" fillId="0" borderId="0" xfId="0" applyAlignment="1">
      <alignment horizontal="left" vertical="top" wrapText="1"/>
    </xf>
    <xf numFmtId="10" fontId="1" fillId="0" borderId="0" xfId="45" applyNumberFormat="1" applyAlignment="1">
      <alignment horizontal="left" vertical="top" wrapText="1"/>
    </xf>
    <xf numFmtId="10" fontId="2" fillId="0" borderId="0" xfId="45" applyNumberFormat="1" applyFont="1" applyAlignment="1">
      <alignment horizontal="left" vertical="top" wrapText="1"/>
    </xf>
    <xf numFmtId="0" fontId="2" fillId="0" borderId="0" xfId="45" applyFont="1" applyAlignment="1">
      <alignment wrapText="1"/>
    </xf>
    <xf numFmtId="0" fontId="6" fillId="0" borderId="0" xfId="0" applyFont="1" applyAlignment="1">
      <alignment wrapText="1"/>
    </xf>
    <xf numFmtId="0" fontId="16" fillId="0" borderId="0" xfId="0" applyFont="1" applyAlignment="1">
      <alignment wrapText="1"/>
    </xf>
    <xf numFmtId="0" fontId="88" fillId="0" borderId="0" xfId="36" applyFont="1" applyAlignment="1" applyProtection="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5"/>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100">
    <dxf>
      <fill>
        <patternFill>
          <bgColor indexed="44"/>
        </patternFill>
      </fill>
    </dxf>
    <dxf>
      <font>
        <strike val="0"/>
        <color auto="1"/>
      </font>
      <fill>
        <patternFill>
          <bgColor theme="6" tint="0.39994506668294322"/>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rgb="FF92CDDC"/>
        </patternFill>
      </fill>
    </dxf>
    <dxf>
      <font>
        <strike val="0"/>
      </font>
      <fill>
        <patternFill>
          <bgColor rgb="FF8DB4E2"/>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indexed="44"/>
        </patternFill>
      </fill>
    </dxf>
    <dxf>
      <fill>
        <patternFill>
          <bgColor indexed="44"/>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10"/>
        </patternFill>
      </fill>
    </dxf>
    <dxf>
      <fill>
        <patternFill>
          <bgColor rgb="FF006600"/>
        </patternFill>
      </fill>
    </dxf>
    <dxf>
      <font>
        <b/>
        <i val="0"/>
        <condense val="0"/>
        <extend val="0"/>
        <color indexed="9"/>
      </font>
      <fill>
        <patternFill>
          <bgColor rgb="FF0000FF"/>
        </patternFill>
      </fill>
    </dxf>
    <dxf>
      <font>
        <b/>
        <i val="0"/>
        <strike val="0"/>
        <color rgb="FFFF0000"/>
      </font>
    </dxf>
    <dxf>
      <font>
        <color rgb="FFFF0000"/>
      </font>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b/>
        <i val="0"/>
        <condense val="0"/>
        <extend val="0"/>
        <color indexed="9"/>
      </font>
      <fill>
        <patternFill>
          <bgColor indexed="10"/>
        </patternFill>
      </fill>
    </dxf>
    <dxf>
      <font>
        <b/>
        <i val="0"/>
        <condense val="0"/>
        <extend val="0"/>
        <color indexed="9"/>
      </font>
      <fill>
        <patternFill>
          <bgColor rgb="FF006600"/>
        </patternFill>
      </fill>
    </dxf>
    <dxf>
      <font>
        <b/>
        <i val="0"/>
        <condense val="0"/>
        <extend val="0"/>
        <color indexed="9"/>
      </font>
      <fill>
        <patternFill>
          <bgColor rgb="FF0000FF"/>
        </patternFill>
      </fill>
    </dxf>
    <dxf>
      <font>
        <b/>
        <i val="0"/>
        <condense val="0"/>
        <extend val="0"/>
        <color indexed="10"/>
      </font>
    </dxf>
    <dxf>
      <font>
        <condense val="0"/>
        <extend val="0"/>
        <color indexed="9"/>
      </font>
      <fill>
        <patternFill>
          <bgColor indexed="10"/>
        </patternFill>
      </fill>
    </dxf>
    <dxf>
      <font>
        <condense val="0"/>
        <extend val="0"/>
        <color indexed="9"/>
      </font>
      <fill>
        <patternFill>
          <bgColor rgb="FF0000FF"/>
        </patternFill>
      </fill>
    </dxf>
    <dxf>
      <font>
        <color theme="0"/>
      </font>
      <fill>
        <patternFill>
          <bgColor rgb="FF006600"/>
        </patternFill>
      </fill>
    </dxf>
    <dxf>
      <fill>
        <patternFill>
          <bgColor indexed="44"/>
        </patternFill>
      </fill>
    </dxf>
    <dxf>
      <fill>
        <patternFill>
          <bgColor indexed="44"/>
        </patternFill>
      </fill>
    </dxf>
    <dxf>
      <fill>
        <patternFill>
          <bgColor indexed="10"/>
        </patternFill>
      </fill>
    </dxf>
    <dxf>
      <fill>
        <patternFill>
          <bgColor rgb="FF006600"/>
        </patternFill>
      </fill>
    </dxf>
    <dxf>
      <font>
        <b/>
        <i val="0"/>
        <condense val="0"/>
        <extend val="0"/>
        <color indexed="9"/>
      </font>
      <fill>
        <patternFill>
          <bgColor rgb="FF0000FF"/>
        </patternFill>
      </fill>
    </dxf>
    <dxf>
      <fill>
        <patternFill>
          <bgColor theme="6" tint="-0.499984740745262"/>
        </patternFill>
      </fill>
    </dxf>
    <dxf>
      <fill>
        <patternFill>
          <bgColor rgb="FF0000FF"/>
        </patternFill>
      </fill>
    </dxf>
    <dxf>
      <fill>
        <patternFill>
          <bgColor rgb="FFFF0000"/>
        </patternFill>
      </fill>
    </dxf>
    <dxf>
      <font>
        <condense val="0"/>
        <extend val="0"/>
        <color indexed="9"/>
      </font>
      <fill>
        <patternFill>
          <bgColor indexed="10"/>
        </patternFill>
      </fill>
    </dxf>
    <dxf>
      <font>
        <condense val="0"/>
        <extend val="0"/>
        <color indexed="9"/>
      </font>
      <fill>
        <patternFill>
          <bgColor rgb="FF006600"/>
        </patternFill>
      </fill>
    </dxf>
    <dxf>
      <font>
        <condense val="0"/>
        <extend val="0"/>
        <color indexed="9"/>
      </font>
      <fill>
        <patternFill>
          <bgColor rgb="FF0000FF"/>
        </patternFill>
      </fill>
    </dxf>
    <dxf>
      <font>
        <condense val="0"/>
        <extend val="0"/>
        <color indexed="9"/>
      </font>
      <fill>
        <patternFill>
          <bgColor indexed="10"/>
        </patternFill>
      </fill>
    </dxf>
    <dxf>
      <fill>
        <patternFill>
          <bgColor indexed="57"/>
        </patternFill>
      </fill>
    </dxf>
    <dxf>
      <font>
        <condense val="0"/>
        <extend val="0"/>
        <color indexed="9"/>
      </font>
      <fill>
        <patternFill>
          <bgColor indexed="1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5850F2"/>
      <rgbColor rgb="00808000"/>
      <rgbColor rgb="00800080"/>
      <rgbColor rgb="00008080"/>
      <rgbColor rgb="00DDDDDD"/>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A880FF"/>
      <rgbColor rgb="00FFCC99"/>
      <rgbColor rgb="003366FF"/>
      <rgbColor rgb="0033CCCC"/>
      <rgbColor rgb="0099CC00"/>
      <rgbColor rgb="00FFCC00"/>
      <rgbColor rgb="00FF9900"/>
      <rgbColor rgb="00FF6600"/>
      <rgbColor rgb="00666699"/>
      <rgbColor rgb="00969696"/>
      <rgbColor rgb="00003366"/>
      <rgbColor rgb="0000CC66"/>
      <rgbColor rgb="00003300"/>
      <rgbColor rgb="00333300"/>
      <rgbColor rgb="00993300"/>
      <rgbColor rgb="00993366"/>
      <rgbColor rgb="00333399"/>
      <rgbColor rgb="00333333"/>
    </indexedColors>
    <mruColors>
      <color rgb="FFCCFFCC"/>
      <color rgb="FF006600"/>
      <color rgb="FF0000FF"/>
      <color rgb="FFDDDDDD"/>
      <color rgb="FFC0C0C0"/>
      <color rgb="FFA880FF"/>
      <color rgb="FF0066FF"/>
      <color rgb="FF5058F2"/>
      <color rgb="FF5850F2"/>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Drop" dropLines="20" dropStyle="combo" dx="17" fmlaLink="N45" fmlaRange="ServRange" sel="1" val="0"/>
</file>

<file path=xl/ctrlProps/ctrlProp2.xml><?xml version="1.0" encoding="utf-8"?>
<formControlPr xmlns="http://schemas.microsoft.com/office/spreadsheetml/2009/9/main" objectType="Drop" dropLines="4" dropStyle="combo" dx="17" fmlaLink="$O$34" fmlaRange="$O$29:$O$32" sel="1" val="0"/>
</file>

<file path=xl/ctrlProps/ctrlProp3.xml><?xml version="1.0" encoding="utf-8"?>
<formControlPr xmlns="http://schemas.microsoft.com/office/spreadsheetml/2009/9/main" objectType="Drop" dropLines="3" dropStyle="combo" dx="17" fmlaLink="J7" fmlaRange="Query!$P$21:$P$23" noThreeD="1" sel="1" val="0"/>
</file>

<file path=xl/ctrlProps/ctrlProp4.xml><?xml version="1.0" encoding="utf-8"?>
<formControlPr xmlns="http://schemas.microsoft.com/office/spreadsheetml/2009/9/main" objectType="Drop" dropLines="3" dropStyle="combo" dx="17" fmlaLink="J7" fmlaRange="Query!$P$21:$P$23"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SAR Calc'!A1"/><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hyperlink" Target="#'SAR '!A1"/></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1504950</xdr:colOff>
      <xdr:row>0</xdr:row>
      <xdr:rowOff>314325</xdr:rowOff>
    </xdr:from>
    <xdr:to>
      <xdr:col>2</xdr:col>
      <xdr:colOff>95250</xdr:colOff>
      <xdr:row>2</xdr:row>
      <xdr:rowOff>476250</xdr:rowOff>
    </xdr:to>
    <xdr:sp macro="" textlink="">
      <xdr:nvSpPr>
        <xdr:cNvPr id="24589" name="Text Box 13">
          <a:extLst>
            <a:ext uri="{FF2B5EF4-FFF2-40B4-BE49-F238E27FC236}">
              <a16:creationId xmlns:a16="http://schemas.microsoft.com/office/drawing/2014/main" id="{00000000-0008-0000-0000-00000D600000}"/>
            </a:ext>
          </a:extLst>
        </xdr:cNvPr>
        <xdr:cNvSpPr txBox="1">
          <a:spLocks noChangeArrowheads="1"/>
        </xdr:cNvSpPr>
      </xdr:nvSpPr>
      <xdr:spPr bwMode="auto">
        <a:xfrm>
          <a:off x="2428875" y="314325"/>
          <a:ext cx="4410075" cy="762000"/>
        </a:xfrm>
        <a:prstGeom prst="rect">
          <a:avLst/>
        </a:prstGeom>
        <a:ln>
          <a:noFill/>
          <a:headEnd/>
          <a:tailEnd/>
        </a:ln>
      </xdr:spPr>
      <xdr:style>
        <a:lnRef idx="2">
          <a:schemeClr val="dk1"/>
        </a:lnRef>
        <a:fillRef idx="1">
          <a:schemeClr val="lt1"/>
        </a:fillRef>
        <a:effectRef idx="0">
          <a:schemeClr val="dk1"/>
        </a:effectRef>
        <a:fontRef idx="minor">
          <a:schemeClr val="dk1"/>
        </a:fontRef>
      </xdr:style>
      <xdr:txBody>
        <a:bodyPr vertOverflow="clip" wrap="square" lIns="36576" tIns="32004" rIns="36576" bIns="0" anchor="t" upright="1"/>
        <a:lstStyle/>
        <a:p>
          <a:pPr algn="ctr" rtl="0">
            <a:defRPr sz="1000"/>
          </a:pPr>
          <a:r>
            <a:rPr lang="en-US" sz="1600" b="0" i="0" u="none" strike="noStrike" baseline="0">
              <a:solidFill>
                <a:srgbClr val="000000"/>
              </a:solidFill>
              <a:latin typeface="Arial"/>
              <a:cs typeface="Arial"/>
            </a:rPr>
            <a:t>Joint Inflation Calculator April 2019</a:t>
          </a:r>
        </a:p>
        <a:p>
          <a:pPr algn="ctr" rtl="0">
            <a:defRPr sz="1000"/>
          </a:pPr>
          <a:r>
            <a:rPr lang="en-US" sz="1600" b="1" i="0" u="none" strike="noStrike" baseline="0">
              <a:solidFill>
                <a:srgbClr val="000000"/>
              </a:solidFill>
              <a:latin typeface="Arial"/>
              <a:cs typeface="Arial"/>
            </a:rPr>
            <a:t>Inflation Calculator For PB 20 Budget</a:t>
          </a:r>
        </a:p>
        <a:p>
          <a:pPr algn="ctr" rtl="0">
            <a:defRPr sz="1000"/>
          </a:pPr>
          <a:r>
            <a:rPr lang="en-US" sz="1600" b="1" i="0" u="none" strike="noStrike" baseline="0">
              <a:solidFill>
                <a:srgbClr val="000000"/>
              </a:solidFill>
              <a:latin typeface="Arial"/>
              <a:cs typeface="Arial"/>
            </a:rPr>
            <a:t>Main Sheet</a:t>
          </a:r>
        </a:p>
      </xdr:txBody>
    </xdr:sp>
    <xdr:clientData/>
  </xdr:twoCellAnchor>
  <xdr:oneCellAnchor>
    <xdr:from>
      <xdr:col>2</xdr:col>
      <xdr:colOff>19049</xdr:colOff>
      <xdr:row>0</xdr:row>
      <xdr:rowOff>247650</xdr:rowOff>
    </xdr:from>
    <xdr:ext cx="3552825" cy="33337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62749" y="247650"/>
          <a:ext cx="3552825"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600" b="1">
              <a:solidFill>
                <a:srgbClr val="FF0000"/>
              </a:solidFill>
              <a:latin typeface="Arial" panose="020B0604020202020204" pitchFamily="34" charset="0"/>
              <a:cs typeface="Arial" panose="020B0604020202020204" pitchFamily="34" charset="0"/>
            </a:rPr>
            <a:t>Updated April 2019 </a:t>
          </a:r>
        </a:p>
        <a:p>
          <a:pPr algn="ctr"/>
          <a:endParaRPr lang="en-US" sz="1600" b="1">
            <a:solidFill>
              <a:srgbClr val="FF0000"/>
            </a:solidFill>
          </a:endParaRPr>
        </a:p>
      </xdr:txBody>
    </xdr:sp>
    <xdr:clientData/>
  </xdr:oneCellAnchor>
  <xdr:twoCellAnchor>
    <xdr:from>
      <xdr:col>1</xdr:col>
      <xdr:colOff>0</xdr:colOff>
      <xdr:row>0</xdr:row>
      <xdr:rowOff>0</xdr:rowOff>
    </xdr:from>
    <xdr:to>
      <xdr:col>2</xdr:col>
      <xdr:colOff>0</xdr:colOff>
      <xdr:row>0</xdr:row>
      <xdr:rowOff>0</xdr:rowOff>
    </xdr:to>
    <xdr:sp macro="" textlink="">
      <xdr:nvSpPr>
        <xdr:cNvPr id="24578" name="Rectangle 2">
          <a:extLst>
            <a:ext uri="{FF2B5EF4-FFF2-40B4-BE49-F238E27FC236}">
              <a16:creationId xmlns:a16="http://schemas.microsoft.com/office/drawing/2014/main" id="{00000000-0008-0000-0000-000002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0</xdr:colOff>
      <xdr:row>0</xdr:row>
      <xdr:rowOff>0</xdr:rowOff>
    </xdr:from>
    <xdr:to>
      <xdr:col>2</xdr:col>
      <xdr:colOff>0</xdr:colOff>
      <xdr:row>0</xdr:row>
      <xdr:rowOff>0</xdr:rowOff>
    </xdr:to>
    <xdr:sp macro="" textlink="">
      <xdr:nvSpPr>
        <xdr:cNvPr id="24579" name="Rectangle 3">
          <a:extLst>
            <a:ext uri="{FF2B5EF4-FFF2-40B4-BE49-F238E27FC236}">
              <a16:creationId xmlns:a16="http://schemas.microsoft.com/office/drawing/2014/main" id="{00000000-0008-0000-0000-000003600000}"/>
            </a:ext>
          </a:extLst>
        </xdr:cNvPr>
        <xdr:cNvSpPr>
          <a:spLocks noChangeArrowheads="1"/>
        </xdr:cNvSpPr>
      </xdr:nvSpPr>
      <xdr:spPr bwMode="auto">
        <a:xfrm>
          <a:off x="895350" y="0"/>
          <a:ext cx="5810250" cy="0"/>
        </a:xfrm>
        <a:prstGeom prst="rect">
          <a:avLst/>
        </a:prstGeom>
        <a:noFill/>
        <a:ln w="9525">
          <a:solidFill>
            <a:srgbClr val="000000"/>
          </a:solidFill>
          <a:miter lim="800000"/>
          <a:headEnd/>
          <a:tailEnd/>
        </a:ln>
        <a:effectLst/>
      </xdr:spPr>
    </xdr:sp>
    <xdr:clientData/>
  </xdr:twoCellAnchor>
  <xdr:twoCellAnchor>
    <xdr:from>
      <xdr:col>1</xdr:col>
      <xdr:colOff>1188720</xdr:colOff>
      <xdr:row>2</xdr:row>
      <xdr:rowOff>476249</xdr:rowOff>
    </xdr:from>
    <xdr:to>
      <xdr:col>2</xdr:col>
      <xdr:colOff>350520</xdr:colOff>
      <xdr:row>5</xdr:row>
      <xdr:rowOff>590549</xdr:rowOff>
    </xdr:to>
    <xdr:sp macro="" textlink="">
      <xdr:nvSpPr>
        <xdr:cNvPr id="24586" name="Text Box 10">
          <a:extLst>
            <a:ext uri="{FF2B5EF4-FFF2-40B4-BE49-F238E27FC236}">
              <a16:creationId xmlns:a16="http://schemas.microsoft.com/office/drawing/2014/main" id="{00000000-0008-0000-0000-00000A600000}"/>
            </a:ext>
          </a:extLst>
        </xdr:cNvPr>
        <xdr:cNvSpPr txBox="1">
          <a:spLocks noChangeArrowheads="1"/>
        </xdr:cNvSpPr>
      </xdr:nvSpPr>
      <xdr:spPr bwMode="auto">
        <a:xfrm>
          <a:off x="2112645" y="1076324"/>
          <a:ext cx="4981575" cy="1019175"/>
        </a:xfrm>
        <a:prstGeom prst="rect">
          <a:avLst/>
        </a:prstGeom>
        <a:solidFill>
          <a:schemeClr val="tx2">
            <a:lumMod val="40000"/>
            <a:lumOff val="60000"/>
          </a:schemeClr>
        </a:solidFill>
        <a:ln w="9525" cap="sq">
          <a:solidFill>
            <a:srgbClr val="000000"/>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Arial"/>
              <a:cs typeface="Arial"/>
            </a:rPr>
            <a:t>This Joint Calculator was prepared by The Naval Center for Cost Analysis to provide Army and DON inflation rates and indexes for the cost estimating community</a:t>
          </a:r>
          <a:r>
            <a:rPr lang="en-US" sz="1100" b="1" i="0" u="none" strike="noStrike" baseline="0">
              <a:solidFill>
                <a:sysClr val="windowText" lastClr="000000"/>
              </a:solidFill>
              <a:latin typeface="Arial"/>
              <a:cs typeface="Arial"/>
            </a:rPr>
            <a:t>.  Inflation rates reflect revised OSD Inflation Guidance dated January 2019. </a:t>
          </a:r>
          <a:r>
            <a:rPr lang="en-US" sz="1100" b="1" i="0" u="none" strike="noStrike" baseline="0">
              <a:solidFill>
                <a:srgbClr val="FF0000"/>
              </a:solidFill>
              <a:latin typeface="Arial"/>
              <a:cs typeface="Arial"/>
            </a:rPr>
            <a:t>Exceptions: CIVPAY FY19 raise of 1.9% and post FYDP Fuel rate set by AT&amp;L to </a:t>
          </a:r>
          <a:r>
            <a:rPr lang="en-US" sz="1100" b="1" i="0" u="none" strike="noStrike" baseline="0">
              <a:solidFill>
                <a:srgbClr val="0000FF"/>
              </a:solidFill>
              <a:latin typeface="Arial"/>
              <a:cs typeface="Arial"/>
            </a:rPr>
            <a:t>2.5% </a:t>
          </a:r>
          <a:r>
            <a:rPr lang="en-US" sz="1100" b="1" i="0" u="none" strike="noStrike" baseline="0">
              <a:solidFill>
                <a:srgbClr val="FF0000"/>
              </a:solidFill>
              <a:latin typeface="Arial"/>
              <a:cs typeface="Arial"/>
            </a:rPr>
            <a:t>for all post FYDP years and is reflected in SAR Guidance. This JIC is an update to the Jan 2019 release.</a:t>
          </a:r>
        </a:p>
        <a:p>
          <a:pPr algn="l" rtl="0">
            <a:defRPr sz="1000"/>
          </a:pPr>
          <a:r>
            <a:rPr lang="en-US" sz="1000" b="1" i="0" u="none" strike="noStrike" baseline="0">
              <a:solidFill>
                <a:srgbClr val="FF0000"/>
              </a:solidFill>
              <a:latin typeface="Arial"/>
              <a:cs typeface="Arial"/>
            </a:rPr>
            <a:t>.</a:t>
          </a:r>
        </a:p>
      </xdr:txBody>
    </xdr:sp>
    <xdr:clientData/>
  </xdr:twoCellAnchor>
  <xdr:twoCellAnchor editAs="oneCell">
    <xdr:from>
      <xdr:col>5</xdr:col>
      <xdr:colOff>228600</xdr:colOff>
      <xdr:row>12</xdr:row>
      <xdr:rowOff>123825</xdr:rowOff>
    </xdr:from>
    <xdr:to>
      <xdr:col>13</xdr:col>
      <xdr:colOff>142875</xdr:colOff>
      <xdr:row>14</xdr:row>
      <xdr:rowOff>103868</xdr:rowOff>
    </xdr:to>
    <xdr:sp macro="" textlink="">
      <xdr:nvSpPr>
        <xdr:cNvPr id="24613" name="Text Box 37">
          <a:extLst>
            <a:ext uri="{FF2B5EF4-FFF2-40B4-BE49-F238E27FC236}">
              <a16:creationId xmlns:a16="http://schemas.microsoft.com/office/drawing/2014/main" id="{00000000-0008-0000-0000-000025600000}"/>
            </a:ext>
          </a:extLst>
        </xdr:cNvPr>
        <xdr:cNvSpPr txBox="1">
          <a:spLocks noChangeArrowheads="1"/>
        </xdr:cNvSpPr>
      </xdr:nvSpPr>
      <xdr:spPr bwMode="auto">
        <a:xfrm>
          <a:off x="10001250" y="3228975"/>
          <a:ext cx="4924425" cy="342900"/>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304800</xdr:colOff>
      <xdr:row>12</xdr:row>
      <xdr:rowOff>114300</xdr:rowOff>
    </xdr:from>
    <xdr:to>
      <xdr:col>13</xdr:col>
      <xdr:colOff>295275</xdr:colOff>
      <xdr:row>14</xdr:row>
      <xdr:rowOff>136072</xdr:rowOff>
    </xdr:to>
    <xdr:sp macro="" textlink="">
      <xdr:nvSpPr>
        <xdr:cNvPr id="24615" name="Text Box 39">
          <a:extLst>
            <a:ext uri="{FF2B5EF4-FFF2-40B4-BE49-F238E27FC236}">
              <a16:creationId xmlns:a16="http://schemas.microsoft.com/office/drawing/2014/main" id="{00000000-0008-0000-0000-000027600000}"/>
            </a:ext>
          </a:extLst>
        </xdr:cNvPr>
        <xdr:cNvSpPr txBox="1">
          <a:spLocks noChangeArrowheads="1"/>
        </xdr:cNvSpPr>
      </xdr:nvSpPr>
      <xdr:spPr bwMode="auto">
        <a:xfrm>
          <a:off x="10248900" y="3571875"/>
          <a:ext cx="5000625" cy="345622"/>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5</xdr:col>
      <xdr:colOff>314325</xdr:colOff>
      <xdr:row>17</xdr:row>
      <xdr:rowOff>114300</xdr:rowOff>
    </xdr:from>
    <xdr:to>
      <xdr:col>13</xdr:col>
      <xdr:colOff>276225</xdr:colOff>
      <xdr:row>19</xdr:row>
      <xdr:rowOff>104775</xdr:rowOff>
    </xdr:to>
    <xdr:sp macro="" textlink="">
      <xdr:nvSpPr>
        <xdr:cNvPr id="24616" name="Text Box 40">
          <a:extLst>
            <a:ext uri="{FF2B5EF4-FFF2-40B4-BE49-F238E27FC236}">
              <a16:creationId xmlns:a16="http://schemas.microsoft.com/office/drawing/2014/main" id="{00000000-0008-0000-0000-000028600000}"/>
            </a:ext>
          </a:extLst>
        </xdr:cNvPr>
        <xdr:cNvSpPr txBox="1">
          <a:spLocks noChangeArrowheads="1"/>
        </xdr:cNvSpPr>
      </xdr:nvSpPr>
      <xdr:spPr bwMode="auto">
        <a:xfrm>
          <a:off x="10258425" y="4381500"/>
          <a:ext cx="4972050" cy="314325"/>
        </a:xfrm>
        <a:prstGeom prst="rect">
          <a:avLst/>
        </a:prstGeom>
        <a:noFill/>
        <a:ln w="9525" algn="ctr">
          <a:noFill/>
          <a:miter lim="800000"/>
          <a:headEnd/>
          <a:tailEnd/>
        </a:ln>
        <a:effectLst>
          <a:outerShdw dist="35921" dir="2700000" algn="ctr" rotWithShape="0">
            <a:srgbClr val="808080"/>
          </a:outerShdw>
        </a:effectLst>
      </xdr:spPr>
    </xdr:sp>
    <xdr:clientData/>
  </xdr:twoCellAnchor>
  <xdr:twoCellAnchor editAs="oneCell">
    <xdr:from>
      <xdr:col>0</xdr:col>
      <xdr:colOff>142875</xdr:colOff>
      <xdr:row>2</xdr:row>
      <xdr:rowOff>285751</xdr:rowOff>
    </xdr:from>
    <xdr:to>
      <xdr:col>1</xdr:col>
      <xdr:colOff>1157478</xdr:colOff>
      <xdr:row>5</xdr:row>
      <xdr:rowOff>597028</xdr:rowOff>
    </xdr:to>
    <xdr:pic>
      <xdr:nvPicPr>
        <xdr:cNvPr id="3" name="Picture 2"/>
        <xdr:cNvPicPr preferRelativeResize="0">
          <a:picLocks/>
        </xdr:cNvPicPr>
      </xdr:nvPicPr>
      <xdr:blipFill>
        <a:blip xmlns:r="http://schemas.openxmlformats.org/officeDocument/2006/relationships" r:embed="rId1"/>
        <a:stretch>
          <a:fillRect/>
        </a:stretch>
      </xdr:blipFill>
      <xdr:spPr>
        <a:xfrm>
          <a:off x="142875" y="885826"/>
          <a:ext cx="1938528" cy="1216152"/>
        </a:xfrm>
        <a:prstGeom prst="rect">
          <a:avLst/>
        </a:prstGeom>
        <a:ln>
          <a:solidFill>
            <a:schemeClr val="tx1"/>
          </a:solidFill>
        </a:ln>
      </xdr:spPr>
    </xdr:pic>
    <xdr:clientData/>
  </xdr:twoCellAnchor>
  <xdr:twoCellAnchor editAs="oneCell">
    <xdr:from>
      <xdr:col>2</xdr:col>
      <xdr:colOff>390525</xdr:colOff>
      <xdr:row>2</xdr:row>
      <xdr:rowOff>209550</xdr:rowOff>
    </xdr:from>
    <xdr:to>
      <xdr:col>4</xdr:col>
      <xdr:colOff>128778</xdr:colOff>
      <xdr:row>5</xdr:row>
      <xdr:rowOff>597027</xdr:rowOff>
    </xdr:to>
    <xdr:pic>
      <xdr:nvPicPr>
        <xdr:cNvPr id="5" name="Picture 4"/>
        <xdr:cNvPicPr preferRelativeResize="0">
          <a:picLocks/>
        </xdr:cNvPicPr>
      </xdr:nvPicPr>
      <xdr:blipFill>
        <a:blip xmlns:r="http://schemas.openxmlformats.org/officeDocument/2006/relationships" r:embed="rId2"/>
        <a:stretch>
          <a:fillRect/>
        </a:stretch>
      </xdr:blipFill>
      <xdr:spPr>
        <a:xfrm>
          <a:off x="7134225" y="809625"/>
          <a:ext cx="1938528" cy="1292352"/>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1162050</xdr:colOff>
      <xdr:row>14</xdr:row>
      <xdr:rowOff>57150</xdr:rowOff>
    </xdr:from>
    <xdr:to>
      <xdr:col>3</xdr:col>
      <xdr:colOff>762000</xdr:colOff>
      <xdr:row>14</xdr:row>
      <xdr:rowOff>304800</xdr:rowOff>
    </xdr:to>
    <xdr:pic macro="[0]!prtquicklook">
      <xdr:nvPicPr>
        <xdr:cNvPr id="1076" name="Picture 52" descr="Image by FlamingText.com">
          <a:extLst>
            <a:ext uri="{FF2B5EF4-FFF2-40B4-BE49-F238E27FC236}">
              <a16:creationId xmlns:a16="http://schemas.microsoft.com/office/drawing/2014/main" id="{00000000-0008-0000-0100-000034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38450" y="5219700"/>
          <a:ext cx="1047750" cy="247650"/>
        </a:xfrm>
        <a:prstGeom prst="rect">
          <a:avLst/>
        </a:prstGeom>
        <a:noFill/>
      </xdr:spPr>
    </xdr:pic>
    <xdr:clientData/>
  </xdr:twoCellAnchor>
  <xdr:twoCellAnchor editAs="oneCell">
    <xdr:from>
      <xdr:col>3</xdr:col>
      <xdr:colOff>133350</xdr:colOff>
      <xdr:row>0</xdr:row>
      <xdr:rowOff>819151</xdr:rowOff>
    </xdr:from>
    <xdr:to>
      <xdr:col>4</xdr:col>
      <xdr:colOff>369570</xdr:colOff>
      <xdr:row>0</xdr:row>
      <xdr:rowOff>1130047</xdr:rowOff>
    </xdr:to>
    <xdr:sp macro="[0]!MarineFilter" textlink="">
      <xdr:nvSpPr>
        <xdr:cNvPr id="1132" name="AutoShape 108">
          <a:extLst>
            <a:ext uri="{FF2B5EF4-FFF2-40B4-BE49-F238E27FC236}">
              <a16:creationId xmlns:a16="http://schemas.microsoft.com/office/drawing/2014/main" id="{00000000-0008-0000-0100-00006C040000}"/>
            </a:ext>
          </a:extLst>
        </xdr:cNvPr>
        <xdr:cNvSpPr>
          <a:spLocks noChangeArrowheads="1"/>
        </xdr:cNvSpPr>
      </xdr:nvSpPr>
      <xdr:spPr bwMode="auto">
        <a:xfrm>
          <a:off x="2790825" y="819151"/>
          <a:ext cx="1341120" cy="310896"/>
        </a:xfrm>
        <a:prstGeom prst="roundRect">
          <a:avLst>
            <a:gd name="adj" fmla="val 16667"/>
          </a:avLst>
        </a:prstGeom>
        <a:solidFill>
          <a:srgbClr val="FF0000"/>
        </a:solidFill>
        <a:ln w="25400">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Marine Corps</a:t>
          </a:r>
        </a:p>
      </xdr:txBody>
    </xdr:sp>
    <xdr:clientData/>
  </xdr:twoCellAnchor>
  <xdr:twoCellAnchor editAs="oneCell">
    <xdr:from>
      <xdr:col>4</xdr:col>
      <xdr:colOff>1095375</xdr:colOff>
      <xdr:row>0</xdr:row>
      <xdr:rowOff>390525</xdr:rowOff>
    </xdr:from>
    <xdr:to>
      <xdr:col>6</xdr:col>
      <xdr:colOff>20193</xdr:colOff>
      <xdr:row>0</xdr:row>
      <xdr:rowOff>701421</xdr:rowOff>
    </xdr:to>
    <xdr:sp macro="[0]!ArmyFilter" textlink="">
      <xdr:nvSpPr>
        <xdr:cNvPr id="1136" name="AutoShape 112">
          <a:extLst>
            <a:ext uri="{FF2B5EF4-FFF2-40B4-BE49-F238E27FC236}">
              <a16:creationId xmlns:a16="http://schemas.microsoft.com/office/drawing/2014/main" id="{00000000-0008-0000-0100-000070040000}"/>
            </a:ext>
          </a:extLst>
        </xdr:cNvPr>
        <xdr:cNvSpPr>
          <a:spLocks noChangeAspect="1" noChangeArrowheads="1"/>
        </xdr:cNvSpPr>
      </xdr:nvSpPr>
      <xdr:spPr bwMode="auto">
        <a:xfrm>
          <a:off x="4857750" y="390525"/>
          <a:ext cx="1344168" cy="310896"/>
        </a:xfrm>
        <a:prstGeom prst="roundRect">
          <a:avLst>
            <a:gd name="adj" fmla="val 16667"/>
          </a:avLst>
        </a:prstGeom>
        <a:solidFill>
          <a:schemeClr val="accent3">
            <a:lumMod val="50000"/>
          </a:schemeClr>
        </a:solidFill>
        <a:ln w="28575"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ARMY </a:t>
          </a:r>
        </a:p>
      </xdr:txBody>
    </xdr:sp>
    <xdr:clientData/>
  </xdr:twoCellAnchor>
  <xdr:twoCellAnchor editAs="oneCell">
    <xdr:from>
      <xdr:col>3</xdr:col>
      <xdr:colOff>142874</xdr:colOff>
      <xdr:row>0</xdr:row>
      <xdr:rowOff>400050</xdr:rowOff>
    </xdr:from>
    <xdr:to>
      <xdr:col>4</xdr:col>
      <xdr:colOff>379094</xdr:colOff>
      <xdr:row>0</xdr:row>
      <xdr:rowOff>710946</xdr:rowOff>
    </xdr:to>
    <xdr:sp macro="[0]!NavyFilter" textlink="">
      <xdr:nvSpPr>
        <xdr:cNvPr id="1137" name="AutoShape 113">
          <a:extLst>
            <a:ext uri="{FF2B5EF4-FFF2-40B4-BE49-F238E27FC236}">
              <a16:creationId xmlns:a16="http://schemas.microsoft.com/office/drawing/2014/main" id="{00000000-0008-0000-0100-000071040000}"/>
            </a:ext>
          </a:extLst>
        </xdr:cNvPr>
        <xdr:cNvSpPr>
          <a:spLocks noChangeAspect="1" noChangeArrowheads="1"/>
        </xdr:cNvSpPr>
      </xdr:nvSpPr>
      <xdr:spPr bwMode="auto">
        <a:xfrm>
          <a:off x="2800349" y="400050"/>
          <a:ext cx="1341120" cy="310896"/>
        </a:xfrm>
        <a:prstGeom prst="roundRect">
          <a:avLst>
            <a:gd name="adj" fmla="val 16667"/>
          </a:avLst>
        </a:prstGeom>
        <a:solidFill>
          <a:srgbClr val="0000FF"/>
        </a:solidFill>
        <a:ln w="25400">
          <a:solidFill>
            <a:srgbClr val="000000"/>
          </a:solidFill>
          <a:round/>
          <a:headEnd/>
          <a:tailEnd/>
        </a:ln>
        <a:effectLst/>
      </xdr:spPr>
      <xdr:txBody>
        <a:bodyPr vertOverflow="clip" wrap="square" lIns="36576" tIns="0" rIns="36576" bIns="27432" anchor="b" upright="1"/>
        <a:lstStyle/>
        <a:p>
          <a:pPr algn="ctr" rtl="0">
            <a:defRPr sz="1000"/>
          </a:pPr>
          <a:r>
            <a:rPr lang="en-US" sz="1200" b="1" i="0" u="none" strike="noStrike" baseline="0">
              <a:solidFill>
                <a:srgbClr val="FFFFFF"/>
              </a:solidFill>
              <a:latin typeface="Arial"/>
              <a:cs typeface="Arial"/>
            </a:rPr>
            <a:t>NAVY</a:t>
          </a:r>
        </a:p>
      </xdr:txBody>
    </xdr:sp>
    <xdr:clientData/>
  </xdr:twoCellAnchor>
  <xdr:twoCellAnchor editAs="oneCell">
    <xdr:from>
      <xdr:col>2</xdr:col>
      <xdr:colOff>28575</xdr:colOff>
      <xdr:row>6</xdr:row>
      <xdr:rowOff>142875</xdr:rowOff>
    </xdr:from>
    <xdr:to>
      <xdr:col>3</xdr:col>
      <xdr:colOff>876300</xdr:colOff>
      <xdr:row>6</xdr:row>
      <xdr:rowOff>390525</xdr:rowOff>
    </xdr:to>
    <xdr:sp macro="[0]!_xludf.Table" textlink="">
      <xdr:nvSpPr>
        <xdr:cNvPr id="1138" name="AutoShape 114">
          <a:extLst>
            <a:ext uri="{FF2B5EF4-FFF2-40B4-BE49-F238E27FC236}">
              <a16:creationId xmlns:a16="http://schemas.microsoft.com/office/drawing/2014/main" id="{00000000-0008-0000-0100-000072040000}"/>
            </a:ext>
          </a:extLst>
        </xdr:cNvPr>
        <xdr:cNvSpPr>
          <a:spLocks noChangeArrowheads="1"/>
        </xdr:cNvSpPr>
      </xdr:nvSpPr>
      <xdr:spPr bwMode="auto">
        <a:xfrm>
          <a:off x="1190625" y="3009900"/>
          <a:ext cx="2343150" cy="247650"/>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vertOverflow="clip" wrap="square" lIns="36576" tIns="22860" rIns="0" bIns="0" anchor="t" upright="1"/>
        <a:lstStyle/>
        <a:p>
          <a:pPr algn="l" rtl="0">
            <a:defRPr sz="1000"/>
          </a:pPr>
          <a:r>
            <a:rPr lang="en-US" sz="1200" b="1" i="0" u="none" strike="noStrike" baseline="0">
              <a:solidFill>
                <a:srgbClr val="000000"/>
              </a:solidFill>
              <a:latin typeface="Berlin Sans FB Demi"/>
            </a:rPr>
            <a:t>Generate Inflation Table</a:t>
          </a:r>
        </a:p>
      </xdr:txBody>
    </xdr:sp>
    <xdr:clientData/>
  </xdr:twoCellAnchor>
  <xdr:oneCellAnchor>
    <xdr:from>
      <xdr:col>5</xdr:col>
      <xdr:colOff>133350</xdr:colOff>
      <xdr:row>6</xdr:row>
      <xdr:rowOff>171450</xdr:rowOff>
    </xdr:from>
    <xdr:ext cx="2333625" cy="219075"/>
    <xdr:sp macro="" textlink="">
      <xdr:nvSpPr>
        <xdr:cNvPr id="1139" name="AutoShape 115">
          <a:hlinkClick xmlns:r="http://schemas.openxmlformats.org/officeDocument/2006/relationships" r:id="rId2"/>
          <a:extLst>
            <a:ext uri="{FF2B5EF4-FFF2-40B4-BE49-F238E27FC236}">
              <a16:creationId xmlns:a16="http://schemas.microsoft.com/office/drawing/2014/main" id="{00000000-0008-0000-0100-000073040000}"/>
            </a:ext>
          </a:extLst>
        </xdr:cNvPr>
        <xdr:cNvSpPr>
          <a:spLocks noChangeArrowheads="1"/>
        </xdr:cNvSpPr>
      </xdr:nvSpPr>
      <xdr:spPr bwMode="auto">
        <a:xfrm>
          <a:off x="5362575" y="3038475"/>
          <a:ext cx="2333625" cy="219075"/>
        </a:xfrm>
        <a:prstGeom prst="roundRect">
          <a:avLst>
            <a:gd name="adj" fmla="val 16667"/>
          </a:avLst>
        </a:prstGeom>
        <a:solidFill>
          <a:srgbClr val="99CCFF"/>
        </a:solidFill>
        <a:ln w="12700" algn="ctr">
          <a:solidFill>
            <a:srgbClr val="000000"/>
          </a:solidFill>
          <a:round/>
          <a:headEnd/>
          <a:tailEnd/>
        </a:ln>
        <a:effectLst>
          <a:outerShdw dist="35921" dir="2700000" algn="ctr" rotWithShape="0">
            <a:srgbClr val="808080"/>
          </a:outerShdw>
        </a:effectLst>
      </xdr:spPr>
      <xdr:txBody>
        <a:bodyPr wrap="square" lIns="27432" tIns="22860" rIns="0" bIns="0" anchor="t" upright="1">
          <a:noAutofit/>
        </a:bodyPr>
        <a:lstStyle/>
        <a:p>
          <a:pPr algn="l" rtl="0">
            <a:defRPr sz="1000"/>
          </a:pPr>
          <a:r>
            <a:rPr lang="en-US" sz="1200" b="1" i="0" u="none" strike="noStrike" baseline="0">
              <a:solidFill>
                <a:srgbClr val="000000"/>
              </a:solidFill>
              <a:latin typeface="Berlin Sans FB Demi"/>
            </a:rPr>
            <a:t>Go To SAR Calculator Worksheet</a:t>
          </a:r>
        </a:p>
      </xdr:txBody>
    </xdr:sp>
    <xdr:clientData/>
  </xdr:oneCellAnchor>
  <xdr:twoCellAnchor editAs="oneCell">
    <xdr:from>
      <xdr:col>4</xdr:col>
      <xdr:colOff>1114425</xdr:colOff>
      <xdr:row>0</xdr:row>
      <xdr:rowOff>828674</xdr:rowOff>
    </xdr:from>
    <xdr:to>
      <xdr:col>6</xdr:col>
      <xdr:colOff>39243</xdr:colOff>
      <xdr:row>0</xdr:row>
      <xdr:rowOff>1139570</xdr:rowOff>
    </xdr:to>
    <xdr:sp macro="[0]!DoDFilter" textlink="">
      <xdr:nvSpPr>
        <xdr:cNvPr id="1176" name="AutoShape 152">
          <a:extLst>
            <a:ext uri="{FF2B5EF4-FFF2-40B4-BE49-F238E27FC236}">
              <a16:creationId xmlns:a16="http://schemas.microsoft.com/office/drawing/2014/main" id="{00000000-0008-0000-0100-000098040000}"/>
            </a:ext>
          </a:extLst>
        </xdr:cNvPr>
        <xdr:cNvSpPr>
          <a:spLocks noChangeAspect="1" noChangeArrowheads="1"/>
        </xdr:cNvSpPr>
      </xdr:nvSpPr>
      <xdr:spPr bwMode="auto">
        <a:xfrm>
          <a:off x="4876800" y="828674"/>
          <a:ext cx="1344168" cy="310896"/>
        </a:xfrm>
        <a:prstGeom prst="roundRect">
          <a:avLst>
            <a:gd name="adj" fmla="val 16667"/>
          </a:avLst>
        </a:prstGeom>
        <a:solidFill>
          <a:srgbClr val="A880FF"/>
        </a:solidFill>
        <a:ln w="25400" algn="ctr">
          <a:solidFill>
            <a:srgbClr val="000000"/>
          </a:solidFill>
          <a:round/>
          <a:headEnd/>
          <a:tailEnd/>
        </a:ln>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DoD Wide</a:t>
          </a:r>
        </a:p>
      </xdr:txBody>
    </xdr:sp>
    <xdr:clientData/>
  </xdr:twoCellAnchor>
  <xdr:twoCellAnchor editAs="absolute">
    <xdr:from>
      <xdr:col>3</xdr:col>
      <xdr:colOff>419100</xdr:colOff>
      <xdr:row>0</xdr:row>
      <xdr:rowOff>19050</xdr:rowOff>
    </xdr:from>
    <xdr:to>
      <xdr:col>5</xdr:col>
      <xdr:colOff>394025</xdr:colOff>
      <xdr:row>0</xdr:row>
      <xdr:rowOff>409575</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3248025" y="19050"/>
          <a:ext cx="25943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en-US" sz="1800" b="1">
              <a:latin typeface="Arial" pitchFamily="34" charset="0"/>
              <a:cs typeface="Arial" pitchFamily="34" charset="0"/>
            </a:rPr>
            <a:t>Inflation Query Sheet</a:t>
          </a:r>
        </a:p>
      </xdr:txBody>
    </xdr:sp>
    <xdr:clientData/>
  </xdr:twoCellAnchor>
  <mc:AlternateContent xmlns:mc="http://schemas.openxmlformats.org/markup-compatibility/2006">
    <mc:Choice xmlns:a14="http://schemas.microsoft.com/office/drawing/2010/main" Requires="a14">
      <xdr:twoCellAnchor editAs="oneCell">
        <xdr:from>
          <xdr:col>3</xdr:col>
          <xdr:colOff>609600</xdr:colOff>
          <xdr:row>2</xdr:row>
          <xdr:rowOff>238125</xdr:rowOff>
        </xdr:from>
        <xdr:to>
          <xdr:col>7</xdr:col>
          <xdr:colOff>28575</xdr:colOff>
          <xdr:row>2</xdr:row>
          <xdr:rowOff>552450</xdr:rowOff>
        </xdr:to>
        <xdr:sp macro="" textlink="">
          <xdr:nvSpPr>
            <xdr:cNvPr id="1053" name="Drop Dow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xdr:row>
          <xdr:rowOff>19050</xdr:rowOff>
        </xdr:from>
        <xdr:to>
          <xdr:col>5</xdr:col>
          <xdr:colOff>895350</xdr:colOff>
          <xdr:row>8</xdr:row>
          <xdr:rowOff>219075</xdr:rowOff>
        </xdr:to>
        <xdr:sp macro="" textlink="">
          <xdr:nvSpPr>
            <xdr:cNvPr id="1061" name="Drop Down 37"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333375</xdr:colOff>
      <xdr:row>4</xdr:row>
      <xdr:rowOff>57150</xdr:rowOff>
    </xdr:from>
    <xdr:to>
      <xdr:col>9</xdr:col>
      <xdr:colOff>438150</xdr:colOff>
      <xdr:row>11</xdr:row>
      <xdr:rowOff>85725</xdr:rowOff>
    </xdr:to>
    <xdr:sp macro="" textlink="">
      <xdr:nvSpPr>
        <xdr:cNvPr id="12289" name="Text Box 1">
          <a:extLst>
            <a:ext uri="{FF2B5EF4-FFF2-40B4-BE49-F238E27FC236}">
              <a16:creationId xmlns:a16="http://schemas.microsoft.com/office/drawing/2014/main" id="{00000000-0008-0000-0200-000001300000}"/>
            </a:ext>
          </a:extLst>
        </xdr:cNvPr>
        <xdr:cNvSpPr txBox="1">
          <a:spLocks noChangeArrowheads="1"/>
        </xdr:cNvSpPr>
      </xdr:nvSpPr>
      <xdr:spPr bwMode="auto">
        <a:xfrm>
          <a:off x="3771900" y="1466850"/>
          <a:ext cx="1828800" cy="11715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holds the inflation table most recently generated from the Query sheet.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Inflation/Escalation Rate is the change that occurred from the prior year.</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733425</xdr:colOff>
      <xdr:row>117</xdr:row>
      <xdr:rowOff>152398</xdr:rowOff>
    </xdr:from>
    <xdr:ext cx="7553325" cy="990602"/>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33425" y="20021548"/>
          <a:ext cx="7553325" cy="990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4.) Convert Then-Year $'s to Then-Year$'s:</a:t>
          </a:r>
          <a:r>
            <a:rPr lang="en-US" sz="1200" b="0" i="0" u="none" strike="noStrike">
              <a:solidFill>
                <a:srgbClr val="FF0000"/>
              </a:solidFill>
              <a:latin typeface="Arial" pitchFamily="34" charset="0"/>
              <a:ea typeface="+mn-ea"/>
              <a:cs typeface="Arial" pitchFamily="34" charset="0"/>
            </a:rPr>
            <a:t>*</a:t>
          </a:r>
        </a:p>
        <a:p>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Use the </a:t>
          </a:r>
          <a:r>
            <a:rPr lang="en-US" sz="1100" b="1" i="0" u="none" strike="noStrike">
              <a:solidFill>
                <a:schemeClr val="tx1"/>
              </a:solidFill>
              <a:latin typeface="Arial" pitchFamily="34" charset="0"/>
              <a:ea typeface="+mn-ea"/>
              <a:cs typeface="Arial" pitchFamily="34" charset="0"/>
            </a:rPr>
            <a:t>Weighted Index </a:t>
          </a:r>
          <a:r>
            <a:rPr lang="en-US" sz="1100" b="0" i="0" u="none" strike="noStrike">
              <a:solidFill>
                <a:schemeClr val="tx1"/>
              </a:solidFill>
              <a:latin typeface="Arial" pitchFamily="34" charset="0"/>
              <a:ea typeface="+mn-ea"/>
              <a:cs typeface="Arial" pitchFamily="34" charset="0"/>
            </a:rPr>
            <a:t>to convert to CY$'s and then multiply by the weighted index for the for the desired year.  To convert TY06$ above to TY08$ you divide by 06 weighted index (Wtd)(.8981) (this converts to CY14$) and then multiply by the weighted factor for the TY you want to convert to ,TY08. Or, equivalently [Old Value  * (New Index/Old Index)] = New Value  </a:t>
          </a:r>
          <a:endParaRPr lang="en-US" sz="1100">
            <a:latin typeface="Arial" pitchFamily="34" charset="0"/>
            <a:cs typeface="Arial" pitchFamily="34" charset="0"/>
          </a:endParaRPr>
        </a:p>
      </xdr:txBody>
    </xdr:sp>
    <xdr:clientData/>
  </xdr:oneCellAnchor>
  <xdr:oneCellAnchor>
    <xdr:from>
      <xdr:col>0</xdr:col>
      <xdr:colOff>762000</xdr:colOff>
      <xdr:row>111</xdr:row>
      <xdr:rowOff>104774</xdr:rowOff>
    </xdr:from>
    <xdr:ext cx="7724775" cy="876301"/>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62000" y="18659474"/>
          <a:ext cx="7724775" cy="8763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If you wanted to convert the CY 2012 stream to TY, using the above factors, you would first convert to CY 2014 as above and then perform the conversion to TY$'s This is most easily done via an equation to combine the steps (CY2012 value/2012 Raw Factor)*the corresponding yearly weighted factor</a:t>
          </a:r>
          <a:r>
            <a:rPr lang="en-US" sz="1100" b="0" i="1" u="none" strike="noStrike" baseline="0">
              <a:solidFill>
                <a:schemeClr val="tx1"/>
              </a:solidFill>
              <a:latin typeface="Arial" pitchFamily="34" charset="0"/>
              <a:ea typeface="+mn-ea"/>
              <a:cs typeface="Arial" pitchFamily="34" charset="0"/>
            </a:rPr>
            <a:t>  or  equivalently </a:t>
          </a:r>
          <a:r>
            <a:rPr lang="en-US" sz="1100" b="0" i="1" u="none" strike="noStrike">
              <a:solidFill>
                <a:schemeClr val="tx1"/>
              </a:solidFill>
              <a:latin typeface="Arial" pitchFamily="34" charset="0"/>
              <a:ea typeface="+mn-ea"/>
              <a:cs typeface="Arial" pitchFamily="34" charset="0"/>
            </a:rPr>
            <a:t>(CY2012 value*(New yearly weighted factor/ 2012 Raw Factor).</a:t>
          </a:r>
          <a:r>
            <a:rPr lang="en-US">
              <a:latin typeface="Arial" pitchFamily="34" charset="0"/>
              <a:cs typeface="Arial" pitchFamily="34" charset="0"/>
            </a:rPr>
            <a:t>  That</a:t>
          </a:r>
          <a:r>
            <a:rPr lang="en-US" baseline="0">
              <a:latin typeface="Arial" pitchFamily="34" charset="0"/>
              <a:cs typeface="Arial" pitchFamily="34" charset="0"/>
            </a:rPr>
            <a:t> is  </a:t>
          </a:r>
          <a:r>
            <a:rPr lang="en-US" sz="1100" b="1" i="0" u="none" strike="noStrike">
              <a:solidFill>
                <a:schemeClr val="tx1"/>
              </a:solidFill>
              <a:latin typeface="Arial" pitchFamily="34" charset="0"/>
              <a:ea typeface="+mn-ea"/>
              <a:cs typeface="Arial" pitchFamily="34" charset="0"/>
            </a:rPr>
            <a:t>Old Price(or value) * (New Index/Old Index) = New Price (value)</a:t>
          </a:r>
          <a:r>
            <a:rPr lang="en-US">
              <a:latin typeface="Arial" pitchFamily="34" charset="0"/>
              <a:cs typeface="Arial" pitchFamily="34" charset="0"/>
            </a:rPr>
            <a:t> </a:t>
          </a:r>
          <a:endParaRPr lang="en-US" baseline="0">
            <a:latin typeface="Arial" pitchFamily="34" charset="0"/>
            <a:cs typeface="Arial" pitchFamily="34" charset="0"/>
          </a:endParaRPr>
        </a:p>
      </xdr:txBody>
    </xdr:sp>
    <xdr:clientData/>
  </xdr:oneCellAnchor>
  <xdr:oneCellAnchor>
    <xdr:from>
      <xdr:col>0</xdr:col>
      <xdr:colOff>742950</xdr:colOff>
      <xdr:row>204</xdr:row>
      <xdr:rowOff>104773</xdr:rowOff>
    </xdr:from>
    <xdr:ext cx="8058150" cy="5476877"/>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42950" y="23288623"/>
          <a:ext cx="8058150" cy="547687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200" b="1" i="0" u="none" strike="noStrike">
              <a:solidFill>
                <a:schemeClr val="tx1"/>
              </a:solidFill>
              <a:latin typeface="Arial" pitchFamily="34" charset="0"/>
              <a:ea typeface="+mn-ea"/>
              <a:cs typeface="Arial" pitchFamily="34" charset="0"/>
            </a:rPr>
            <a:t>Indexes:</a:t>
          </a:r>
        </a:p>
        <a:p>
          <a:r>
            <a:rPr lang="en-US" sz="1100" b="0" i="0" u="none" strike="noStrike">
              <a:solidFill>
                <a:schemeClr val="tx1"/>
              </a:solidFill>
              <a:latin typeface="Arial" pitchFamily="34" charset="0"/>
              <a:ea typeface="+mn-ea"/>
              <a:cs typeface="Arial" pitchFamily="34" charset="0"/>
            </a:rPr>
            <a:t>Basic manpower (Pay Only) indexes have no outlay rate profiles - they are 100% expended in year one and are the same for "Raw" and "Weighted".  Manpower appropriations identified as "Purchases" or "Composite" have outlay profiles associated with them. Common questions related to manpower</a:t>
          </a:r>
          <a:r>
            <a:rPr lang="en-US" sz="1100" b="0" i="0" u="none" strike="noStrike" baseline="0">
              <a:solidFill>
                <a:schemeClr val="tx1"/>
              </a:solidFill>
              <a:latin typeface="Arial" pitchFamily="34" charset="0"/>
              <a:ea typeface="+mn-ea"/>
              <a:cs typeface="Arial" pitchFamily="34" charset="0"/>
            </a:rPr>
            <a:t> indexes are; "how is the fiscal year  conversion made", discussed immediately below,  and "what are composite indexes" discussed in their section.</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r>
            <a:rPr lang="en-US" sz="1100" b="0" i="0" u="none" strike="noStrike">
              <a:solidFill>
                <a:schemeClr val="tx1"/>
              </a:solidFill>
              <a:latin typeface="Arial" pitchFamily="34" charset="0"/>
              <a:ea typeface="+mn-ea"/>
              <a:cs typeface="Arial" pitchFamily="34" charset="0"/>
            </a:rPr>
            <a:t> </a:t>
          </a:r>
          <a:r>
            <a:rPr lang="en-US">
              <a:latin typeface="Arial" pitchFamily="34" charset="0"/>
              <a:cs typeface="Arial" pitchFamily="34" charset="0"/>
            </a:rPr>
            <a:t> </a:t>
          </a:r>
        </a:p>
        <a:p>
          <a:endParaRPr lang="en-US" sz="1100"/>
        </a:p>
        <a:p>
          <a:endParaRPr lang="en-US" sz="1100"/>
        </a:p>
        <a:p>
          <a:endParaRPr lang="en-US" sz="1100"/>
        </a:p>
        <a:p>
          <a:r>
            <a:rPr lang="en-US" sz="1200" b="1">
              <a:latin typeface="Arial" pitchFamily="34" charset="0"/>
              <a:cs typeface="Arial" pitchFamily="34" charset="0"/>
            </a:rPr>
            <a:t>Two</a:t>
          </a:r>
          <a:r>
            <a:rPr lang="en-US" sz="1200" b="1" baseline="0">
              <a:latin typeface="Arial" pitchFamily="34" charset="0"/>
              <a:cs typeface="Arial" pitchFamily="34" charset="0"/>
            </a:rPr>
            <a:t>  methods of constructing "Fiscal Year" indexes:</a:t>
          </a:r>
          <a:endParaRPr lang="en-US" sz="1200" b="1">
            <a:latin typeface="Arial" pitchFamily="34" charset="0"/>
            <a:cs typeface="Arial" pitchFamily="34" charset="0"/>
          </a:endParaRPr>
        </a:p>
        <a:p>
          <a:r>
            <a:rPr lang="en-US" sz="1100">
              <a:latin typeface="Arial" pitchFamily="34" charset="0"/>
              <a:cs typeface="Arial" pitchFamily="34" charset="0"/>
            </a:rPr>
            <a:t>The military and civilian pay</a:t>
          </a:r>
          <a:r>
            <a:rPr lang="en-US" sz="1100" baseline="0">
              <a:latin typeface="Arial" pitchFamily="34" charset="0"/>
              <a:cs typeface="Arial" pitchFamily="34" charset="0"/>
            </a:rPr>
            <a:t> raises provided in OSD inflation guidance are effective January 1st.  To be consistent with the budget and other cost elements , they must be converted to a fiscal year (FY)basis.  There are two methods for doing this. </a:t>
          </a:r>
        </a:p>
        <a:p>
          <a:r>
            <a:rPr lang="en-US" sz="1100" baseline="0">
              <a:latin typeface="Arial" pitchFamily="34" charset="0"/>
              <a:cs typeface="Arial" pitchFamily="34" charset="0"/>
            </a:rPr>
            <a:t>The first method is simpler but does not include the compounding effect of the raises.    It calculates the FY raise by averaging  1 quarter of the prior year and 3 quarters of the current year:    FY2 raise =( 1*R1 + 3*R2)/4 </a:t>
          </a:r>
        </a:p>
        <a:p>
          <a:r>
            <a:rPr lang="en-US" sz="1100">
              <a:latin typeface="Arial" pitchFamily="34" charset="0"/>
              <a:cs typeface="Arial" pitchFamily="34" charset="0"/>
            </a:rPr>
            <a:t>R1 = pay raise that becomes effective Jan. 1 of FY1</a:t>
          </a:r>
        </a:p>
        <a:p>
          <a:r>
            <a:rPr lang="en-US" sz="1100">
              <a:latin typeface="Arial" pitchFamily="34" charset="0"/>
              <a:cs typeface="Arial" pitchFamily="34" charset="0"/>
            </a:rPr>
            <a:t>R2 = pay raise that becomes effective</a:t>
          </a:r>
          <a:r>
            <a:rPr lang="en-US" sz="1100" baseline="0">
              <a:latin typeface="Arial" pitchFamily="34" charset="0"/>
              <a:cs typeface="Arial" pitchFamily="34" charset="0"/>
            </a:rPr>
            <a:t> Jan.1 of FY2</a:t>
          </a:r>
        </a:p>
        <a:p>
          <a:r>
            <a:rPr lang="en-US" sz="1100" baseline="0">
              <a:latin typeface="Arial" pitchFamily="34" charset="0"/>
              <a:cs typeface="Arial" pitchFamily="34" charset="0"/>
            </a:rPr>
            <a:t>Pay for the 1st Q of FY1 = 1.0000</a:t>
          </a:r>
        </a:p>
        <a:p>
          <a:r>
            <a:rPr lang="en-US" sz="1100" baseline="0">
              <a:latin typeface="Arial" pitchFamily="34" charset="0"/>
              <a:cs typeface="Arial" pitchFamily="34" charset="0"/>
            </a:rPr>
            <a:t>This is the method used for the Army manpower pay indexes.</a:t>
          </a:r>
        </a:p>
        <a:p>
          <a:endParaRPr lang="en-US" sz="1100">
            <a:latin typeface="Arial" pitchFamily="34" charset="0"/>
            <a:cs typeface="Arial" pitchFamily="34" charset="0"/>
          </a:endParaRPr>
        </a:p>
        <a:p>
          <a:r>
            <a:rPr lang="en-US" sz="1100">
              <a:latin typeface="Arial" pitchFamily="34" charset="0"/>
              <a:cs typeface="Arial" pitchFamily="34" charset="0"/>
            </a:rPr>
            <a:t>The second method  is</a:t>
          </a:r>
          <a:r>
            <a:rPr lang="en-US" sz="1100" baseline="0">
              <a:latin typeface="Arial" pitchFamily="34" charset="0"/>
              <a:cs typeface="Arial" pitchFamily="34" charset="0"/>
            </a:rPr>
            <a:t> used for the DON manpower pay accounts and allows for the compounding effect of the pay raise.</a:t>
          </a:r>
        </a:p>
        <a:p>
          <a:r>
            <a:rPr lang="en-US" sz="1100" baseline="0">
              <a:latin typeface="Arial" pitchFamily="34" charset="0"/>
              <a:cs typeface="Arial" pitchFamily="34" charset="0"/>
            </a:rPr>
            <a:t>Pay in FY1 will include 3 quarters of the pay raise received in Jan. of FY1 (R1) and one quarter of the pay from the previous calendar year, therefore,</a:t>
          </a:r>
        </a:p>
        <a:p>
          <a:r>
            <a:rPr lang="en-US" sz="1100" baseline="0">
              <a:latin typeface="Arial" pitchFamily="34" charset="0"/>
              <a:cs typeface="Arial" pitchFamily="34" charset="0"/>
            </a:rPr>
            <a:t>Pay received in FY1 = 1Q * 1.000 + 3 Q * (1*R1)</a:t>
          </a:r>
        </a:p>
        <a:p>
          <a:endParaRPr lang="en-US" sz="1100" baseline="0">
            <a:latin typeface="Arial" pitchFamily="34" charset="0"/>
            <a:cs typeface="Arial" pitchFamily="34" charset="0"/>
          </a:endParaRPr>
        </a:p>
        <a:p>
          <a:r>
            <a:rPr lang="en-US" sz="1100" baseline="0">
              <a:latin typeface="Arial" pitchFamily="34" charset="0"/>
              <a:cs typeface="Arial" pitchFamily="34" charset="0"/>
            </a:rPr>
            <a:t>Pay in FY2 will include 1Q of the R1 raise and 3Q of the pay raised received in Jan of F2 at the start of the new calendar year, therefore,</a:t>
          </a:r>
        </a:p>
        <a:p>
          <a:r>
            <a:rPr lang="en-US" sz="1100" baseline="0">
              <a:latin typeface="Arial" pitchFamily="34" charset="0"/>
              <a:cs typeface="Arial" pitchFamily="34" charset="0"/>
            </a:rPr>
            <a:t>Pay received in FY2 = 1Q * (1*R1) + 3Q * (R1*R2)</a:t>
          </a:r>
        </a:p>
        <a:p>
          <a:r>
            <a:rPr lang="en-US" sz="1100" baseline="0">
              <a:latin typeface="Arial" pitchFamily="34" charset="0"/>
              <a:cs typeface="Arial" pitchFamily="34" charset="0"/>
            </a:rPr>
            <a:t> The pay raise from FY1 to FY2  = Pay in FY2/ Pay in FY1 or   </a:t>
          </a:r>
        </a:p>
        <a:p>
          <a:r>
            <a:rPr lang="en-US" sz="1100" baseline="0">
              <a:latin typeface="Arial" pitchFamily="34" charset="0"/>
              <a:cs typeface="Arial" pitchFamily="34" charset="0"/>
            </a:rPr>
            <a:t>[1Q*(1*R1) + 3Q*(R1*R2) ]/ [ 1*(1.0000) + 3Q*(1*R1)]  or simplify by dividing each element by R1 to get :  (1 + 3R2) / ((1/R1)+3)  (method used by DON)</a:t>
          </a:r>
        </a:p>
        <a:p>
          <a:endParaRPr lang="en-US" sz="1100" baseline="0"/>
        </a:p>
        <a:p>
          <a:r>
            <a:rPr lang="en-US" sz="1100" baseline="0">
              <a:latin typeface="Arial" pitchFamily="34" charset="0"/>
              <a:cs typeface="Arial" pitchFamily="34" charset="0"/>
            </a:rPr>
            <a:t>A numerical example is given below.  </a:t>
          </a:r>
          <a:r>
            <a:rPr lang="en-US" sz="1100" b="1" i="1" baseline="0">
              <a:latin typeface="Arial" pitchFamily="34" charset="0"/>
              <a:cs typeface="Arial" pitchFamily="34" charset="0"/>
            </a:rPr>
            <a:t>The differences are small but, to be consistent,  analysts normalizing Army manpower should extract indexes supplied via the Army service selection and when working on DON manpower  Navy /Marine Corps selection should be made</a:t>
          </a:r>
          <a:r>
            <a:rPr lang="en-US" sz="1100" b="1" i="1" baseline="0"/>
            <a:t>.</a:t>
          </a:r>
        </a:p>
        <a:p>
          <a:endParaRPr lang="en-US" sz="1100" baseline="0"/>
        </a:p>
      </xdr:txBody>
    </xdr:sp>
    <xdr:clientData/>
  </xdr:oneCellAnchor>
  <xdr:oneCellAnchor>
    <xdr:from>
      <xdr:col>0</xdr:col>
      <xdr:colOff>790576</xdr:colOff>
      <xdr:row>282</xdr:row>
      <xdr:rowOff>57150</xdr:rowOff>
    </xdr:from>
    <xdr:ext cx="7620000" cy="3209925"/>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790576" y="42786300"/>
          <a:ext cx="7620000" cy="32099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latin typeface="Arial" pitchFamily="34" charset="0"/>
              <a:cs typeface="Arial" pitchFamily="34" charset="0"/>
            </a:rPr>
            <a:t>The term Composite Index, as used in this calculator, refers  to an </a:t>
          </a:r>
          <a:r>
            <a:rPr lang="en-US" sz="1100" baseline="0">
              <a:latin typeface="Arial" pitchFamily="34" charset="0"/>
              <a:cs typeface="Arial" pitchFamily="34" charset="0"/>
            </a:rPr>
            <a:t>index that combines a purchases component (potentially  reflecting a multiyear outlay element) and a pay component  (with a single year outlay ).  The one exception is the OMN Composite index which combines  fuel and civilian pay, two elements both outlayed in one year, with a purchases element that has a multi-year outlays.  As such these indices are a combination of inflation and escalation and the analyst should be aware of the mix of adjustments.   </a:t>
          </a:r>
        </a:p>
        <a:p>
          <a:endParaRPr lang="en-US" sz="1100" baseline="0">
            <a:latin typeface="Arial" pitchFamily="34" charset="0"/>
            <a:cs typeface="Arial" pitchFamily="34" charset="0"/>
          </a:endParaRPr>
        </a:p>
        <a:p>
          <a:r>
            <a:rPr lang="en-US" sz="1100" baseline="0">
              <a:latin typeface="Arial" pitchFamily="34" charset="0"/>
              <a:cs typeface="Arial" pitchFamily="34" charset="0"/>
            </a:rPr>
            <a:t>Composite</a:t>
          </a:r>
          <a:r>
            <a:rPr lang="en-US" sz="1100">
              <a:latin typeface="Arial" pitchFamily="34" charset="0"/>
              <a:cs typeface="Arial" pitchFamily="34" charset="0"/>
            </a:rPr>
            <a:t> Indexes are not provided</a:t>
          </a:r>
          <a:r>
            <a:rPr lang="en-US" sz="1100" baseline="0">
              <a:latin typeface="Arial" pitchFamily="34" charset="0"/>
              <a:cs typeface="Arial" pitchFamily="34" charset="0"/>
            </a:rPr>
            <a:t> in OSD Guidance but are constructed for each relevant service appropriation based on service specific appropriation-wide weighting schemes.  </a:t>
          </a:r>
          <a:r>
            <a:rPr lang="en-US" sz="1100" b="1" baseline="0">
              <a:latin typeface="Arial" pitchFamily="34" charset="0"/>
              <a:cs typeface="Arial" pitchFamily="34" charset="0"/>
            </a:rPr>
            <a:t>We remind analysts that for the procurement  portion of SARs reporting the use of composite indexes are not acceptable.</a:t>
          </a:r>
        </a:p>
        <a:p>
          <a:endParaRPr lang="en-US" sz="1100" baseline="0">
            <a:latin typeface="Arial" pitchFamily="34" charset="0"/>
            <a:cs typeface="Arial" pitchFamily="34" charset="0"/>
          </a:endParaRPr>
        </a:p>
        <a:p>
          <a:r>
            <a:rPr lang="en-US" sz="1100" baseline="0">
              <a:latin typeface="Arial" pitchFamily="34" charset="0"/>
              <a:cs typeface="Arial" pitchFamily="34" charset="0"/>
            </a:rPr>
            <a:t>In other situations, it is up to the analyst and their organization to decide on when composite indexes are appropriate.  If you have knowledge of  the personnel  vs. purchases  distribution in your estimates you will have a better estimate making use of that information and estimate each separately.  Remember the composites reflect a service wide weighting of purchases and manpower and if you are dealing with estimates that don't reflect that distribution (a likely case) you are just adding noise to the numbers.</a:t>
          </a:r>
        </a:p>
        <a:p>
          <a:endParaRPr lang="en-US" sz="1100" baseline="0">
            <a:latin typeface="Arial" pitchFamily="34" charset="0"/>
            <a:cs typeface="Arial" pitchFamily="34" charset="0"/>
          </a:endParaRPr>
        </a:p>
        <a:p>
          <a:r>
            <a:rPr lang="en-US" sz="1100">
              <a:latin typeface="Arial" pitchFamily="34" charset="0"/>
              <a:cs typeface="Arial" pitchFamily="34" charset="0"/>
            </a:rPr>
            <a:t>One potential</a:t>
          </a:r>
          <a:r>
            <a:rPr lang="en-US" sz="1100" baseline="0">
              <a:latin typeface="Arial" pitchFamily="34" charset="0"/>
              <a:cs typeface="Arial" pitchFamily="34" charset="0"/>
            </a:rPr>
            <a:t> exception is for military manpower where, for example, the use of the MPN Composite index  would be appropriate if your manpower costs include permanent change of station travel and allowances and not just pay.  </a:t>
          </a:r>
          <a:endParaRPr lang="en-US" sz="1100">
            <a:latin typeface="Arial" pitchFamily="34" charset="0"/>
            <a:cs typeface="Arial" pitchFamily="34" charset="0"/>
          </a:endParaRPr>
        </a:p>
      </xdr:txBody>
    </xdr:sp>
    <xdr:clientData/>
  </xdr:oneCellAnchor>
  <xdr:oneCellAnchor>
    <xdr:from>
      <xdr:col>0</xdr:col>
      <xdr:colOff>781050</xdr:colOff>
      <xdr:row>153</xdr:row>
      <xdr:rowOff>104773</xdr:rowOff>
    </xdr:from>
    <xdr:ext cx="7391400" cy="1228727"/>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81050" y="21469348"/>
          <a:ext cx="7391400" cy="12287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1" i="0" u="none" strike="noStrike">
              <a:solidFill>
                <a:schemeClr val="tx1"/>
              </a:solidFill>
              <a:latin typeface="Arial" pitchFamily="34" charset="0"/>
              <a:ea typeface="+mn-ea"/>
              <a:cs typeface="Arial" pitchFamily="34" charset="0"/>
            </a:rPr>
            <a:t>Budget Year Index (BYI) </a:t>
          </a:r>
          <a:r>
            <a:rPr lang="en-US" sz="1100" b="1" i="0" u="none" strike="noStrike">
              <a:solidFill>
                <a:schemeClr val="tx1"/>
              </a:solidFill>
              <a:latin typeface="+mn-lt"/>
              <a:ea typeface="+mn-ea"/>
              <a:cs typeface="+mn-cs"/>
            </a:rPr>
            <a:t>- </a:t>
          </a:r>
          <a:r>
            <a:rPr lang="en-US" sz="1100" b="0" i="0" u="none" strike="noStrike">
              <a:solidFill>
                <a:schemeClr val="tx1"/>
              </a:solidFill>
              <a:latin typeface="Arial" pitchFamily="34" charset="0"/>
              <a:ea typeface="+mn-ea"/>
              <a:cs typeface="Arial" pitchFamily="34" charset="0"/>
            </a:rPr>
            <a:t>was added to the calculator by request.  It is intended</a:t>
          </a:r>
          <a:r>
            <a:rPr lang="en-US" sz="1100" b="0" i="0" u="none" strike="noStrike" baseline="0">
              <a:solidFill>
                <a:schemeClr val="tx1"/>
              </a:solidFill>
              <a:latin typeface="Arial" pitchFamily="34" charset="0"/>
              <a:ea typeface="+mn-ea"/>
              <a:cs typeface="Arial" pitchFamily="34" charset="0"/>
            </a:rPr>
            <a:t> to facilitate TY to TY conversions.  </a:t>
          </a:r>
          <a:r>
            <a:rPr lang="en-US" sz="1100" b="0" i="0" u="none" strike="noStrike">
              <a:solidFill>
                <a:schemeClr val="tx1"/>
              </a:solidFill>
              <a:latin typeface="Arial" pitchFamily="34" charset="0"/>
              <a:ea typeface="+mn-ea"/>
              <a:cs typeface="Arial" pitchFamily="34" charset="0"/>
            </a:rPr>
            <a:t>It doesn't accomplish anything more than the weighted index it just saves one step in TY conversion relative to the selected base year.  The BYI simply baselines the weighted index to a desired year.  In the index shown above, the baseline is 2014 (note value of 1.0000) achieved</a:t>
          </a:r>
          <a:r>
            <a:rPr lang="en-US" sz="1100" b="0" i="0" u="none" strike="noStrike" baseline="0">
              <a:solidFill>
                <a:schemeClr val="tx1"/>
              </a:solidFill>
              <a:latin typeface="Arial" pitchFamily="34" charset="0"/>
              <a:ea typeface="+mn-ea"/>
              <a:cs typeface="Arial" pitchFamily="34" charset="0"/>
            </a:rPr>
            <a:t> by </a:t>
          </a:r>
          <a:r>
            <a:rPr lang="en-US" sz="1100" b="0" i="0" u="none" strike="noStrike">
              <a:solidFill>
                <a:schemeClr val="tx1"/>
              </a:solidFill>
              <a:latin typeface="Arial" pitchFamily="34" charset="0"/>
              <a:ea typeface="+mn-ea"/>
              <a:cs typeface="Arial" pitchFamily="34" charset="0"/>
            </a:rPr>
            <a:t>dividing the weighted index by the weighted factor of the baseline year (1.0373).  If you have a TY14$ value</a:t>
          </a:r>
          <a:r>
            <a:rPr lang="en-US" sz="1100" b="0" i="0" u="none" strike="noStrike" baseline="0">
              <a:solidFill>
                <a:schemeClr val="tx1"/>
              </a:solidFill>
              <a:latin typeface="Arial" pitchFamily="34" charset="0"/>
              <a:ea typeface="+mn-ea"/>
              <a:cs typeface="Arial" pitchFamily="34" charset="0"/>
            </a:rPr>
            <a:t> or a group of</a:t>
          </a:r>
          <a:r>
            <a:rPr lang="en-US" sz="1100" b="0" i="0" u="none" strike="noStrike">
              <a:solidFill>
                <a:schemeClr val="tx1"/>
              </a:solidFill>
              <a:latin typeface="Arial" pitchFamily="34" charset="0"/>
              <a:ea typeface="+mn-ea"/>
              <a:cs typeface="Arial" pitchFamily="34" charset="0"/>
            </a:rPr>
            <a:t> TY14$ values and want to convert them to a desired new TY, just multiply by the appropriate BYI yearly factor.  Conversely,</a:t>
          </a:r>
          <a:r>
            <a:rPr lang="en-US" sz="1100" b="0" i="0" u="none" strike="noStrike" baseline="0">
              <a:solidFill>
                <a:schemeClr val="tx1"/>
              </a:solidFill>
              <a:latin typeface="Arial" pitchFamily="34" charset="0"/>
              <a:ea typeface="+mn-ea"/>
              <a:cs typeface="Arial" pitchFamily="34" charset="0"/>
            </a:rPr>
            <a:t> if you want to transform  various TY$ values into TY14$'s, simply divide by the factor.</a:t>
          </a:r>
        </a:p>
      </xdr:txBody>
    </xdr:sp>
    <xdr:clientData/>
  </xdr:oneCellAnchor>
  <xdr:oneCellAnchor>
    <xdr:from>
      <xdr:col>0</xdr:col>
      <xdr:colOff>771525</xdr:colOff>
      <xdr:row>107</xdr:row>
      <xdr:rowOff>152400</xdr:rowOff>
    </xdr:from>
    <xdr:ext cx="7562849" cy="438150"/>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771525" y="17564100"/>
          <a:ext cx="7562849" cy="438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1" u="none" strike="noStrike">
              <a:solidFill>
                <a:schemeClr val="tx1"/>
              </a:solidFill>
              <a:latin typeface="Arial" pitchFamily="34" charset="0"/>
              <a:ea typeface="+mn-ea"/>
              <a:cs typeface="Arial" pitchFamily="34" charset="0"/>
            </a:rPr>
            <a:t>Dividing the TY$ by the appropriate yearly Weighted Index factor removes the outlay profile and converts the values into a Constant $ value</a:t>
          </a:r>
          <a:endParaRPr lang="en-US" sz="1100" i="1">
            <a:latin typeface="Arial" pitchFamily="34" charset="0"/>
            <a:cs typeface="Arial" pitchFamily="34" charset="0"/>
          </a:endParaRPr>
        </a:p>
      </xdr:txBody>
    </xdr:sp>
    <xdr:clientData/>
  </xdr:oneCellAnchor>
  <xdr:oneCellAnchor>
    <xdr:from>
      <xdr:col>0</xdr:col>
      <xdr:colOff>762001</xdr:colOff>
      <xdr:row>16</xdr:row>
      <xdr:rowOff>190500</xdr:rowOff>
    </xdr:from>
    <xdr:ext cx="7067550" cy="962025"/>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62001" y="3143250"/>
          <a:ext cx="7067550"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b="0" i="0" u="none" strike="noStrike">
              <a:solidFill>
                <a:schemeClr val="tx1"/>
              </a:solidFill>
              <a:latin typeface="Arial" pitchFamily="34" charset="0"/>
              <a:ea typeface="+mn-ea"/>
              <a:cs typeface="Arial" pitchFamily="34" charset="0"/>
            </a:rPr>
            <a:t>There are two primary inflation factor categories: 1. Those </a:t>
          </a:r>
          <a:r>
            <a:rPr lang="en-US" sz="1100" b="0" i="0" u="none" strike="noStrike">
              <a:solidFill>
                <a:sysClr val="windowText" lastClr="000000"/>
              </a:solidFill>
              <a:latin typeface="Arial" pitchFamily="34" charset="0"/>
              <a:ea typeface="+mn-ea"/>
              <a:cs typeface="Arial" pitchFamily="34" charset="0"/>
            </a:rPr>
            <a:t>that</a:t>
          </a:r>
          <a:r>
            <a:rPr lang="en-US" sz="1100" b="1" i="0" u="none" strike="noStrike">
              <a:solidFill>
                <a:srgbClr val="FF0000"/>
              </a:solidFill>
              <a:latin typeface="Arial" pitchFamily="34" charset="0"/>
              <a:ea typeface="+mn-ea"/>
              <a:cs typeface="Arial" pitchFamily="34" charset="0"/>
            </a:rPr>
            <a:t> don't include outlay profiles </a:t>
          </a:r>
          <a:r>
            <a:rPr lang="en-US" sz="1100" b="0" i="0" u="none" strike="noStrike">
              <a:solidFill>
                <a:schemeClr val="tx1"/>
              </a:solidFill>
              <a:latin typeface="Arial" pitchFamily="34" charset="0"/>
              <a:ea typeface="+mn-ea"/>
              <a:cs typeface="Arial" pitchFamily="34" charset="0"/>
            </a:rPr>
            <a:t>(Raw Indexes based on simple compounding of inflation - used to construct "Constant Dollars") and 2. Weighted Indexes, those </a:t>
          </a:r>
          <a:r>
            <a:rPr lang="en-US" sz="1100" b="1" i="0" u="none" strike="noStrike">
              <a:solidFill>
                <a:srgbClr val="FF0000"/>
              </a:solidFill>
              <a:latin typeface="Arial" pitchFamily="34" charset="0"/>
              <a:ea typeface="+mn-ea"/>
              <a:cs typeface="Arial" pitchFamily="34" charset="0"/>
            </a:rPr>
            <a:t>that include outlay profiles</a:t>
          </a:r>
          <a:r>
            <a:rPr lang="en-US" sz="1100" b="0" i="0" u="none" strike="noStrike">
              <a:solidFill>
                <a:schemeClr val="tx1"/>
              </a:solidFill>
              <a:latin typeface="Arial" pitchFamily="34" charset="0"/>
              <a:ea typeface="+mn-ea"/>
              <a:cs typeface="Arial" pitchFamily="34" charset="0"/>
            </a:rPr>
            <a:t>. The Budget Year Index is a subset of this index where the index is normalized (set to zero) for a desired base year  (Weighted Indexes are used to construct "Then Year" ("Budget Year") dollars or convert to, or from, Constant $'s </a:t>
          </a:r>
          <a:r>
            <a:rPr lang="en-US" b="0">
              <a:latin typeface="Arial" pitchFamily="34" charset="0"/>
              <a:cs typeface="Arial" pitchFamily="34" charset="0"/>
            </a:rPr>
            <a:t> </a:t>
          </a:r>
          <a:endParaRPr lang="en-US" sz="1100" b="0">
            <a:latin typeface="Arial" pitchFamily="34" charset="0"/>
            <a:cs typeface="Arial" pitchFamily="34" charset="0"/>
          </a:endParaRPr>
        </a:p>
      </xdr:txBody>
    </xdr:sp>
    <xdr:clientData/>
  </xdr:oneCellAnchor>
  <xdr:oneCellAnchor>
    <xdr:from>
      <xdr:col>0</xdr:col>
      <xdr:colOff>784860</xdr:colOff>
      <xdr:row>32</xdr:row>
      <xdr:rowOff>0</xdr:rowOff>
    </xdr:from>
    <xdr:ext cx="7741920" cy="1714572"/>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84860" y="5935980"/>
          <a:ext cx="7741920" cy="1714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latin typeface="Arial" panose="020B0604020202020204" pitchFamily="34" charset="0"/>
              <a:cs typeface="Arial" panose="020B0604020202020204" pitchFamily="34" charset="0"/>
            </a:rPr>
            <a:t>The examples below demonstrates the mechanical use of the indices to perform various dollar conversions.  It</a:t>
          </a:r>
          <a:r>
            <a:rPr lang="en-US" sz="1100" baseline="0">
              <a:latin typeface="Arial" panose="020B0604020202020204" pitchFamily="34" charset="0"/>
              <a:cs typeface="Arial" panose="020B0604020202020204" pitchFamily="34" charset="0"/>
            </a:rPr>
            <a:t> is similar to what might have been presented on a DAU class.</a:t>
          </a:r>
        </a:p>
        <a:p>
          <a:endParaRPr lang="en-US" sz="1100" baseline="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The analyst should be aware that not all conversions are appropriate at all times.  A then-year to then-year conversion of a major Navy procurement using the JIC indices will often produce an incorrect adjustment.  To produce a more realistic estimate many large Navy programs will use non-OSD indices (IHS Global Insight and others) for their then-year program cost.  Using the OSD guidance based JIC's general inflation indices to convert to another then-year value will be incorrect </a:t>
          </a:r>
        </a:p>
        <a:p>
          <a:r>
            <a:rPr lang="en-US" sz="1100">
              <a:latin typeface="Arial" panose="020B0604020202020204" pitchFamily="34" charset="0"/>
              <a:cs typeface="Arial" panose="020B0604020202020204" pitchFamily="34" charset="0"/>
            </a:rPr>
            <a:t>because we are not using the original industry/commodity based indices used to produce the initial then-year estimate.  </a:t>
          </a:r>
        </a:p>
        <a:p>
          <a:r>
            <a:rPr lang="en-US" sz="1100">
              <a:latin typeface="Arial" panose="020B0604020202020204" pitchFamily="34" charset="0"/>
              <a:cs typeface="Arial" panose="020B0604020202020204" pitchFamily="34" charset="0"/>
            </a:rPr>
            <a:t>Similarly, a constant $ to then-year $ conversion will only be correct if we want the then-year costs to reflect only inflation</a:t>
          </a:r>
        </a:p>
        <a:p>
          <a:r>
            <a:rPr lang="en-US" sz="1100">
              <a:latin typeface="Arial" panose="020B0604020202020204" pitchFamily="34" charset="0"/>
              <a:cs typeface="Arial" panose="020B0604020202020204" pitchFamily="34" charset="0"/>
            </a:rPr>
            <a:t> or if the general inflation rate is a good proxy for the actual cost increases (escalation).</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209550</xdr:colOff>
      <xdr:row>3</xdr:row>
      <xdr:rowOff>180975</xdr:rowOff>
    </xdr:from>
    <xdr:to>
      <xdr:col>3</xdr:col>
      <xdr:colOff>409575</xdr:colOff>
      <xdr:row>3</xdr:row>
      <xdr:rowOff>190500</xdr:rowOff>
    </xdr:to>
    <xdr:sp macro="" textlink="">
      <xdr:nvSpPr>
        <xdr:cNvPr id="29707" name="Line 11">
          <a:extLst>
            <a:ext uri="{FF2B5EF4-FFF2-40B4-BE49-F238E27FC236}">
              <a16:creationId xmlns:a16="http://schemas.microsoft.com/office/drawing/2014/main" id="{00000000-0008-0000-0400-00000B740000}"/>
            </a:ext>
          </a:extLst>
        </xdr:cNvPr>
        <xdr:cNvSpPr>
          <a:spLocks noChangeShapeType="1"/>
        </xdr:cNvSpPr>
      </xdr:nvSpPr>
      <xdr:spPr bwMode="auto">
        <a:xfrm flipV="1">
          <a:off x="1581150" y="1323975"/>
          <a:ext cx="200025" cy="9525"/>
        </a:xfrm>
        <a:prstGeom prst="line">
          <a:avLst/>
        </a:prstGeom>
        <a:noFill/>
        <a:ln w="19050">
          <a:solidFill>
            <a:srgbClr val="FFFFFF"/>
          </a:solidFill>
          <a:round/>
          <a:headEnd/>
          <a:tailEnd type="triangle" w="med" len="med"/>
        </a:ln>
      </xdr:spPr>
    </xdr:sp>
    <xdr:clientData/>
  </xdr:twoCellAnchor>
  <xdr:twoCellAnchor>
    <xdr:from>
      <xdr:col>9</xdr:col>
      <xdr:colOff>438150</xdr:colOff>
      <xdr:row>3</xdr:row>
      <xdr:rowOff>142875</xdr:rowOff>
    </xdr:from>
    <xdr:to>
      <xdr:col>10</xdr:col>
      <xdr:colOff>142875</xdr:colOff>
      <xdr:row>3</xdr:row>
      <xdr:rowOff>152400</xdr:rowOff>
    </xdr:to>
    <xdr:sp macro="" textlink="">
      <xdr:nvSpPr>
        <xdr:cNvPr id="29708" name="Line 12">
          <a:extLst>
            <a:ext uri="{FF2B5EF4-FFF2-40B4-BE49-F238E27FC236}">
              <a16:creationId xmlns:a16="http://schemas.microsoft.com/office/drawing/2014/main" id="{00000000-0008-0000-0400-00000C740000}"/>
            </a:ext>
          </a:extLst>
        </xdr:cNvPr>
        <xdr:cNvSpPr>
          <a:spLocks noChangeShapeType="1"/>
        </xdr:cNvSpPr>
      </xdr:nvSpPr>
      <xdr:spPr bwMode="auto">
        <a:xfrm flipV="1">
          <a:off x="4981575" y="1285875"/>
          <a:ext cx="228600" cy="9525"/>
        </a:xfrm>
        <a:prstGeom prst="line">
          <a:avLst/>
        </a:prstGeom>
        <a:noFill/>
        <a:ln w="19050">
          <a:solidFill>
            <a:srgbClr val="FFFFFF"/>
          </a:solidFill>
          <a:round/>
          <a:headEnd/>
          <a:tailEnd type="triangle" w="med" len="med"/>
        </a:ln>
      </xdr:spPr>
    </xdr:sp>
    <xdr:clientData/>
  </xdr:twoCellAnchor>
  <xdr:twoCellAnchor>
    <xdr:from>
      <xdr:col>2</xdr:col>
      <xdr:colOff>390525</xdr:colOff>
      <xdr:row>1</xdr:row>
      <xdr:rowOff>19050</xdr:rowOff>
    </xdr:from>
    <xdr:to>
      <xdr:col>14</xdr:col>
      <xdr:colOff>238125</xdr:colOff>
      <xdr:row>2</xdr:row>
      <xdr:rowOff>9525</xdr:rowOff>
    </xdr:to>
    <xdr:sp macro="" textlink="">
      <xdr:nvSpPr>
        <xdr:cNvPr id="29709" name="Rectangle 13">
          <a:extLst>
            <a:ext uri="{FF2B5EF4-FFF2-40B4-BE49-F238E27FC236}">
              <a16:creationId xmlns:a16="http://schemas.microsoft.com/office/drawing/2014/main" id="{00000000-0008-0000-0400-00000D740000}"/>
            </a:ext>
          </a:extLst>
        </xdr:cNvPr>
        <xdr:cNvSpPr>
          <a:spLocks noChangeArrowheads="1"/>
        </xdr:cNvSpPr>
      </xdr:nvSpPr>
      <xdr:spPr bwMode="auto">
        <a:xfrm>
          <a:off x="1238250" y="400050"/>
          <a:ext cx="6162675" cy="371475"/>
        </a:xfrm>
        <a:prstGeom prst="rect">
          <a:avLst/>
        </a:prstGeom>
        <a:solidFill>
          <a:sysClr val="window" lastClr="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  </a:t>
          </a:r>
          <a:r>
            <a:rPr lang="en-US" sz="900" b="0" i="0" u="none" strike="noStrike" baseline="0">
              <a:solidFill>
                <a:srgbClr val="FF0000"/>
              </a:solidFill>
              <a:latin typeface="Arial"/>
              <a:cs typeface="Arial"/>
            </a:rPr>
            <a:t>Note * indicates OSD cost element  (OSD Fuel may differ significantly from FMB Fuel rates in the Budget Window)</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10</xdr:col>
          <xdr:colOff>304800</xdr:colOff>
          <xdr:row>3</xdr:row>
          <xdr:rowOff>9525</xdr:rowOff>
        </xdr:from>
        <xdr:to>
          <xdr:col>13</xdr:col>
          <xdr:colOff>285750</xdr:colOff>
          <xdr:row>3</xdr:row>
          <xdr:rowOff>266700</xdr:rowOff>
        </xdr:to>
        <xdr:sp macro="" textlink="">
          <xdr:nvSpPr>
            <xdr:cNvPr id="29697" name="Drop Down 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15</xdr:col>
      <xdr:colOff>152400</xdr:colOff>
      <xdr:row>2</xdr:row>
      <xdr:rowOff>219075</xdr:rowOff>
    </xdr:from>
    <xdr:ext cx="6315768" cy="416781"/>
    <xdr:sp macro="" textlink="">
      <xdr:nvSpPr>
        <xdr:cNvPr id="2" name="TextBox 1"/>
        <xdr:cNvSpPr txBox="1"/>
      </xdr:nvSpPr>
      <xdr:spPr>
        <a:xfrm>
          <a:off x="7839075" y="981075"/>
          <a:ext cx="6315768" cy="4167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chemeClr val="bg1"/>
              </a:solidFill>
              <a:latin typeface="Arial" panose="020B0604020202020204" pitchFamily="34" charset="0"/>
              <a:cs typeface="Arial" panose="020B0604020202020204" pitchFamily="34" charset="0"/>
            </a:rPr>
            <a:t>To select</a:t>
          </a:r>
          <a:r>
            <a:rPr lang="en-US" sz="1100" b="1" baseline="0">
              <a:solidFill>
                <a:schemeClr val="bg1"/>
              </a:solidFill>
              <a:latin typeface="Arial" panose="020B0604020202020204" pitchFamily="34" charset="0"/>
              <a:cs typeface="Arial" panose="020B0604020202020204" pitchFamily="34" charset="0"/>
            </a:rPr>
            <a:t> a subset of indices p</a:t>
          </a:r>
          <a:r>
            <a:rPr lang="en-US" sz="1100" b="1">
              <a:solidFill>
                <a:schemeClr val="bg1"/>
              </a:solidFill>
              <a:latin typeface="Arial" panose="020B0604020202020204" pitchFamily="34" charset="0"/>
              <a:cs typeface="Arial" panose="020B0604020202020204" pitchFamily="34" charset="0"/>
            </a:rPr>
            <a:t>lace an entry into the cell above the short title</a:t>
          </a:r>
        </a:p>
        <a:p>
          <a:r>
            <a:rPr lang="en-US" sz="1100" b="1">
              <a:solidFill>
                <a:schemeClr val="bg1"/>
              </a:solidFill>
              <a:latin typeface="Arial" panose="020B0604020202020204" pitchFamily="34" charset="0"/>
              <a:cs typeface="Arial" panose="020B0604020202020204" pitchFamily="34" charset="0"/>
            </a:rPr>
            <a:t> Deselect by deleting  (clear content) the entry, do not space over the entry for deselection</a:t>
          </a:r>
        </a:p>
      </xdr:txBody>
    </xdr:sp>
    <xdr:clientData/>
  </xdr:oneCellAnchor>
  <xdr:twoCellAnchor>
    <xdr:from>
      <xdr:col>18</xdr:col>
      <xdr:colOff>295274</xdr:colOff>
      <xdr:row>1</xdr:row>
      <xdr:rowOff>238125</xdr:rowOff>
    </xdr:from>
    <xdr:to>
      <xdr:col>21</xdr:col>
      <xdr:colOff>200025</xdr:colOff>
      <xdr:row>2</xdr:row>
      <xdr:rowOff>95250</xdr:rowOff>
    </xdr:to>
    <xdr:sp macro="[0]!TMacro_DONMulti2" textlink="">
      <xdr:nvSpPr>
        <xdr:cNvPr id="3" name="Rounded Rectangle 2"/>
        <xdr:cNvSpPr/>
      </xdr:nvSpPr>
      <xdr:spPr bwMode="auto">
        <a:xfrm>
          <a:off x="9553574" y="619125"/>
          <a:ext cx="1428751" cy="238125"/>
        </a:xfrm>
        <a:prstGeom prst="roundRect">
          <a:avLst/>
        </a:prstGeom>
        <a:solidFill>
          <a:sysClr val="window" lastClr="FFFFFF"/>
        </a:solidFill>
        <a:ln w="25400">
          <a:solidFill>
            <a:srgbClr val="000000"/>
          </a:solidFill>
          <a:round/>
          <a:headEnd/>
          <a:tailEnd/>
        </a:ln>
        <a:effectLst/>
      </xdr:spPr>
      <xdr:txBody>
        <a:bodyPr vertOverflow="clip" horzOverflow="clip" wrap="square" lIns="36576" tIns="27432" rIns="36576" bIns="27432" rtlCol="0" anchor="t" upright="1"/>
        <a:lstStyle/>
        <a:p>
          <a:pPr algn="l" rtl="0"/>
          <a:r>
            <a:rPr lang="en-US" sz="1200" b="1" i="0" u="none" strike="noStrike" baseline="0">
              <a:solidFill>
                <a:sysClr val="windowText" lastClr="000000"/>
              </a:solidFill>
              <a:latin typeface="Arial"/>
              <a:cs typeface="Arial"/>
            </a:rPr>
            <a:t>Execute Selection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152400</xdr:colOff>
      <xdr:row>3</xdr:row>
      <xdr:rowOff>180975</xdr:rowOff>
    </xdr:from>
    <xdr:to>
      <xdr:col>3</xdr:col>
      <xdr:colOff>352425</xdr:colOff>
      <xdr:row>3</xdr:row>
      <xdr:rowOff>190500</xdr:rowOff>
    </xdr:to>
    <xdr:sp macro="" textlink="">
      <xdr:nvSpPr>
        <xdr:cNvPr id="33795" name="Line 3">
          <a:extLst>
            <a:ext uri="{FF2B5EF4-FFF2-40B4-BE49-F238E27FC236}">
              <a16:creationId xmlns:a16="http://schemas.microsoft.com/office/drawing/2014/main" id="{00000000-0008-0000-0500-000003840000}"/>
            </a:ext>
          </a:extLst>
        </xdr:cNvPr>
        <xdr:cNvSpPr>
          <a:spLocks noChangeShapeType="1"/>
        </xdr:cNvSpPr>
      </xdr:nvSpPr>
      <xdr:spPr bwMode="auto">
        <a:xfrm flipV="1">
          <a:off x="1524000" y="1323975"/>
          <a:ext cx="200025" cy="9525"/>
        </a:xfrm>
        <a:prstGeom prst="line">
          <a:avLst/>
        </a:prstGeom>
        <a:noFill/>
        <a:ln w="19050">
          <a:solidFill>
            <a:srgbClr val="000000"/>
          </a:solidFill>
          <a:round/>
          <a:headEnd/>
          <a:tailEnd type="triangle" w="med" len="med"/>
        </a:ln>
      </xdr:spPr>
    </xdr:sp>
    <xdr:clientData/>
  </xdr:twoCellAnchor>
  <xdr:twoCellAnchor>
    <xdr:from>
      <xdr:col>7</xdr:col>
      <xdr:colOff>209550</xdr:colOff>
      <xdr:row>3</xdr:row>
      <xdr:rowOff>200025</xdr:rowOff>
    </xdr:from>
    <xdr:to>
      <xdr:col>7</xdr:col>
      <xdr:colOff>438150</xdr:colOff>
      <xdr:row>3</xdr:row>
      <xdr:rowOff>209550</xdr:rowOff>
    </xdr:to>
    <xdr:sp macro="" textlink="">
      <xdr:nvSpPr>
        <xdr:cNvPr id="33796" name="Line 4">
          <a:extLst>
            <a:ext uri="{FF2B5EF4-FFF2-40B4-BE49-F238E27FC236}">
              <a16:creationId xmlns:a16="http://schemas.microsoft.com/office/drawing/2014/main" id="{00000000-0008-0000-0500-000004840000}"/>
            </a:ext>
          </a:extLst>
        </xdr:cNvPr>
        <xdr:cNvSpPr>
          <a:spLocks noChangeShapeType="1"/>
        </xdr:cNvSpPr>
      </xdr:nvSpPr>
      <xdr:spPr bwMode="auto">
        <a:xfrm flipV="1">
          <a:off x="3676650" y="1343025"/>
          <a:ext cx="228600" cy="9525"/>
        </a:xfrm>
        <a:prstGeom prst="line">
          <a:avLst/>
        </a:prstGeom>
        <a:noFill/>
        <a:ln w="19050">
          <a:solidFill>
            <a:srgbClr val="000000"/>
          </a:solidFill>
          <a:round/>
          <a:headEnd/>
          <a:tailEnd type="triangle" w="med" len="med"/>
        </a:ln>
      </xdr:spPr>
    </xdr:sp>
    <xdr:clientData/>
  </xdr:twoCellAnchor>
  <xdr:twoCellAnchor>
    <xdr:from>
      <xdr:col>2</xdr:col>
      <xdr:colOff>419100</xdr:colOff>
      <xdr:row>1</xdr:row>
      <xdr:rowOff>19050</xdr:rowOff>
    </xdr:from>
    <xdr:to>
      <xdr:col>12</xdr:col>
      <xdr:colOff>476250</xdr:colOff>
      <xdr:row>2</xdr:row>
      <xdr:rowOff>285750</xdr:rowOff>
    </xdr:to>
    <xdr:sp macro="" textlink="">
      <xdr:nvSpPr>
        <xdr:cNvPr id="33797" name="Rectangle 5">
          <a:extLst>
            <a:ext uri="{FF2B5EF4-FFF2-40B4-BE49-F238E27FC236}">
              <a16:creationId xmlns:a16="http://schemas.microsoft.com/office/drawing/2014/main" id="{00000000-0008-0000-0500-000005840000}"/>
            </a:ext>
          </a:extLst>
        </xdr:cNvPr>
        <xdr:cNvSpPr>
          <a:spLocks noChangeArrowheads="1"/>
        </xdr:cNvSpPr>
      </xdr:nvSpPr>
      <xdr:spPr bwMode="auto">
        <a:xfrm>
          <a:off x="1266825" y="400050"/>
          <a:ext cx="5353050" cy="647700"/>
        </a:xfrm>
        <a:prstGeom prst="rect">
          <a:avLst/>
        </a:prstGeom>
        <a:solidFill>
          <a:sysClr val="window" lastClr="FFFFFF"/>
        </a:solidFill>
        <a:ln w="9525">
          <a:no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000000"/>
              </a:solidFill>
              <a:latin typeface="Arial"/>
              <a:cs typeface="Arial"/>
            </a:rPr>
            <a:t>This sheet displays the user selected index, Weighted or Budget Year, for all appropriations</a:t>
          </a:r>
          <a:endParaRPr lang="en-US" sz="1000" b="0" i="0" u="none" strike="noStrike" baseline="0">
            <a:solidFill>
              <a:srgbClr val="000000"/>
            </a:solidFill>
            <a:latin typeface="Arial"/>
            <a:cs typeface="Arial"/>
          </a:endParaRPr>
        </a:p>
        <a:p>
          <a:pPr algn="l" rtl="0">
            <a:defRPr sz="1000"/>
          </a:pPr>
          <a:r>
            <a:rPr lang="en-US" sz="1000" b="0" i="1" u="none" strike="noStrike" baseline="0">
              <a:solidFill>
                <a:srgbClr val="FF0000"/>
              </a:solidFill>
              <a:latin typeface="Arial"/>
              <a:cs typeface="Arial"/>
            </a:rPr>
            <a:t>Note: several appropriations may be missing data for the early years.  Any time series using a base year value that is missing cannot be calculated.</a:t>
          </a:r>
        </a:p>
        <a:p>
          <a:pPr algn="l" rtl="0">
            <a:defRPr sz="1000"/>
          </a:pPr>
          <a:endParaRPr lang="en-US" sz="1000" b="0" i="1" u="none" strike="noStrike" baseline="0">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38100</xdr:rowOff>
        </xdr:from>
        <xdr:to>
          <xdr:col>11</xdr:col>
          <xdr:colOff>38100</xdr:colOff>
          <xdr:row>3</xdr:row>
          <xdr:rowOff>304800</xdr:rowOff>
        </xdr:to>
        <xdr:sp macro="" textlink="">
          <xdr:nvSpPr>
            <xdr:cNvPr id="33799" name="Drop Down 7" hidden="1">
              <a:extLst>
                <a:ext uri="{63B3BB69-23CF-44E3-9099-C40C66FF867C}">
                  <a14:compatExt spid="_x0000_s337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16</xdr:col>
      <xdr:colOff>390525</xdr:colOff>
      <xdr:row>2</xdr:row>
      <xdr:rowOff>0</xdr:rowOff>
    </xdr:from>
    <xdr:ext cx="6158930" cy="416781"/>
    <xdr:sp macro="" textlink="">
      <xdr:nvSpPr>
        <xdr:cNvPr id="10" name="TextBox 9"/>
        <xdr:cNvSpPr txBox="1"/>
      </xdr:nvSpPr>
      <xdr:spPr>
        <a:xfrm>
          <a:off x="8705850" y="762000"/>
          <a:ext cx="6158930" cy="416781"/>
        </a:xfrm>
        <a:prstGeom prst="rect">
          <a:avLst/>
        </a:prstGeom>
        <a:noFill/>
        <a:ln>
          <a:noFill/>
        </a:ln>
        <a:effectLst/>
      </xdr:spPr>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select a subset of indices place an entry into the cell above the short title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Deselect by deleting (clear content) the entry, do not space over the entry for deselection</a:t>
          </a:r>
        </a:p>
      </xdr:txBody>
    </xdr:sp>
    <xdr:clientData/>
  </xdr:oneCellAnchor>
  <xdr:twoCellAnchor>
    <xdr:from>
      <xdr:col>17</xdr:col>
      <xdr:colOff>66675</xdr:colOff>
      <xdr:row>1</xdr:row>
      <xdr:rowOff>47625</xdr:rowOff>
    </xdr:from>
    <xdr:to>
      <xdr:col>19</xdr:col>
      <xdr:colOff>445389</xdr:colOff>
      <xdr:row>1</xdr:row>
      <xdr:rowOff>285369</xdr:rowOff>
    </xdr:to>
    <xdr:sp macro="[0]!TMacro_ArmyMult2" textlink="">
      <xdr:nvSpPr>
        <xdr:cNvPr id="2" name="Rounded Rectangle 1"/>
        <xdr:cNvSpPr/>
      </xdr:nvSpPr>
      <xdr:spPr bwMode="auto">
        <a:xfrm>
          <a:off x="8905875" y="428625"/>
          <a:ext cx="1426464" cy="237744"/>
        </a:xfrm>
        <a:prstGeom prst="roundRect">
          <a:avLst/>
        </a:prstGeom>
        <a:solidFill>
          <a:sysClr val="window" lastClr="FFFFFF"/>
        </a:solidFill>
        <a:ln w="25400">
          <a:solidFill>
            <a:srgbClr val="000000"/>
          </a:solidFill>
          <a:round/>
          <a:headEnd/>
          <a:tailEnd/>
        </a:ln>
        <a:effectLst/>
      </xdr:spPr>
      <xdr:txBody>
        <a:bodyPr vertOverflow="clip" horzOverflow="clip" wrap="square" lIns="36576" tIns="27432" rIns="36576" bIns="27432" rtlCol="0" anchor="ctr" anchorCtr="0" upright="1"/>
        <a:lstStyle/>
        <a:p>
          <a:pPr algn="ctr" rtl="0"/>
          <a:r>
            <a:rPr lang="en-US" sz="1200" b="1" i="0" u="none" strike="noStrike" baseline="0">
              <a:solidFill>
                <a:sysClr val="windowText" lastClr="000000"/>
              </a:solidFill>
              <a:latin typeface="Arial"/>
              <a:cs typeface="Arial"/>
            </a:rPr>
            <a:t>Execute Selection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295275</xdr:colOff>
      <xdr:row>0</xdr:row>
      <xdr:rowOff>57149</xdr:rowOff>
    </xdr:from>
    <xdr:to>
      <xdr:col>14</xdr:col>
      <xdr:colOff>104775</xdr:colOff>
      <xdr:row>21</xdr:row>
      <xdr:rowOff>28575</xdr:rowOff>
    </xdr:to>
    <xdr:sp macro="" textlink="">
      <xdr:nvSpPr>
        <xdr:cNvPr id="16386" name="Text Box 2">
          <a:extLst>
            <a:ext uri="{FF2B5EF4-FFF2-40B4-BE49-F238E27FC236}">
              <a16:creationId xmlns:a16="http://schemas.microsoft.com/office/drawing/2014/main" id="{00000000-0008-0000-0600-000002400000}"/>
            </a:ext>
          </a:extLst>
        </xdr:cNvPr>
        <xdr:cNvSpPr txBox="1">
          <a:spLocks noChangeArrowheads="1"/>
        </xdr:cNvSpPr>
      </xdr:nvSpPr>
      <xdr:spPr bwMode="auto">
        <a:xfrm>
          <a:off x="3048000" y="57149"/>
          <a:ext cx="6248400" cy="2819401"/>
        </a:xfrm>
        <a:prstGeom prst="rect">
          <a:avLst/>
        </a:prstGeom>
        <a:solidFill>
          <a:srgbClr val="DDDDDD"/>
        </a:solidFill>
        <a:ln w="12700">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converts Then Year dollars into constant Base-Year dollars for the SAR Program Funding Summary or other documents that display constant fiscal-year dollars.  </a:t>
          </a:r>
          <a:r>
            <a:rPr lang="en-US" sz="1000" b="1" i="0" u="none" strike="noStrike" baseline="0">
              <a:solidFill>
                <a:srgbClr val="000000"/>
              </a:solidFill>
              <a:latin typeface="Arial"/>
              <a:cs typeface="Arial"/>
            </a:rPr>
            <a:t>Composite</a:t>
          </a:r>
          <a:r>
            <a:rPr lang="en-US" sz="1000" b="0" i="0" u="none" strike="noStrike" baseline="0">
              <a:solidFill>
                <a:srgbClr val="000000"/>
              </a:solidFill>
              <a:latin typeface="Arial"/>
              <a:cs typeface="Arial"/>
            </a:rPr>
            <a:t> indices should not be used in SARs</a:t>
          </a:r>
          <a:r>
            <a:rPr lang="en-US" sz="1000" b="0" i="0" u="none" strike="noStrike" baseline="0">
              <a:solidFill>
                <a:sysClr val="windowText" lastClr="000000"/>
              </a:solidFill>
              <a:latin typeface="Arial"/>
              <a:cs typeface="Arial"/>
            </a:rPr>
            <a:t> </a:t>
          </a:r>
          <a:r>
            <a:rPr lang="en-US" sz="1000" b="0" i="1" baseline="0">
              <a:latin typeface="+mn-lt"/>
              <a:ea typeface="+mn-ea"/>
              <a:cs typeface="+mn-cs"/>
            </a:rPr>
            <a:t>(</a:t>
          </a:r>
          <a:r>
            <a:rPr lang="en-US" sz="1000" b="1" i="1" baseline="0">
              <a:solidFill>
                <a:srgbClr val="FF0000"/>
              </a:solidFill>
              <a:latin typeface="Arial" pitchFamily="34" charset="0"/>
              <a:ea typeface="+mn-ea"/>
              <a:cs typeface="Arial" pitchFamily="34" charset="0"/>
            </a:rPr>
            <a:t>except where appropriate for O&amp;S costs</a:t>
          </a:r>
          <a:r>
            <a:rPr lang="en-US" sz="1000" b="0" i="0" baseline="0">
              <a:latin typeface="+mn-lt"/>
              <a:ea typeface="+mn-ea"/>
              <a:cs typeface="+mn-cs"/>
            </a:rPr>
            <a:t>) </a:t>
          </a:r>
          <a:r>
            <a:rPr lang="en-US" sz="1000" b="0" i="0" u="none" strike="noStrike" baseline="0">
              <a:solidFill>
                <a:sysClr val="windowText" lastClr="000000"/>
              </a:solidFill>
              <a:latin typeface="Arial"/>
              <a:cs typeface="Arial"/>
            </a:rPr>
            <a:t>a</a:t>
          </a:r>
          <a:r>
            <a:rPr lang="en-US" sz="1000" b="0" i="0" u="none" strike="noStrike" baseline="0">
              <a:solidFill>
                <a:srgbClr val="000000"/>
              </a:solidFill>
              <a:latin typeface="Arial"/>
              <a:cs typeface="Arial"/>
            </a:rPr>
            <a:t>nd analysts should use only the </a:t>
          </a:r>
          <a:r>
            <a:rPr lang="en-US" sz="1000" b="1" i="0" u="none" strike="noStrike" baseline="0">
              <a:solidFill>
                <a:srgbClr val="000000"/>
              </a:solidFill>
              <a:latin typeface="Arial"/>
              <a:cs typeface="Arial"/>
            </a:rPr>
            <a:t>Puchases</a:t>
          </a:r>
          <a:r>
            <a:rPr lang="en-US" sz="1000" b="0" i="0" u="none" strike="noStrike" baseline="0">
              <a:solidFill>
                <a:srgbClr val="000000"/>
              </a:solidFill>
              <a:latin typeface="Arial"/>
              <a:cs typeface="Arial"/>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 </a:t>
          </a:r>
          <a:r>
            <a:rPr lang="en-US" sz="1000" b="1" i="0" u="none" strike="noStrike" baseline="0">
              <a:solidFill>
                <a:srgbClr val="FF0000"/>
              </a:solidFill>
              <a:latin typeface="Arial"/>
              <a:cs typeface="Arial"/>
            </a:rPr>
            <a:t>Starting Jan 2018 SCN/BLS will not be reflected in the most recent Fiscal Year. That year's factor will reflect OSD Guidance e.g. the 2018 factor reflects OSD Guidance not SCN/BLS.</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000000"/>
              </a:solidFill>
              <a:latin typeface="Arial"/>
              <a:cs typeface="Arial"/>
            </a:rPr>
            <a:t>On the Query sheet, (1) select a program's appropriation and (2) enter the program's base year.  Use the SAR Calculator button to return to this sheet.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this sheet, enter TY costs in the table's blue, Input, column for appropriate years.  Leave zeros or blanks in unused years.  The table calculates base-year cost by dividing then-year cost by the weighted index.  After completing inputs save this file, copy and paste desired cells, using Paste Special, Values for numbers only and just Paste to maintain format and equations (remember to not update links).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Repeat by selecting other appropriations on the Query sheet as needed.  To see the inflation rates related to the weighted index, click Generate Table on the Query sheet.  See SAR sheet for further explanation and notes on appropriation use.  </a:t>
          </a:r>
        </a:p>
        <a:p>
          <a:pPr algn="l" rtl="0">
            <a:defRPr sz="1000"/>
          </a:pPr>
          <a:r>
            <a:rPr lang="en-US" sz="1000" b="0" i="0" u="none" strike="noStrike" baseline="0">
              <a:solidFill>
                <a:srgbClr val="000000"/>
              </a:solidFill>
              <a:latin typeface="Arial"/>
              <a:cs typeface="Arial"/>
            </a:rPr>
            <a:t>                                                                                                          </a:t>
          </a:r>
          <a:endParaRPr lang="en-US" sz="1000" b="1" i="0" u="none" strike="noStrike" baseline="0">
            <a:solidFill>
              <a:srgbClr val="000000"/>
            </a:solidFill>
            <a:latin typeface="Arial"/>
            <a:cs typeface="Arial"/>
          </a:endParaRPr>
        </a:p>
      </xdr:txBody>
    </xdr:sp>
    <xdr:clientData/>
  </xdr:twoCellAnchor>
  <xdr:twoCellAnchor>
    <xdr:from>
      <xdr:col>14</xdr:col>
      <xdr:colOff>180974</xdr:colOff>
      <xdr:row>9</xdr:row>
      <xdr:rowOff>466725</xdr:rowOff>
    </xdr:from>
    <xdr:to>
      <xdr:col>16</xdr:col>
      <xdr:colOff>323849</xdr:colOff>
      <xdr:row>9</xdr:row>
      <xdr:rowOff>685800</xdr:rowOff>
    </xdr:to>
    <xdr:sp macro="" textlink="">
      <xdr:nvSpPr>
        <xdr:cNvPr id="7" name="TextBox 6">
          <a:hlinkClick xmlns:r="http://schemas.openxmlformats.org/officeDocument/2006/relationships" r:id="rId1"/>
          <a:extLst>
            <a:ext uri="{FF2B5EF4-FFF2-40B4-BE49-F238E27FC236}">
              <a16:creationId xmlns:a16="http://schemas.microsoft.com/office/drawing/2014/main" id="{00000000-0008-0000-0600-000007000000}"/>
            </a:ext>
          </a:extLst>
        </xdr:cNvPr>
        <xdr:cNvSpPr txBox="1"/>
      </xdr:nvSpPr>
      <xdr:spPr>
        <a:xfrm>
          <a:off x="9372599" y="2571750"/>
          <a:ext cx="1362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FF"/>
              </a:solidFill>
              <a:latin typeface="Arial" pitchFamily="34" charset="0"/>
              <a:cs typeface="Arial" pitchFamily="34" charset="0"/>
            </a:rPr>
            <a:t>Go to SAR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57149</xdr:colOff>
      <xdr:row>1</xdr:row>
      <xdr:rowOff>57149</xdr:rowOff>
    </xdr:from>
    <xdr:to>
      <xdr:col>14</xdr:col>
      <xdr:colOff>409575</xdr:colOff>
      <xdr:row>9</xdr:row>
      <xdr:rowOff>76200</xdr:rowOff>
    </xdr:to>
    <xdr:sp macro="" textlink="">
      <xdr:nvSpPr>
        <xdr:cNvPr id="2" name="Text Box 1">
          <a:extLst>
            <a:ext uri="{FF2B5EF4-FFF2-40B4-BE49-F238E27FC236}">
              <a16:creationId xmlns:a16="http://schemas.microsoft.com/office/drawing/2014/main" id="{00000000-0008-0000-0700-000001240000}"/>
            </a:ext>
          </a:extLst>
        </xdr:cNvPr>
        <xdr:cNvSpPr txBox="1">
          <a:spLocks noChangeArrowheads="1"/>
        </xdr:cNvSpPr>
      </xdr:nvSpPr>
      <xdr:spPr bwMode="auto">
        <a:xfrm>
          <a:off x="57149" y="409574"/>
          <a:ext cx="8305801" cy="2876551"/>
        </a:xfrm>
        <a:prstGeom prst="rect">
          <a:avLst/>
        </a:prstGeom>
        <a:solidFill>
          <a:schemeClr val="bg1">
            <a:lumMod val="85000"/>
          </a:schemeClr>
        </a:solidFill>
        <a:ln w="12700">
          <a:solidFill>
            <a:sysClr val="windowText" lastClr="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sheet lists the current </a:t>
          </a:r>
          <a:r>
            <a:rPr lang="en-US" sz="1000" b="0" i="0" u="none" strike="noStrike" baseline="0">
              <a:solidFill>
                <a:sysClr val="windowText" lastClr="000000"/>
              </a:solidFill>
              <a:latin typeface="Arial"/>
              <a:cs typeface="Arial"/>
            </a:rPr>
            <a:t>Army </a:t>
          </a:r>
          <a:r>
            <a:rPr lang="en-US" sz="1000" b="0" i="0" u="none" strike="noStrike" baseline="0">
              <a:solidFill>
                <a:srgbClr val="000000"/>
              </a:solidFill>
              <a:latin typeface="Arial"/>
              <a:cs typeface="Arial"/>
            </a:rPr>
            <a:t>and </a:t>
          </a:r>
          <a:r>
            <a:rPr lang="en-US" sz="1000" b="0" i="0" u="none" strike="noStrike" baseline="0">
              <a:solidFill>
                <a:sysClr val="windowText" lastClr="000000"/>
              </a:solidFill>
              <a:latin typeface="Arial"/>
              <a:cs typeface="Arial"/>
            </a:rPr>
            <a:t>Navy</a:t>
          </a:r>
          <a:r>
            <a:rPr lang="en-US" sz="1000" b="0" i="0" u="none" strike="noStrike" baseline="0">
              <a:solidFill>
                <a:srgbClr val="000000"/>
              </a:solidFill>
              <a:latin typeface="Arial"/>
              <a:cs typeface="Arial"/>
            </a:rPr>
            <a:t> Selected Acquisition Report (SAR) programs and their cost reporting parameters.  It was reviewed by DASA(C&amp;E) staff in Jan. 2019 and ASN(RDA) staff in Jan. 2019.  A cell containing "1" indicates an applicable appropriation.  To use an automated form to convert from then-year to base-year dollars, go to the SAR Calculator.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convert from current/then-year to base-year dollars using standard inflation tables, follow instructions below.</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at Step 1, select appropriation(s) relevant to the SAR program, as listed below.  </a:t>
          </a:r>
          <a:r>
            <a:rPr lang="en-US" sz="1000" b="1" i="0" baseline="0">
              <a:latin typeface="Arial" pitchFamily="34" charset="0"/>
              <a:ea typeface="+mn-ea"/>
              <a:cs typeface="Arial" pitchFamily="34" charset="0"/>
            </a:rPr>
            <a:t>Composite</a:t>
          </a:r>
          <a:r>
            <a:rPr lang="en-US" sz="1000" b="0" i="0" baseline="0">
              <a:latin typeface="Arial" pitchFamily="34" charset="0"/>
              <a:ea typeface="+mn-ea"/>
              <a:cs typeface="Arial" pitchFamily="34" charset="0"/>
            </a:rPr>
            <a:t> indices should not be used in SARs </a:t>
          </a:r>
          <a:r>
            <a:rPr lang="en-US" sz="1000" b="0" i="0" baseline="0">
              <a:latin typeface="+mn-lt"/>
              <a:ea typeface="+mn-ea"/>
              <a:cs typeface="+mn-cs"/>
            </a:rPr>
            <a:t>(</a:t>
          </a:r>
          <a:r>
            <a:rPr lang="en-US" sz="1000" b="1" i="0" baseline="0">
              <a:solidFill>
                <a:srgbClr val="FF0000"/>
              </a:solidFill>
              <a:latin typeface="Arial" pitchFamily="34" charset="0"/>
              <a:ea typeface="+mn-ea"/>
              <a:cs typeface="Arial" pitchFamily="34" charset="0"/>
            </a:rPr>
            <a:t>except where appropriate for O&amp;S cost</a:t>
          </a:r>
          <a:r>
            <a:rPr lang="en-US" sz="1000" b="0" i="0" baseline="0">
              <a:latin typeface="+mn-lt"/>
              <a:ea typeface="+mn-ea"/>
              <a:cs typeface="+mn-cs"/>
            </a:rPr>
            <a:t>) </a:t>
          </a:r>
          <a:r>
            <a:rPr lang="en-US" sz="1000" b="0" i="0" baseline="0">
              <a:latin typeface="Arial" pitchFamily="34" charset="0"/>
              <a:ea typeface="+mn-ea"/>
              <a:cs typeface="Arial" pitchFamily="34" charset="0"/>
            </a:rPr>
            <a:t>and analysts should use only the </a:t>
          </a:r>
          <a:r>
            <a:rPr lang="en-US" sz="1000" b="1" i="0" baseline="0">
              <a:latin typeface="Arial" pitchFamily="34" charset="0"/>
              <a:ea typeface="+mn-ea"/>
              <a:cs typeface="Arial" pitchFamily="34" charset="0"/>
            </a:rPr>
            <a:t>Puchases</a:t>
          </a:r>
          <a:r>
            <a:rPr lang="en-US" sz="1000" b="0" i="0" baseline="0">
              <a:latin typeface="Arial" pitchFamily="34" charset="0"/>
              <a:ea typeface="+mn-ea"/>
              <a:cs typeface="Arial" pitchFamily="34" charset="0"/>
            </a:rPr>
            <a:t> version of these appropriations indices.  </a:t>
          </a:r>
          <a:r>
            <a:rPr lang="en-US" sz="1000" b="1" i="0" u="none" strike="noStrike" baseline="0">
              <a:solidFill>
                <a:srgbClr val="000000"/>
              </a:solidFill>
              <a:latin typeface="Arial"/>
              <a:cs typeface="Arial"/>
            </a:rPr>
            <a:t>Ship programs with SCN should select SCN (NAVSEA/BLS HIST) which uses BLS rather than OSD inflation for historical years.</a:t>
          </a:r>
          <a:r>
            <a:rPr lang="en-US" sz="1000" b="0" i="0" u="none"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At Step 2, enter the base year for the program (blue font).  Click the "Generate Table" button and copy the table to your file.  Repeat as necessary for all the program's appropriations.  The Quick Look function is not needed.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Use the Weighted Index column on the Inflation Table to convert between then-year and base-year.  Divide the current/then-year cost by the values in the Weighted Index column to calculate the base year cost.  See Instructions sheet for further detail.</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209550</xdr:colOff>
      <xdr:row>5</xdr:row>
      <xdr:rowOff>66675</xdr:rowOff>
    </xdr:from>
    <xdr:to>
      <xdr:col>15</xdr:col>
      <xdr:colOff>209550</xdr:colOff>
      <xdr:row>20</xdr:row>
      <xdr:rowOff>57150</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96075" y="981075"/>
          <a:ext cx="2438400" cy="2971800"/>
        </a:xfrm>
        <a:prstGeom prst="rect">
          <a:avLst/>
        </a:prstGeom>
        <a:noFill/>
        <a:ln w="1">
          <a:noFill/>
          <a:miter lim="800000"/>
          <a:headEnd/>
          <a:tailEnd/>
        </a:ln>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95250</xdr:colOff>
      <xdr:row>99</xdr:row>
      <xdr:rowOff>47625</xdr:rowOff>
    </xdr:from>
    <xdr:to>
      <xdr:col>10</xdr:col>
      <xdr:colOff>247650</xdr:colOff>
      <xdr:row>117</xdr:row>
      <xdr:rowOff>104775</xdr:rowOff>
    </xdr:to>
    <xdr:sp macro="" textlink="">
      <xdr:nvSpPr>
        <xdr:cNvPr id="6188" name="Text Box 44">
          <a:extLst>
            <a:ext uri="{FF2B5EF4-FFF2-40B4-BE49-F238E27FC236}">
              <a16:creationId xmlns:a16="http://schemas.microsoft.com/office/drawing/2014/main" id="{00000000-0008-0000-0900-00002C180000}"/>
            </a:ext>
          </a:extLst>
        </xdr:cNvPr>
        <xdr:cNvSpPr txBox="1">
          <a:spLocks noChangeArrowheads="1"/>
        </xdr:cNvSpPr>
      </xdr:nvSpPr>
      <xdr:spPr bwMode="auto">
        <a:xfrm>
          <a:off x="10239375" y="16411575"/>
          <a:ext cx="2114550" cy="315277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June 2009</a:t>
          </a:r>
        </a:p>
        <a:p>
          <a:pPr algn="l" rtl="0">
            <a:defRPr sz="1000"/>
          </a:pPr>
          <a:r>
            <a:rPr lang="en-US" sz="1000" b="0" i="0" u="none" strike="noStrike" baseline="0">
              <a:solidFill>
                <a:srgbClr val="000000"/>
              </a:solidFill>
              <a:latin typeface="Arial"/>
              <a:cs typeface="Arial"/>
            </a:rPr>
            <a:t>The Query page service selection buttons invoke macros that do an advanced filter that place the desired appropriations and cost elements in this area.  Look-up functions use this area to create the inflation table.   </a:t>
          </a:r>
        </a:p>
      </xdr:txBody>
    </xdr:sp>
    <xdr:clientData/>
  </xdr:twoCellAnchor>
  <xdr:twoCellAnchor>
    <xdr:from>
      <xdr:col>9</xdr:col>
      <xdr:colOff>291465</xdr:colOff>
      <xdr:row>9</xdr:row>
      <xdr:rowOff>129540</xdr:rowOff>
    </xdr:from>
    <xdr:to>
      <xdr:col>11</xdr:col>
      <xdr:colOff>510540</xdr:colOff>
      <xdr:row>18</xdr:row>
      <xdr:rowOff>62865</xdr:rowOff>
    </xdr:to>
    <xdr:sp macro="" textlink="">
      <xdr:nvSpPr>
        <xdr:cNvPr id="6189" name="Text Box 45">
          <a:extLst>
            <a:ext uri="{FF2B5EF4-FFF2-40B4-BE49-F238E27FC236}">
              <a16:creationId xmlns:a16="http://schemas.microsoft.com/office/drawing/2014/main" id="{00000000-0008-0000-0900-00002D180000}"/>
            </a:ext>
          </a:extLst>
        </xdr:cNvPr>
        <xdr:cNvSpPr txBox="1">
          <a:spLocks noChangeArrowheads="1"/>
        </xdr:cNvSpPr>
      </xdr:nvSpPr>
      <xdr:spPr bwMode="auto">
        <a:xfrm>
          <a:off x="5610225" y="1775460"/>
          <a:ext cx="1864995" cy="1373505"/>
        </a:xfrm>
        <a:prstGeom prst="rect">
          <a:avLst/>
        </a:prstGeom>
        <a:solidFill>
          <a:srgbClr val="DDDDDD"/>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 Jan 2016</a:t>
          </a:r>
        </a:p>
        <a:p>
          <a:pPr algn="l" rtl="0">
            <a:defRPr sz="1000"/>
          </a:pPr>
          <a:r>
            <a:rPr lang="en-US" sz="1000" b="0" i="0" u="none" strike="noStrike" baseline="0">
              <a:solidFill>
                <a:srgbClr val="000000"/>
              </a:solidFill>
              <a:latin typeface="Arial"/>
              <a:cs typeface="Arial"/>
            </a:rPr>
            <a:t>This is the full set of appropriations and cost elements that populate  the user defined service pick list. This includes the Army elements  updated Feb 2013</a:t>
          </a:r>
        </a:p>
        <a:p>
          <a:pPr algn="l" rtl="0">
            <a:defRPr sz="1000"/>
          </a:pPr>
          <a:r>
            <a:rPr lang="en-US" sz="1000" b="0" i="0" u="none" strike="noStrike" baseline="0">
              <a:solidFill>
                <a:srgbClr val="000000"/>
              </a:solidFill>
              <a:latin typeface="Arial"/>
              <a:cs typeface="Arial"/>
            </a:rPr>
            <a:t>Reviewed Jan 2019</a:t>
          </a:r>
        </a:p>
      </xdr:txBody>
    </xdr:sp>
    <xdr:clientData/>
  </xdr:twoCellAnchor>
  <xdr:oneCellAnchor>
    <xdr:from>
      <xdr:col>6</xdr:col>
      <xdr:colOff>4248150</xdr:colOff>
      <xdr:row>1</xdr:row>
      <xdr:rowOff>142875</xdr:rowOff>
    </xdr:from>
    <xdr:ext cx="1213409" cy="269369"/>
    <xdr:sp macro="" textlink="">
      <xdr:nvSpPr>
        <xdr:cNvPr id="5" name="TextBox 4">
          <a:hlinkClick xmlns:r="http://schemas.openxmlformats.org/officeDocument/2006/relationships" r:id="rId1"/>
          <a:extLst>
            <a:ext uri="{FF2B5EF4-FFF2-40B4-BE49-F238E27FC236}">
              <a16:creationId xmlns:a16="http://schemas.microsoft.com/office/drawing/2014/main" id="{00000000-0008-0000-0900-000005000000}"/>
            </a:ext>
          </a:extLst>
        </xdr:cNvPr>
        <xdr:cNvSpPr txBox="1"/>
      </xdr:nvSpPr>
      <xdr:spPr>
        <a:xfrm>
          <a:off x="4248150" y="304800"/>
          <a:ext cx="1213409"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200" b="1">
              <a:solidFill>
                <a:srgbClr val="0000FF"/>
              </a:solidFill>
              <a:latin typeface="Arial" pitchFamily="34" charset="0"/>
              <a:cs typeface="Arial" pitchFamily="34" charset="0"/>
            </a:rPr>
            <a:t>Return</a:t>
          </a:r>
          <a:r>
            <a:rPr lang="en-US" sz="1100" b="1">
              <a:solidFill>
                <a:srgbClr val="0000FF"/>
              </a:solidFill>
              <a:latin typeface="Arial" pitchFamily="34" charset="0"/>
              <a:cs typeface="Arial" pitchFamily="34" charset="0"/>
            </a:rPr>
            <a:t> to Main</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1</xdr:col>
      <xdr:colOff>161925</xdr:colOff>
      <xdr:row>20</xdr:row>
      <xdr:rowOff>123824</xdr:rowOff>
    </xdr:from>
    <xdr:to>
      <xdr:col>1</xdr:col>
      <xdr:colOff>6029325</xdr:colOff>
      <xdr:row>30</xdr:row>
      <xdr:rowOff>553720</xdr:rowOff>
    </xdr:to>
    <xdr:sp macro="" textlink="">
      <xdr:nvSpPr>
        <xdr:cNvPr id="13313" name="Text Box 1">
          <a:extLst>
            <a:ext uri="{FF2B5EF4-FFF2-40B4-BE49-F238E27FC236}">
              <a16:creationId xmlns:a16="http://schemas.microsoft.com/office/drawing/2014/main" id="{00000000-0008-0000-0B00-000001340000}"/>
            </a:ext>
          </a:extLst>
        </xdr:cNvPr>
        <xdr:cNvSpPr txBox="1">
          <a:spLocks noChangeArrowheads="1"/>
        </xdr:cNvSpPr>
      </xdr:nvSpPr>
      <xdr:spPr bwMode="auto">
        <a:xfrm>
          <a:off x="161925" y="9994264"/>
          <a:ext cx="5867400" cy="6983096"/>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2860" rIns="0" bIns="0" anchor="t" upright="1"/>
        <a:lstStyle/>
        <a:p>
          <a:pPr algn="l" rtl="0">
            <a:defRPr sz="1000"/>
          </a:pPr>
          <a:endParaRPr lang="en-US" sz="10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Creating a Table for a Specific Appropriation/Cost Category and Base Year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first two steps to prepare an inflation index table.   Entries should be made only in the blue, unprotected cells.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1. </a:t>
          </a:r>
          <a:r>
            <a:rPr lang="en-US" sz="1000" b="0" i="0" u="none" strike="noStrike" baseline="0">
              <a:solidFill>
                <a:srgbClr val="000000"/>
              </a:solidFill>
              <a:latin typeface="Arial"/>
              <a:cs typeface="Arial"/>
            </a:rPr>
            <a:t> Select applicable service.</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2</a:t>
          </a:r>
          <a:r>
            <a:rPr lang="en-US" sz="1000" b="0" i="0" u="none" strike="noStrike" baseline="0">
              <a:solidFill>
                <a:srgbClr val="000000"/>
              </a:solidFill>
              <a:latin typeface="Arial"/>
              <a:cs typeface="Arial"/>
            </a:rPr>
            <a:t>.  Click on the drop-down menu and select a cost type or appropriation/cost category.  </a:t>
          </a:r>
        </a:p>
        <a:p>
          <a:pPr algn="l" rtl="0">
            <a:defRPr sz="1000"/>
          </a:pPr>
          <a:r>
            <a:rPr lang="en-US" sz="1000" b="0" i="0" u="none" strike="noStrike" baseline="0">
              <a:solidFill>
                <a:srgbClr val="000000"/>
              </a:solidFill>
              <a:latin typeface="Arial"/>
              <a:cs typeface="Arial"/>
            </a:rPr>
            <a:t>If the title is followed by "Purchases", that inflation index applies only to the procurement/purchases for that appropriation and excludes pay and fuel.  For Pay and Fuel the indices are used to produce a Constant Price adjustment for the specific commodity and not a general inflation adjustment. If the appropriation is followed by “COMPOSITE” the index is based on a weighted average for all the cost elements within the appropriation.  The COMPOSITE index is a mixed adjustment. It adjusts purchases for inflation and Pay/Fuel commodity specific price changes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3</a:t>
          </a:r>
          <a:r>
            <a:rPr lang="en-US" sz="1000" b="0" i="0" u="none" strike="noStrike" baseline="0">
              <a:solidFill>
                <a:srgbClr val="000000"/>
              </a:solidFill>
              <a:latin typeface="Arial"/>
              <a:cs typeface="Arial"/>
            </a:rPr>
            <a:t>.  Enter a base year for the index (blue font) and hit Enter.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To see the table, click on the "Generate Table" button.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Inflation Table sheet holds the latest data generated from the Query sheet in a form for copying to other applications for the analysts use.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table has six columns with the following rates and indices.  The first five columns are the same as shown in NCAD's pre-2002 inflation tables and the first four are the same as in the published Army Inflation Indices. </a:t>
          </a:r>
        </a:p>
        <a:p>
          <a:pPr algn="l" rtl="0">
            <a:defRPr sz="1000"/>
          </a:pPr>
          <a:r>
            <a:rPr lang="en-US" sz="900" b="0" i="0" u="none" strike="noStrike" baseline="0">
              <a:solidFill>
                <a:srgbClr val="FF0000"/>
              </a:solidFill>
              <a:latin typeface="Arial"/>
              <a:cs typeface="Arial"/>
            </a:rPr>
            <a:t>Note: Army terms  "Compound" and "Composite"  are equivalent to "Raw" and "Weighted" respectively in this calculator.</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Fiscal Year</a:t>
          </a:r>
        </a:p>
        <a:p>
          <a:pPr algn="l" rtl="0">
            <a:defRPr sz="1000"/>
          </a:pPr>
          <a:r>
            <a:rPr lang="en-US" sz="1000" b="0" i="0" u="none" strike="noStrike" baseline="0">
              <a:solidFill>
                <a:srgbClr val="000000"/>
              </a:solidFill>
              <a:latin typeface="Arial"/>
              <a:cs typeface="Arial"/>
            </a:rPr>
            <a:t>2. Inflation Rate %  – The FY to FY inflation rate provided by OSD.</a:t>
          </a:r>
        </a:p>
        <a:p>
          <a:pPr algn="l" rtl="0">
            <a:defRPr sz="1000"/>
          </a:pPr>
          <a:r>
            <a:rPr lang="en-US" sz="1000" b="0" i="0" u="none" strike="noStrike" baseline="0">
              <a:solidFill>
                <a:srgbClr val="000000"/>
              </a:solidFill>
              <a:latin typeface="Arial"/>
              <a:cs typeface="Arial"/>
            </a:rPr>
            <a:t>3. Raw Index – An index for the FY inflation rates based on the year selected by the user.</a:t>
          </a:r>
        </a:p>
        <a:p>
          <a:pPr algn="l" rtl="0">
            <a:defRPr sz="1000"/>
          </a:pPr>
          <a:r>
            <a:rPr lang="en-US" sz="1000" b="0" i="0" u="none" strike="noStrike" baseline="0">
              <a:solidFill>
                <a:srgbClr val="000000"/>
              </a:solidFill>
              <a:latin typeface="Arial"/>
              <a:cs typeface="Arial"/>
            </a:rPr>
            <a:t>4. Weighted Index – The Raw Index multiplied by the outlay factors applicable to certain appropriations.  This accounts for inflation that occurs during the expenditure years that is included in a budget dollar.  This index is used to convert from fiscal to budget year dollars.  For costs like fuel that are expended entirely in the appropriation year there are no outlays therefore Weighted Index = Raw Index.</a:t>
          </a:r>
        </a:p>
        <a:p>
          <a:pPr algn="l" rtl="0">
            <a:defRPr sz="1000"/>
          </a:pPr>
          <a:r>
            <a:rPr lang="en-US" sz="1000" b="0" i="0" u="none" strike="noStrike" baseline="0">
              <a:solidFill>
                <a:srgbClr val="000000"/>
              </a:solidFill>
              <a:latin typeface="Arial"/>
              <a:cs typeface="Arial"/>
            </a:rPr>
            <a:t>5. Budget Year Index – The Weighted Index based in the year selected by the user.  This is used to convert from one budget year to another</a:t>
          </a:r>
          <a:r>
            <a:rPr lang="en-US" sz="1000" b="0" i="0" u="none" strike="noStrike" baseline="0">
              <a:solidFill>
                <a:srgbClr val="FF0000"/>
              </a:solidFill>
              <a:latin typeface="Arial"/>
              <a:cs typeface="Arial"/>
            </a:rPr>
            <a:t>.**</a:t>
          </a:r>
        </a:p>
        <a:p>
          <a:pPr algn="l" rtl="0">
            <a:defRPr sz="1000"/>
          </a:pPr>
          <a:r>
            <a:rPr lang="en-US" sz="1000" b="0" i="0" u="none" strike="noStrike" baseline="0">
              <a:solidFill>
                <a:srgbClr val="000000"/>
              </a:solidFill>
              <a:latin typeface="Arial"/>
              <a:cs typeface="Arial"/>
            </a:rPr>
            <a:t>6. Budget Year Inflation Rate –  The BY to BY inflation rate derived from the budget year index.</a:t>
          </a:r>
        </a:p>
        <a:p>
          <a:pPr algn="l" rtl="0">
            <a:defRPr sz="1000"/>
          </a:pPr>
          <a:r>
            <a:rPr lang="en-US" sz="1000" b="0" i="0" u="none" strike="noStrike" baseline="0">
              <a:solidFill>
                <a:srgbClr val="FF0000"/>
              </a:solidFill>
              <a:latin typeface="Arial"/>
              <a:cs typeface="Arial"/>
            </a:rPr>
            <a:t>**</a:t>
          </a:r>
          <a:r>
            <a:rPr lang="en-US" sz="1000" b="0" i="0" u="none" strike="noStrike" baseline="0">
              <a:solidFill>
                <a:srgbClr val="000000"/>
              </a:solidFill>
              <a:latin typeface="Arial"/>
              <a:cs typeface="Arial"/>
            </a:rPr>
            <a:t>Note the use of these indices to adjust from one Budget/Then-Year value to another will be incorrect if the original value wasn't calculated using the indices contained in this calculator.  If a custom (non-OSD) index was used (as is the case with many large Navy programs) to calculate a Then-Year value, the conversion of the Then-Year/Budget value to another Then-Year/Budget value using a JIC index will be incorrect.  You need to use the same index used to create the original Then-Year/Budget values.</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more on using inflation tables see "Using Inflation Tables" below</a:t>
          </a:r>
        </a:p>
      </xdr:txBody>
    </xdr:sp>
    <xdr:clientData/>
  </xdr:twoCellAnchor>
  <xdr:twoCellAnchor>
    <xdr:from>
      <xdr:col>1</xdr:col>
      <xdr:colOff>190500</xdr:colOff>
      <xdr:row>9</xdr:row>
      <xdr:rowOff>200025</xdr:rowOff>
    </xdr:from>
    <xdr:to>
      <xdr:col>1</xdr:col>
      <xdr:colOff>6019800</xdr:colOff>
      <xdr:row>18</xdr:row>
      <xdr:rowOff>523875</xdr:rowOff>
    </xdr:to>
    <xdr:sp macro="" textlink="">
      <xdr:nvSpPr>
        <xdr:cNvPr id="13314" name="Text Box 2">
          <a:extLst>
            <a:ext uri="{FF2B5EF4-FFF2-40B4-BE49-F238E27FC236}">
              <a16:creationId xmlns:a16="http://schemas.microsoft.com/office/drawing/2014/main" id="{00000000-0008-0000-0B00-000002340000}"/>
            </a:ext>
          </a:extLst>
        </xdr:cNvPr>
        <xdr:cNvSpPr txBox="1">
          <a:spLocks noChangeArrowheads="1"/>
        </xdr:cNvSpPr>
      </xdr:nvSpPr>
      <xdr:spPr bwMode="auto">
        <a:xfrm>
          <a:off x="257175" y="2276475"/>
          <a:ext cx="5829300" cy="66675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Background                                                                                    </a:t>
          </a:r>
          <a:r>
            <a:rPr lang="en-US" sz="1200" b="1" i="0" u="none" strike="noStrike" baseline="0">
              <a:solidFill>
                <a:srgbClr val="FF0000"/>
              </a:solidFill>
              <a:latin typeface="Arial"/>
              <a:cs typeface="Arial"/>
            </a:rPr>
            <a:t>   </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 indices are developed from inflation/escalation rates and expenditure outlay (spend-out) rates published annually by OSD, and from composite weighting factors provided by the services.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Annual OSD Inflation Guidance provides inflation/escalation rates for several cost elements, four of which are used in this calculator.  The calculator generates tables for the individual cost elements, and also combines them for appropriations that contain multiple (composite) cost elements.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1. Purchases (all procurement and purchases use the same OSD purchases inflation rate)</a:t>
          </a:r>
        </a:p>
        <a:p>
          <a:pPr algn="l" rtl="0">
            <a:defRPr sz="1000"/>
          </a:pPr>
          <a:r>
            <a:rPr lang="en-US" sz="1000" b="0" i="0" u="none" strike="noStrike" baseline="0">
              <a:solidFill>
                <a:srgbClr val="000000"/>
              </a:solidFill>
              <a:latin typeface="Arial"/>
              <a:cs typeface="Arial"/>
            </a:rPr>
            <a:t>2. Fuel (escalation)</a:t>
          </a:r>
        </a:p>
        <a:p>
          <a:pPr algn="l" rtl="0">
            <a:defRPr sz="1000"/>
          </a:pPr>
          <a:r>
            <a:rPr lang="en-US" sz="1000" b="0" i="0" u="none" strike="noStrike" baseline="0">
              <a:solidFill>
                <a:srgbClr val="000000"/>
              </a:solidFill>
              <a:latin typeface="Arial"/>
              <a:cs typeface="Arial"/>
            </a:rPr>
            <a:t>3. Military Pay (escalation)</a:t>
          </a:r>
        </a:p>
        <a:p>
          <a:pPr algn="l" rtl="0">
            <a:defRPr sz="1000"/>
          </a:pPr>
          <a:r>
            <a:rPr lang="en-US" sz="1000" b="0" i="0" u="none" strike="noStrike" baseline="0">
              <a:solidFill>
                <a:srgbClr val="000000"/>
              </a:solidFill>
              <a:latin typeface="Arial"/>
              <a:cs typeface="Arial"/>
            </a:rPr>
            <a:t>4. Civilian Pay (escalation)</a:t>
          </a:r>
        </a:p>
        <a:p>
          <a:pPr algn="l" rtl="0">
            <a:defRPr sz="1000"/>
          </a:pPr>
          <a:r>
            <a:rPr lang="en-US" sz="900" b="0" i="1" u="none" strike="noStrike" baseline="0">
              <a:solidFill>
                <a:srgbClr val="FF0000"/>
              </a:solidFill>
              <a:latin typeface="Arial"/>
              <a:cs typeface="Arial"/>
            </a:rPr>
            <a:t>Note: All appropriations here contain a "Purchases" element  and some appropriations contain two or more of the above OSD cost elements.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OSD also provides rates for other cost elements such as medical that are not used here.  OSD provides military and civilian pay rates on a calendar year basis.  These are adjusted to a fiscal year basis.  The SCN (BLSHIST) index uses historic inflation rates developed by NAVSEA and the Bureau of Labor Statistics for prior years, and OSD rates for current and future years. </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OSD Outlay Profiles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calculator reflects OSD guidance containing expenditure outlay profiles for 23 Dept. of Navy appropriations, 20 Army appropriations, and 4 DoD-Wide used in this calculator.  The outlay profiles show the phasing of expenditures as a percent per year during the expenditure period.   The expenditure period can be as long as 10 years for some appropriations.   The outlay profiles are used to adjust the fiscal year inflation rates for purchases to account for the inflation that occurs during the period of expenditure.  After the outlays have been applied, the resulting rate or index is called "weighted."  The result of these outlay adjustments is an separate inflation rate for the purchases portion of each appropriation.  The outlay rates apply </a:t>
          </a:r>
          <a:r>
            <a:rPr lang="en-US" sz="1000" b="0" i="0" u="sng" strike="noStrike" baseline="0">
              <a:solidFill>
                <a:srgbClr val="000000"/>
              </a:solidFill>
              <a:latin typeface="Arial"/>
              <a:cs typeface="Arial"/>
            </a:rPr>
            <a:t>only</a:t>
          </a:r>
          <a:r>
            <a:rPr lang="en-US" sz="1000" b="0" i="0" u="none" strike="noStrike" baseline="0">
              <a:solidFill>
                <a:srgbClr val="000000"/>
              </a:solidFill>
              <a:latin typeface="Arial"/>
              <a:cs typeface="Arial"/>
            </a:rPr>
            <a:t> to purchases cost element; fuel and pay are assumed to expend entirely during the year of appropriation.</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Composite Appropriations</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Composite appropriations include a combination of purchases, pay and fuel.  To determine the inflation/escalation for the whole appropriation, it is necessary to combine the rates (inflation and escalation) from two or more cost elements.  For the thirteen Navy appropriations, N801 calculates the percent each cost element contributes to the appropriation each year.  These percent's are then applied to the cost elements’ rates to calculate a composite rate for each appropriation.  </a:t>
          </a:r>
          <a:r>
            <a:rPr lang="en-US" sz="1000" b="1" i="0" u="none" strike="noStrike" baseline="0">
              <a:solidFill>
                <a:srgbClr val="FF0000"/>
              </a:solidFill>
              <a:latin typeface="Arial"/>
              <a:cs typeface="Arial"/>
            </a:rPr>
            <a:t>Note that individual activities may experience composite percentages significantly different from the Navy-wide average and give a misleading result for any particular instance</a:t>
          </a:r>
          <a:r>
            <a:rPr lang="en-US" sz="1000" b="0" i="0" u="none" strike="noStrike" baseline="0">
              <a:solidFill>
                <a:srgbClr val="FF0000"/>
              </a:solidFill>
              <a:latin typeface="Arial"/>
              <a:cs typeface="Arial"/>
            </a:rPr>
            <a:t>.  </a:t>
          </a:r>
          <a:r>
            <a:rPr lang="en-US" sz="1000" b="0" i="0" u="none" strike="noStrike" baseline="0">
              <a:solidFill>
                <a:srgbClr val="008000"/>
              </a:solidFill>
              <a:latin typeface="Arial"/>
              <a:cs typeface="Arial"/>
            </a:rPr>
            <a:t>The three Army manpower appropriations have a Composite/Consolidated cost index combining a pay and purchases component.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1</xdr:col>
      <xdr:colOff>155575</xdr:colOff>
      <xdr:row>36</xdr:row>
      <xdr:rowOff>344806</xdr:rowOff>
    </xdr:from>
    <xdr:to>
      <xdr:col>1</xdr:col>
      <xdr:colOff>6003925</xdr:colOff>
      <xdr:row>45</xdr:row>
      <xdr:rowOff>597408</xdr:rowOff>
    </xdr:to>
    <xdr:sp macro="" textlink="">
      <xdr:nvSpPr>
        <xdr:cNvPr id="13315" name="Text Box 3">
          <a:extLst>
            <a:ext uri="{FF2B5EF4-FFF2-40B4-BE49-F238E27FC236}">
              <a16:creationId xmlns:a16="http://schemas.microsoft.com/office/drawing/2014/main" id="{00000000-0008-0000-0B00-000003340000}"/>
            </a:ext>
          </a:extLst>
        </xdr:cNvPr>
        <xdr:cNvSpPr txBox="1">
          <a:spLocks noChangeArrowheads="1"/>
        </xdr:cNvSpPr>
      </xdr:nvSpPr>
      <xdr:spPr bwMode="auto">
        <a:xfrm>
          <a:off x="155575" y="20973670"/>
          <a:ext cx="5848350" cy="6561962"/>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Inflation Tables to Inflate and Deflate Costs</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There are four conversions that can be performed using the inflation tables:  </a:t>
          </a:r>
        </a:p>
        <a:p>
          <a:pPr algn="l" rtl="0">
            <a:defRPr sz="1000"/>
          </a:pPr>
          <a:r>
            <a:rPr lang="en-US" sz="1000" b="0" i="0" u="none" strike="noStrike" baseline="0">
              <a:solidFill>
                <a:srgbClr val="000000"/>
              </a:solidFill>
              <a:latin typeface="Arial"/>
              <a:cs typeface="Arial"/>
            </a:rPr>
            <a:t>A) Convert Constant Year (CY) dollars from one year to another  </a:t>
          </a:r>
        </a:p>
        <a:p>
          <a:pPr algn="l" rtl="0">
            <a:defRPr sz="1000"/>
          </a:pPr>
          <a:r>
            <a:rPr lang="en-US" sz="1000" b="0" i="0" u="none" strike="noStrike" baseline="0">
              <a:solidFill>
                <a:srgbClr val="000000"/>
              </a:solidFill>
              <a:latin typeface="Arial"/>
              <a:cs typeface="Arial"/>
            </a:rPr>
            <a:t>B) Convert CY dollars to Then Year (TY) dollars* (TY $'s are also know as Budget Year $'s)</a:t>
          </a:r>
        </a:p>
        <a:p>
          <a:pPr algn="l" rtl="0">
            <a:defRPr sz="1000"/>
          </a:pPr>
          <a:r>
            <a:rPr lang="en-US" sz="1000" b="0" i="0" u="none" strike="noStrike" baseline="0">
              <a:solidFill>
                <a:srgbClr val="000000"/>
              </a:solidFill>
              <a:latin typeface="Arial"/>
              <a:cs typeface="Arial"/>
            </a:rPr>
            <a:t>C) Convert TY dollars to CY dollars</a:t>
          </a:r>
        </a:p>
        <a:p>
          <a:pPr algn="l" rtl="0">
            <a:defRPr sz="1000"/>
          </a:pPr>
          <a:r>
            <a:rPr lang="en-US" sz="1000" b="0" i="0" u="none" strike="noStrike" baseline="0">
              <a:solidFill>
                <a:srgbClr val="000000"/>
              </a:solidFill>
              <a:latin typeface="Arial"/>
              <a:cs typeface="Arial"/>
            </a:rPr>
            <a:t>D) Convert TY dollars TY dollars expressed in terms of another year.*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create a table for the desired cost/appropriation and base year  XX (see create a table) where YY is the year you want for your existing cost data.  XX is the year you convert to.</a:t>
          </a:r>
        </a:p>
        <a:p>
          <a:pPr algn="l" rtl="0">
            <a:defRPr sz="1000"/>
          </a:pPr>
          <a:r>
            <a:rPr lang="en-US" sz="1000" b="1" i="1" u="none" strike="noStrike" baseline="0">
              <a:solidFill>
                <a:srgbClr val="0000FF"/>
              </a:solidFill>
              <a:latin typeface="Arial"/>
              <a:cs typeface="Arial"/>
            </a:rPr>
            <a:t>(A more detailed discussion is found on the "Example_Notes" tab)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A.  Convert  CY XX dollars to CY YY dollars.</a:t>
          </a:r>
        </a:p>
        <a:p>
          <a:pPr algn="l" rtl="0">
            <a:defRPr sz="1000"/>
          </a:pPr>
          <a:r>
            <a:rPr lang="en-US" sz="1000" b="0" i="0" u="none" strike="noStrike" baseline="0">
              <a:solidFill>
                <a:srgbClr val="000000"/>
              </a:solidFill>
              <a:latin typeface="Arial"/>
              <a:cs typeface="Arial"/>
            </a:rPr>
            <a:t>    1.  Locate the YY inflation index in the column headed "Raw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1" u="none" strike="noStrike" baseline="0">
              <a:solidFill>
                <a:srgbClr val="000000"/>
              </a:solidFill>
              <a:latin typeface="Arial"/>
              <a:cs typeface="Arial"/>
            </a:rPr>
            <a:t>       If you wanted to convert CY YY dollars to CY XX dollars you would divide by the index</a:t>
          </a:r>
        </a:p>
        <a:p>
          <a:pPr algn="l" rtl="0">
            <a:defRPr sz="1000"/>
          </a:pPr>
          <a:r>
            <a:rPr lang="en-US" sz="1000" b="0" i="0" u="none" strike="noStrike" baseline="0">
              <a:solidFill>
                <a:srgbClr val="000000"/>
              </a:solidFill>
              <a:latin typeface="Arial"/>
              <a:cs typeface="Arial"/>
            </a:rPr>
            <a:t>B.  Convert Constant YY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headed "Weighted Index."</a:t>
          </a:r>
        </a:p>
        <a:p>
          <a:pPr algn="l" rtl="0">
            <a:defRPr sz="1000"/>
          </a:pPr>
          <a:r>
            <a:rPr lang="en-US" sz="1000" b="0" i="0" u="none" strike="noStrike" baseline="0">
              <a:solidFill>
                <a:srgbClr val="000000"/>
              </a:solidFill>
              <a:latin typeface="Arial"/>
              <a:cs typeface="Arial"/>
            </a:rPr>
            <a:t>    2.  Multiply the dollar amount by this index.</a:t>
          </a:r>
        </a:p>
        <a:p>
          <a:pPr algn="l" rtl="0">
            <a:defRPr sz="1000"/>
          </a:pPr>
          <a:r>
            <a:rPr lang="en-US" sz="1000" b="0" i="0" u="none" strike="noStrike" baseline="0">
              <a:solidFill>
                <a:srgbClr val="000000"/>
              </a:solidFill>
              <a:latin typeface="Arial"/>
              <a:cs typeface="Arial"/>
            </a:rPr>
            <a:t>C.  Convert Then-Year (Budget year) XX dollars to Constant YY dollars.</a:t>
          </a:r>
        </a:p>
        <a:p>
          <a:pPr algn="l" rtl="0">
            <a:defRPr sz="1000"/>
          </a:pPr>
          <a:r>
            <a:rPr lang="en-US" sz="1000" b="0" i="0" u="none" strike="noStrike" baseline="0">
              <a:solidFill>
                <a:srgbClr val="000000"/>
              </a:solidFill>
              <a:latin typeface="Arial"/>
              <a:cs typeface="Arial"/>
            </a:rPr>
            <a:t>    1.  Locate the XX inflation index in the column headed "Weighted Index."</a:t>
          </a:r>
        </a:p>
        <a:p>
          <a:pPr algn="l" rtl="0">
            <a:defRPr sz="1000"/>
          </a:pPr>
          <a:r>
            <a:rPr lang="en-US" sz="1000" b="0" i="0" u="none" strike="noStrike" baseline="0">
              <a:solidFill>
                <a:srgbClr val="000000"/>
              </a:solidFill>
              <a:latin typeface="Arial"/>
              <a:cs typeface="Arial"/>
            </a:rPr>
            <a:t>    2.  Divide the dollar amount by this index.</a:t>
          </a:r>
        </a:p>
        <a:p>
          <a:pPr algn="l" rtl="0">
            <a:defRPr sz="1000"/>
          </a:pPr>
          <a:r>
            <a:rPr lang="en-US" sz="1000" b="0" i="0" u="none" strike="noStrike" baseline="0">
              <a:solidFill>
                <a:srgbClr val="000000"/>
              </a:solidFill>
              <a:latin typeface="Arial"/>
              <a:cs typeface="Arial"/>
            </a:rPr>
            <a:t>    3.  Locate the YY inflation index in the column headed "Raw Index."</a:t>
          </a:r>
        </a:p>
        <a:p>
          <a:pPr algn="l" rtl="0">
            <a:defRPr sz="1000"/>
          </a:pPr>
          <a:r>
            <a:rPr lang="en-US" sz="1000" b="0" i="0" u="none" strike="noStrike" baseline="0">
              <a:solidFill>
                <a:srgbClr val="000000"/>
              </a:solidFill>
              <a:latin typeface="Arial"/>
              <a:cs typeface="Arial"/>
            </a:rPr>
            <a:t>    4.  Multiply the result of step 2 above by this index.</a:t>
          </a:r>
        </a:p>
        <a:p>
          <a:pPr algn="l" rtl="0">
            <a:defRPr sz="1000"/>
          </a:pPr>
          <a:r>
            <a:rPr lang="en-US" sz="1000" b="0" i="0" u="none" strike="noStrike" baseline="0">
              <a:solidFill>
                <a:srgbClr val="000000"/>
              </a:solidFill>
              <a:latin typeface="Arial"/>
              <a:cs typeface="Arial"/>
            </a:rPr>
            <a:t>D.  Convert Then-Year (Budget year) XX dollars to Then-Year (Budget year) YY dollars.</a:t>
          </a:r>
        </a:p>
        <a:p>
          <a:pPr algn="l" rtl="0">
            <a:defRPr sz="1000"/>
          </a:pPr>
          <a:r>
            <a:rPr lang="en-US" sz="1000" b="0" i="0" u="none" strike="noStrike" baseline="0">
              <a:solidFill>
                <a:srgbClr val="000000"/>
              </a:solidFill>
              <a:latin typeface="Arial"/>
              <a:cs typeface="Arial"/>
            </a:rPr>
            <a:t>    1.  Locate the YY inflation index in the column "Budget Year Index."</a:t>
          </a:r>
        </a:p>
        <a:p>
          <a:pPr algn="l" rtl="0">
            <a:defRPr sz="1000"/>
          </a:pPr>
          <a:r>
            <a:rPr lang="en-US" sz="1000" b="0" i="0" u="none" strike="noStrike" baseline="0">
              <a:solidFill>
                <a:srgbClr val="000000"/>
              </a:solidFill>
              <a:latin typeface="Arial"/>
              <a:cs typeface="Arial"/>
            </a:rPr>
            <a:t>    2. Multiply the dollar amount by this multiplier.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The conversion from Constant $ to Then-Year(Budget) $  or Then-Year (Budget) $ to Then-Year (Budget) $ with the indices in this calculator makes adjustments for inflation only and not for other market forces that impact the price/cost of a good or product. If an analyst is adjusting the Then-Year costs of a major Navy procurement to another Then-Year cost,  the result is probably incorrect due to the common use of non-OSD indices (IHS Global Insight or other) to produce a Then-Year estimate intended to be more realistic. Adjusting from Constant $ to Then-Year $ using these indices will only adjust for the general inflation rate and the analyst with need to determine (based on their organizations policy) if this is an adequate adjustment or not.equacy</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If you want to adjust MILPAY, CIVPAY, or Fuel for inflation only and not Price escalation you could</a:t>
          </a:r>
        </a:p>
        <a:p>
          <a:pPr algn="l" rtl="0">
            <a:defRPr sz="1000"/>
          </a:pPr>
          <a:r>
            <a:rPr lang="en-US" sz="1000" b="0" i="0" u="none" strike="noStrike" baseline="0">
              <a:solidFill>
                <a:srgbClr val="000000"/>
              </a:solidFill>
              <a:latin typeface="Arial"/>
              <a:cs typeface="Arial"/>
            </a:rPr>
            <a:t>use the OMN Purchases Raw Index as a proxy for the general inflation rate.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all cases the indices used must be fully documented and justified especially when non-standard Indices (those not found in the JIC) are used. </a:t>
          </a:r>
        </a:p>
      </xdr:txBody>
    </xdr:sp>
    <xdr:clientData/>
  </xdr:twoCellAnchor>
  <xdr:twoCellAnchor>
    <xdr:from>
      <xdr:col>1</xdr:col>
      <xdr:colOff>141605</xdr:colOff>
      <xdr:row>32</xdr:row>
      <xdr:rowOff>339725</xdr:rowOff>
    </xdr:from>
    <xdr:to>
      <xdr:col>1</xdr:col>
      <xdr:colOff>6018530</xdr:colOff>
      <xdr:row>36</xdr:row>
      <xdr:rowOff>153035</xdr:rowOff>
    </xdr:to>
    <xdr:sp macro="" textlink="">
      <xdr:nvSpPr>
        <xdr:cNvPr id="13316" name="Text Box 4">
          <a:extLst>
            <a:ext uri="{FF2B5EF4-FFF2-40B4-BE49-F238E27FC236}">
              <a16:creationId xmlns:a16="http://schemas.microsoft.com/office/drawing/2014/main" id="{00000000-0008-0000-0B00-000004340000}"/>
            </a:ext>
          </a:extLst>
        </xdr:cNvPr>
        <xdr:cNvSpPr txBox="1">
          <a:spLocks noChangeArrowheads="1"/>
        </xdr:cNvSpPr>
      </xdr:nvSpPr>
      <xdr:spPr bwMode="auto">
        <a:xfrm>
          <a:off x="141605" y="18165445"/>
          <a:ext cx="5876925" cy="261747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Using Quick Look (Optional)</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In addition to generating tables, users may specify one of four conversions, the output year and the input values.  The model will calculate the adjusted cost for the output year.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On the Query sheet, follow the 6 step procedure.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For example, to convert a FY02 budget/then-year dollar to a FY07 Constant dollar for Navy aircraft procurement, the user  would: </a:t>
          </a:r>
        </a:p>
        <a:p>
          <a:pPr algn="l" rtl="0">
            <a:defRPr sz="1000"/>
          </a:pPr>
          <a:r>
            <a:rPr lang="en-US" sz="1000" b="0" i="0" u="none" strike="noStrike" baseline="0">
              <a:solidFill>
                <a:srgbClr val="000000"/>
              </a:solidFill>
              <a:latin typeface="Arial"/>
              <a:cs typeface="Arial"/>
            </a:rPr>
            <a:t>1.  Select Service</a:t>
          </a:r>
        </a:p>
        <a:p>
          <a:pPr algn="l" rtl="0">
            <a:defRPr sz="1000"/>
          </a:pPr>
          <a:r>
            <a:rPr lang="en-US" sz="1000" b="0" i="0" u="none" strike="noStrike" baseline="0">
              <a:solidFill>
                <a:srgbClr val="000000"/>
              </a:solidFill>
              <a:latin typeface="Arial"/>
              <a:cs typeface="Arial"/>
            </a:rPr>
            <a:t>2.  Select desired cost element or appropriation, APN - Aircraft Procurement Navy</a:t>
          </a:r>
        </a:p>
        <a:p>
          <a:pPr algn="l" rtl="0">
            <a:defRPr sz="1000"/>
          </a:pPr>
          <a:r>
            <a:rPr lang="en-US" sz="1000" b="0" i="0" u="none" strike="noStrike" baseline="0">
              <a:solidFill>
                <a:srgbClr val="000000"/>
              </a:solidFill>
              <a:latin typeface="Arial"/>
              <a:cs typeface="Arial"/>
            </a:rPr>
            <a:t>3.  Enter the base/input year, 2002</a:t>
          </a:r>
        </a:p>
        <a:p>
          <a:pPr algn="l" rtl="0">
            <a:defRPr sz="1000"/>
          </a:pPr>
          <a:r>
            <a:rPr lang="en-US" sz="1000" b="0" i="0" u="none" strike="noStrike" baseline="0">
              <a:solidFill>
                <a:srgbClr val="000000"/>
              </a:solidFill>
              <a:latin typeface="Arial"/>
              <a:cs typeface="Arial"/>
            </a:rPr>
            <a:t>4.  Select the desired conversion, Then-Year $ to Constant $</a:t>
          </a:r>
        </a:p>
        <a:p>
          <a:pPr algn="l" rtl="0">
            <a:defRPr sz="1000"/>
          </a:pPr>
          <a:r>
            <a:rPr lang="en-US" sz="1000" b="0" i="0" u="none" strike="noStrike" baseline="0">
              <a:solidFill>
                <a:srgbClr val="000000"/>
              </a:solidFill>
              <a:latin typeface="Arial"/>
              <a:cs typeface="Arial"/>
            </a:rPr>
            <a:t>5.  Enter the output/target year, 2007</a:t>
          </a:r>
        </a:p>
        <a:p>
          <a:pPr algn="l" rtl="0">
            <a:defRPr sz="1000"/>
          </a:pPr>
          <a:r>
            <a:rPr lang="en-US" sz="1000" b="0" i="0" u="none" strike="noStrike" baseline="0">
              <a:solidFill>
                <a:srgbClr val="000000"/>
              </a:solidFill>
              <a:latin typeface="Arial"/>
              <a:cs typeface="Arial"/>
            </a:rPr>
            <a:t>6.  Enter the input cost in the blue cells on the Quick Look table</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13</xdr:col>
      <xdr:colOff>428625</xdr:colOff>
      <xdr:row>4</xdr:row>
      <xdr:rowOff>0</xdr:rowOff>
    </xdr:from>
    <xdr:ext cx="184731" cy="264560"/>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8963025" y="41148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194310</xdr:colOff>
      <xdr:row>4</xdr:row>
      <xdr:rowOff>104775</xdr:rowOff>
    </xdr:from>
    <xdr:to>
      <xdr:col>11</xdr:col>
      <xdr:colOff>521970</xdr:colOff>
      <xdr:row>60</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94310" y="1028700"/>
          <a:ext cx="7642860" cy="913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15000"/>
            </a:lnSpc>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Cost Community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Times New Roman" panose="02020603050405020304" pitchFamily="18"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A CAPE led effort has developed</a:t>
          </a:r>
          <a:r>
            <a:rPr lang="en-US" sz="1100" baseline="0">
              <a:effectLst/>
              <a:latin typeface="Arial" panose="020B0604020202020204" pitchFamily="34" charset="0"/>
              <a:ea typeface="Times New Roman" panose="02020603050405020304" pitchFamily="18" charset="0"/>
              <a:cs typeface="Times New Roman" panose="02020603050405020304" pitchFamily="18" charset="0"/>
            </a:rPr>
            <a:t> a set of</a:t>
          </a:r>
          <a:r>
            <a:rPr lang="en-US" sz="1100">
              <a:effectLst/>
              <a:latin typeface="Arial" panose="020B0604020202020204" pitchFamily="34" charset="0"/>
              <a:ea typeface="Times New Roman" panose="02020603050405020304" pitchFamily="18" charset="0"/>
              <a:cs typeface="Times New Roman" panose="02020603050405020304" pitchFamily="18" charset="0"/>
            </a:rPr>
            <a:t> best practices for incorporating inflation and price escalation into cost analysis. </a:t>
          </a:r>
          <a:r>
            <a:rPr lang="en-US" sz="1100" b="1" i="1">
              <a:effectLst/>
              <a:latin typeface="Arial" panose="020B0604020202020204" pitchFamily="34" charset="0"/>
              <a:ea typeface="Times New Roman" panose="02020603050405020304" pitchFamily="18" charset="0"/>
              <a:cs typeface="Times New Roman" panose="02020603050405020304" pitchFamily="18" charset="0"/>
            </a:rPr>
            <a:t>It hopes to encourage analysts to better document and understand the use of indices (inflation and escalation).</a:t>
          </a:r>
          <a:r>
            <a:rPr lang="en-US" sz="1100">
              <a:solidFill>
                <a:srgbClr val="000000"/>
              </a:solidFill>
              <a:effectLst/>
              <a:latin typeface="Arial" panose="020B0604020202020204" pitchFamily="34" charset="0"/>
              <a:ea typeface="Times New Roman" panose="02020603050405020304" pitchFamily="18" charset="0"/>
              <a:cs typeface="Times New Roman" panose="02020603050405020304" pitchFamily="18" charset="0"/>
            </a:rPr>
            <a:t> This guidance on the Inflation/Escalation issue and the need for better documentation can be found on  CAPE's website.</a:t>
          </a:r>
          <a:r>
            <a:rPr lang="en-US" sz="1100">
              <a:effectLst/>
              <a:latin typeface="Arial" panose="020B0604020202020204" pitchFamily="34" charset="0"/>
              <a:ea typeface="Times New Roman" panose="02020603050405020304" pitchFamily="18" charset="0"/>
              <a:cs typeface="Times New Roman" panose="02020603050405020304" pitchFamily="18" charset="0"/>
            </a:rPr>
            <a:t>  Below, is a review of a few points, for JIC users, related to this effort.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Inflation</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0"/>
            </a:spcAft>
            <a:tabLst>
              <a:tab pos="114300" algn="l"/>
              <a:tab pos="283210" algn="l"/>
              <a:tab pos="34290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Inflation is an economy wide measure and reflects an increase in the general price level overtime.  The GDP Implicit Price Deflator, reflected in OSD Inflation Guidance, is an example of an inflation index. This inflation index is reflected in this calculator inflation indices.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Escalation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lnSpc>
              <a:spcPct val="115000"/>
            </a:lnSpc>
            <a:spcBef>
              <a:spcPts val="0"/>
            </a:spcBef>
            <a:spcAft>
              <a:spcPts val="1000"/>
            </a:spcAft>
            <a:tabLst>
              <a:tab pos="114300" algn="l"/>
              <a:tab pos="285750" algn="l"/>
            </a:tabLst>
          </a:pPr>
          <a:r>
            <a:rPr lang="en-US" sz="1100">
              <a:effectLst/>
              <a:latin typeface="Arial" panose="020B0604020202020204" pitchFamily="34" charset="0"/>
              <a:ea typeface="Times New Roman" panose="02020603050405020304" pitchFamily="18" charset="0"/>
              <a:cs typeface="Times New Roman" panose="02020603050405020304" pitchFamily="18" charset="0"/>
            </a:rPr>
            <a:t>Escalation is an increase in the nominal price (a decline is de-escalation) of a good, service, or a particular set of goods and services.  It reflects not only inflation but also the real price change of the good or service.  The JIC's fuel, milpay and civpay indices are examples of escalation indices. Navy cost analysts (traditionally less so for Army analysts) often make use of other commodity specific escalation indices (from BLS, IHS Global Insight, or custom built) to provide a more realistic cost estimate.  Such non-standard indices are not found in this calculator with one exception the NAVSEA/BLS index which reflects SCN escalation for history and OSD inflation guidance for the out years.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spcBef>
              <a:spcPts val="0"/>
            </a:spcBef>
            <a:spcAft>
              <a:spcPts val="0"/>
            </a:spcAft>
            <a:tabLst>
              <a:tab pos="114300" algn="l"/>
              <a:tab pos="283210" algn="l"/>
            </a:tabLst>
          </a:pPr>
          <a:r>
            <a:rPr lang="en-US" sz="1200">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342900" marR="0" lvl="0" indent="-342900">
            <a:lnSpc>
              <a:spcPct val="115000"/>
            </a:lnSpc>
            <a:spcBef>
              <a:spcPts val="0"/>
            </a:spcBef>
            <a:spcAft>
              <a:spcPts val="0"/>
            </a:spcAft>
            <a:buFont typeface="Symbol" panose="05050102010706020507" pitchFamily="18" charset="2"/>
            <a:buChar char=""/>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Use of Joint Inflation Calculator (JIC)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285750" marR="0">
            <a:lnSpc>
              <a:spcPct val="115000"/>
            </a:lnSpc>
            <a:spcBef>
              <a:spcPts val="0"/>
            </a:spcBef>
            <a:spcAft>
              <a:spcPts val="1000"/>
            </a:spcAft>
            <a:tabLst>
              <a:tab pos="114300" algn="l"/>
              <a:tab pos="283210" algn="l"/>
              <a:tab pos="342900" algn="l"/>
            </a:tabLst>
          </a:pPr>
          <a:r>
            <a:rPr lang="en-US" sz="1200">
              <a:effectLst/>
              <a:latin typeface="Arial" panose="020B0604020202020204" pitchFamily="34" charset="0"/>
              <a:ea typeface="Calibri" panose="020F0502020204030204" pitchFamily="34" charset="0"/>
              <a:cs typeface="Times New Roman" panose="02020603050405020304" pitchFamily="18" charset="0"/>
            </a:rPr>
            <a:t> </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The JIC contains numerous indices based on the rate of inflation given in the annual OSD Inflation Guidance.  It also contains a number of indices based on price escalation (Fuel and Pay - from OSD Guidance) and still others (Composite) that are a combination of inflation and escalation based rates.  Analysts are responsible for the proper selection and use of the indices and should confer with their management on what is appropriate.</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 </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85750" algn="l"/>
            </a:tabLst>
          </a:pPr>
          <a:r>
            <a:rPr lang="en-US" sz="1100">
              <a:solidFill>
                <a:srgbClr val="000000"/>
              </a:solidFill>
              <a:effectLst/>
              <a:latin typeface="Arial" panose="020B0604020202020204" pitchFamily="34" charset="0"/>
              <a:ea typeface="Times New Roman" panose="02020603050405020304" pitchFamily="18" charset="0"/>
            </a:rPr>
            <a:t>To adjust for inflation only (Constant Dollar), the fuel, milpay, and civpay indices should not be used. It is suggested that you use the General Inflation Index now provided in the JIC (last selection in</a:t>
          </a:r>
          <a:r>
            <a:rPr lang="en-US" sz="1100" baseline="0">
              <a:solidFill>
                <a:srgbClr val="000000"/>
              </a:solidFill>
              <a:effectLst/>
              <a:latin typeface="Arial" panose="020B0604020202020204" pitchFamily="34" charset="0"/>
              <a:ea typeface="Times New Roman" panose="02020603050405020304" pitchFamily="18" charset="0"/>
            </a:rPr>
            <a:t> the Navy pick list)</a:t>
          </a:r>
          <a:r>
            <a:rPr lang="en-US" sz="1100">
              <a:solidFill>
                <a:srgbClr val="000000"/>
              </a:solidFill>
              <a:effectLst/>
              <a:latin typeface="Arial" panose="020B0604020202020204" pitchFamily="34" charset="0"/>
              <a:ea typeface="Times New Roman" panose="02020603050405020304" pitchFamily="18" charset="0"/>
            </a:rPr>
            <a:t>. </a:t>
          </a:r>
          <a:r>
            <a:rPr lang="en-US" sz="1100" i="1" u="sng">
              <a:solidFill>
                <a:srgbClr val="000000"/>
              </a:solidFill>
              <a:effectLst/>
              <a:latin typeface="Arial" panose="020B0604020202020204" pitchFamily="34" charset="0"/>
              <a:ea typeface="Times New Roman" panose="02020603050405020304" pitchFamily="18" charset="0"/>
            </a:rPr>
            <a:t>Prior to 1983 this index is based on OPM Table 10.1 GDP Price index (Gross Domestic Product and Deflators used in the Historical Tables) due to the variability between cost categories in guidance prior to 1983. From 1983 on is based on annual OSD Inflation Guidance.</a:t>
          </a:r>
          <a:r>
            <a:rPr lang="en-US" sz="1100" i="1">
              <a:solidFill>
                <a:srgbClr val="000000"/>
              </a:solidFill>
              <a:effectLst/>
              <a:latin typeface="Arial" panose="020B0604020202020204" pitchFamily="34" charset="0"/>
              <a:ea typeface="Times New Roman" panose="02020603050405020304" pitchFamily="18" charset="0"/>
            </a:rPr>
            <a:t> A</a:t>
          </a:r>
          <a:r>
            <a:rPr lang="en-US" sz="1100">
              <a:solidFill>
                <a:srgbClr val="000000"/>
              </a:solidFill>
              <a:effectLst/>
              <a:latin typeface="Arial" panose="020B0604020202020204" pitchFamily="34" charset="0"/>
              <a:ea typeface="Times New Roman" panose="02020603050405020304" pitchFamily="18" charset="0"/>
            </a:rPr>
            <a:t>nalyst should realize that the use of the milpay, civpay, or fuel index is making an escalation adjustment (Constant Price) and not an inflation adjustment.</a:t>
          </a:r>
          <a:endParaRPr lang="en-US" sz="1200">
            <a:effectLst/>
            <a:latin typeface="Times New Roman" panose="02020603050405020304" pitchFamily="18" charset="0"/>
            <a:ea typeface="Times New Roman" panose="02020603050405020304" pitchFamily="18" charset="0"/>
          </a:endParaRPr>
        </a:p>
        <a:p>
          <a:pPr marL="114300" marR="0">
            <a:spcBef>
              <a:spcPts val="0"/>
            </a:spcBef>
            <a:spcAft>
              <a:spcPts val="0"/>
            </a:spcAft>
            <a:tabLst>
              <a:tab pos="228600" algn="l"/>
              <a:tab pos="283210" algn="l"/>
            </a:tabLst>
          </a:pPr>
          <a:r>
            <a:rPr lang="en-US" sz="1200">
              <a:effectLst/>
              <a:latin typeface="Times New Roman" panose="02020603050405020304" pitchFamily="18" charset="0"/>
              <a:ea typeface="Times New Roman" panose="02020603050405020304" pitchFamily="18" charset="0"/>
            </a:rPr>
            <a:t> </a:t>
          </a:r>
        </a:p>
        <a:p>
          <a:pPr marL="114300" marR="0">
            <a:spcBef>
              <a:spcPts val="0"/>
            </a:spcBef>
            <a:spcAft>
              <a:spcPts val="0"/>
            </a:spcAft>
            <a:tabLst>
              <a:tab pos="228600" algn="l"/>
              <a:tab pos="283210" algn="l"/>
            </a:tabLst>
          </a:pPr>
          <a:r>
            <a:rPr lang="en-US" sz="1100">
              <a:solidFill>
                <a:srgbClr val="000000"/>
              </a:solidFill>
              <a:effectLst/>
              <a:latin typeface="Arial" panose="020B0604020202020204" pitchFamily="34" charset="0"/>
              <a:ea typeface="Times New Roman" panose="02020603050405020304" pitchFamily="18" charset="0"/>
            </a:rPr>
            <a:t>Additionally, analysts are reminded not all conversions are appropriate at all times. A then-year $ to then-year $ conversion of a major Navy procurement using the JIC's indices will often produce an incorrect adjustment.  To produce a more realistic estimate many large Navy programs will use non-OSD indices (IHS Global Insight and others) for their then-year program cost estimate. Using the OSD guidance based JIC inflation indices to convert to another then-year value will be incorrect because we are not using the original industry/commodity index used to produce the initial then-year estimate. (This is less of an issue for major Army procurements. ) Similarly, a constant $ to then-year $ conversion will only be correct if we want the then-year costs to reflect only inflation or when the general inflation rate is a good proxy for the actual cost increases.</a:t>
          </a:r>
          <a:endParaRPr lang="en-US" sz="1200">
            <a:effectLst/>
            <a:latin typeface="Times New Roman" panose="02020603050405020304" pitchFamily="18" charset="0"/>
            <a:ea typeface="Times New Roman" panose="02020603050405020304" pitchFamily="18" charset="0"/>
          </a:endParaRPr>
        </a:p>
        <a:p>
          <a:pPr marL="0" marR="0">
            <a:lnSpc>
              <a:spcPct val="115000"/>
            </a:lnSpc>
            <a:spcBef>
              <a:spcPts val="0"/>
            </a:spcBef>
            <a:spcAft>
              <a:spcPts val="1000"/>
            </a:spcAft>
            <a:tabLst>
              <a:tab pos="114300" algn="l"/>
              <a:tab pos="283210" algn="l"/>
            </a:tabLs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57150</xdr:colOff>
      <xdr:row>1</xdr:row>
      <xdr:rowOff>38100</xdr:rowOff>
    </xdr:from>
    <xdr:to>
      <xdr:col>19</xdr:col>
      <xdr:colOff>200025</xdr:colOff>
      <xdr:row>2</xdr:row>
      <xdr:rowOff>114300</xdr:rowOff>
    </xdr:to>
    <xdr:sp macro="" textlink="">
      <xdr:nvSpPr>
        <xdr:cNvPr id="14337" name="Text Box 1">
          <a:extLst>
            <a:ext uri="{FF2B5EF4-FFF2-40B4-BE49-F238E27FC236}">
              <a16:creationId xmlns:a16="http://schemas.microsoft.com/office/drawing/2014/main"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This sheet is not protected.  </a:t>
          </a:r>
        </a:p>
      </xdr:txBody>
    </xdr:sp>
    <xdr:clientData/>
  </xdr:twoCellAnchor>
  <xdr:twoCellAnchor>
    <xdr:from>
      <xdr:col>1</xdr:col>
      <xdr:colOff>57150</xdr:colOff>
      <xdr:row>1</xdr:row>
      <xdr:rowOff>38100</xdr:rowOff>
    </xdr:from>
    <xdr:to>
      <xdr:col>19</xdr:col>
      <xdr:colOff>200025</xdr:colOff>
      <xdr:row>2</xdr:row>
      <xdr:rowOff>114300</xdr:rowOff>
    </xdr:to>
    <xdr:sp macro="" textlink="">
      <xdr:nvSpPr>
        <xdr:cNvPr id="3" name="Text Box 1">
          <a:extLst>
            <a:ext uri="{FF2B5EF4-FFF2-40B4-BE49-F238E27FC236}">
              <a16:creationId xmlns:a16="http://schemas.microsoft.com/office/drawing/2014/main" id="{00000000-0008-0000-0E00-000001380000}"/>
            </a:ext>
          </a:extLst>
        </xdr:cNvPr>
        <xdr:cNvSpPr txBox="1">
          <a:spLocks noChangeArrowheads="1"/>
        </xdr:cNvSpPr>
      </xdr:nvSpPr>
      <xdr:spPr bwMode="auto">
        <a:xfrm>
          <a:off x="542925" y="276225"/>
          <a:ext cx="7686675" cy="5429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These raw FY inflation rates are transferred from the "Inflation" sheet in the Inflation Update workbook.  They are obtained directly from OSD except for the military and civilian pay rates which are adjusted from calendar to fiscal year, and SCN(NAVSEA/BLSHIST) which uses historical data from Bureal of Labor Statistics.  Addiitionally, post FYDP fuel is produced by the CAPE. This sheet is not protected.  </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571500</xdr:colOff>
      <xdr:row>15</xdr:row>
      <xdr:rowOff>9525</xdr:rowOff>
    </xdr:from>
    <xdr:to>
      <xdr:col>8</xdr:col>
      <xdr:colOff>294705</xdr:colOff>
      <xdr:row>39</xdr:row>
      <xdr:rowOff>132849</xdr:rowOff>
    </xdr:to>
    <xdr:pic>
      <xdr:nvPicPr>
        <xdr:cNvPr id="4" name="Picture 3" descr="Wor202.png">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cstate="print"/>
        <a:stretch>
          <a:fillRect/>
        </a:stretch>
      </xdr:blipFill>
      <xdr:spPr>
        <a:xfrm>
          <a:off x="571500" y="2638425"/>
          <a:ext cx="4561905" cy="4009524"/>
        </a:xfrm>
        <a:prstGeom prst="rect">
          <a:avLst/>
        </a:prstGeom>
      </xdr:spPr>
    </xdr:pic>
    <xdr:clientData/>
  </xdr:twoCellAnchor>
  <xdr:twoCellAnchor editAs="oneCell">
    <xdr:from>
      <xdr:col>1</xdr:col>
      <xdr:colOff>0</xdr:colOff>
      <xdr:row>7</xdr:row>
      <xdr:rowOff>0</xdr:rowOff>
    </xdr:from>
    <xdr:to>
      <xdr:col>12</xdr:col>
      <xdr:colOff>333375</xdr:colOff>
      <xdr:row>9</xdr:row>
      <xdr:rowOff>38055</xdr:rowOff>
    </xdr:to>
    <xdr:pic>
      <xdr:nvPicPr>
        <xdr:cNvPr id="5" name="Picture 4" descr="Wor1FA.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stretch>
          <a:fillRect/>
        </a:stretch>
      </xdr:blipFill>
      <xdr:spPr>
        <a:xfrm>
          <a:off x="419100" y="1247775"/>
          <a:ext cx="7038975" cy="3619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0000"/>
        </a:solidFill>
        <a:ln w="25400">
          <a:solidFill>
            <a:srgbClr val="000000"/>
          </a:solidFill>
          <a:round/>
          <a:headEnd/>
          <a:tailEnd/>
        </a:ln>
        <a:effectLst/>
      </a:spPr>
      <a:bodyPr vertOverflow="clip" wrap="square" lIns="36576" tIns="27432" rIns="36576" bIns="27432" anchor="ctr" upright="1"/>
      <a:lstStyle>
        <a:defPPr algn="ctr" rtl="0">
          <a:defRPr sz="1200" b="1" i="0" u="none" strike="noStrike" baseline="0">
            <a:solidFill>
              <a:srgbClr val="FFFFFF"/>
            </a:solidFill>
            <a:latin typeface="Arial"/>
            <a:cs typeface="Arial"/>
          </a:defRPr>
        </a:defPPr>
      </a:lstStyle>
    </a:spDef>
    <a:lnDef>
      <a:spPr bwMode="auto">
        <a:xfrm>
          <a:off x="0" y="0"/>
          <a:ext cx="1" cy="1"/>
        </a:xfrm>
        <a:custGeom>
          <a:avLst/>
          <a:gdLst/>
          <a:ahLst/>
          <a:cxnLst/>
          <a:rect l="0" t="0" r="0" b="0"/>
          <a:pathLst/>
        </a:custGeom>
        <a:solidFill>
          <a:srgbClr val="DDDDDD"/>
        </a:solidFill>
        <a:ln w="9525" cap="flat" cmpd="sng" algn="ctr">
          <a:solidFill>
            <a:srgbClr val="000000"/>
          </a:solidFill>
          <a:prstDash val="solid"/>
          <a:round/>
          <a:headEnd type="none" w="med" len="med"/>
          <a:tailEnd type="none" w="med" len="med"/>
        </a:ln>
        <a:effectLst>
          <a:outerShdw dist="35921" dir="2700000" algn="ctr" rotWithShape="0">
            <a:srgbClr val="80808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ncca.navy.mil/tools/OSD_Inflation_handbook.pdf" TargetMode="External"/><Relationship Id="rId1" Type="http://schemas.openxmlformats.org/officeDocument/2006/relationships/hyperlink" Target="https://myclass.dau.mil/webapps/portal/frameset.jsp?tab_tab_group_id=_21_1"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asafm.army.mil/offices/ce/CRBresources.html" TargetMode="External"/><Relationship Id="rId1" Type="http://schemas.openxmlformats.org/officeDocument/2006/relationships/hyperlink" Target="http://asafm.army.mil/offices/office.aspx?officecode=1400" TargetMode="External"/><Relationship Id="rId4"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asafm.army.mil/offices/ce/CRBresources.html" TargetMode="External"/><Relationship Id="rId2" Type="http://schemas.openxmlformats.org/officeDocument/2006/relationships/hyperlink" Target="https://www.ncca.navy.mil/tools/inflation.cfm" TargetMode="External"/><Relationship Id="rId1" Type="http://schemas.openxmlformats.org/officeDocument/2006/relationships/hyperlink" Target="mailto:Jic@navy.mil" TargetMode="External"/><Relationship Id="rId5" Type="http://schemas.openxmlformats.org/officeDocument/2006/relationships/drawing" Target="../drawings/drawing11.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H28"/>
  <sheetViews>
    <sheetView showGridLines="0" showRowColHeaders="0" tabSelected="1" showRuler="0" zoomScaleNormal="100" workbookViewId="0">
      <selection activeCell="G8" sqref="G8"/>
    </sheetView>
  </sheetViews>
  <sheetFormatPr defaultColWidth="9.140625" defaultRowHeight="12.75"/>
  <cols>
    <col min="1" max="1" width="13.85546875" style="170" customWidth="1"/>
    <col min="2" max="2" width="87.28515625" style="172" customWidth="1"/>
    <col min="3" max="3" width="18.5703125" style="171" customWidth="1"/>
    <col min="4" max="4" width="14.42578125" style="170" bestFit="1" customWidth="1"/>
    <col min="5" max="5" width="15" style="170" customWidth="1"/>
    <col min="6" max="6" width="9.140625" style="170"/>
    <col min="7" max="7" width="9" style="170" customWidth="1"/>
    <col min="8" max="8" width="11.28515625" style="170" bestFit="1" customWidth="1"/>
    <col min="9" max="16384" width="9.140625" style="170"/>
  </cols>
  <sheetData>
    <row r="1" spans="1:8" ht="25.5" customHeight="1">
      <c r="B1" s="518"/>
      <c r="C1" s="239">
        <f ca="1">NOW()</f>
        <v>43565.494983564815</v>
      </c>
      <c r="E1" s="517"/>
    </row>
    <row r="2" spans="1:8" ht="21.95" customHeight="1">
      <c r="A2" s="401"/>
      <c r="B2" s="368"/>
      <c r="C2" s="368"/>
      <c r="D2" s="401"/>
      <c r="E2" s="584"/>
    </row>
    <row r="3" spans="1:8" ht="45.75" customHeight="1">
      <c r="B3" s="347"/>
      <c r="C3" s="212"/>
      <c r="D3" s="517"/>
    </row>
    <row r="4" spans="1:8">
      <c r="C4"/>
    </row>
    <row r="5" spans="1:8">
      <c r="A5" s="386"/>
      <c r="C5"/>
    </row>
    <row r="6" spans="1:8" ht="51" customHeight="1">
      <c r="A6"/>
      <c r="C6"/>
      <c r="D6" s="173"/>
      <c r="E6" s="770"/>
      <c r="F6" s="770"/>
    </row>
    <row r="7" spans="1:8" ht="14.25">
      <c r="B7" s="768" t="s">
        <v>143</v>
      </c>
      <c r="C7" s="769"/>
      <c r="D7" s="173"/>
      <c r="E7" s="11"/>
    </row>
    <row r="8" spans="1:8">
      <c r="A8" s="264" t="s">
        <v>2</v>
      </c>
      <c r="B8" s="606" t="s">
        <v>707</v>
      </c>
      <c r="C8" s="604" t="s">
        <v>659</v>
      </c>
      <c r="D8" s="173"/>
      <c r="E8" s="11"/>
    </row>
    <row r="9" spans="1:8" s="174" customFormat="1" ht="16.5" customHeight="1">
      <c r="B9" s="388" t="s">
        <v>486</v>
      </c>
      <c r="C9" s="603" t="s">
        <v>96</v>
      </c>
      <c r="D9" s="707"/>
      <c r="E9" s="744"/>
      <c r="G9" s="176"/>
    </row>
    <row r="10" spans="1:8" s="174" customFormat="1" ht="31.5" customHeight="1">
      <c r="B10" s="602" t="s">
        <v>499</v>
      </c>
      <c r="C10" s="603" t="s">
        <v>97</v>
      </c>
      <c r="D10" s="740"/>
      <c r="E10"/>
      <c r="F10"/>
      <c r="G10" s="176"/>
    </row>
    <row r="11" spans="1:8" s="174" customFormat="1">
      <c r="B11" s="388" t="s">
        <v>497</v>
      </c>
      <c r="C11" s="603" t="s">
        <v>153</v>
      </c>
      <c r="E11" s="175"/>
      <c r="G11" s="176"/>
      <c r="H11" s="177"/>
    </row>
    <row r="12" spans="1:8" s="174" customFormat="1" ht="15" customHeight="1">
      <c r="B12" s="388" t="s">
        <v>576</v>
      </c>
      <c r="C12" s="603" t="s">
        <v>575</v>
      </c>
      <c r="E12" s="175"/>
      <c r="G12" s="176"/>
      <c r="H12" s="177"/>
    </row>
    <row r="13" spans="1:8" s="174" customFormat="1">
      <c r="B13" s="388" t="s">
        <v>708</v>
      </c>
      <c r="C13" s="603" t="s">
        <v>228</v>
      </c>
      <c r="E13"/>
      <c r="G13" s="176"/>
      <c r="H13" s="177"/>
    </row>
    <row r="14" spans="1:8" s="174" customFormat="1">
      <c r="B14" s="169" t="s">
        <v>302</v>
      </c>
      <c r="C14" s="603" t="s">
        <v>303</v>
      </c>
      <c r="E14" s="175"/>
      <c r="G14" s="176"/>
      <c r="H14" s="177"/>
    </row>
    <row r="15" spans="1:8" s="174" customFormat="1">
      <c r="B15" s="169" t="s">
        <v>154</v>
      </c>
      <c r="C15" s="603" t="s">
        <v>95</v>
      </c>
      <c r="E15" s="175"/>
      <c r="G15" s="176"/>
      <c r="H15" s="177"/>
    </row>
    <row r="16" spans="1:8" s="174" customFormat="1">
      <c r="B16" s="169" t="s">
        <v>184</v>
      </c>
      <c r="C16" s="603" t="s">
        <v>185</v>
      </c>
      <c r="E16" s="175"/>
    </row>
    <row r="17" spans="2:6" s="174" customFormat="1">
      <c r="B17" s="169" t="s">
        <v>397</v>
      </c>
      <c r="C17" s="603" t="s">
        <v>392</v>
      </c>
      <c r="E17" s="175"/>
    </row>
    <row r="18" spans="2:6" s="174" customFormat="1">
      <c r="B18" s="169" t="s">
        <v>127</v>
      </c>
      <c r="C18" s="603" t="s">
        <v>94</v>
      </c>
      <c r="E18"/>
      <c r="F18"/>
    </row>
    <row r="19" spans="2:6" s="174" customFormat="1">
      <c r="B19" s="388" t="s">
        <v>484</v>
      </c>
      <c r="C19" s="605" t="s">
        <v>696</v>
      </c>
    </row>
    <row r="20" spans="2:6" s="174" customFormat="1" ht="15">
      <c r="B20" s="384"/>
      <c r="C20" s="385"/>
    </row>
    <row r="21" spans="2:6" s="174" customFormat="1">
      <c r="B21" s="178" t="s">
        <v>121</v>
      </c>
      <c r="C21" s="33"/>
    </row>
    <row r="22" spans="2:6" s="174" customFormat="1">
      <c r="B22" s="766" t="s">
        <v>271</v>
      </c>
      <c r="C22" s="771"/>
    </row>
    <row r="23" spans="2:6" s="174" customFormat="1">
      <c r="B23" s="772" t="s">
        <v>709</v>
      </c>
      <c r="C23" s="767"/>
      <c r="E23" s="179"/>
    </row>
    <row r="24" spans="2:6" s="174" customFormat="1">
      <c r="B24" s="766" t="s">
        <v>139</v>
      </c>
      <c r="C24" s="771"/>
    </row>
    <row r="25" spans="2:6" s="174" customFormat="1">
      <c r="B25" s="766" t="s">
        <v>209</v>
      </c>
      <c r="C25" s="767"/>
    </row>
    <row r="27" spans="2:6" ht="12.75" customHeight="1"/>
    <row r="28" spans="2:6">
      <c r="B28" s="179"/>
    </row>
  </sheetData>
  <mergeCells count="6">
    <mergeCell ref="B25:C25"/>
    <mergeCell ref="B7:C7"/>
    <mergeCell ref="E6:F6"/>
    <mergeCell ref="B22:C22"/>
    <mergeCell ref="B23:C23"/>
    <mergeCell ref="B24:C24"/>
  </mergeCells>
  <phoneticPr fontId="0" type="noConversion"/>
  <hyperlinks>
    <hyperlink ref="C8" location="Inflation_Escalation!A1" display="Inflation_Escalation"/>
    <hyperlink ref="C9" location="Instructions!A1" display="Instructions"/>
    <hyperlink ref="C10" location="Query!A1" display="Query"/>
    <hyperlink ref="C11" location="'Inflation Table'!A1" display="Inflation Table"/>
    <hyperlink ref="C12" location="Examples_notes!A1" display="Examples _Notes"/>
    <hyperlink ref="C13" location="'Multi Appn'!A1" display="Multi Appn"/>
    <hyperlink ref="C14" location="'Army Multi Appn'!A1" display="Army Multi Appn"/>
    <hyperlink ref="C15" location="'SAR '!A1" display="SAR"/>
    <hyperlink ref="C16" location="'SAR Calc'!A1" display="SAR Calculator"/>
    <hyperlink ref="C17" location="'Army Notes'!A1" display="Army Notes"/>
    <hyperlink ref="C18" location="Titles!A1" display="Titles"/>
    <hyperlink ref="C19" location="Glossary!A1" display="Glossary"/>
  </hyperlinks>
  <pageMargins left="0.2" right="0.16" top="0.45" bottom="0.36" header="0.28000000000000003" footer="0.43"/>
  <pageSetup scale="6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T140"/>
  <sheetViews>
    <sheetView showGridLines="0" showRowColHeaders="0" zoomScaleNormal="100" workbookViewId="0"/>
  </sheetViews>
  <sheetFormatPr defaultRowHeight="12.75"/>
  <cols>
    <col min="1" max="1" width="5.7109375" customWidth="1"/>
    <col min="2" max="2" width="14.28515625" customWidth="1"/>
    <col min="3" max="3" width="22.42578125" customWidth="1"/>
    <col min="4" max="4" width="16.5703125" customWidth="1"/>
    <col min="5" max="5" width="22.7109375" customWidth="1"/>
    <col min="6" max="6" width="13.5703125" style="2" customWidth="1"/>
    <col min="7" max="7" width="19.7109375" customWidth="1"/>
    <col min="8" max="8" width="4.28515625" style="2" customWidth="1"/>
    <col min="9" max="9" width="11.85546875" style="2" customWidth="1"/>
    <col min="10" max="10" width="13.7109375" style="2" customWidth="1"/>
    <col min="11" max="11" width="15" style="2" customWidth="1"/>
    <col min="12" max="12" width="8.85546875" style="128" hidden="1" customWidth="1"/>
    <col min="13" max="13" width="9.140625" hidden="1" customWidth="1"/>
    <col min="14" max="14" width="13.140625" hidden="1" customWidth="1"/>
    <col min="15" max="15" width="9.140625" style="39" hidden="1" customWidth="1"/>
    <col min="16" max="16" width="8.28515625" style="39" hidden="1" customWidth="1"/>
    <col min="17" max="19" width="8.7109375" style="39" hidden="1" customWidth="1"/>
    <col min="20" max="20" width="11.28515625" style="39" hidden="1" customWidth="1"/>
    <col min="21" max="21" width="10" style="40" hidden="1" customWidth="1"/>
    <col min="22" max="22" width="8.7109375" style="40" hidden="1" customWidth="1"/>
    <col min="23" max="24" width="9.140625" hidden="1" customWidth="1"/>
    <col min="25" max="25" width="9.85546875" hidden="1" customWidth="1"/>
    <col min="26" max="26" width="7.42578125" hidden="1" customWidth="1"/>
    <col min="27" max="27" width="9.140625" style="11" hidden="1" customWidth="1"/>
    <col min="28" max="28" width="10.7109375" hidden="1" customWidth="1"/>
    <col min="29" max="30" width="9.140625" hidden="1" customWidth="1"/>
    <col min="31" max="47" width="9.140625" customWidth="1"/>
  </cols>
  <sheetData>
    <row r="1" spans="1:46" s="269" customFormat="1" ht="102" customHeight="1" thickBot="1">
      <c r="A1" s="265"/>
      <c r="B1" s="519"/>
      <c r="C1" s="266" t="s">
        <v>487</v>
      </c>
      <c r="D1" s="267"/>
      <c r="E1" s="267"/>
      <c r="F1" s="267"/>
      <c r="G1" s="268"/>
      <c r="H1" s="268"/>
      <c r="I1" s="773" t="s">
        <v>444</v>
      </c>
      <c r="J1" s="774"/>
      <c r="K1" s="341"/>
      <c r="L1" s="270"/>
      <c r="M1" s="271" t="s">
        <v>734</v>
      </c>
      <c r="N1" s="272"/>
      <c r="O1" s="272">
        <v>17</v>
      </c>
      <c r="P1" s="273"/>
      <c r="Q1" s="273"/>
      <c r="R1" s="273"/>
      <c r="S1" s="273"/>
      <c r="T1" s="273"/>
      <c r="U1" s="273"/>
      <c r="V1" s="273"/>
    </row>
    <row r="2" spans="1:46" s="588" customFormat="1" ht="18.95" customHeight="1" thickBot="1">
      <c r="A2" s="775"/>
      <c r="B2" s="776"/>
      <c r="C2" s="776"/>
      <c r="D2" s="776"/>
      <c r="E2" s="586" t="s">
        <v>520</v>
      </c>
      <c r="F2" s="789"/>
      <c r="G2" s="789"/>
      <c r="H2" s="789"/>
      <c r="I2" s="789"/>
      <c r="J2" s="789"/>
      <c r="K2" s="789"/>
      <c r="L2" s="789"/>
      <c r="M2" s="587">
        <v>5</v>
      </c>
      <c r="P2" s="589"/>
      <c r="Q2" s="589"/>
      <c r="R2" s="590"/>
      <c r="S2" s="590"/>
      <c r="T2" s="590"/>
      <c r="U2" s="590"/>
      <c r="V2" s="589"/>
      <c r="AA2" s="591"/>
      <c r="AB2" s="591"/>
      <c r="AC2" s="591"/>
      <c r="AD2" s="591"/>
      <c r="AE2" s="591"/>
      <c r="AF2" s="591"/>
      <c r="AG2" s="591"/>
      <c r="AH2" s="592"/>
      <c r="AI2" s="592"/>
      <c r="AJ2" s="592"/>
      <c r="AK2" s="592"/>
      <c r="AL2" s="592"/>
      <c r="AM2" s="592"/>
      <c r="AN2" s="592"/>
      <c r="AO2" s="592"/>
      <c r="AP2" s="592"/>
      <c r="AQ2" s="592"/>
      <c r="AR2" s="592"/>
      <c r="AS2" s="592"/>
      <c r="AT2" s="593"/>
    </row>
    <row r="3" spans="1:46" s="269" customFormat="1" ht="63" customHeight="1">
      <c r="C3" s="274" t="s">
        <v>437</v>
      </c>
      <c r="D3" s="352" t="s">
        <v>152</v>
      </c>
      <c r="E3" s="275"/>
      <c r="F3" s="275"/>
      <c r="G3" s="275"/>
      <c r="H3" s="275"/>
      <c r="J3" s="276"/>
      <c r="K3" s="277"/>
      <c r="L3" s="270"/>
      <c r="M3" s="272"/>
      <c r="N3" s="272"/>
      <c r="O3" s="278" t="s">
        <v>151</v>
      </c>
      <c r="P3" s="273"/>
      <c r="Q3" s="273"/>
      <c r="R3" s="273"/>
      <c r="S3" s="273"/>
      <c r="T3" s="273"/>
      <c r="U3" s="273"/>
      <c r="V3" s="273"/>
    </row>
    <row r="4" spans="1:46" s="279" customFormat="1" ht="11.25" customHeight="1">
      <c r="C4" s="585"/>
      <c r="D4" s="281"/>
      <c r="E4" s="282"/>
      <c r="F4" s="282"/>
      <c r="G4" s="282"/>
      <c r="H4" s="282"/>
      <c r="I4" s="282"/>
      <c r="J4" s="283"/>
      <c r="K4" s="284"/>
      <c r="L4" s="285"/>
      <c r="M4" s="286"/>
      <c r="N4" s="286"/>
      <c r="O4" s="287"/>
      <c r="P4" s="288"/>
      <c r="Q4" s="288"/>
      <c r="R4" s="288"/>
      <c r="S4" s="288"/>
      <c r="T4" s="288"/>
      <c r="U4" s="288"/>
      <c r="V4" s="288"/>
    </row>
    <row r="5" spans="1:46" s="279" customFormat="1" ht="7.5" customHeight="1" thickBot="1">
      <c r="C5" s="280"/>
      <c r="D5" s="281"/>
      <c r="E5" s="282"/>
      <c r="F5" s="282"/>
      <c r="G5" s="282"/>
      <c r="H5" s="282"/>
      <c r="I5" s="282"/>
      <c r="J5" s="283"/>
      <c r="K5" s="284"/>
      <c r="L5" s="285"/>
      <c r="M5" s="286"/>
      <c r="N5" s="286"/>
      <c r="O5" s="287"/>
      <c r="P5" s="288"/>
      <c r="Q5" s="288"/>
      <c r="R5" s="288"/>
      <c r="S5" s="288"/>
      <c r="T5" s="288"/>
      <c r="U5" s="288"/>
      <c r="V5" s="288"/>
    </row>
    <row r="6" spans="1:46" s="402" customFormat="1" ht="24" customHeight="1" thickTop="1" thickBot="1">
      <c r="C6" s="403" t="str">
        <f>IF($Q$45="Army","3. Enter Base/Input Year(1985 - 2060)","3. Enter Base/Input Year(1970 - 2060)")</f>
        <v>3. Enter Base/Input Year(1970 - 2060)</v>
      </c>
      <c r="E6" s="404">
        <v>2017</v>
      </c>
      <c r="F6" s="783"/>
      <c r="G6" s="784"/>
      <c r="I6" s="401"/>
      <c r="J6" s="645"/>
      <c r="K6" s="645"/>
      <c r="L6" s="646"/>
      <c r="M6" s="646"/>
      <c r="N6" s="646"/>
      <c r="O6" s="646"/>
      <c r="P6" s="405"/>
      <c r="Q6" s="405"/>
      <c r="R6" s="405"/>
      <c r="S6" s="405"/>
      <c r="T6" s="405"/>
      <c r="U6" s="405"/>
      <c r="V6" s="405"/>
    </row>
    <row r="7" spans="1:46" s="269" customFormat="1" ht="41.25" customHeight="1" thickTop="1">
      <c r="C7" s="289"/>
      <c r="D7" s="290"/>
      <c r="E7" s="291"/>
      <c r="F7" s="292"/>
      <c r="G7" s="293"/>
      <c r="K7" s="272"/>
      <c r="L7" s="594"/>
      <c r="M7" s="272"/>
      <c r="N7" s="272"/>
      <c r="O7" s="278"/>
      <c r="P7" s="273"/>
      <c r="Q7" s="273"/>
      <c r="R7" s="273"/>
      <c r="S7" s="273"/>
      <c r="T7" s="273"/>
      <c r="U7" s="273"/>
      <c r="V7" s="273"/>
    </row>
    <row r="8" spans="1:46" s="269" customFormat="1" ht="30" customHeight="1">
      <c r="C8" s="790" t="s">
        <v>393</v>
      </c>
      <c r="D8" s="791"/>
      <c r="E8" s="791"/>
      <c r="F8" s="791"/>
      <c r="G8" s="791"/>
      <c r="H8" s="792"/>
      <c r="I8" s="294"/>
      <c r="L8" s="295"/>
      <c r="O8" s="273"/>
      <c r="P8" s="273"/>
      <c r="Q8" s="273"/>
      <c r="R8" s="273"/>
      <c r="S8" s="273"/>
      <c r="T8" s="273"/>
      <c r="U8" s="273"/>
      <c r="V8" s="273"/>
    </row>
    <row r="9" spans="1:46" s="269" customFormat="1" ht="18.75" customHeight="1">
      <c r="C9" s="296" t="s">
        <v>394</v>
      </c>
      <c r="D9" s="289"/>
      <c r="E9" s="279"/>
      <c r="F9" s="279"/>
      <c r="G9" s="279"/>
      <c r="H9" s="297"/>
      <c r="I9" s="298"/>
      <c r="L9" s="295"/>
      <c r="O9" s="273"/>
      <c r="P9" s="273"/>
      <c r="Q9" s="273"/>
      <c r="R9" s="273"/>
      <c r="S9" s="273"/>
      <c r="T9" s="273"/>
      <c r="U9" s="273"/>
      <c r="V9" s="273"/>
    </row>
    <row r="10" spans="1:46" s="269" customFormat="1" ht="12.75" customHeight="1" thickBot="1">
      <c r="C10" s="296"/>
      <c r="D10" s="289"/>
      <c r="E10" s="279"/>
      <c r="F10" s="279"/>
      <c r="G10" s="279"/>
      <c r="H10" s="297"/>
      <c r="L10" s="295"/>
      <c r="O10" s="273"/>
      <c r="P10" s="273"/>
      <c r="Q10" s="273"/>
      <c r="R10" s="273"/>
      <c r="S10" s="273"/>
      <c r="T10" s="273"/>
      <c r="U10" s="273"/>
      <c r="V10" s="273"/>
    </row>
    <row r="11" spans="1:46" s="269" customFormat="1" ht="18.75" customHeight="1" thickTop="1" thickBot="1">
      <c r="C11" s="299" t="s">
        <v>438</v>
      </c>
      <c r="D11" s="300"/>
      <c r="E11" s="348">
        <v>2010</v>
      </c>
      <c r="F11" s="279"/>
      <c r="G11" s="279"/>
      <c r="H11" s="297"/>
      <c r="K11" s="301"/>
      <c r="L11" s="302"/>
      <c r="O11" s="273"/>
      <c r="P11" s="273"/>
      <c r="Q11" s="273"/>
      <c r="R11" s="273"/>
      <c r="S11" s="273"/>
      <c r="T11" s="273"/>
      <c r="U11" s="273"/>
      <c r="V11" s="273"/>
    </row>
    <row r="12" spans="1:46" s="269" customFormat="1" ht="18.75" customHeight="1" thickTop="1">
      <c r="C12" s="299" t="s">
        <v>296</v>
      </c>
      <c r="D12" s="300"/>
      <c r="E12" s="342"/>
      <c r="F12" s="303"/>
      <c r="G12" s="279"/>
      <c r="H12" s="297"/>
      <c r="I12" s="304"/>
      <c r="J12" s="305"/>
      <c r="L12" s="295"/>
      <c r="O12" s="273"/>
      <c r="P12" s="273"/>
      <c r="Q12" s="273"/>
      <c r="R12" s="273"/>
      <c r="S12" s="273"/>
      <c r="T12" s="273"/>
      <c r="U12" s="273"/>
      <c r="V12" s="273"/>
    </row>
    <row r="13" spans="1:46" s="269" customFormat="1" ht="15">
      <c r="C13" s="778" t="s">
        <v>134</v>
      </c>
      <c r="D13" s="779"/>
      <c r="E13" s="779"/>
      <c r="F13" s="779"/>
      <c r="G13" s="779"/>
      <c r="H13" s="345"/>
      <c r="I13" s="307"/>
      <c r="J13" s="305"/>
      <c r="L13" s="295"/>
      <c r="O13" s="273"/>
      <c r="P13" s="273"/>
      <c r="Q13" s="273"/>
      <c r="R13" s="273"/>
      <c r="S13" s="273"/>
      <c r="T13" s="273"/>
      <c r="U13" s="273"/>
      <c r="V13" s="273"/>
    </row>
    <row r="14" spans="1:46" s="269" customFormat="1" ht="32.25" customHeight="1">
      <c r="C14" s="780" t="str">
        <f>LOOKUP($O$45,Titles!$A101:$G150,Titles!$G$101:$G$150)</f>
        <v>APN = Aircraft Procurement, Navy (1506)</v>
      </c>
      <c r="D14" s="781"/>
      <c r="E14" s="781"/>
      <c r="F14" s="781"/>
      <c r="G14" s="782"/>
      <c r="H14" s="297"/>
      <c r="I14" s="304"/>
      <c r="J14" s="279"/>
      <c r="K14" s="279"/>
      <c r="L14" s="308"/>
      <c r="O14" s="273"/>
      <c r="P14" s="273"/>
      <c r="Q14" s="273"/>
      <c r="R14" s="273"/>
      <c r="S14" s="273"/>
      <c r="T14" s="273"/>
      <c r="U14" s="273"/>
      <c r="V14" s="273"/>
    </row>
    <row r="15" spans="1:46" s="269" customFormat="1" ht="28.5" customHeight="1">
      <c r="C15" s="309">
        <f ca="1">NOW()</f>
        <v>43565.494983564815</v>
      </c>
      <c r="D15" s="310"/>
      <c r="E15" s="349" t="s">
        <v>133</v>
      </c>
      <c r="F15" s="311" t="s">
        <v>128</v>
      </c>
      <c r="G15" s="311" t="s">
        <v>435</v>
      </c>
      <c r="H15" s="297"/>
      <c r="I15" s="279"/>
      <c r="J15" s="279"/>
      <c r="L15" s="308"/>
      <c r="O15" s="273"/>
      <c r="P15" s="273"/>
      <c r="Q15" s="273"/>
      <c r="R15" s="273"/>
      <c r="S15" s="273"/>
      <c r="T15" s="273"/>
      <c r="U15" s="273"/>
      <c r="V15" s="273"/>
    </row>
    <row r="16" spans="1:46" s="269" customFormat="1" ht="15" customHeight="1">
      <c r="C16" s="312" t="s">
        <v>141</v>
      </c>
      <c r="D16" s="313"/>
      <c r="E16" s="314">
        <f>+E6</f>
        <v>2017</v>
      </c>
      <c r="F16" s="280" t="s">
        <v>436</v>
      </c>
      <c r="G16" s="315">
        <f>+E11</f>
        <v>2010</v>
      </c>
      <c r="H16" s="297"/>
      <c r="I16" s="279"/>
      <c r="J16" s="316"/>
      <c r="K16" s="317"/>
      <c r="L16" s="308"/>
      <c r="O16" s="273"/>
      <c r="P16" s="273"/>
      <c r="Q16" s="273"/>
      <c r="R16" s="273"/>
      <c r="S16" s="273"/>
      <c r="T16" s="273"/>
      <c r="U16" s="273"/>
      <c r="V16" s="273"/>
    </row>
    <row r="17" spans="3:25" s="269" customFormat="1" ht="14.25" customHeight="1" thickBot="1">
      <c r="C17" s="318" t="s">
        <v>142</v>
      </c>
      <c r="D17" s="319"/>
      <c r="E17" s="320" t="str">
        <f>LOOKUP(O34,P36:P39,Q36:Q39)</f>
        <v>Constant$</v>
      </c>
      <c r="F17" s="321" t="s">
        <v>436</v>
      </c>
      <c r="G17" s="322" t="str">
        <f>LOOKUP(O34,P36:P39,R36:R39)</f>
        <v>Constant$</v>
      </c>
      <c r="H17" s="297"/>
      <c r="I17" s="279"/>
      <c r="J17" s="279"/>
      <c r="K17" s="317"/>
      <c r="L17" s="308"/>
      <c r="O17" s="273"/>
      <c r="P17" s="273"/>
      <c r="Q17" s="273"/>
      <c r="R17" s="273"/>
      <c r="S17" s="273"/>
      <c r="T17" s="273"/>
      <c r="U17" s="273"/>
      <c r="V17" s="273"/>
    </row>
    <row r="18" spans="3:25" s="269" customFormat="1" ht="15" thickBot="1">
      <c r="C18" s="785" t="s">
        <v>494</v>
      </c>
      <c r="D18" s="786"/>
      <c r="E18" s="350">
        <v>100</v>
      </c>
      <c r="F18" s="323">
        <f t="shared" ref="F18:F23" si="0">LOOKUP($O$34,$P$36:$P$39,$O$36:$O$39)</f>
        <v>0.89839503830849465</v>
      </c>
      <c r="G18" s="324">
        <f t="shared" ref="G18:G23" si="1">+F18*E18</f>
        <v>89.839503830849466</v>
      </c>
      <c r="H18" s="297"/>
      <c r="I18" s="279"/>
      <c r="J18" s="279"/>
      <c r="K18" s="317"/>
      <c r="L18" s="308"/>
      <c r="O18" s="273"/>
      <c r="P18" s="273"/>
      <c r="Q18" s="273"/>
      <c r="R18" s="273"/>
      <c r="S18" s="273"/>
      <c r="T18" s="273"/>
      <c r="U18" s="273"/>
      <c r="V18" s="273"/>
    </row>
    <row r="19" spans="3:25" s="269" customFormat="1" ht="15" thickBot="1">
      <c r="C19" s="787"/>
      <c r="D19" s="788"/>
      <c r="E19" s="350">
        <v>10000</v>
      </c>
      <c r="F19" s="323">
        <f t="shared" si="0"/>
        <v>0.89839503830849465</v>
      </c>
      <c r="G19" s="324">
        <f t="shared" si="1"/>
        <v>8983.9503830849462</v>
      </c>
      <c r="H19" s="343"/>
      <c r="I19" s="279"/>
      <c r="K19" s="325"/>
      <c r="L19" s="295"/>
      <c r="O19" s="273"/>
      <c r="P19" s="273"/>
      <c r="Q19" s="273"/>
      <c r="R19" s="273"/>
      <c r="S19" s="273"/>
      <c r="T19" s="273"/>
      <c r="U19" s="273"/>
      <c r="V19" s="273"/>
    </row>
    <row r="20" spans="3:25" s="306" customFormat="1" ht="13.5" thickBot="1">
      <c r="C20" s="787"/>
      <c r="D20" s="788"/>
      <c r="E20" s="350">
        <v>100000</v>
      </c>
      <c r="F20" s="323">
        <f t="shared" si="0"/>
        <v>0.89839503830849465</v>
      </c>
      <c r="G20" s="324">
        <f t="shared" si="1"/>
        <v>89839.50383084947</v>
      </c>
      <c r="H20" s="344"/>
      <c r="I20" s="326"/>
      <c r="J20" s="327"/>
      <c r="K20" s="328"/>
      <c r="L20" s="329"/>
      <c r="O20" s="330">
        <v>1</v>
      </c>
      <c r="P20" s="331" t="s">
        <v>106</v>
      </c>
      <c r="Q20" s="330"/>
      <c r="R20" s="330"/>
      <c r="S20" s="332"/>
      <c r="T20" s="332"/>
      <c r="U20" s="333"/>
      <c r="V20" s="333"/>
    </row>
    <row r="21" spans="3:25" s="306" customFormat="1" ht="13.5" thickBot="1">
      <c r="C21" s="787"/>
      <c r="D21" s="788"/>
      <c r="E21" s="350">
        <v>1000</v>
      </c>
      <c r="F21" s="323">
        <f t="shared" si="0"/>
        <v>0.89839503830849465</v>
      </c>
      <c r="G21" s="324">
        <f t="shared" si="1"/>
        <v>898.39503830849469</v>
      </c>
      <c r="H21" s="344"/>
      <c r="I21" s="326"/>
      <c r="J21" s="327"/>
      <c r="K21" s="334"/>
      <c r="L21" s="329"/>
      <c r="O21" s="330">
        <v>2</v>
      </c>
      <c r="P21" s="331" t="s">
        <v>31</v>
      </c>
      <c r="Q21" s="330"/>
      <c r="R21" s="330"/>
      <c r="S21" s="332"/>
      <c r="T21" s="332"/>
      <c r="U21" s="333"/>
      <c r="V21" s="333"/>
    </row>
    <row r="22" spans="3:25" s="306" customFormat="1" ht="13.5" thickBot="1">
      <c r="C22" s="787"/>
      <c r="D22" s="788"/>
      <c r="E22" s="350">
        <v>1000</v>
      </c>
      <c r="F22" s="323">
        <f t="shared" si="0"/>
        <v>0.89839503830849465</v>
      </c>
      <c r="G22" s="324">
        <f t="shared" si="1"/>
        <v>898.39503830849469</v>
      </c>
      <c r="H22" s="344"/>
      <c r="I22" s="326"/>
      <c r="J22" s="327"/>
      <c r="K22" s="327"/>
      <c r="L22" s="329"/>
      <c r="O22" s="330">
        <v>3</v>
      </c>
      <c r="P22" s="335" t="s">
        <v>530</v>
      </c>
      <c r="Q22" s="330"/>
      <c r="R22" s="330"/>
      <c r="S22" s="332"/>
      <c r="T22" s="332"/>
      <c r="U22" s="333"/>
      <c r="V22" s="333"/>
    </row>
    <row r="23" spans="3:25" s="306" customFormat="1">
      <c r="C23" s="336"/>
      <c r="D23" s="337"/>
      <c r="E23" s="351">
        <v>1000</v>
      </c>
      <c r="F23" s="323">
        <f t="shared" si="0"/>
        <v>0.89839503830849465</v>
      </c>
      <c r="G23" s="324">
        <f t="shared" si="1"/>
        <v>898.39503830849469</v>
      </c>
      <c r="H23" s="346"/>
      <c r="I23" s="326"/>
      <c r="J23" s="327"/>
      <c r="K23" s="327"/>
      <c r="L23" s="329"/>
      <c r="O23" s="330">
        <v>4</v>
      </c>
      <c r="P23" s="335" t="s">
        <v>531</v>
      </c>
      <c r="Q23" s="330"/>
      <c r="R23" s="330"/>
      <c r="S23" s="332"/>
      <c r="T23" s="332"/>
      <c r="U23" s="333"/>
      <c r="V23" s="333"/>
    </row>
    <row r="24" spans="3:25" s="306" customFormat="1">
      <c r="F24" s="327"/>
      <c r="H24" s="327"/>
      <c r="I24" s="327"/>
      <c r="J24" s="327"/>
      <c r="K24" s="327"/>
      <c r="L24" s="329"/>
      <c r="O24" s="330">
        <v>5</v>
      </c>
      <c r="P24" s="331" t="s">
        <v>107</v>
      </c>
      <c r="Q24" s="330"/>
      <c r="R24" s="330"/>
      <c r="S24" s="332"/>
      <c r="T24" s="332"/>
      <c r="U24" s="333"/>
      <c r="V24" s="333"/>
    </row>
    <row r="25" spans="3:25" s="306" customFormat="1" ht="34.5" customHeight="1">
      <c r="F25" s="327"/>
      <c r="H25" s="327"/>
      <c r="I25" s="292"/>
      <c r="J25" s="292"/>
      <c r="K25" s="292"/>
      <c r="L25" s="338"/>
      <c r="O25" s="332">
        <v>4</v>
      </c>
      <c r="P25" s="332"/>
      <c r="Q25" s="332"/>
      <c r="R25" s="332"/>
      <c r="S25" s="332"/>
      <c r="T25" s="332"/>
      <c r="U25" s="333"/>
      <c r="V25" s="333"/>
    </row>
    <row r="26" spans="3:25" s="306" customFormat="1" ht="14.25">
      <c r="F26" s="327"/>
      <c r="H26" s="327"/>
      <c r="I26" s="327"/>
      <c r="J26" s="327"/>
      <c r="K26" s="327"/>
      <c r="L26" s="329"/>
      <c r="O26" s="273" t="s">
        <v>150</v>
      </c>
      <c r="P26" s="273"/>
      <c r="Q26" s="273"/>
      <c r="R26" s="273"/>
      <c r="S26" s="273"/>
      <c r="T26" s="273"/>
      <c r="U26" s="273"/>
      <c r="V26" s="273"/>
    </row>
    <row r="27" spans="3:25" s="306" customFormat="1" ht="15">
      <c r="C27" s="777"/>
      <c r="D27" s="777"/>
      <c r="E27" s="777"/>
      <c r="F27" s="777"/>
      <c r="G27" s="777"/>
      <c r="H27" s="327"/>
      <c r="I27" s="327"/>
      <c r="J27" s="327"/>
      <c r="K27" s="327"/>
      <c r="L27" s="329"/>
      <c r="O27" s="339" t="s">
        <v>32</v>
      </c>
      <c r="P27" s="339" t="s">
        <v>32</v>
      </c>
      <c r="Q27" s="339" t="s">
        <v>32</v>
      </c>
      <c r="R27" s="339" t="s">
        <v>32</v>
      </c>
      <c r="S27" s="339"/>
      <c r="T27" s="339"/>
      <c r="U27" s="339"/>
      <c r="V27" s="339"/>
    </row>
    <row r="28" spans="3:25" s="306" customFormat="1" ht="14.25">
      <c r="F28" s="327"/>
      <c r="H28" s="327"/>
      <c r="I28" s="327"/>
      <c r="J28" s="327"/>
      <c r="K28" s="327"/>
      <c r="L28" s="329"/>
      <c r="O28" s="339" t="s">
        <v>131</v>
      </c>
      <c r="P28" s="339"/>
      <c r="Q28" s="339"/>
      <c r="R28" s="339"/>
      <c r="S28" s="339"/>
      <c r="T28" s="339"/>
      <c r="U28" s="339"/>
      <c r="V28" s="339"/>
    </row>
    <row r="29" spans="3:25" s="306" customFormat="1" ht="14.25">
      <c r="F29" s="327"/>
      <c r="H29" s="327"/>
      <c r="I29" s="327"/>
      <c r="J29" s="327"/>
      <c r="K29" s="327"/>
      <c r="L29" s="329"/>
      <c r="O29" s="339" t="s">
        <v>678</v>
      </c>
      <c r="P29" s="339"/>
      <c r="Q29" s="339"/>
      <c r="R29" s="339"/>
      <c r="S29" s="339"/>
      <c r="T29" s="339"/>
      <c r="U29" s="339"/>
      <c r="V29" s="339"/>
    </row>
    <row r="30" spans="3:25" s="306" customFormat="1" ht="14.25">
      <c r="F30" s="327"/>
      <c r="H30" s="327"/>
      <c r="I30" s="327"/>
      <c r="J30" s="327"/>
      <c r="K30" s="327"/>
      <c r="L30" s="329"/>
      <c r="O30" s="339" t="s">
        <v>679</v>
      </c>
      <c r="P30" s="339"/>
      <c r="Q30" s="339"/>
      <c r="R30" s="339"/>
      <c r="S30" s="339"/>
      <c r="T30" s="339"/>
      <c r="U30" s="339"/>
      <c r="V30" s="339"/>
    </row>
    <row r="31" spans="3:25" s="306" customFormat="1" ht="14.25">
      <c r="F31" s="327"/>
      <c r="H31" s="327"/>
      <c r="I31" s="327"/>
      <c r="J31" s="327"/>
      <c r="K31" s="327"/>
      <c r="L31" s="329"/>
      <c r="O31" s="339" t="s">
        <v>680</v>
      </c>
      <c r="P31" s="339"/>
      <c r="Q31" s="339"/>
      <c r="R31" s="339"/>
      <c r="S31" s="339"/>
      <c r="T31" s="339"/>
      <c r="U31" s="339"/>
      <c r="V31" s="339"/>
    </row>
    <row r="32" spans="3:25" s="306" customFormat="1" ht="14.25">
      <c r="F32" s="327"/>
      <c r="H32" s="327"/>
      <c r="I32" s="327"/>
      <c r="J32" s="327"/>
      <c r="K32" s="327"/>
      <c r="L32" s="329"/>
      <c r="O32" s="339" t="s">
        <v>681</v>
      </c>
      <c r="P32" s="339"/>
      <c r="Q32" s="339"/>
      <c r="R32" s="339"/>
      <c r="S32" s="339"/>
      <c r="T32" s="339"/>
      <c r="U32" s="339"/>
      <c r="V32" s="339"/>
      <c r="Y32" s="340"/>
    </row>
    <row r="33" spans="1:30" s="306" customFormat="1" ht="14.25">
      <c r="F33" s="327"/>
      <c r="H33" s="327"/>
      <c r="I33" s="327"/>
      <c r="J33" s="327"/>
      <c r="K33" s="327"/>
      <c r="L33" s="329"/>
      <c r="O33" s="339"/>
      <c r="P33" s="339"/>
      <c r="Q33" s="339"/>
      <c r="R33" s="339"/>
      <c r="S33" s="339"/>
      <c r="T33" s="339"/>
      <c r="U33" s="339"/>
      <c r="V33" s="339"/>
      <c r="Y33" s="340"/>
    </row>
    <row r="34" spans="1:30" s="306" customFormat="1" ht="14.25">
      <c r="F34" s="327"/>
      <c r="H34" s="327"/>
      <c r="I34" s="327"/>
      <c r="J34" s="327"/>
      <c r="K34" s="327"/>
      <c r="L34" s="329"/>
      <c r="N34" s="306">
        <v>4</v>
      </c>
      <c r="O34" s="339">
        <v>1</v>
      </c>
      <c r="P34" s="339"/>
      <c r="Q34" s="339" t="s">
        <v>130</v>
      </c>
      <c r="R34" s="339" t="s">
        <v>129</v>
      </c>
      <c r="S34" s="339"/>
      <c r="T34" s="339"/>
      <c r="U34" s="339"/>
      <c r="V34" s="339"/>
      <c r="Y34" s="340"/>
    </row>
    <row r="35" spans="1:30" s="306" customFormat="1" ht="14.25">
      <c r="F35" s="327"/>
      <c r="H35" s="327"/>
      <c r="I35" s="327"/>
      <c r="J35" s="327"/>
      <c r="K35" s="327"/>
      <c r="L35" s="329"/>
      <c r="O35" s="339"/>
      <c r="P35" s="339"/>
      <c r="Q35" s="339"/>
      <c r="R35" s="339"/>
      <c r="S35" s="339"/>
      <c r="T35" s="339"/>
      <c r="U35" s="339"/>
      <c r="V35" s="339"/>
      <c r="Y35" s="340"/>
    </row>
    <row r="36" spans="1:30" ht="14.25">
      <c r="A36" s="306"/>
      <c r="B36" s="306"/>
      <c r="C36" s="306"/>
      <c r="D36" s="306"/>
      <c r="E36" s="306"/>
      <c r="F36" s="327"/>
      <c r="G36" s="306"/>
      <c r="H36" s="327"/>
      <c r="I36" s="327"/>
      <c r="J36" s="327"/>
      <c r="K36" s="327"/>
      <c r="L36" s="329"/>
      <c r="O36" s="42">
        <f>LOOKUP(E$11,$Q$48:$Q$139,$S$48:$S$139)</f>
        <v>0.89839503830849465</v>
      </c>
      <c r="P36" s="43">
        <v>1</v>
      </c>
      <c r="Q36" s="41" t="s">
        <v>682</v>
      </c>
      <c r="R36" s="41" t="s">
        <v>682</v>
      </c>
      <c r="S36" s="41"/>
      <c r="T36" s="41"/>
      <c r="U36" s="41"/>
      <c r="V36" s="41"/>
      <c r="Y36" s="148"/>
    </row>
    <row r="37" spans="1:30" ht="14.25">
      <c r="A37" s="306"/>
      <c r="B37" s="306"/>
      <c r="C37" s="306"/>
      <c r="D37" s="306"/>
      <c r="E37" s="306"/>
      <c r="F37" s="327"/>
      <c r="G37" s="306"/>
      <c r="H37" s="327"/>
      <c r="I37" s="327"/>
      <c r="J37" s="327"/>
      <c r="K37" s="327"/>
      <c r="L37" s="329"/>
      <c r="O37" s="42">
        <f>LOOKUP(E$11,$Q$48:$Q$139,$T$48:$T$139)</f>
        <v>0.92803363031435315</v>
      </c>
      <c r="P37" s="43">
        <v>2</v>
      </c>
      <c r="Q37" s="41" t="s">
        <v>682</v>
      </c>
      <c r="R37" s="41" t="s">
        <v>683</v>
      </c>
      <c r="S37" s="41"/>
      <c r="T37" s="41"/>
      <c r="U37" s="41"/>
      <c r="V37" s="41"/>
      <c r="Y37" s="134"/>
    </row>
    <row r="38" spans="1:30" ht="14.25">
      <c r="A38" s="306"/>
      <c r="B38" s="306"/>
      <c r="C38" s="306"/>
      <c r="D38" s="306"/>
      <c r="E38" s="306"/>
      <c r="F38" s="327"/>
      <c r="G38" s="306"/>
      <c r="H38" s="327"/>
      <c r="I38" s="327"/>
      <c r="J38" s="327"/>
      <c r="K38" s="327"/>
      <c r="L38" s="329"/>
      <c r="O38" s="42">
        <f>O36/LOOKUP(E$6,$Q$48:$Q$139,$T$48:$T$139)</f>
        <v>0.86448813621916287</v>
      </c>
      <c r="P38" s="43">
        <v>3</v>
      </c>
      <c r="Q38" s="41" t="s">
        <v>683</v>
      </c>
      <c r="R38" s="41" t="s">
        <v>682</v>
      </c>
      <c r="S38" s="41"/>
      <c r="T38" s="41"/>
      <c r="U38" s="41"/>
      <c r="V38" s="41"/>
      <c r="W38" s="95"/>
      <c r="X38" s="95" t="s">
        <v>428</v>
      </c>
      <c r="Y38" s="246"/>
      <c r="Z38" s="95"/>
      <c r="AA38" s="95"/>
      <c r="AB38" s="95"/>
    </row>
    <row r="39" spans="1:30" ht="14.25">
      <c r="A39" s="306"/>
      <c r="B39" s="306"/>
      <c r="C39" s="306"/>
      <c r="D39" s="306"/>
      <c r="E39" s="306"/>
      <c r="F39" s="327"/>
      <c r="G39" s="306"/>
      <c r="H39" s="327"/>
      <c r="I39" s="327"/>
      <c r="J39" s="327"/>
      <c r="K39" s="327"/>
      <c r="L39" s="329"/>
      <c r="O39" s="42">
        <f>LOOKUP(E$11,$Q$48:$Q$139,$U$48:$U$139)</f>
        <v>0.89300811915623091</v>
      </c>
      <c r="P39" s="43">
        <v>4</v>
      </c>
      <c r="Q39" s="41" t="s">
        <v>683</v>
      </c>
      <c r="R39" s="41" t="s">
        <v>683</v>
      </c>
      <c r="S39" s="41"/>
      <c r="T39" s="41"/>
      <c r="U39" s="41"/>
      <c r="V39" s="41"/>
      <c r="W39" s="95"/>
      <c r="X39" s="251">
        <v>75</v>
      </c>
      <c r="Y39" s="252">
        <v>73</v>
      </c>
      <c r="Z39" s="251">
        <v>74</v>
      </c>
      <c r="AA39" s="95"/>
      <c r="AB39" s="95"/>
    </row>
    <row r="40" spans="1:30" ht="14.25">
      <c r="A40" s="306"/>
      <c r="B40" s="306"/>
      <c r="C40" s="306"/>
      <c r="D40" s="306"/>
      <c r="E40" s="306"/>
      <c r="F40" s="327"/>
      <c r="G40" s="306"/>
      <c r="H40" s="327"/>
      <c r="I40" s="327"/>
      <c r="J40" s="327"/>
      <c r="K40" s="327"/>
      <c r="L40" s="329"/>
      <c r="O40" s="41"/>
      <c r="P40" s="41"/>
      <c r="Q40" s="41"/>
      <c r="R40" s="41"/>
      <c r="S40" s="41"/>
      <c r="T40" s="41"/>
      <c r="U40" s="41"/>
      <c r="V40" s="41"/>
      <c r="W40" s="95"/>
      <c r="X40" s="251">
        <v>77</v>
      </c>
      <c r="Y40" s="253">
        <v>73</v>
      </c>
      <c r="Z40" s="251">
        <v>76</v>
      </c>
      <c r="AA40" s="95"/>
      <c r="AB40" s="95"/>
    </row>
    <row r="41" spans="1:30" ht="14.25">
      <c r="A41" s="306"/>
      <c r="B41" s="306"/>
      <c r="C41" s="306"/>
      <c r="D41" s="306"/>
      <c r="E41" s="306"/>
      <c r="F41" s="327"/>
      <c r="G41" s="306"/>
      <c r="H41" s="327"/>
      <c r="I41" s="327"/>
      <c r="J41" s="327"/>
      <c r="K41" s="327"/>
      <c r="L41" s="329"/>
      <c r="O41" s="41"/>
      <c r="P41" s="41"/>
      <c r="Q41" s="41"/>
      <c r="R41" s="41"/>
      <c r="S41" s="41"/>
      <c r="T41" s="41"/>
      <c r="U41" s="41"/>
      <c r="V41" s="41"/>
      <c r="W41" s="95"/>
      <c r="X41" s="251">
        <v>79</v>
      </c>
      <c r="Y41" s="253">
        <v>73</v>
      </c>
      <c r="Z41" s="251">
        <v>78</v>
      </c>
      <c r="AA41" s="95"/>
      <c r="AB41" s="95"/>
    </row>
    <row r="42" spans="1:30">
      <c r="A42" s="306"/>
      <c r="B42" s="306"/>
      <c r="C42" s="306"/>
      <c r="D42" s="306"/>
      <c r="E42" s="306"/>
      <c r="F42" s="327"/>
      <c r="G42" s="306"/>
      <c r="H42" s="327"/>
      <c r="I42" s="327"/>
      <c r="J42" s="327"/>
      <c r="K42" s="327"/>
      <c r="L42" s="393"/>
      <c r="O42" s="43" t="s">
        <v>249</v>
      </c>
      <c r="P42" s="43"/>
      <c r="Q42" s="43"/>
      <c r="R42" s="43"/>
      <c r="S42" s="43"/>
      <c r="T42" s="43"/>
      <c r="U42" s="43"/>
      <c r="V42" s="43"/>
      <c r="W42" s="95">
        <v>0.86</v>
      </c>
      <c r="X42" s="95">
        <v>0.94299999999999995</v>
      </c>
      <c r="Y42" s="247"/>
      <c r="Z42" s="95"/>
      <c r="AA42" s="95"/>
      <c r="AB42" s="95"/>
    </row>
    <row r="43" spans="1:30" ht="15">
      <c r="A43" s="306"/>
      <c r="B43" s="306"/>
      <c r="C43" s="306"/>
      <c r="D43" s="306"/>
      <c r="E43" s="306"/>
      <c r="F43" s="327"/>
      <c r="G43" s="306"/>
      <c r="H43" s="327"/>
      <c r="I43" s="327"/>
      <c r="J43" s="327"/>
      <c r="K43" s="327"/>
      <c r="L43" s="329"/>
      <c r="O43" s="43"/>
      <c r="P43" s="43"/>
      <c r="Q43" s="43"/>
      <c r="R43" s="44" t="s">
        <v>132</v>
      </c>
      <c r="S43" s="42"/>
      <c r="T43" s="43"/>
      <c r="U43" s="42"/>
      <c r="V43" s="42"/>
      <c r="W43" s="95"/>
      <c r="X43" s="95" t="s">
        <v>430</v>
      </c>
      <c r="Y43" s="95"/>
      <c r="Z43" s="95" t="s">
        <v>429</v>
      </c>
      <c r="AA43" s="95"/>
      <c r="AB43" s="95"/>
    </row>
    <row r="44" spans="1:30" ht="30" customHeight="1">
      <c r="A44" s="306"/>
      <c r="B44" s="306"/>
      <c r="C44" s="306"/>
      <c r="D44" s="306"/>
      <c r="E44" s="306"/>
      <c r="F44" s="327"/>
      <c r="G44" s="306"/>
      <c r="H44" s="327"/>
      <c r="I44" s="327"/>
      <c r="J44" s="327"/>
      <c r="K44" s="327"/>
      <c r="L44" s="329"/>
      <c r="O44" s="166" t="str">
        <f>LOOKUP($O$45,Titles!$A101:$F$150,Titles!$D$101:$D$150)</f>
        <v>APN</v>
      </c>
      <c r="P44" s="43"/>
      <c r="Q44" s="217" t="str">
        <f>C14</f>
        <v>APN = Aircraft Procurement, Navy (1506)</v>
      </c>
      <c r="R44" s="165"/>
      <c r="S44" s="165"/>
      <c r="T44" s="165"/>
      <c r="U44" s="165"/>
      <c r="V44" s="165"/>
      <c r="W44" s="248"/>
      <c r="X44" s="95" t="e">
        <f>VLOOKUP($O$46,X39:Z41,2)</f>
        <v>#N/A</v>
      </c>
      <c r="Y44" s="95"/>
      <c r="Z44" s="95" t="e">
        <f>VLOOKUP($O$46,X39:Z41,3)</f>
        <v>#N/A</v>
      </c>
      <c r="AA44" s="95"/>
      <c r="AB44" s="95"/>
    </row>
    <row r="45" spans="1:30" ht="15">
      <c r="A45" s="306"/>
      <c r="B45" s="306"/>
      <c r="C45" s="306"/>
      <c r="D45" s="306"/>
      <c r="E45" s="306"/>
      <c r="F45" s="327"/>
      <c r="G45" s="306"/>
      <c r="H45" s="327"/>
      <c r="I45" s="327"/>
      <c r="J45" s="327"/>
      <c r="K45" s="327"/>
      <c r="L45" s="329"/>
      <c r="N45">
        <v>1</v>
      </c>
      <c r="O45" s="45">
        <f>IF(AND(E2="Army",N45&gt;30),30,IF(AND(E2="Marine Corps",N45&gt;20),20,IF(AND(E2="DoD Wide",N45&gt;8),8,N45)))</f>
        <v>1</v>
      </c>
      <c r="P45" s="107">
        <f>LOOKUP(E6,Q48:Q139,P48:P139)</f>
        <v>5.8118754823021987</v>
      </c>
      <c r="Q45" s="226" t="str">
        <f>E2</f>
        <v>NAVY</v>
      </c>
      <c r="R45" s="218"/>
      <c r="S45" s="219" t="s">
        <v>87</v>
      </c>
      <c r="T45" s="220">
        <f>+E6</f>
        <v>2017</v>
      </c>
      <c r="U45" s="200"/>
      <c r="V45" s="227">
        <f ca="1">NOW()</f>
        <v>43565.494983564815</v>
      </c>
      <c r="W45" s="95"/>
      <c r="X45" s="95" t="str">
        <f>LOOKUP(E6,Q48:Q139,W48:W139)</f>
        <v/>
      </c>
      <c r="Y45" s="95"/>
      <c r="Z45" s="95" t="e">
        <f>LOOKUP(E6,Q48:Q139,Z48:Z139)</f>
        <v>#N/A</v>
      </c>
      <c r="AA45" s="95"/>
      <c r="AB45" s="95"/>
    </row>
    <row r="46" spans="1:30" ht="14.25">
      <c r="A46" s="306"/>
      <c r="B46" s="306"/>
      <c r="C46" s="306"/>
      <c r="D46" s="306"/>
      <c r="E46" s="306"/>
      <c r="F46" s="327"/>
      <c r="G46" s="306"/>
      <c r="H46" s="327"/>
      <c r="I46" s="327"/>
      <c r="J46" s="327"/>
      <c r="K46" s="327"/>
      <c r="L46" s="329"/>
      <c r="M46" s="132"/>
      <c r="N46" s="113"/>
      <c r="O46" s="130">
        <f>LOOKUP(Query!$O$45,Titles!$A$101:$G$150,Titles!$C$101:$C$150)</f>
        <v>4</v>
      </c>
      <c r="P46" s="108">
        <f>LOOKUP(E6,Q48:Q139,T48:T139)</f>
        <v>1.0392219403236966</v>
      </c>
      <c r="Q46" s="167"/>
      <c r="R46" s="168">
        <v>1</v>
      </c>
      <c r="S46" s="94">
        <v>2</v>
      </c>
      <c r="T46" s="94">
        <v>3</v>
      </c>
      <c r="U46" s="94">
        <v>4</v>
      </c>
      <c r="V46" s="93">
        <v>5</v>
      </c>
      <c r="W46" s="95"/>
      <c r="X46" s="95" t="str">
        <f>IF(OR(O46=75,O46=77,O46=79),"Yes","No")</f>
        <v>No</v>
      </c>
      <c r="Y46" s="95"/>
      <c r="Z46" s="95"/>
      <c r="AA46" s="95"/>
      <c r="AB46" s="95"/>
    </row>
    <row r="47" spans="1:30" ht="51">
      <c r="A47" s="306"/>
      <c r="B47" s="306"/>
      <c r="C47" s="306"/>
      <c r="D47" s="306"/>
      <c r="E47" s="306"/>
      <c r="F47" s="327"/>
      <c r="G47" s="306"/>
      <c r="H47" s="327"/>
      <c r="I47" s="327"/>
      <c r="J47" s="327"/>
      <c r="K47" s="327"/>
      <c r="L47" s="329"/>
      <c r="M47" s="123"/>
      <c r="N47" s="113"/>
      <c r="O47" s="131" t="s">
        <v>202</v>
      </c>
      <c r="P47" s="46" t="str">
        <f>IF(Q45="Army","Raw Index 1985","Raw Index 1970")</f>
        <v>Raw Index 1970</v>
      </c>
      <c r="Q47" s="54" t="s">
        <v>27</v>
      </c>
      <c r="R47" s="54" t="s">
        <v>106</v>
      </c>
      <c r="S47" s="54" t="s">
        <v>31</v>
      </c>
      <c r="T47" s="55" t="s">
        <v>30</v>
      </c>
      <c r="U47" s="55" t="s">
        <v>99</v>
      </c>
      <c r="V47" s="54" t="s">
        <v>107</v>
      </c>
      <c r="W47" s="254" t="s">
        <v>431</v>
      </c>
      <c r="X47" s="254" t="s">
        <v>432</v>
      </c>
      <c r="Y47" s="254" t="s">
        <v>433</v>
      </c>
      <c r="Z47" s="254" t="s">
        <v>431</v>
      </c>
      <c r="AA47" s="254" t="s">
        <v>432</v>
      </c>
      <c r="AB47" s="254" t="s">
        <v>433</v>
      </c>
      <c r="AC47" s="260" t="s">
        <v>27</v>
      </c>
      <c r="AD47" s="260" t="s">
        <v>434</v>
      </c>
    </row>
    <row r="48" spans="1:30" ht="12.75" customHeight="1">
      <c r="A48" s="306"/>
      <c r="B48" s="306"/>
      <c r="C48" s="306"/>
      <c r="D48" s="306"/>
      <c r="E48" s="306"/>
      <c r="F48" s="327"/>
      <c r="G48" s="306"/>
      <c r="H48" s="327"/>
      <c r="I48" s="327"/>
      <c r="J48" s="327"/>
      <c r="K48" s="327"/>
      <c r="L48" s="329"/>
      <c r="M48" s="130"/>
      <c r="N48" s="133"/>
      <c r="O48" s="130">
        <v>2</v>
      </c>
      <c r="P48" s="101">
        <f>HLOOKUP($O$46,'1970=1 Infl Index'!$A$6:$CD$63,O48)</f>
        <v>1</v>
      </c>
      <c r="Q48" s="43">
        <f>IF(ISNUMBER(SEARCH("army",$Q$45)),1985,1970)</f>
        <v>1970</v>
      </c>
      <c r="R48" s="102">
        <f>(HLOOKUP($O$46,Inflation!$A$6:$CD$63,O48))/100</f>
        <v>3.9300000000000002E-2</v>
      </c>
      <c r="S48" s="42">
        <f>IF($X$46="Yes",($W$42*X48+(1-$W$42)*AA48),P48/$P$45)</f>
        <v>0.17206149771190216</v>
      </c>
      <c r="T48" s="188">
        <f t="shared" ref="T48:T58" si="2">IF(AND($X$46="Yes",AB48&lt;&gt;"N/A"),($W$42*Y48+(1-$W$42)*AB48),IF(AND($X$46="Yes",AB48="N/A"),"N/A",IF((HLOOKUP($O$46,comboutfac,$O48))*rawindx=0,"N/A",(HLOOKUP($O$46,comboutfac,$O48))*rawindx)))</f>
        <v>0.1818899230278504</v>
      </c>
      <c r="U48" s="42">
        <f>IF($T48="N/A","N/A",+T48/$P$46)</f>
        <v>0.17502509903822408</v>
      </c>
      <c r="V48" s="42"/>
      <c r="W48" s="255" t="str">
        <f>IF($X$46&lt;&gt;"Yes","",HLOOKUP($X$44,'1970=1 Infl Index'!$A$6:$CD$63,$O48))</f>
        <v/>
      </c>
      <c r="X48" s="249" t="e">
        <f>W48/$X$45</f>
        <v>#VALUE!</v>
      </c>
      <c r="Y48" s="259" t="e">
        <f>IF((HLOOKUP($X$44,comboutfac,$O48))*rawindx2=0,"N/A",(HLOOKUP($X$44,comboutfac,$O48))*rawindx2)</f>
        <v>#N/A</v>
      </c>
      <c r="Z48" s="255" t="e">
        <f>HLOOKUP($Z$44,'1970=1 Infl Index'!$A$6:$CD$63,$O48)</f>
        <v>#N/A</v>
      </c>
      <c r="AA48" s="157" t="e">
        <f>Z48/$Z$45</f>
        <v>#N/A</v>
      </c>
      <c r="AB48" s="157" t="str">
        <f t="shared" ref="AB48:AB79" si="3">IF($X$46&lt;&gt;"Yes","",IF((HLOOKUP($Z$44,comboutfac,$O48))*rawindx3=0,"N/A",(HLOOKUP($Z$44,comboutfac,$O48))*rawindx3))</f>
        <v/>
      </c>
      <c r="AC48" s="261">
        <v>1970</v>
      </c>
      <c r="AD48" s="261">
        <v>1985</v>
      </c>
    </row>
    <row r="49" spans="1:30">
      <c r="M49" s="263"/>
      <c r="N49" s="262"/>
      <c r="O49" s="130">
        <f t="shared" ref="O49:O88" si="4">+O48+1</f>
        <v>3</v>
      </c>
      <c r="P49" s="101">
        <f>HLOOKUP($O$46,'1970=1 Infl Index'!$A$6:$CD$63,O49)</f>
        <v>1.0455000000000001</v>
      </c>
      <c r="Q49" s="43">
        <f>Q48+1</f>
        <v>1971</v>
      </c>
      <c r="R49" s="102">
        <f>IF($X$46="yes",(S49/S48)-1,(HLOOKUP($O$46,Inflation!$A$6:$CD$63,O49))/100)</f>
        <v>4.5499999999999999E-2</v>
      </c>
      <c r="S49" s="42">
        <f t="shared" ref="S49:S58" si="5">IF($X$46="Yes",($W$42*X49+(1-$W$42)*AA49),P49/$P$45)</f>
        <v>0.17989029585779373</v>
      </c>
      <c r="T49" s="188">
        <f t="shared" si="2"/>
        <v>0.18960142542744815</v>
      </c>
      <c r="U49" s="42">
        <f t="shared" ref="U49:U112" si="6">IF($T49="N/A","N/A",+T49/$P$46)</f>
        <v>0.18244555669060561</v>
      </c>
      <c r="V49" s="47">
        <f t="shared" ref="V49:V112" si="7">IF($U48="N/A","N/A",(U49-U48)/U48)</f>
        <v>4.2396534515092378E-2</v>
      </c>
      <c r="W49" s="255" t="str">
        <f>IF($X$46&lt;&gt;"Yes","",HLOOKUP($X$44,'1970=1 Infl Index'!$A$6:$CD$63,$O49))</f>
        <v/>
      </c>
      <c r="X49" s="249" t="e">
        <f t="shared" ref="X49:X112" si="8">W49/$X$45</f>
        <v>#VALUE!</v>
      </c>
      <c r="Y49" s="259" t="e">
        <f t="shared" ref="Y49:Y79" si="9">IF((HLOOKUP($X$44,comboutfac,$O49))*rawindx2=0,"N/A",(HLOOKUP($X$44,comboutfac,$O49))*rawindx2)</f>
        <v>#N/A</v>
      </c>
      <c r="Z49" s="255" t="e">
        <f>HLOOKUP($Z$44,'1970=1 Infl Index'!$A$6:$CD$63,$O49)</f>
        <v>#N/A</v>
      </c>
      <c r="AA49" s="157" t="e">
        <f t="shared" ref="AA49:AA112" si="10">Z49/$Z$45</f>
        <v>#N/A</v>
      </c>
      <c r="AB49" s="95" t="str">
        <f t="shared" si="3"/>
        <v/>
      </c>
      <c r="AC49" s="261">
        <v>1971</v>
      </c>
      <c r="AD49" s="261">
        <v>1986</v>
      </c>
    </row>
    <row r="50" spans="1:30">
      <c r="A50" s="11"/>
      <c r="B50" s="11"/>
      <c r="C50" s="11"/>
      <c r="D50" s="11"/>
      <c r="E50" s="11"/>
      <c r="F50" s="12"/>
      <c r="G50" s="11"/>
      <c r="H50" s="12"/>
      <c r="I50" s="12"/>
      <c r="J50" s="12"/>
      <c r="K50" s="12"/>
      <c r="L50" s="129"/>
      <c r="M50" s="263"/>
      <c r="N50" s="262"/>
      <c r="O50" s="130">
        <f t="shared" si="4"/>
        <v>4</v>
      </c>
      <c r="P50" s="101">
        <f>HLOOKUP($O$46,'1970=1 Infl Index'!$A$6:$CD$63,O50)</f>
        <v>1.0855426500000001</v>
      </c>
      <c r="Q50" s="43">
        <f t="shared" ref="Q50:Q102" si="11">Q49+1</f>
        <v>1972</v>
      </c>
      <c r="R50" s="102">
        <f>IF($X$46="yes",(S50/S49)-1,(HLOOKUP($O$46,Inflation!$A$6:$CD$63,O50))/100)</f>
        <v>3.8300000000000001E-2</v>
      </c>
      <c r="S50" s="42">
        <f t="shared" si="5"/>
        <v>0.18678009418914721</v>
      </c>
      <c r="T50" s="188">
        <f t="shared" si="2"/>
        <v>0.19865502723898251</v>
      </c>
      <c r="U50" s="42">
        <f t="shared" si="6"/>
        <v>0.19115746072211051</v>
      </c>
      <c r="V50" s="47">
        <f t="shared" si="7"/>
        <v>4.7750705413334364E-2</v>
      </c>
      <c r="W50" s="255" t="str">
        <f>IF($X$46&lt;&gt;"Yes","",HLOOKUP($X$44,'1970=1 Infl Index'!$A$6:$CD$63,$O50))</f>
        <v/>
      </c>
      <c r="X50" s="249" t="e">
        <f t="shared" si="8"/>
        <v>#VALUE!</v>
      </c>
      <c r="Y50" s="259" t="e">
        <f t="shared" si="9"/>
        <v>#N/A</v>
      </c>
      <c r="Z50" s="255" t="e">
        <f>HLOOKUP($Z$44,'1970=1 Infl Index'!$A$6:$CD$63,$O50)</f>
        <v>#N/A</v>
      </c>
      <c r="AA50" s="157" t="e">
        <f t="shared" si="10"/>
        <v>#N/A</v>
      </c>
      <c r="AB50" s="95" t="str">
        <f t="shared" si="3"/>
        <v/>
      </c>
      <c r="AC50" s="261">
        <v>1972</v>
      </c>
      <c r="AD50" s="261">
        <v>1987</v>
      </c>
    </row>
    <row r="51" spans="1:30">
      <c r="A51" s="11"/>
      <c r="B51" s="11"/>
      <c r="C51" s="11"/>
      <c r="D51" s="11"/>
      <c r="E51" s="11"/>
      <c r="F51" s="12"/>
      <c r="G51" s="11"/>
      <c r="H51" s="12"/>
      <c r="I51" s="12"/>
      <c r="J51" s="12"/>
      <c r="K51" s="12"/>
      <c r="L51" s="129"/>
      <c r="M51" s="263"/>
      <c r="N51" s="262"/>
      <c r="O51" s="130">
        <f t="shared" si="4"/>
        <v>5</v>
      </c>
      <c r="P51" s="101">
        <f>HLOOKUP($O$46,'1970=1 Infl Index'!$A$6:$CD$63,O51)</f>
        <v>1.1307012242400001</v>
      </c>
      <c r="Q51" s="43">
        <f t="shared" si="11"/>
        <v>1973</v>
      </c>
      <c r="R51" s="102">
        <f>IF($X$46="yes",(S51/S50)-1,(HLOOKUP($O$46,Inflation!$A$6:$CD$63,O51))/100)</f>
        <v>4.1599999999999998E-2</v>
      </c>
      <c r="S51" s="42">
        <f t="shared" si="5"/>
        <v>0.19455014610741575</v>
      </c>
      <c r="T51" s="188">
        <f t="shared" si="2"/>
        <v>0.21911463161328021</v>
      </c>
      <c r="U51" s="42">
        <f t="shared" si="6"/>
        <v>0.2108448860741243</v>
      </c>
      <c r="V51" s="47">
        <f t="shared" si="7"/>
        <v>0.10299061976259351</v>
      </c>
      <c r="W51" s="255" t="str">
        <f>IF($X$46&lt;&gt;"Yes","",HLOOKUP($X$44,'1970=1 Infl Index'!$A$6:$CD$63,$O51))</f>
        <v/>
      </c>
      <c r="X51" s="249" t="e">
        <f t="shared" si="8"/>
        <v>#VALUE!</v>
      </c>
      <c r="Y51" s="259" t="e">
        <f t="shared" si="9"/>
        <v>#N/A</v>
      </c>
      <c r="Z51" s="255" t="e">
        <f>HLOOKUP($Z$44,'1970=1 Infl Index'!$A$6:$CD$63,$O51)</f>
        <v>#N/A</v>
      </c>
      <c r="AA51" s="157" t="e">
        <f t="shared" si="10"/>
        <v>#N/A</v>
      </c>
      <c r="AB51" s="95" t="str">
        <f t="shared" si="3"/>
        <v/>
      </c>
      <c r="AC51" s="261">
        <v>1973</v>
      </c>
      <c r="AD51" s="261">
        <v>1988</v>
      </c>
    </row>
    <row r="52" spans="1:30">
      <c r="A52" s="11"/>
      <c r="B52" s="11"/>
      <c r="C52" s="11"/>
      <c r="D52" s="11"/>
      <c r="E52" s="11"/>
      <c r="F52" s="12"/>
      <c r="G52" s="11"/>
      <c r="H52" s="12"/>
      <c r="I52" s="12"/>
      <c r="J52" s="12"/>
      <c r="K52" s="12"/>
      <c r="L52" s="129"/>
      <c r="M52" s="263"/>
      <c r="N52" s="262"/>
      <c r="O52" s="130">
        <f t="shared" si="4"/>
        <v>6</v>
      </c>
      <c r="P52" s="101">
        <f>HLOOKUP($O$46,'1970=1 Infl Index'!$A$6:$CD$63,O52)</f>
        <v>1.1959426848786481</v>
      </c>
      <c r="Q52" s="43">
        <f t="shared" si="11"/>
        <v>1974</v>
      </c>
      <c r="R52" s="102">
        <f>IF($X$46="yes",(S52/S51)-1,(HLOOKUP($O$46,Inflation!$A$6:$CD$63,O52))/100)</f>
        <v>5.7699999999999994E-2</v>
      </c>
      <c r="S52" s="42">
        <f t="shared" si="5"/>
        <v>0.20577568953781364</v>
      </c>
      <c r="T52" s="188">
        <f>IF(AND($X$46="Yes",AB52&lt;&gt;"N/A"),($W$42*Y52+(1-$W$42)*AB52),IF(AND($X$46="Yes",AB52="N/A"),"N/A",IF((HLOOKUP($O$46,comboutfac,$O52))*rawindx=0,"N/A",(HLOOKUP($O$46,comboutfac,$O52))*rawindx)))</f>
        <v>0.22963350036723038</v>
      </c>
      <c r="U52" s="42">
        <f t="shared" si="6"/>
        <v>0.22096675547064007</v>
      </c>
      <c r="V52" s="47">
        <f t="shared" si="7"/>
        <v>4.8006236171919014E-2</v>
      </c>
      <c r="W52" s="255" t="str">
        <f>IF($X$46&lt;&gt;"Yes","",HLOOKUP($X$44,'1970=1 Infl Index'!$A$6:$CD$63,$O52))</f>
        <v/>
      </c>
      <c r="X52" s="249" t="e">
        <f t="shared" si="8"/>
        <v>#VALUE!</v>
      </c>
      <c r="Y52" s="259" t="e">
        <f t="shared" si="9"/>
        <v>#N/A</v>
      </c>
      <c r="Z52" s="255" t="e">
        <f>HLOOKUP($Z$44,'1970=1 Infl Index'!$A$6:$CD$63,$O52)</f>
        <v>#N/A</v>
      </c>
      <c r="AA52" s="157" t="e">
        <f t="shared" si="10"/>
        <v>#N/A</v>
      </c>
      <c r="AB52" s="95" t="str">
        <f t="shared" si="3"/>
        <v/>
      </c>
      <c r="AC52" s="261">
        <v>1974</v>
      </c>
      <c r="AD52" s="261">
        <v>1989</v>
      </c>
    </row>
    <row r="53" spans="1:30">
      <c r="M53" s="263"/>
      <c r="N53" s="262"/>
      <c r="O53" s="130">
        <f t="shared" si="4"/>
        <v>7</v>
      </c>
      <c r="P53" s="101">
        <f>HLOOKUP($O$46,'1970=1 Infl Index'!$A$6:$CD$63,O53)</f>
        <v>1.3013052354164572</v>
      </c>
      <c r="Q53" s="43">
        <f t="shared" si="11"/>
        <v>1975</v>
      </c>
      <c r="R53" s="102">
        <f>IF($X$46="yes",(S53/S52)-1,(HLOOKUP($O$46,Inflation!$A$6:$CD$63,O53))/100)</f>
        <v>8.8100000000000012E-2</v>
      </c>
      <c r="S53" s="42">
        <f t="shared" si="5"/>
        <v>0.22390452778609504</v>
      </c>
      <c r="T53" s="188">
        <f t="shared" si="2"/>
        <v>0.24226574692716282</v>
      </c>
      <c r="U53" s="42">
        <f t="shared" si="6"/>
        <v>0.23312224032885789</v>
      </c>
      <c r="V53" s="47">
        <f t="shared" si="7"/>
        <v>5.5010469028826045E-2</v>
      </c>
      <c r="W53" s="255" t="str">
        <f>IF($X$46&lt;&gt;"Yes","",HLOOKUP($X$44,'1970=1 Infl Index'!$A$6:$CD$63,$O53))</f>
        <v/>
      </c>
      <c r="X53" s="249" t="e">
        <f t="shared" si="8"/>
        <v>#VALUE!</v>
      </c>
      <c r="Y53" s="259" t="e">
        <f t="shared" si="9"/>
        <v>#N/A</v>
      </c>
      <c r="Z53" s="255" t="e">
        <f>HLOOKUP($Z$44,'1970=1 Infl Index'!$A$6:$CD$63,$O53)</f>
        <v>#N/A</v>
      </c>
      <c r="AA53" s="157" t="e">
        <f t="shared" si="10"/>
        <v>#N/A</v>
      </c>
      <c r="AB53" s="95" t="str">
        <f t="shared" si="3"/>
        <v/>
      </c>
      <c r="AC53" s="261">
        <v>1975</v>
      </c>
      <c r="AD53" s="261">
        <v>1990</v>
      </c>
    </row>
    <row r="54" spans="1:30">
      <c r="M54" s="263"/>
      <c r="N54" s="262"/>
      <c r="O54" s="130">
        <f t="shared" si="4"/>
        <v>8</v>
      </c>
      <c r="P54" s="101">
        <f>HLOOKUP($O$46,'1970=1 Infl Index'!$A$6:$CD$63,O54)</f>
        <v>1.3870612504304018</v>
      </c>
      <c r="Q54" s="43">
        <f t="shared" si="11"/>
        <v>1976</v>
      </c>
      <c r="R54" s="102">
        <f>IF($X$46="yes",(S54/S53)-1,(HLOOKUP($O$46,Inflation!$A$6:$CD$63,O54))/100)</f>
        <v>6.59E-2</v>
      </c>
      <c r="S54" s="42">
        <f t="shared" si="5"/>
        <v>0.23865983616719874</v>
      </c>
      <c r="T54" s="188">
        <f t="shared" si="2"/>
        <v>0.25846652763337707</v>
      </c>
      <c r="U54" s="42">
        <f t="shared" si="6"/>
        <v>0.24871157700237734</v>
      </c>
      <c r="V54" s="47">
        <f t="shared" si="7"/>
        <v>6.6871940881865571E-2</v>
      </c>
      <c r="W54" s="255" t="str">
        <f>IF($X$46&lt;&gt;"Yes","",HLOOKUP($X$44,'1970=1 Infl Index'!$A$6:$CD$63,$O54))</f>
        <v/>
      </c>
      <c r="X54" s="249" t="e">
        <f t="shared" si="8"/>
        <v>#VALUE!</v>
      </c>
      <c r="Y54" s="259" t="e">
        <f t="shared" si="9"/>
        <v>#N/A</v>
      </c>
      <c r="Z54" s="255" t="e">
        <f>HLOOKUP($Z$44,'1970=1 Infl Index'!$A$6:$CD$63,$O54)</f>
        <v>#N/A</v>
      </c>
      <c r="AA54" s="157" t="e">
        <f t="shared" si="10"/>
        <v>#N/A</v>
      </c>
      <c r="AB54" s="95" t="str">
        <f t="shared" si="3"/>
        <v/>
      </c>
      <c r="AC54" s="261">
        <v>1976</v>
      </c>
      <c r="AD54" s="261">
        <v>1991</v>
      </c>
    </row>
    <row r="55" spans="1:30">
      <c r="M55" s="263"/>
      <c r="N55" s="262"/>
      <c r="O55" s="130">
        <f t="shared" si="4"/>
        <v>9</v>
      </c>
      <c r="P55" s="101">
        <f>HLOOKUP($O$46,'1970=1 Infl Index'!$A$6:$CD$63,O55)</f>
        <v>1.4364406309457243</v>
      </c>
      <c r="Q55" s="196" t="str">
        <f>IF($Q$45&lt;&gt;"Army","197T",Q54+1)</f>
        <v>197T</v>
      </c>
      <c r="R55" s="102">
        <f>IF($X$46="yes",(S55/S54)-1,(HLOOKUP($O$46,Inflation!$A$6:$CD$63,O55))/100)</f>
        <v>3.56E-2</v>
      </c>
      <c r="S55" s="42">
        <f t="shared" si="5"/>
        <v>0.24715612633475104</v>
      </c>
      <c r="T55" s="188">
        <f t="shared" si="2"/>
        <v>0.27343154023092703</v>
      </c>
      <c r="U55" s="42">
        <f t="shared" si="6"/>
        <v>0.26311178548227976</v>
      </c>
      <c r="V55" s="47">
        <f t="shared" si="7"/>
        <v>5.7899228710872497E-2</v>
      </c>
      <c r="W55" s="255" t="str">
        <f>IF($X$46&lt;&gt;"Yes","",HLOOKUP($X$44,'1970=1 Infl Index'!$A$6:$CD$63,$O55))</f>
        <v/>
      </c>
      <c r="X55" s="249" t="e">
        <f t="shared" si="8"/>
        <v>#VALUE!</v>
      </c>
      <c r="Y55" s="259" t="e">
        <f t="shared" si="9"/>
        <v>#N/A</v>
      </c>
      <c r="Z55" s="255" t="e">
        <f>HLOOKUP($Z$44,'1970=1 Infl Index'!$A$6:$CD$63,$O55)</f>
        <v>#N/A</v>
      </c>
      <c r="AA55" s="157" t="e">
        <f t="shared" si="10"/>
        <v>#N/A</v>
      </c>
      <c r="AB55" s="95" t="str">
        <f t="shared" si="3"/>
        <v/>
      </c>
      <c r="AC55" s="261" t="s">
        <v>1</v>
      </c>
      <c r="AD55" s="261">
        <v>1992</v>
      </c>
    </row>
    <row r="56" spans="1:30">
      <c r="M56" s="263"/>
      <c r="N56" s="262"/>
      <c r="O56" s="130">
        <f t="shared" si="4"/>
        <v>10</v>
      </c>
      <c r="P56" s="101">
        <f>HLOOKUP($O$46,'1970=1 Infl Index'!$A$6:$CD$63,O56)</f>
        <v>1.4907380867954727</v>
      </c>
      <c r="Q56" s="43">
        <f>IF($Q$45="Army",1993,1977)</f>
        <v>1977</v>
      </c>
      <c r="R56" s="102">
        <f>IF($X$46="yes",(S56/S55)-1,(HLOOKUP($O$46,Inflation!$A$6:$CD$63,O56))/100)</f>
        <v>3.78E-2</v>
      </c>
      <c r="S56" s="42">
        <f t="shared" si="5"/>
        <v>0.25649862791020461</v>
      </c>
      <c r="T56" s="188">
        <f t="shared" si="2"/>
        <v>0.28655513491151635</v>
      </c>
      <c r="U56" s="42">
        <f t="shared" si="6"/>
        <v>0.27574007417728325</v>
      </c>
      <c r="V56" s="47">
        <f t="shared" si="7"/>
        <v>4.7995906651828735E-2</v>
      </c>
      <c r="W56" s="255" t="str">
        <f>IF($X$46&lt;&gt;"Yes","",HLOOKUP($X$44,'1970=1 Infl Index'!$A$6:$CD$63,$O56))</f>
        <v/>
      </c>
      <c r="X56" s="249" t="e">
        <f t="shared" si="8"/>
        <v>#VALUE!</v>
      </c>
      <c r="Y56" s="259" t="e">
        <f t="shared" si="9"/>
        <v>#N/A</v>
      </c>
      <c r="Z56" s="255" t="e">
        <f>HLOOKUP($Z$44,'1970=1 Infl Index'!$A$6:$CD$63,$O56)</f>
        <v>#N/A</v>
      </c>
      <c r="AA56" s="157" t="e">
        <f t="shared" si="10"/>
        <v>#N/A</v>
      </c>
      <c r="AB56" s="95" t="str">
        <f t="shared" si="3"/>
        <v/>
      </c>
      <c r="AC56" s="261">
        <v>1977</v>
      </c>
      <c r="AD56" s="261">
        <v>1993</v>
      </c>
    </row>
    <row r="57" spans="1:30">
      <c r="M57" s="263"/>
      <c r="N57" s="262"/>
      <c r="O57" s="130">
        <f t="shared" si="4"/>
        <v>11</v>
      </c>
      <c r="P57" s="101">
        <f>HLOOKUP($O$46,'1970=1 Infl Index'!$A$6:$CD$63,O57)</f>
        <v>1.5921082766975649</v>
      </c>
      <c r="Q57" s="43">
        <f t="shared" si="11"/>
        <v>1978</v>
      </c>
      <c r="R57" s="102">
        <f>IF($X$46="yes",(S57/S56)-1,(HLOOKUP($O$46,Inflation!$A$6:$CD$63,O57))/100)</f>
        <v>6.8000000000000005E-2</v>
      </c>
      <c r="S57" s="42">
        <f t="shared" si="5"/>
        <v>0.27394053460809853</v>
      </c>
      <c r="T57" s="188">
        <f t="shared" si="2"/>
        <v>0.31429300059814036</v>
      </c>
      <c r="U57" s="42">
        <f t="shared" si="6"/>
        <v>0.30243106732354441</v>
      </c>
      <c r="V57" s="47">
        <f t="shared" si="7"/>
        <v>9.6797657090280473E-2</v>
      </c>
      <c r="W57" s="255" t="str">
        <f>IF($X$46&lt;&gt;"Yes","",HLOOKUP($X$44,'1970=1 Infl Index'!$A$6:$CD$63,$O57))</f>
        <v/>
      </c>
      <c r="X57" s="249" t="e">
        <f t="shared" si="8"/>
        <v>#VALUE!</v>
      </c>
      <c r="Y57" s="259" t="e">
        <f t="shared" si="9"/>
        <v>#N/A</v>
      </c>
      <c r="Z57" s="255" t="e">
        <f>HLOOKUP($Z$44,'1970=1 Infl Index'!$A$6:$CD$63,$O57)</f>
        <v>#N/A</v>
      </c>
      <c r="AA57" s="157" t="e">
        <f t="shared" si="10"/>
        <v>#N/A</v>
      </c>
      <c r="AB57" s="95" t="str">
        <f t="shared" si="3"/>
        <v/>
      </c>
      <c r="AC57" s="261">
        <v>1978</v>
      </c>
      <c r="AD57" s="261">
        <v>1994</v>
      </c>
    </row>
    <row r="58" spans="1:30">
      <c r="A58" s="11"/>
      <c r="B58" s="11"/>
      <c r="C58" s="11"/>
      <c r="D58" s="11"/>
      <c r="E58" s="11"/>
      <c r="F58" s="11"/>
      <c r="G58" s="11"/>
      <c r="H58" s="11"/>
      <c r="I58" s="11"/>
      <c r="J58" s="12"/>
      <c r="K58" s="12"/>
      <c r="L58" s="129"/>
      <c r="M58" s="263"/>
      <c r="N58" s="262"/>
      <c r="O58" s="43">
        <f t="shared" si="4"/>
        <v>12</v>
      </c>
      <c r="P58" s="101">
        <f>HLOOKUP($O$46,'1970=1 Infl Index'!$A$6:$CD$63,O58)</f>
        <v>1.7309401184255926</v>
      </c>
      <c r="Q58" s="43">
        <f t="shared" si="11"/>
        <v>1979</v>
      </c>
      <c r="R58" s="102">
        <f>IF($X$46="yes",(S58/S57)-1,(HLOOKUP($O$46,Inflation!$A$6:$CD$63,O58))/100)</f>
        <v>8.72E-2</v>
      </c>
      <c r="S58" s="42">
        <f t="shared" si="5"/>
        <v>0.29782814922592477</v>
      </c>
      <c r="T58" s="188">
        <f t="shared" si="2"/>
        <v>0.35157161957322014</v>
      </c>
      <c r="U58" s="42">
        <f t="shared" si="6"/>
        <v>0.33830273008257761</v>
      </c>
      <c r="V58" s="47">
        <f t="shared" si="7"/>
        <v>0.11861103780273095</v>
      </c>
      <c r="W58" s="255" t="str">
        <f>IF($X$46&lt;&gt;"Yes","",HLOOKUP($X$44,'1970=1 Infl Index'!$A$6:$CD$63,$O58))</f>
        <v/>
      </c>
      <c r="X58" s="249" t="e">
        <f t="shared" si="8"/>
        <v>#VALUE!</v>
      </c>
      <c r="Y58" s="259" t="e">
        <f t="shared" si="9"/>
        <v>#N/A</v>
      </c>
      <c r="Z58" s="255" t="e">
        <f>HLOOKUP($Z$44,'1970=1 Infl Index'!$A$6:$CD$63,$O58)</f>
        <v>#N/A</v>
      </c>
      <c r="AA58" s="157" t="e">
        <f t="shared" si="10"/>
        <v>#N/A</v>
      </c>
      <c r="AB58" s="95" t="str">
        <f t="shared" si="3"/>
        <v/>
      </c>
      <c r="AC58" s="261">
        <v>1979</v>
      </c>
      <c r="AD58" s="261">
        <v>1995</v>
      </c>
    </row>
    <row r="59" spans="1:30">
      <c r="M59" s="263"/>
      <c r="N59" s="262"/>
      <c r="O59" s="43">
        <f t="shared" si="4"/>
        <v>13</v>
      </c>
      <c r="P59" s="101">
        <f>HLOOKUP($O$46,'1970=1 Infl Index'!$A$6:$CD$63,O59)</f>
        <v>1.9351910523998126</v>
      </c>
      <c r="Q59" s="43">
        <f t="shared" si="11"/>
        <v>1980</v>
      </c>
      <c r="R59" s="102">
        <f>IF($X$46="yes",(S59/S58)-1,(HLOOKUP($O$46,Inflation!$A$6:$CD$63,O59))/100)</f>
        <v>0.11800000000000001</v>
      </c>
      <c r="S59" s="42">
        <f>IF($X$46="Yes",($X$42*X59+(1-$X$42)*AA59),P59/$P$45)</f>
        <v>0.33297187083458385</v>
      </c>
      <c r="T59" s="188">
        <f t="shared" ref="T59:T104" si="12">IF(AND($X$46="Yes",AB59&lt;&gt;"N/A"),($X$42*Y59+(1-$X$42)*AB59),IF(AND($X$46="Yes",AB59="N/A"),"N/A",IF((HLOOKUP($O$46,comboutfac,$O59))*rawindx=0,"N/A",(HLOOKUP($O$46,comboutfac,$O59))*rawindx)))</f>
        <v>0.39222425487300139</v>
      </c>
      <c r="U59" s="42">
        <f t="shared" si="6"/>
        <v>0.37742106825692256</v>
      </c>
      <c r="V59" s="47">
        <f t="shared" si="7"/>
        <v>0.11563116314431282</v>
      </c>
      <c r="W59" s="255" t="str">
        <f>IF($X$46&lt;&gt;"Yes","",HLOOKUP($X$44,'1970=1 Infl Index'!$A$6:$CD$63,$O59))</f>
        <v/>
      </c>
      <c r="X59" s="249" t="e">
        <f t="shared" si="8"/>
        <v>#VALUE!</v>
      </c>
      <c r="Y59" s="259" t="e">
        <f t="shared" si="9"/>
        <v>#N/A</v>
      </c>
      <c r="Z59" s="255" t="e">
        <f>HLOOKUP($Z$44,'1970=1 Infl Index'!$A$6:$CD$63,$O59)</f>
        <v>#N/A</v>
      </c>
      <c r="AA59" s="157" t="e">
        <f t="shared" si="10"/>
        <v>#N/A</v>
      </c>
      <c r="AB59" s="95" t="str">
        <f t="shared" si="3"/>
        <v/>
      </c>
      <c r="AC59" s="261">
        <v>1980</v>
      </c>
      <c r="AD59" s="261">
        <v>1996</v>
      </c>
    </row>
    <row r="60" spans="1:30">
      <c r="M60" s="263"/>
      <c r="N60" s="262"/>
      <c r="O60" s="43">
        <f t="shared" si="4"/>
        <v>14</v>
      </c>
      <c r="P60" s="101">
        <f>HLOOKUP($O$46,'1970=1 Infl Index'!$A$6:$CD$63,O60)</f>
        <v>2.1596732144781909</v>
      </c>
      <c r="Q60" s="43">
        <f t="shared" si="11"/>
        <v>1981</v>
      </c>
      <c r="R60" s="102">
        <f>IF($X$46="yes",(S60/S59)-1,(HLOOKUP($O$46,Inflation!$A$6:$CD$63,O60))/100)</f>
        <v>0.11599999999999999</v>
      </c>
      <c r="S60" s="42">
        <f t="shared" ref="S60:S123" si="13">IF($X$46="Yes",($X$42*X60+(1-$X$42)*AA60),P60/$P$45)</f>
        <v>0.37159660785139564</v>
      </c>
      <c r="T60" s="188">
        <f t="shared" si="12"/>
        <v>0.4366461691019502</v>
      </c>
      <c r="U60" s="42">
        <f t="shared" si="6"/>
        <v>0.42016642659213271</v>
      </c>
      <c r="V60" s="47">
        <f t="shared" si="7"/>
        <v>0.11325641817671932</v>
      </c>
      <c r="W60" s="255" t="str">
        <f>IF($X$46&lt;&gt;"Yes","",HLOOKUP($X$44,'1970=1 Infl Index'!$A$6:$CD$63,$O60))</f>
        <v/>
      </c>
      <c r="X60" s="249" t="e">
        <f t="shared" si="8"/>
        <v>#VALUE!</v>
      </c>
      <c r="Y60" s="259" t="e">
        <f t="shared" si="9"/>
        <v>#N/A</v>
      </c>
      <c r="Z60" s="255" t="e">
        <f>HLOOKUP($Z$44,'1970=1 Infl Index'!$A$6:$CD$63,$O60)</f>
        <v>#N/A</v>
      </c>
      <c r="AA60" s="157" t="e">
        <f t="shared" si="10"/>
        <v>#N/A</v>
      </c>
      <c r="AB60" s="95" t="str">
        <f t="shared" si="3"/>
        <v/>
      </c>
      <c r="AC60" s="261">
        <v>1981</v>
      </c>
      <c r="AD60" s="261">
        <v>1997</v>
      </c>
    </row>
    <row r="61" spans="1:30">
      <c r="M61" s="263"/>
      <c r="N61" s="262"/>
      <c r="O61" s="43">
        <f t="shared" si="4"/>
        <v>15</v>
      </c>
      <c r="P61" s="101">
        <f>HLOOKUP($O$46,'1970=1 Infl Index'!$A$6:$CD$63,O61)</f>
        <v>2.4685064841485724</v>
      </c>
      <c r="Q61" s="43">
        <f t="shared" si="11"/>
        <v>1982</v>
      </c>
      <c r="R61" s="102">
        <f>IF($X$46="yes",(S61/S60)-1,(HLOOKUP($O$46,Inflation!$A$6:$CD$63,O61))/100)</f>
        <v>0.14300000000000002</v>
      </c>
      <c r="S61" s="42">
        <f t="shared" si="13"/>
        <v>0.42473492277414521</v>
      </c>
      <c r="T61" s="188">
        <f t="shared" si="12"/>
        <v>0.4743214977926844</v>
      </c>
      <c r="U61" s="42">
        <f t="shared" si="6"/>
        <v>0.45641982659155833</v>
      </c>
      <c r="V61" s="47">
        <f t="shared" si="7"/>
        <v>8.6283428910463159E-2</v>
      </c>
      <c r="W61" s="255" t="str">
        <f>IF($X$46&lt;&gt;"Yes","",HLOOKUP($X$44,'1970=1 Infl Index'!$A$6:$CD$63,$O61))</f>
        <v/>
      </c>
      <c r="X61" s="249" t="e">
        <f t="shared" si="8"/>
        <v>#VALUE!</v>
      </c>
      <c r="Y61" s="259" t="e">
        <f t="shared" si="9"/>
        <v>#N/A</v>
      </c>
      <c r="Z61" s="255" t="e">
        <f>HLOOKUP($Z$44,'1970=1 Infl Index'!$A$6:$CD$63,$O61)</f>
        <v>#N/A</v>
      </c>
      <c r="AA61" s="157" t="e">
        <f t="shared" si="10"/>
        <v>#N/A</v>
      </c>
      <c r="AB61" s="95" t="str">
        <f t="shared" si="3"/>
        <v/>
      </c>
      <c r="AC61" s="261">
        <v>1982</v>
      </c>
      <c r="AD61" s="261">
        <v>1998</v>
      </c>
    </row>
    <row r="62" spans="1:30">
      <c r="M62" s="263"/>
      <c r="N62" s="262"/>
      <c r="O62" s="43">
        <f t="shared" si="4"/>
        <v>16</v>
      </c>
      <c r="P62" s="101">
        <f>HLOOKUP($O$46,'1970=1 Infl Index'!$A$6:$CD$63,O62)</f>
        <v>2.6906720677219442</v>
      </c>
      <c r="Q62" s="43">
        <f t="shared" si="11"/>
        <v>1983</v>
      </c>
      <c r="R62" s="102">
        <f>IF($X$46="yes",(S62/S61)-1,(HLOOKUP($O$46,Inflation!$A$6:$CD$63,O62))/100)</f>
        <v>0.09</v>
      </c>
      <c r="S62" s="42">
        <f t="shared" si="13"/>
        <v>0.46296106582381835</v>
      </c>
      <c r="T62" s="188">
        <f t="shared" si="12"/>
        <v>0.50456694979779149</v>
      </c>
      <c r="U62" s="42">
        <f t="shared" si="6"/>
        <v>0.48552376563626926</v>
      </c>
      <c r="V62" s="47">
        <f t="shared" si="7"/>
        <v>6.3765720393990463E-2</v>
      </c>
      <c r="W62" s="255" t="str">
        <f>IF($X$46&lt;&gt;"Yes","",HLOOKUP($X$44,'1970=1 Infl Index'!$A$6:$CD$63,$O62))</f>
        <v/>
      </c>
      <c r="X62" s="249" t="e">
        <f t="shared" si="8"/>
        <v>#VALUE!</v>
      </c>
      <c r="Y62" s="259" t="e">
        <f t="shared" si="9"/>
        <v>#N/A</v>
      </c>
      <c r="Z62" s="255" t="e">
        <f>HLOOKUP($Z$44,'1970=1 Infl Index'!$A$6:$CD$63,$O62)</f>
        <v>#N/A</v>
      </c>
      <c r="AA62" s="157" t="e">
        <f t="shared" si="10"/>
        <v>#N/A</v>
      </c>
      <c r="AB62" s="95" t="str">
        <f t="shared" si="3"/>
        <v/>
      </c>
      <c r="AC62" s="261">
        <v>1983</v>
      </c>
      <c r="AD62" s="261">
        <v>1999</v>
      </c>
    </row>
    <row r="63" spans="1:30">
      <c r="M63" s="263"/>
      <c r="N63" s="262"/>
      <c r="O63" s="43">
        <f t="shared" si="4"/>
        <v>17</v>
      </c>
      <c r="P63" s="101">
        <f>HLOOKUP($O$46,'1970=1 Infl Index'!$A$6:$CD$63,O63)</f>
        <v>2.9059258331396998</v>
      </c>
      <c r="Q63" s="43">
        <f t="shared" si="11"/>
        <v>1984</v>
      </c>
      <c r="R63" s="102">
        <f>IF($X$46="yes",(S63/S62)-1,(HLOOKUP($O$46,Inflation!$A$6:$CD$63,O63))/100)</f>
        <v>0.08</v>
      </c>
      <c r="S63" s="42">
        <f t="shared" si="13"/>
        <v>0.49999795108972384</v>
      </c>
      <c r="T63" s="188">
        <f>IF(AND($X$46="Yes",AB63&lt;&gt;"N/A"),($X$42*Y63+(1-$X$42)*AB63),IF(AND($X$46="Yes",AB63="N/A"),"N/A",IF((HLOOKUP($O$46,comboutfac,$O63))*rawindx=0,"N/A",(HLOOKUP($O$46,comboutfac,$O63))*rawindx)))</f>
        <v>0.52485734641493054</v>
      </c>
      <c r="U63" s="42">
        <f t="shared" si="6"/>
        <v>0.5050483694093757</v>
      </c>
      <c r="V63" s="47">
        <f t="shared" si="7"/>
        <v>4.0213487279082694E-2</v>
      </c>
      <c r="W63" s="255" t="str">
        <f>IF($X$46&lt;&gt;"Yes","",HLOOKUP($X$44,'1970=1 Infl Index'!$A$6:$CD$63,$O63))</f>
        <v/>
      </c>
      <c r="X63" s="249" t="e">
        <f t="shared" si="8"/>
        <v>#VALUE!</v>
      </c>
      <c r="Y63" s="259" t="e">
        <f t="shared" si="9"/>
        <v>#N/A</v>
      </c>
      <c r="Z63" s="255" t="e">
        <f>HLOOKUP($Z$44,'1970=1 Infl Index'!$A$6:$CD$63,$O63)</f>
        <v>#N/A</v>
      </c>
      <c r="AA63" s="157" t="e">
        <f t="shared" si="10"/>
        <v>#N/A</v>
      </c>
      <c r="AB63" s="95" t="str">
        <f t="shared" si="3"/>
        <v/>
      </c>
      <c r="AC63" s="261">
        <v>1984</v>
      </c>
      <c r="AD63" s="261">
        <v>2000</v>
      </c>
    </row>
    <row r="64" spans="1:30">
      <c r="M64" s="263"/>
      <c r="N64" s="262"/>
      <c r="O64" s="43">
        <f t="shared" si="4"/>
        <v>18</v>
      </c>
      <c r="P64" s="101">
        <f>HLOOKUP($O$46,'1970=1 Infl Index'!$A$6:$CD$63,O64)</f>
        <v>3.0047273114664494</v>
      </c>
      <c r="Q64" s="43">
        <f t="shared" si="11"/>
        <v>1985</v>
      </c>
      <c r="R64" s="102">
        <f>IF($X$46="yes",(S64/S63)-1,(HLOOKUP($O$46,Inflation!$A$6:$CD$63,O64))/100)</f>
        <v>3.4000000000000002E-2</v>
      </c>
      <c r="S64" s="42">
        <f t="shared" si="13"/>
        <v>0.51699788142677439</v>
      </c>
      <c r="T64" s="188">
        <f t="shared" si="12"/>
        <v>0.54005418496580382</v>
      </c>
      <c r="U64" s="42">
        <f t="shared" si="6"/>
        <v>0.51967165435093476</v>
      </c>
      <c r="V64" s="47">
        <f t="shared" si="7"/>
        <v>2.8954226619244683E-2</v>
      </c>
      <c r="W64" s="255" t="str">
        <f>IF($X$46&lt;&gt;"Yes","",HLOOKUP($X$44,'1970=1 Infl Index'!$A$6:$CD$63,$O64))</f>
        <v/>
      </c>
      <c r="X64" s="249" t="e">
        <f t="shared" si="8"/>
        <v>#VALUE!</v>
      </c>
      <c r="Y64" s="259" t="e">
        <f t="shared" si="9"/>
        <v>#N/A</v>
      </c>
      <c r="Z64" s="255" t="e">
        <f>HLOOKUP($Z$44,'1970=1 Infl Index'!$A$6:$CD$63,$O64)</f>
        <v>#N/A</v>
      </c>
      <c r="AA64" s="157" t="e">
        <f t="shared" si="10"/>
        <v>#N/A</v>
      </c>
      <c r="AB64" s="95" t="str">
        <f t="shared" si="3"/>
        <v/>
      </c>
      <c r="AC64" s="261">
        <v>1985</v>
      </c>
      <c r="AD64" s="261">
        <v>2001</v>
      </c>
    </row>
    <row r="65" spans="13:30">
      <c r="M65" s="263"/>
      <c r="N65" s="262"/>
      <c r="O65" s="43">
        <f t="shared" si="4"/>
        <v>19</v>
      </c>
      <c r="P65" s="101">
        <f>HLOOKUP($O$46,'1970=1 Infl Index'!$A$6:$CD$63,O65)</f>
        <v>3.0888596761875102</v>
      </c>
      <c r="Q65" s="43">
        <f t="shared" si="11"/>
        <v>1986</v>
      </c>
      <c r="R65" s="102">
        <f>IF($X$46="yes",(S65/S64)-1,(HLOOKUP($O$46,Inflation!$A$6:$CD$63,O65))/100)</f>
        <v>2.7999999999999997E-2</v>
      </c>
      <c r="S65" s="42">
        <f t="shared" si="13"/>
        <v>0.53147382210672411</v>
      </c>
      <c r="T65" s="188">
        <f t="shared" si="12"/>
        <v>0.55652051234298927</v>
      </c>
      <c r="U65" s="42">
        <f t="shared" si="6"/>
        <v>0.5355165155285736</v>
      </c>
      <c r="V65" s="47">
        <f t="shared" si="7"/>
        <v>3.0490139388935741E-2</v>
      </c>
      <c r="W65" s="255" t="str">
        <f>IF($X$46&lt;&gt;"Yes","",HLOOKUP($X$44,'1970=1 Infl Index'!$A$6:$CD$63,$O65))</f>
        <v/>
      </c>
      <c r="X65" s="249" t="e">
        <f t="shared" si="8"/>
        <v>#VALUE!</v>
      </c>
      <c r="Y65" s="259" t="e">
        <f t="shared" si="9"/>
        <v>#N/A</v>
      </c>
      <c r="Z65" s="255" t="e">
        <f>HLOOKUP($Z$44,'1970=1 Infl Index'!$A$6:$CD$63,$O65)</f>
        <v>#N/A</v>
      </c>
      <c r="AA65" s="157" t="e">
        <f t="shared" si="10"/>
        <v>#N/A</v>
      </c>
      <c r="AB65" s="95" t="str">
        <f t="shared" si="3"/>
        <v/>
      </c>
      <c r="AC65" s="261">
        <v>1986</v>
      </c>
      <c r="AD65" s="261">
        <v>2002</v>
      </c>
    </row>
    <row r="66" spans="13:30">
      <c r="M66" s="263"/>
      <c r="N66" s="262"/>
      <c r="O66" s="43">
        <f t="shared" si="4"/>
        <v>20</v>
      </c>
      <c r="P66" s="101">
        <f>HLOOKUP($O$46,'1970=1 Infl Index'!$A$6:$CD$63,O66)</f>
        <v>3.1722588874445727</v>
      </c>
      <c r="Q66" s="43">
        <f t="shared" si="11"/>
        <v>1987</v>
      </c>
      <c r="R66" s="102">
        <f>IF($X$46="yes",(S66/S65)-1,(HLOOKUP($O$46,Inflation!$A$6:$CD$63,O66))/100)</f>
        <v>2.7000000000000003E-2</v>
      </c>
      <c r="S66" s="42">
        <f t="shared" si="13"/>
        <v>0.54582361530360568</v>
      </c>
      <c r="T66" s="188">
        <f t="shared" si="12"/>
        <v>0.57605002597811306</v>
      </c>
      <c r="U66" s="42">
        <f t="shared" si="6"/>
        <v>0.55430895329123353</v>
      </c>
      <c r="V66" s="47">
        <f t="shared" si="7"/>
        <v>3.5092172169725024E-2</v>
      </c>
      <c r="W66" s="255" t="str">
        <f>IF($X$46&lt;&gt;"Yes","",HLOOKUP($X$44,'1970=1 Infl Index'!$A$6:$CD$63,$O66))</f>
        <v/>
      </c>
      <c r="X66" s="249" t="e">
        <f t="shared" si="8"/>
        <v>#VALUE!</v>
      </c>
      <c r="Y66" s="259" t="e">
        <f t="shared" si="9"/>
        <v>#N/A</v>
      </c>
      <c r="Z66" s="255" t="e">
        <f>HLOOKUP($Z$44,'1970=1 Infl Index'!$A$6:$CD$63,$O66)</f>
        <v>#N/A</v>
      </c>
      <c r="AA66" s="157" t="e">
        <f t="shared" si="10"/>
        <v>#N/A</v>
      </c>
      <c r="AB66" s="95" t="str">
        <f t="shared" si="3"/>
        <v/>
      </c>
      <c r="AC66" s="261">
        <v>1987</v>
      </c>
      <c r="AD66" s="261">
        <v>2003</v>
      </c>
    </row>
    <row r="67" spans="13:30">
      <c r="M67" s="263"/>
      <c r="N67" s="262"/>
      <c r="O67" s="43">
        <f t="shared" si="4"/>
        <v>21</v>
      </c>
      <c r="P67" s="101">
        <f>HLOOKUP($O$46,'1970=1 Infl Index'!$A$6:$CD$63,O67)</f>
        <v>3.26742665406791</v>
      </c>
      <c r="Q67" s="43">
        <f t="shared" si="11"/>
        <v>1988</v>
      </c>
      <c r="R67" s="102">
        <f>IF($X$46="yes",(S67/S66)-1,(HLOOKUP($O$46,Inflation!$A$6:$CD$63,O67))/100)</f>
        <v>0.03</v>
      </c>
      <c r="S67" s="42">
        <f t="shared" si="13"/>
        <v>0.56219832376271384</v>
      </c>
      <c r="T67" s="188">
        <f t="shared" si="12"/>
        <v>0.60110949883289111</v>
      </c>
      <c r="U67" s="42">
        <f t="shared" si="6"/>
        <v>0.57842264054361447</v>
      </c>
      <c r="V67" s="47">
        <f t="shared" si="7"/>
        <v>4.3502251062705874E-2</v>
      </c>
      <c r="W67" s="255" t="str">
        <f>IF($X$46&lt;&gt;"Yes","",HLOOKUP($X$44,'1970=1 Infl Index'!$A$6:$CD$63,$O67))</f>
        <v/>
      </c>
      <c r="X67" s="249" t="e">
        <f t="shared" si="8"/>
        <v>#VALUE!</v>
      </c>
      <c r="Y67" s="259" t="e">
        <f t="shared" si="9"/>
        <v>#N/A</v>
      </c>
      <c r="Z67" s="255" t="e">
        <f>HLOOKUP($Z$44,'1970=1 Infl Index'!$A$6:$CD$63,$O67)</f>
        <v>#N/A</v>
      </c>
      <c r="AA67" s="157" t="e">
        <f t="shared" si="10"/>
        <v>#N/A</v>
      </c>
      <c r="AB67" s="95" t="str">
        <f t="shared" si="3"/>
        <v/>
      </c>
      <c r="AC67" s="261">
        <v>1988</v>
      </c>
      <c r="AD67" s="261">
        <v>2004</v>
      </c>
    </row>
    <row r="68" spans="13:30">
      <c r="M68" s="263"/>
      <c r="N68" s="262"/>
      <c r="O68" s="43">
        <f t="shared" si="4"/>
        <v>22</v>
      </c>
      <c r="P68" s="101">
        <f>HLOOKUP($O$46,'1970=1 Infl Index'!$A$6:$CD$63,O68)</f>
        <v>3.4046585735387622</v>
      </c>
      <c r="Q68" s="43">
        <f t="shared" si="11"/>
        <v>1989</v>
      </c>
      <c r="R68" s="102">
        <f>IF($X$46="yes",(S68/S67)-1,(HLOOKUP($O$46,Inflation!$A$6:$CD$63,O68))/100)</f>
        <v>4.2000000000000003E-2</v>
      </c>
      <c r="S68" s="42">
        <f t="shared" si="13"/>
        <v>0.58581065336074778</v>
      </c>
      <c r="T68" s="188">
        <f t="shared" si="12"/>
        <v>0.62516996600662789</v>
      </c>
      <c r="U68" s="42">
        <f t="shared" si="6"/>
        <v>0.60157502622769887</v>
      </c>
      <c r="V68" s="47">
        <f t="shared" si="7"/>
        <v>4.002676254567987E-2</v>
      </c>
      <c r="W68" s="255" t="str">
        <f>IF($X$46&lt;&gt;"Yes","",HLOOKUP($X$44,'1970=1 Infl Index'!$A$6:$CD$63,$O68))</f>
        <v/>
      </c>
      <c r="X68" s="249" t="e">
        <f t="shared" si="8"/>
        <v>#VALUE!</v>
      </c>
      <c r="Y68" s="259" t="e">
        <f t="shared" si="9"/>
        <v>#N/A</v>
      </c>
      <c r="Z68" s="255" t="e">
        <f>HLOOKUP($Z$44,'1970=1 Infl Index'!$A$6:$CD$63,$O68)</f>
        <v>#N/A</v>
      </c>
      <c r="AA68" s="157" t="e">
        <f t="shared" si="10"/>
        <v>#N/A</v>
      </c>
      <c r="AB68" s="95" t="str">
        <f t="shared" si="3"/>
        <v/>
      </c>
      <c r="AC68" s="261">
        <v>1989</v>
      </c>
      <c r="AD68" s="261">
        <v>2005</v>
      </c>
    </row>
    <row r="69" spans="13:30">
      <c r="M69" s="263"/>
      <c r="N69" s="262"/>
      <c r="O69" s="43">
        <f t="shared" si="4"/>
        <v>23</v>
      </c>
      <c r="P69" s="101">
        <f>HLOOKUP($O$46,'1970=1 Infl Index'!$A$6:$CD$63,O69)</f>
        <v>3.5408449164803129</v>
      </c>
      <c r="Q69" s="43">
        <f t="shared" si="11"/>
        <v>1990</v>
      </c>
      <c r="R69" s="102">
        <f>IF($X$46="yes",(S69/S68)-1,(HLOOKUP($O$46,Inflation!$A$6:$CD$63,O69))/100)</f>
        <v>0.04</v>
      </c>
      <c r="S69" s="42">
        <f t="shared" si="13"/>
        <v>0.60924307949517775</v>
      </c>
      <c r="T69" s="188">
        <f t="shared" si="12"/>
        <v>0.64671288745735334</v>
      </c>
      <c r="U69" s="42">
        <f t="shared" si="6"/>
        <v>0.62230488249306526</v>
      </c>
      <c r="V69" s="47">
        <f t="shared" si="7"/>
        <v>3.445930326489325E-2</v>
      </c>
      <c r="W69" s="255" t="str">
        <f>IF($X$46&lt;&gt;"Yes","",HLOOKUP($X$44,'1970=1 Infl Index'!$A$6:$CD$63,$O69))</f>
        <v/>
      </c>
      <c r="X69" s="249" t="e">
        <f t="shared" si="8"/>
        <v>#VALUE!</v>
      </c>
      <c r="Y69" s="259" t="e">
        <f t="shared" si="9"/>
        <v>#N/A</v>
      </c>
      <c r="Z69" s="255" t="e">
        <f>HLOOKUP($Z$44,'1970=1 Infl Index'!$A$6:$CD$63,$O69)</f>
        <v>#N/A</v>
      </c>
      <c r="AA69" s="157" t="e">
        <f t="shared" si="10"/>
        <v>#N/A</v>
      </c>
      <c r="AB69" s="95" t="str">
        <f t="shared" si="3"/>
        <v/>
      </c>
      <c r="AC69" s="261">
        <v>1990</v>
      </c>
      <c r="AD69" s="261">
        <v>2006</v>
      </c>
    </row>
    <row r="70" spans="13:30">
      <c r="M70" s="263"/>
      <c r="N70" s="262"/>
      <c r="O70" s="43">
        <f t="shared" si="4"/>
        <v>24</v>
      </c>
      <c r="P70" s="101">
        <f>HLOOKUP($O$46,'1970=1 Infl Index'!$A$6:$CD$63,O70)</f>
        <v>3.6931012478889662</v>
      </c>
      <c r="Q70" s="43">
        <f t="shared" si="11"/>
        <v>1991</v>
      </c>
      <c r="R70" s="102">
        <f>IF($X$46="yes",(S70/S69)-1,(HLOOKUP($O$46,Inflation!$A$6:$CD$63,O70))/100)</f>
        <v>4.2999999999999997E-2</v>
      </c>
      <c r="S70" s="42">
        <f t="shared" si="13"/>
        <v>0.63544053191347039</v>
      </c>
      <c r="T70" s="188">
        <f>IF(AND($X$46="Yes",AB70&lt;&gt;"N/A"),($X$42*Y70+(1-$X$42)*AB70),IF(AND($X$46="Yes",AB70="N/A"),"N/A",IF((HLOOKUP($O$46,comboutfac,$O70))*rawindx=0,"N/A",(HLOOKUP($O$46,comboutfac,$O70))*rawindx)))</f>
        <v>0.6652944371758146</v>
      </c>
      <c r="U70" s="42">
        <f t="shared" si="6"/>
        <v>0.6401851340519128</v>
      </c>
      <c r="V70" s="47">
        <f t="shared" si="7"/>
        <v>2.8732301580562947E-2</v>
      </c>
      <c r="W70" s="255" t="str">
        <f>IF($X$46&lt;&gt;"Yes","",HLOOKUP($X$44,'1970=1 Infl Index'!$A$6:$CD$63,$O70))</f>
        <v/>
      </c>
      <c r="X70" s="249" t="e">
        <f t="shared" si="8"/>
        <v>#VALUE!</v>
      </c>
      <c r="Y70" s="259" t="e">
        <f t="shared" si="9"/>
        <v>#N/A</v>
      </c>
      <c r="Z70" s="255" t="e">
        <f>HLOOKUP($Z$44,'1970=1 Infl Index'!$A$6:$CD$63,$O70)</f>
        <v>#N/A</v>
      </c>
      <c r="AA70" s="157" t="e">
        <f t="shared" si="10"/>
        <v>#N/A</v>
      </c>
      <c r="AB70" s="95" t="str">
        <f t="shared" si="3"/>
        <v/>
      </c>
      <c r="AC70" s="261">
        <v>1991</v>
      </c>
      <c r="AD70" s="261">
        <v>2007</v>
      </c>
    </row>
    <row r="71" spans="13:30">
      <c r="M71" s="263"/>
      <c r="N71" s="262"/>
      <c r="O71" s="43">
        <f t="shared" si="4"/>
        <v>25</v>
      </c>
      <c r="P71" s="101">
        <f>HLOOKUP($O$46,'1970=1 Infl Index'!$A$6:$CD$63,O71)</f>
        <v>3.7965080828298574</v>
      </c>
      <c r="Q71" s="43">
        <f t="shared" si="11"/>
        <v>1992</v>
      </c>
      <c r="R71" s="102">
        <f>IF($X$46="yes",(S71/S70)-1,(HLOOKUP($O$46,Inflation!$A$6:$CD$63,O71))/100)</f>
        <v>2.7999999999999997E-2</v>
      </c>
      <c r="S71" s="42">
        <f t="shared" si="13"/>
        <v>0.65323286680704751</v>
      </c>
      <c r="T71" s="188">
        <f t="shared" si="12"/>
        <v>0.68024436993178927</v>
      </c>
      <c r="U71" s="42">
        <f t="shared" si="6"/>
        <v>0.65457083182819153</v>
      </c>
      <c r="V71" s="47">
        <f t="shared" si="7"/>
        <v>2.2471152501195378E-2</v>
      </c>
      <c r="W71" s="255" t="str">
        <f>IF($X$46&lt;&gt;"Yes","",HLOOKUP($X$44,'1970=1 Infl Index'!$A$6:$CD$63,$O71))</f>
        <v/>
      </c>
      <c r="X71" s="249" t="e">
        <f t="shared" si="8"/>
        <v>#VALUE!</v>
      </c>
      <c r="Y71" s="259" t="e">
        <f t="shared" si="9"/>
        <v>#N/A</v>
      </c>
      <c r="Z71" s="255" t="e">
        <f>HLOOKUP($Z$44,'1970=1 Infl Index'!$A$6:$CD$63,$O71)</f>
        <v>#N/A</v>
      </c>
      <c r="AA71" s="157" t="e">
        <f t="shared" si="10"/>
        <v>#N/A</v>
      </c>
      <c r="AB71" s="95" t="str">
        <f t="shared" si="3"/>
        <v/>
      </c>
      <c r="AC71" s="261">
        <v>1992</v>
      </c>
      <c r="AD71" s="261">
        <v>2008</v>
      </c>
    </row>
    <row r="72" spans="13:30">
      <c r="M72" s="263"/>
      <c r="N72" s="262"/>
      <c r="O72" s="43">
        <f t="shared" si="4"/>
        <v>26</v>
      </c>
      <c r="P72" s="101">
        <f>HLOOKUP($O$46,'1970=1 Infl Index'!$A$6:$CD$63,O72)</f>
        <v>3.8990138010662632</v>
      </c>
      <c r="Q72" s="43">
        <f t="shared" si="11"/>
        <v>1993</v>
      </c>
      <c r="R72" s="102">
        <f>IF($X$46="yes",(S72/S71)-1,(HLOOKUP($O$46,Inflation!$A$6:$CD$63,O72))/100)</f>
        <v>2.7000000000000003E-2</v>
      </c>
      <c r="S72" s="42">
        <f t="shared" si="13"/>
        <v>0.67087015421083773</v>
      </c>
      <c r="T72" s="188">
        <f t="shared" si="12"/>
        <v>0.69292809227177576</v>
      </c>
      <c r="U72" s="42">
        <f t="shared" si="6"/>
        <v>0.66677584968610526</v>
      </c>
      <c r="V72" s="47">
        <f t="shared" si="7"/>
        <v>1.8645832145965886E-2</v>
      </c>
      <c r="W72" s="255" t="str">
        <f>IF($X$46&lt;&gt;"Yes","",HLOOKUP($X$44,'1970=1 Infl Index'!$A$6:$CD$63,$O72))</f>
        <v/>
      </c>
      <c r="X72" s="249" t="e">
        <f t="shared" si="8"/>
        <v>#VALUE!</v>
      </c>
      <c r="Y72" s="259" t="e">
        <f t="shared" si="9"/>
        <v>#N/A</v>
      </c>
      <c r="Z72" s="255" t="e">
        <f>HLOOKUP($Z$44,'1970=1 Infl Index'!$A$6:$CD$63,$O72)</f>
        <v>#N/A</v>
      </c>
      <c r="AA72" s="157" t="e">
        <f t="shared" si="10"/>
        <v>#N/A</v>
      </c>
      <c r="AB72" s="95" t="str">
        <f t="shared" si="3"/>
        <v/>
      </c>
      <c r="AC72" s="261">
        <v>1993</v>
      </c>
      <c r="AD72" s="261">
        <v>2009</v>
      </c>
    </row>
    <row r="73" spans="13:30">
      <c r="M73" s="263"/>
      <c r="N73" s="262"/>
      <c r="O73" s="43">
        <f t="shared" si="4"/>
        <v>27</v>
      </c>
      <c r="P73" s="101">
        <f>HLOOKUP($O$46,'1970=1 Infl Index'!$A$6:$CD$63,O73)</f>
        <v>3.9769940770875887</v>
      </c>
      <c r="Q73" s="43">
        <f t="shared" si="11"/>
        <v>1994</v>
      </c>
      <c r="R73" s="102">
        <f>IF($X$46="yes",(S73/S72)-1,(HLOOKUP($O$46,Inflation!$A$6:$CD$63,O73))/100)</f>
        <v>0.02</v>
      </c>
      <c r="S73" s="42">
        <f t="shared" si="13"/>
        <v>0.68428755729505453</v>
      </c>
      <c r="T73" s="188">
        <f t="shared" si="12"/>
        <v>0.70577607442486434</v>
      </c>
      <c r="U73" s="42">
        <f t="shared" si="6"/>
        <v>0.67913892792239294</v>
      </c>
      <c r="V73" s="47">
        <f t="shared" si="7"/>
        <v>1.8541580715779955E-2</v>
      </c>
      <c r="W73" s="255" t="str">
        <f>IF($X$46&lt;&gt;"Yes","",HLOOKUP($X$44,'1970=1 Infl Index'!$A$6:$CD$63,$O73))</f>
        <v/>
      </c>
      <c r="X73" s="249" t="e">
        <f t="shared" si="8"/>
        <v>#VALUE!</v>
      </c>
      <c r="Y73" s="259" t="e">
        <f t="shared" si="9"/>
        <v>#N/A</v>
      </c>
      <c r="Z73" s="255" t="e">
        <f>HLOOKUP($Z$44,'1970=1 Infl Index'!$A$6:$CD$63,$O73)</f>
        <v>#N/A</v>
      </c>
      <c r="AA73" s="157" t="e">
        <f t="shared" si="10"/>
        <v>#N/A</v>
      </c>
      <c r="AB73" s="95" t="str">
        <f t="shared" si="3"/>
        <v/>
      </c>
      <c r="AC73" s="261">
        <v>1994</v>
      </c>
      <c r="AD73" s="261">
        <v>2010</v>
      </c>
    </row>
    <row r="74" spans="13:30">
      <c r="M74" s="263"/>
      <c r="N74" s="262"/>
      <c r="O74" s="43">
        <f t="shared" si="4"/>
        <v>28</v>
      </c>
      <c r="P74" s="101">
        <f>HLOOKUP($O$46,'1970=1 Infl Index'!$A$6:$CD$63,O74)</f>
        <v>4.0525569645522523</v>
      </c>
      <c r="Q74" s="43">
        <f t="shared" si="11"/>
        <v>1995</v>
      </c>
      <c r="R74" s="102">
        <f>IF($X$46="yes",(S74/S73)-1,(HLOOKUP($O$46,Inflation!$A$6:$CD$63,O74))/100)</f>
        <v>1.9E-2</v>
      </c>
      <c r="S74" s="42">
        <f t="shared" si="13"/>
        <v>0.69728902088366052</v>
      </c>
      <c r="T74" s="188">
        <f t="shared" si="12"/>
        <v>0.71712151128171309</v>
      </c>
      <c r="U74" s="42">
        <f t="shared" si="6"/>
        <v>0.69005616938605452</v>
      </c>
      <c r="V74" s="47">
        <f t="shared" si="7"/>
        <v>1.607512250410879E-2</v>
      </c>
      <c r="W74" s="255" t="str">
        <f>IF($X$46&lt;&gt;"Yes","",HLOOKUP($X$44,'1970=1 Infl Index'!$A$6:$CD$63,$O74))</f>
        <v/>
      </c>
      <c r="X74" s="249" t="e">
        <f t="shared" si="8"/>
        <v>#VALUE!</v>
      </c>
      <c r="Y74" s="259" t="e">
        <f t="shared" si="9"/>
        <v>#N/A</v>
      </c>
      <c r="Z74" s="255" t="e">
        <f>HLOOKUP($Z$44,'1970=1 Infl Index'!$A$6:$CD$63,$O74)</f>
        <v>#N/A</v>
      </c>
      <c r="AA74" s="157" t="e">
        <f t="shared" si="10"/>
        <v>#N/A</v>
      </c>
      <c r="AB74" s="95" t="str">
        <f t="shared" si="3"/>
        <v/>
      </c>
      <c r="AC74" s="261">
        <v>1995</v>
      </c>
      <c r="AD74" s="261">
        <v>2011</v>
      </c>
    </row>
    <row r="75" spans="13:30">
      <c r="M75" s="263"/>
      <c r="N75" s="262"/>
      <c r="O75" s="43">
        <f t="shared" si="4"/>
        <v>29</v>
      </c>
      <c r="P75" s="101">
        <f>HLOOKUP($O$46,'1970=1 Infl Index'!$A$6:$CD$63,O75)</f>
        <v>4.1336081038432972</v>
      </c>
      <c r="Q75" s="43">
        <f t="shared" si="11"/>
        <v>1996</v>
      </c>
      <c r="R75" s="102">
        <f>IF($X$46="yes",(S75/S74)-1,(HLOOKUP($O$46,Inflation!$A$6:$CD$63,O75))/100)</f>
        <v>0.02</v>
      </c>
      <c r="S75" s="42">
        <f t="shared" si="13"/>
        <v>0.71123480130133365</v>
      </c>
      <c r="T75" s="188">
        <f t="shared" si="12"/>
        <v>0.72719681079788878</v>
      </c>
      <c r="U75" s="42">
        <f t="shared" si="6"/>
        <v>0.69975121057527101</v>
      </c>
      <c r="V75" s="47">
        <f t="shared" si="7"/>
        <v>1.4049640622504984E-2</v>
      </c>
      <c r="W75" s="255" t="str">
        <f>IF($X$46&lt;&gt;"Yes","",HLOOKUP($X$44,'1970=1 Infl Index'!$A$6:$CD$63,$O75))</f>
        <v/>
      </c>
      <c r="X75" s="249" t="e">
        <f t="shared" si="8"/>
        <v>#VALUE!</v>
      </c>
      <c r="Y75" s="259" t="e">
        <f t="shared" si="9"/>
        <v>#N/A</v>
      </c>
      <c r="Z75" s="255" t="e">
        <f>HLOOKUP($Z$44,'1970=1 Infl Index'!$A$6:$CD$63,$O75)</f>
        <v>#N/A</v>
      </c>
      <c r="AA75" s="157" t="e">
        <f t="shared" si="10"/>
        <v>#N/A</v>
      </c>
      <c r="AB75" s="95" t="str">
        <f t="shared" si="3"/>
        <v/>
      </c>
      <c r="AC75" s="261">
        <v>1996</v>
      </c>
      <c r="AD75" s="261">
        <v>2012</v>
      </c>
    </row>
    <row r="76" spans="13:30">
      <c r="M76" s="263"/>
      <c r="N76" s="262"/>
      <c r="O76" s="43">
        <f t="shared" si="4"/>
        <v>30</v>
      </c>
      <c r="P76" s="101">
        <f>HLOOKUP($O$46,'1970=1 Infl Index'!$A$6:$CD$63,O76)</f>
        <v>4.208013049712477</v>
      </c>
      <c r="Q76" s="43">
        <f t="shared" si="11"/>
        <v>1997</v>
      </c>
      <c r="R76" s="102">
        <f>IF($X$46="yes",(S76/S75)-1,(HLOOKUP($O$46,Inflation!$A$6:$CD$63,O76))/100)</f>
        <v>1.8000000000000002E-2</v>
      </c>
      <c r="S76" s="42">
        <f t="shared" si="13"/>
        <v>0.72403702772475775</v>
      </c>
      <c r="T76" s="188">
        <f t="shared" si="12"/>
        <v>0.7334362652145141</v>
      </c>
      <c r="U76" s="42">
        <f t="shared" si="6"/>
        <v>0.70575517774967633</v>
      </c>
      <c r="V76" s="47">
        <f t="shared" si="7"/>
        <v>8.5801454626558103E-3</v>
      </c>
      <c r="W76" s="255" t="str">
        <f>IF($X$46&lt;&gt;"Yes","",HLOOKUP($X$44,'1970=1 Infl Index'!$A$6:$CD$63,$O76))</f>
        <v/>
      </c>
      <c r="X76" s="249" t="e">
        <f t="shared" si="8"/>
        <v>#VALUE!</v>
      </c>
      <c r="Y76" s="259" t="e">
        <f t="shared" si="9"/>
        <v>#N/A</v>
      </c>
      <c r="Z76" s="255" t="e">
        <f>HLOOKUP($Z$44,'1970=1 Infl Index'!$A$6:$CD$63,$O76)</f>
        <v>#N/A</v>
      </c>
      <c r="AA76" s="157" t="e">
        <f t="shared" si="10"/>
        <v>#N/A</v>
      </c>
      <c r="AB76" s="95" t="str">
        <f t="shared" si="3"/>
        <v/>
      </c>
      <c r="AC76" s="261">
        <v>1997</v>
      </c>
      <c r="AD76" s="261">
        <v>2013</v>
      </c>
    </row>
    <row r="77" spans="13:30">
      <c r="M77" s="263"/>
      <c r="N77" s="262"/>
      <c r="O77" s="43">
        <f t="shared" si="4"/>
        <v>31</v>
      </c>
      <c r="P77" s="101">
        <f>HLOOKUP($O$46,'1970=1 Infl Index'!$A$6:$CD$63,O77)</f>
        <v>4.2374691410604637</v>
      </c>
      <c r="Q77" s="43">
        <f t="shared" si="11"/>
        <v>1998</v>
      </c>
      <c r="R77" s="102">
        <f>IF($X$46="yes",(S77/S76)-1,(HLOOKUP($O$46,Inflation!$A$6:$CD$63,O77))/100)</f>
        <v>6.9999999999999993E-3</v>
      </c>
      <c r="S77" s="42">
        <f t="shared" si="13"/>
        <v>0.72910528691883092</v>
      </c>
      <c r="T77" s="188">
        <f t="shared" si="12"/>
        <v>0.74195352134442971</v>
      </c>
      <c r="U77" s="42">
        <f t="shared" si="6"/>
        <v>0.7139509786651792</v>
      </c>
      <c r="V77" s="47">
        <f t="shared" si="7"/>
        <v>1.1612810183887637E-2</v>
      </c>
      <c r="W77" s="255" t="str">
        <f>IF($X$46&lt;&gt;"Yes","",HLOOKUP($X$44,'1970=1 Infl Index'!$A$6:$CD$63,$O77))</f>
        <v/>
      </c>
      <c r="X77" s="249" t="e">
        <f t="shared" si="8"/>
        <v>#VALUE!</v>
      </c>
      <c r="Y77" s="259" t="e">
        <f t="shared" si="9"/>
        <v>#N/A</v>
      </c>
      <c r="Z77" s="255" t="e">
        <f>HLOOKUP($Z$44,'1970=1 Infl Index'!$A$6:$CD$63,$O77)</f>
        <v>#N/A</v>
      </c>
      <c r="AA77" s="157" t="e">
        <f t="shared" si="10"/>
        <v>#N/A</v>
      </c>
      <c r="AB77" s="95" t="str">
        <f t="shared" si="3"/>
        <v/>
      </c>
      <c r="AC77" s="261">
        <v>1998</v>
      </c>
      <c r="AD77" s="261">
        <v>2014</v>
      </c>
    </row>
    <row r="78" spans="13:30">
      <c r="M78" s="263"/>
      <c r="N78" s="262"/>
      <c r="O78" s="43">
        <f t="shared" si="4"/>
        <v>32</v>
      </c>
      <c r="P78" s="101">
        <f>HLOOKUP($O$46,'1970=1 Infl Index'!$A$6:$CD$63,O78)</f>
        <v>4.2713688941889476</v>
      </c>
      <c r="Q78" s="43">
        <f t="shared" si="11"/>
        <v>1999</v>
      </c>
      <c r="R78" s="102">
        <f>IF($X$46="yes",(S78/S77)-1,(HLOOKUP($O$46,Inflation!$A$6:$CD$63,O78))/100)</f>
        <v>8.0000000000000002E-3</v>
      </c>
      <c r="S78" s="42">
        <f t="shared" si="13"/>
        <v>0.73493812921418167</v>
      </c>
      <c r="T78" s="188">
        <f t="shared" si="12"/>
        <v>0.75148126525860515</v>
      </c>
      <c r="U78" s="42">
        <f t="shared" si="6"/>
        <v>0.72311912989879135</v>
      </c>
      <c r="V78" s="47">
        <f t="shared" si="7"/>
        <v>1.2841429604527121E-2</v>
      </c>
      <c r="W78" s="255" t="str">
        <f>IF($X$46&lt;&gt;"Yes","",HLOOKUP($X$44,'1970=1 Infl Index'!$A$6:$CD$63,$O78))</f>
        <v/>
      </c>
      <c r="X78" s="249" t="e">
        <f t="shared" si="8"/>
        <v>#VALUE!</v>
      </c>
      <c r="Y78" s="259" t="e">
        <f t="shared" si="9"/>
        <v>#N/A</v>
      </c>
      <c r="Z78" s="255" t="e">
        <f>HLOOKUP($Z$44,'1970=1 Infl Index'!$A$6:$CD$63,$O78)</f>
        <v>#N/A</v>
      </c>
      <c r="AA78" s="157" t="e">
        <f t="shared" si="10"/>
        <v>#N/A</v>
      </c>
      <c r="AB78" s="95" t="str">
        <f t="shared" si="3"/>
        <v/>
      </c>
      <c r="AC78" s="261">
        <v>1999</v>
      </c>
      <c r="AD78" s="261">
        <v>2015</v>
      </c>
    </row>
    <row r="79" spans="13:30">
      <c r="M79" s="263"/>
      <c r="N79" s="262"/>
      <c r="O79" s="43">
        <f t="shared" si="4"/>
        <v>33</v>
      </c>
      <c r="P79" s="101">
        <f>HLOOKUP($O$46,'1970=1 Infl Index'!$A$6:$CD$63,O79)</f>
        <v>4.3311680587075934</v>
      </c>
      <c r="Q79" s="43">
        <f t="shared" si="11"/>
        <v>2000</v>
      </c>
      <c r="R79" s="102">
        <f>IF($X$46="yes",(S79/S78)-1,(HLOOKUP($O$46,Inflation!$A$6:$CD$63,O79))/100)</f>
        <v>1.3999999999999999E-2</v>
      </c>
      <c r="S79" s="42">
        <f t="shared" si="13"/>
        <v>0.74522726302318032</v>
      </c>
      <c r="T79" s="188">
        <f t="shared" si="12"/>
        <v>0.7614555314835566</v>
      </c>
      <c r="U79" s="42">
        <f t="shared" si="6"/>
        <v>0.73271695095888623</v>
      </c>
      <c r="V79" s="47">
        <f t="shared" si="7"/>
        <v>1.3272807568288509E-2</v>
      </c>
      <c r="W79" s="255" t="str">
        <f>IF($X$46&lt;&gt;"Yes","",HLOOKUP($X$44,'1970=1 Infl Index'!$A$6:$CD$63,$O79))</f>
        <v/>
      </c>
      <c r="X79" s="249" t="e">
        <f t="shared" si="8"/>
        <v>#VALUE!</v>
      </c>
      <c r="Y79" s="259" t="e">
        <f t="shared" si="9"/>
        <v>#N/A</v>
      </c>
      <c r="Z79" s="255" t="e">
        <f>HLOOKUP($Z$44,'1970=1 Infl Index'!$A$6:$CD$63,$O79)</f>
        <v>#N/A</v>
      </c>
      <c r="AA79" s="157" t="e">
        <f t="shared" si="10"/>
        <v>#N/A</v>
      </c>
      <c r="AB79" s="95" t="str">
        <f t="shared" si="3"/>
        <v/>
      </c>
      <c r="AC79" s="261">
        <v>2000</v>
      </c>
      <c r="AD79" s="261">
        <v>2016</v>
      </c>
    </row>
    <row r="80" spans="13:30">
      <c r="M80" s="263"/>
      <c r="N80" s="262"/>
      <c r="O80" s="43">
        <f t="shared" si="4"/>
        <v>34</v>
      </c>
      <c r="P80" s="101">
        <f>HLOOKUP($O$46,'1970=1 Infl Index'!$A$6:$CD$63,O80)</f>
        <v>4.4091290837643298</v>
      </c>
      <c r="Q80" s="43">
        <f t="shared" si="11"/>
        <v>2001</v>
      </c>
      <c r="R80" s="102">
        <f>IF($X$46="yes",(S80/S79)-1,(HLOOKUP($O$46,Inflation!$A$6:$CD$63,O80))/100)</f>
        <v>1.8000000000000002E-2</v>
      </c>
      <c r="S80" s="42">
        <f t="shared" si="13"/>
        <v>0.75864135375759745</v>
      </c>
      <c r="T80" s="188">
        <f t="shared" si="12"/>
        <v>0.77052991856358977</v>
      </c>
      <c r="U80" s="42">
        <f t="shared" si="6"/>
        <v>0.74144885578876951</v>
      </c>
      <c r="V80" s="47">
        <f t="shared" si="7"/>
        <v>1.1917159577727914E-2</v>
      </c>
      <c r="W80" s="255" t="str">
        <f>IF($X$46&lt;&gt;"Yes","",HLOOKUP($X$44,'1970=1 Infl Index'!$A$6:$CD$63,$O80))</f>
        <v/>
      </c>
      <c r="X80" s="249" t="e">
        <f t="shared" si="8"/>
        <v>#VALUE!</v>
      </c>
      <c r="Y80" s="259" t="e">
        <f t="shared" ref="Y80:Y103" si="14">IF((HLOOKUP($X$44,comboutfac,$O80))*rawindx2=0,"N/A",(HLOOKUP($X$44,comboutfac,$O80))*rawindx2)</f>
        <v>#N/A</v>
      </c>
      <c r="Z80" s="255" t="e">
        <f>HLOOKUP($Z$44,'1970=1 Infl Index'!$A$6:$CD$63,$O80)</f>
        <v>#N/A</v>
      </c>
      <c r="AA80" s="157" t="e">
        <f t="shared" si="10"/>
        <v>#N/A</v>
      </c>
      <c r="AB80" s="95" t="str">
        <f t="shared" ref="AB80:AB103" si="15">IF($X$46&lt;&gt;"Yes","",IF((HLOOKUP($Z$44,comboutfac,$O80))*rawindx3=0,"N/A",(HLOOKUP($Z$44,comboutfac,$O80))*rawindx3))</f>
        <v/>
      </c>
      <c r="AC80" s="261">
        <v>2001</v>
      </c>
      <c r="AD80" s="261">
        <v>2017</v>
      </c>
    </row>
    <row r="81" spans="6:30">
      <c r="M81" s="263"/>
      <c r="N81" s="262"/>
      <c r="O81" s="43">
        <f t="shared" si="4"/>
        <v>35</v>
      </c>
      <c r="P81" s="101">
        <f>HLOOKUP($O$46,'1970=1 Infl Index'!$A$6:$CD$63,O81)</f>
        <v>4.4444021164344445</v>
      </c>
      <c r="Q81" s="43">
        <f t="shared" si="11"/>
        <v>2002</v>
      </c>
      <c r="R81" s="102">
        <f>IF($X$46="yes",(S81/S80)-1,(HLOOKUP($O$46,Inflation!$A$6:$CD$63,O81))/100)</f>
        <v>8.0000000000000002E-3</v>
      </c>
      <c r="S81" s="42">
        <f t="shared" si="13"/>
        <v>0.76471048458765822</v>
      </c>
      <c r="T81" s="188">
        <f t="shared" si="12"/>
        <v>0.78027678451858851</v>
      </c>
      <c r="U81" s="42">
        <f t="shared" si="6"/>
        <v>0.75082785903802995</v>
      </c>
      <c r="V81" s="47">
        <f t="shared" si="7"/>
        <v>1.2649561970505509E-2</v>
      </c>
      <c r="W81" s="255" t="str">
        <f>IF($X$46&lt;&gt;"Yes","",HLOOKUP($X$44,'1970=1 Infl Index'!$A$6:$CD$63,$O81))</f>
        <v/>
      </c>
      <c r="X81" s="249" t="e">
        <f t="shared" si="8"/>
        <v>#VALUE!</v>
      </c>
      <c r="Y81" s="259" t="e">
        <f t="shared" si="14"/>
        <v>#N/A</v>
      </c>
      <c r="Z81" s="255" t="e">
        <f>HLOOKUP($Z$44,'1970=1 Infl Index'!$A$6:$CD$63,$O81)</f>
        <v>#N/A</v>
      </c>
      <c r="AA81" s="157" t="e">
        <f t="shared" si="10"/>
        <v>#N/A</v>
      </c>
      <c r="AB81" s="95" t="str">
        <f t="shared" si="15"/>
        <v/>
      </c>
      <c r="AC81" s="261">
        <v>2002</v>
      </c>
      <c r="AD81" s="261">
        <v>2018</v>
      </c>
    </row>
    <row r="82" spans="6:30">
      <c r="M82" s="263"/>
      <c r="N82" s="262"/>
      <c r="O82" s="49">
        <f t="shared" si="4"/>
        <v>36</v>
      </c>
      <c r="P82" s="101">
        <f>HLOOKUP($O$46,'1970=1 Infl Index'!$A$6:$CD$63,O82)</f>
        <v>4.4888461375987889</v>
      </c>
      <c r="Q82" s="43">
        <f t="shared" si="11"/>
        <v>2003</v>
      </c>
      <c r="R82" s="102">
        <f>IF($X$46="yes",(S82/S81)-1,(HLOOKUP($O$46,Inflation!$A$6:$CD$63,O82))/100)</f>
        <v>0.01</v>
      </c>
      <c r="S82" s="42">
        <f t="shared" si="13"/>
        <v>0.77235758943353483</v>
      </c>
      <c r="T82" s="188">
        <f t="shared" si="12"/>
        <v>0.79585544286448462</v>
      </c>
      <c r="U82" s="42">
        <f t="shared" si="6"/>
        <v>0.76581855326937354</v>
      </c>
      <c r="V82" s="47">
        <f t="shared" si="7"/>
        <v>1.9965554089255353E-2</v>
      </c>
      <c r="W82" s="255" t="str">
        <f>IF($X$46&lt;&gt;"Yes","",HLOOKUP($X$44,'1970=1 Infl Index'!$A$6:$CD$63,$O82))</f>
        <v/>
      </c>
      <c r="X82" s="249" t="e">
        <f t="shared" si="8"/>
        <v>#VALUE!</v>
      </c>
      <c r="Y82" s="259" t="e">
        <f t="shared" si="14"/>
        <v>#N/A</v>
      </c>
      <c r="Z82" s="255" t="e">
        <f>HLOOKUP($Z$44,'1970=1 Infl Index'!$A$6:$CD$63,$O82)</f>
        <v>#N/A</v>
      </c>
      <c r="AA82" s="157" t="e">
        <f t="shared" si="10"/>
        <v>#N/A</v>
      </c>
      <c r="AB82" s="95" t="str">
        <f t="shared" si="15"/>
        <v/>
      </c>
      <c r="AC82" s="261">
        <v>2003</v>
      </c>
      <c r="AD82" s="261">
        <v>2019</v>
      </c>
    </row>
    <row r="83" spans="6:30">
      <c r="M83" s="263"/>
      <c r="N83" s="262"/>
      <c r="O83" s="43">
        <f t="shared" si="4"/>
        <v>37</v>
      </c>
      <c r="P83" s="101">
        <f>HLOOKUP($O$46,'1970=1 Infl Index'!$A$6:$CD$63,O83)</f>
        <v>4.5786230603507647</v>
      </c>
      <c r="Q83" s="43">
        <f t="shared" si="11"/>
        <v>2004</v>
      </c>
      <c r="R83" s="102">
        <f>IF($X$46="yes",(S83/S82)-1,(HLOOKUP($O$46,Inflation!$A$6:$CD$63,O83))/100)</f>
        <v>0.02</v>
      </c>
      <c r="S83" s="42">
        <f t="shared" si="13"/>
        <v>0.78780474122220556</v>
      </c>
      <c r="T83" s="188">
        <f t="shared" si="12"/>
        <v>0.81686554624513164</v>
      </c>
      <c r="U83" s="42">
        <f t="shared" si="6"/>
        <v>0.78603570089243358</v>
      </c>
      <c r="V83" s="47">
        <f t="shared" si="7"/>
        <v>2.6399396484651033E-2</v>
      </c>
      <c r="W83" s="255" t="str">
        <f>IF($X$46&lt;&gt;"Yes","",HLOOKUP($X$44,'1970=1 Infl Index'!$A$6:$CD$63,$O83))</f>
        <v/>
      </c>
      <c r="X83" s="249" t="e">
        <f t="shared" si="8"/>
        <v>#VALUE!</v>
      </c>
      <c r="Y83" s="259" t="e">
        <f t="shared" si="14"/>
        <v>#N/A</v>
      </c>
      <c r="Z83" s="255" t="e">
        <f>HLOOKUP($Z$44,'1970=1 Infl Index'!$A$6:$CD$63,$O83)</f>
        <v>#N/A</v>
      </c>
      <c r="AA83" s="157" t="e">
        <f t="shared" si="10"/>
        <v>#N/A</v>
      </c>
      <c r="AB83" s="95" t="str">
        <f t="shared" si="15"/>
        <v/>
      </c>
      <c r="AC83" s="261">
        <v>2004</v>
      </c>
      <c r="AD83" s="261">
        <v>2020</v>
      </c>
    </row>
    <row r="84" spans="6:30">
      <c r="M84" s="263"/>
      <c r="N84" s="262"/>
      <c r="O84" s="43">
        <f t="shared" si="4"/>
        <v>38</v>
      </c>
      <c r="P84" s="101">
        <f>HLOOKUP($O$46,'1970=1 Infl Index'!$A$6:$CD$63,O84)</f>
        <v>4.7068245060405864</v>
      </c>
      <c r="Q84" s="43">
        <f t="shared" si="11"/>
        <v>2005</v>
      </c>
      <c r="R84" s="102">
        <f>IF($X$46="yes",(S84/S83)-1,(HLOOKUP($O$46,Inflation!$A$6:$CD$63,O84))/100)</f>
        <v>2.7999999999999997E-2</v>
      </c>
      <c r="S84" s="42">
        <f t="shared" si="13"/>
        <v>0.80986327397642732</v>
      </c>
      <c r="T84" s="188">
        <f t="shared" si="12"/>
        <v>0.83987163332959869</v>
      </c>
      <c r="U84" s="42">
        <f t="shared" si="6"/>
        <v>0.80817350052097214</v>
      </c>
      <c r="V84" s="47">
        <f t="shared" si="7"/>
        <v>2.8163860246302037E-2</v>
      </c>
      <c r="W84" s="255" t="str">
        <f>IF($X$46&lt;&gt;"Yes","",HLOOKUP($X$44,'1970=1 Infl Index'!$A$6:$CD$63,$O84))</f>
        <v/>
      </c>
      <c r="X84" s="249" t="e">
        <f t="shared" si="8"/>
        <v>#VALUE!</v>
      </c>
      <c r="Y84" s="259" t="e">
        <f t="shared" si="14"/>
        <v>#N/A</v>
      </c>
      <c r="Z84" s="255" t="e">
        <f>HLOOKUP($Z$44,'1970=1 Infl Index'!$A$6:$CD$63,$O84)</f>
        <v>#N/A</v>
      </c>
      <c r="AA84" s="157" t="e">
        <f t="shared" si="10"/>
        <v>#N/A</v>
      </c>
      <c r="AB84" s="95" t="str">
        <f t="shared" si="15"/>
        <v/>
      </c>
      <c r="AC84" s="261">
        <v>2005</v>
      </c>
      <c r="AD84" s="261">
        <v>2021</v>
      </c>
    </row>
    <row r="85" spans="6:30">
      <c r="M85" s="263"/>
      <c r="N85" s="262"/>
      <c r="O85" s="43">
        <f t="shared" si="4"/>
        <v>39</v>
      </c>
      <c r="P85" s="101">
        <f>HLOOKUP($O$46,'1970=1 Infl Index'!$A$6:$CD$63,O85)</f>
        <v>4.8527360657278447</v>
      </c>
      <c r="Q85" s="43">
        <f t="shared" si="11"/>
        <v>2006</v>
      </c>
      <c r="R85" s="102">
        <f>IF($X$46="yes",(S85/S84)-1,(HLOOKUP($O$46,Inflation!$A$6:$CD$63,O85))/100)</f>
        <v>3.1E-2</v>
      </c>
      <c r="S85" s="42">
        <f t="shared" si="13"/>
        <v>0.83496903546969659</v>
      </c>
      <c r="T85" s="188">
        <f t="shared" si="12"/>
        <v>0.86316311679482893</v>
      </c>
      <c r="U85" s="42">
        <f t="shared" si="6"/>
        <v>0.83058592520282148</v>
      </c>
      <c r="V85" s="47">
        <f t="shared" si="7"/>
        <v>2.7732194469877621E-2</v>
      </c>
      <c r="W85" s="255" t="str">
        <f>IF($X$46&lt;&gt;"Yes","",HLOOKUP($X$44,'1970=1 Infl Index'!$A$6:$CD$63,$O85))</f>
        <v/>
      </c>
      <c r="X85" s="249" t="e">
        <f t="shared" si="8"/>
        <v>#VALUE!</v>
      </c>
      <c r="Y85" s="259" t="e">
        <f t="shared" si="14"/>
        <v>#N/A</v>
      </c>
      <c r="Z85" s="255" t="e">
        <f>HLOOKUP($Z$44,'1970=1 Infl Index'!$A$6:$CD$63,$O85)</f>
        <v>#N/A</v>
      </c>
      <c r="AA85" s="157" t="e">
        <f t="shared" si="10"/>
        <v>#N/A</v>
      </c>
      <c r="AB85" s="95" t="str">
        <f t="shared" si="15"/>
        <v/>
      </c>
      <c r="AC85" s="261">
        <v>2006</v>
      </c>
      <c r="AD85" s="195">
        <v>2022</v>
      </c>
    </row>
    <row r="86" spans="6:30">
      <c r="M86" s="263"/>
      <c r="N86" s="262"/>
      <c r="O86" s="43">
        <f t="shared" si="4"/>
        <v>40</v>
      </c>
      <c r="P86" s="101">
        <f>HLOOKUP($O$46,'1970=1 Infl Index'!$A$6:$CD$63,O86)</f>
        <v>4.9837599395024963</v>
      </c>
      <c r="Q86" s="43">
        <f t="shared" si="11"/>
        <v>2007</v>
      </c>
      <c r="R86" s="102">
        <f>IF($X$46="yes",(S86/S85)-1,(HLOOKUP($O$46,Inflation!$A$6:$CD$63,O86))/100)</f>
        <v>2.7000000000000003E-2</v>
      </c>
      <c r="S86" s="42">
        <f t="shared" si="13"/>
        <v>0.85751319942737836</v>
      </c>
      <c r="T86" s="188">
        <f t="shared" si="12"/>
        <v>0.8832881917211135</v>
      </c>
      <c r="U86" s="42">
        <f t="shared" si="6"/>
        <v>0.84995144679680945</v>
      </c>
      <c r="V86" s="47">
        <f t="shared" si="7"/>
        <v>2.3315494527864872E-2</v>
      </c>
      <c r="W86" s="255" t="str">
        <f>IF($X$46&lt;&gt;"Yes","",HLOOKUP($X$44,'1970=1 Infl Index'!$A$6:$CD$63,$O86))</f>
        <v/>
      </c>
      <c r="X86" s="249" t="e">
        <f t="shared" si="8"/>
        <v>#VALUE!</v>
      </c>
      <c r="Y86" s="259" t="e">
        <f t="shared" si="14"/>
        <v>#N/A</v>
      </c>
      <c r="Z86" s="255" t="e">
        <f>HLOOKUP($Z$44,'1970=1 Infl Index'!$A$6:$CD$63,$O86)</f>
        <v>#N/A</v>
      </c>
      <c r="AA86" s="157" t="e">
        <f t="shared" si="10"/>
        <v>#N/A</v>
      </c>
      <c r="AB86" s="95" t="str">
        <f t="shared" si="15"/>
        <v/>
      </c>
      <c r="AC86" s="261">
        <v>2007</v>
      </c>
      <c r="AD86" s="195">
        <v>2023</v>
      </c>
    </row>
    <row r="87" spans="6:30" s="11" customFormat="1">
      <c r="F87" s="12"/>
      <c r="H87" s="12"/>
      <c r="I87" s="12"/>
      <c r="J87" s="747"/>
      <c r="K87" s="747"/>
      <c r="L87" s="129">
        <v>2024</v>
      </c>
      <c r="M87" s="748"/>
      <c r="N87" s="262"/>
      <c r="O87" s="49">
        <f t="shared" si="4"/>
        <v>41</v>
      </c>
      <c r="P87" s="749">
        <f>HLOOKUP($O$46,'1970=1 Infl Index'!$A$6:$CD$63,O87)</f>
        <v>5.1033701780505565</v>
      </c>
      <c r="Q87" s="49">
        <f t="shared" si="11"/>
        <v>2008</v>
      </c>
      <c r="R87" s="750">
        <f>IF($X$46="yes",(S87/S86)-1,(HLOOKUP($O$46,Inflation!$A$6:$CD$63,O87))/100)</f>
        <v>2.4E-2</v>
      </c>
      <c r="S87" s="50">
        <f t="shared" si="13"/>
        <v>0.87809351621363552</v>
      </c>
      <c r="T87" s="751">
        <f t="shared" si="12"/>
        <v>0.89653700404636461</v>
      </c>
      <c r="U87" s="50">
        <f>IF($T87="N/A","N/A",+T87/$P$46)</f>
        <v>0.86270022721721162</v>
      </c>
      <c r="V87" s="51">
        <f t="shared" si="7"/>
        <v>1.4999421988689095E-2</v>
      </c>
      <c r="W87" s="749" t="str">
        <f>IF($X$46&lt;&gt;"Yes","",HLOOKUP($X$44,'1970=1 Infl Index'!$A$6:$CD$63,$O87))</f>
        <v/>
      </c>
      <c r="X87" s="127" t="e">
        <f t="shared" si="8"/>
        <v>#VALUE!</v>
      </c>
      <c r="Y87" s="752" t="e">
        <f t="shared" si="14"/>
        <v>#N/A</v>
      </c>
      <c r="Z87" s="749" t="e">
        <f>HLOOKUP($Z$44,'1970=1 Infl Index'!$A$6:$CD$63,$O87)</f>
        <v>#N/A</v>
      </c>
      <c r="AA87" s="12" t="e">
        <f t="shared" si="10"/>
        <v>#N/A</v>
      </c>
      <c r="AB87" s="11" t="str">
        <f t="shared" si="15"/>
        <v/>
      </c>
      <c r="AC87" s="753">
        <v>2008</v>
      </c>
      <c r="AD87" s="754">
        <v>2024</v>
      </c>
    </row>
    <row r="88" spans="6:30" s="11" customFormat="1" ht="12.75" customHeight="1">
      <c r="F88" s="12"/>
      <c r="H88" s="12"/>
      <c r="I88" s="12"/>
      <c r="J88" s="747"/>
      <c r="K88" s="747"/>
      <c r="L88" s="11" t="s">
        <v>375</v>
      </c>
      <c r="M88" s="748"/>
      <c r="N88" s="262"/>
      <c r="O88" s="49">
        <f t="shared" si="4"/>
        <v>42</v>
      </c>
      <c r="P88" s="749">
        <f>HLOOKUP($O$46,'1970=1 Infl Index'!$A$6:$CD$63,O88)</f>
        <v>5.1799207307213146</v>
      </c>
      <c r="Q88" s="49">
        <f t="shared" si="11"/>
        <v>2009</v>
      </c>
      <c r="R88" s="750">
        <f>IF($X$46="yes",(S88/S87)-1,(HLOOKUP($O$46,Inflation!$A$6:$CD$63,O88))/100)</f>
        <v>1.4999999999999999E-2</v>
      </c>
      <c r="S88" s="50">
        <f>IF($X$46="Yes",($X$42*X88+(1-$X$42)*AA88),P88/$P$45)</f>
        <v>0.89126491895684001</v>
      </c>
      <c r="T88" s="751">
        <f t="shared" si="12"/>
        <v>0.90902574840960026</v>
      </c>
      <c r="U88" s="50">
        <f t="shared" si="6"/>
        <v>0.87471762588697566</v>
      </c>
      <c r="V88" s="51">
        <f t="shared" si="7"/>
        <v>1.3929982038521338E-2</v>
      </c>
      <c r="W88" s="749" t="str">
        <f>IF($X$46&lt;&gt;"Yes","",HLOOKUP($X$44,'1970=1 Infl Index'!$A$6:$CD$63,$O88))</f>
        <v/>
      </c>
      <c r="X88" s="755" t="e">
        <f t="shared" si="8"/>
        <v>#VALUE!</v>
      </c>
      <c r="Y88" s="756" t="e">
        <f t="shared" si="14"/>
        <v>#N/A</v>
      </c>
      <c r="Z88" s="757" t="e">
        <f>Z87/Z86*Z87</f>
        <v>#N/A</v>
      </c>
      <c r="AA88" s="12" t="e">
        <f t="shared" si="10"/>
        <v>#N/A</v>
      </c>
      <c r="AB88" s="11" t="str">
        <f t="shared" si="15"/>
        <v/>
      </c>
      <c r="AC88" s="753">
        <v>2009</v>
      </c>
      <c r="AD88" s="754">
        <v>2025</v>
      </c>
    </row>
    <row r="89" spans="6:30" s="11" customFormat="1">
      <c r="F89" s="12"/>
      <c r="H89" s="12"/>
      <c r="I89" s="12"/>
      <c r="J89" s="747"/>
      <c r="K89" s="747"/>
      <c r="L89" s="749"/>
      <c r="M89" s="748"/>
      <c r="N89" s="262"/>
      <c r="O89" s="49">
        <f t="shared" ref="O89:O139" si="16">+O88+1</f>
        <v>43</v>
      </c>
      <c r="P89" s="749">
        <f>IF($Q$45="Army",P88/P87*P88,HLOOKUP($O$46,'1970=1 Infl Index'!$A$6:$CD$63,O89))</f>
        <v>5.2213600965670848</v>
      </c>
      <c r="Q89" s="49">
        <f t="shared" si="11"/>
        <v>2010</v>
      </c>
      <c r="R89" s="750">
        <f>IF($X$46="yes",(S89/S88)-1,(HLOOKUP($O$46,Inflation!$A$6:$CD$63,O89))/100)</f>
        <v>8.0000000000000002E-3</v>
      </c>
      <c r="S89" s="50">
        <f t="shared" si="13"/>
        <v>0.89839503830849465</v>
      </c>
      <c r="T89" s="751">
        <f t="shared" si="12"/>
        <v>0.92803363031435315</v>
      </c>
      <c r="U89" s="50">
        <f t="shared" si="6"/>
        <v>0.89300811915623091</v>
      </c>
      <c r="V89" s="51">
        <f t="shared" si="7"/>
        <v>2.0910168868162955E-2</v>
      </c>
      <c r="W89" s="127" t="str">
        <f t="shared" ref="W89:W123" si="17">IF($X$46&lt;&gt;"Yes","",W88/W87*W88)</f>
        <v/>
      </c>
      <c r="X89" s="755" t="e">
        <f t="shared" si="8"/>
        <v>#VALUE!</v>
      </c>
      <c r="Y89" s="756" t="e">
        <f t="shared" si="14"/>
        <v>#N/A</v>
      </c>
      <c r="Z89" s="757" t="e">
        <f t="shared" ref="Z89:Z123" si="18">Z88/Z87*Z88</f>
        <v>#N/A</v>
      </c>
      <c r="AA89" s="12" t="e">
        <f t="shared" si="10"/>
        <v>#N/A</v>
      </c>
      <c r="AB89" s="11" t="str">
        <f>IF($X$46&lt;&gt;"Yes","",IF((HLOOKUP($Z$44,comboutfac,$O89))*rawindx3=0,"N/A",(HLOOKUP($Z$44,comboutfac,$O89))*rawindx3))</f>
        <v/>
      </c>
      <c r="AC89" s="753">
        <v>2010</v>
      </c>
      <c r="AD89" s="754">
        <v>2026</v>
      </c>
    </row>
    <row r="90" spans="6:30">
      <c r="J90" s="683"/>
      <c r="K90" s="683"/>
      <c r="M90" s="263"/>
      <c r="N90" s="262"/>
      <c r="O90" s="43">
        <f t="shared" si="16"/>
        <v>44</v>
      </c>
      <c r="P90" s="742">
        <f>IF($Q$45="Army",P89/P88*P89,HLOOKUP($O$46,'1970=1 Infl Index'!$A$6:$CD$63,O90))</f>
        <v>5.3257872984984269</v>
      </c>
      <c r="Q90" s="43">
        <f t="shared" si="11"/>
        <v>2011</v>
      </c>
      <c r="R90" s="102">
        <f>IF($X$46="yes",(S90/S89)-1,(HLOOKUP($O$46,Inflation!$A$6:$CD$63,O90))/100)</f>
        <v>0.02</v>
      </c>
      <c r="S90" s="42">
        <f t="shared" si="13"/>
        <v>0.9163629390746646</v>
      </c>
      <c r="T90" s="188">
        <f t="shared" si="12"/>
        <v>0.94645173105126501</v>
      </c>
      <c r="U90" s="42">
        <f t="shared" si="6"/>
        <v>0.91073109056614454</v>
      </c>
      <c r="V90" s="47">
        <f t="shared" si="7"/>
        <v>1.984637208747821E-2</v>
      </c>
      <c r="W90" s="249" t="str">
        <f t="shared" si="17"/>
        <v/>
      </c>
      <c r="X90" s="390" t="e">
        <f t="shared" si="8"/>
        <v>#VALUE!</v>
      </c>
      <c r="Y90" s="391" t="e">
        <f t="shared" si="14"/>
        <v>#N/A</v>
      </c>
      <c r="Z90" s="258" t="e">
        <f t="shared" si="18"/>
        <v>#N/A</v>
      </c>
      <c r="AA90" s="157" t="e">
        <f t="shared" si="10"/>
        <v>#N/A</v>
      </c>
      <c r="AB90" s="95" t="str">
        <f t="shared" si="15"/>
        <v/>
      </c>
      <c r="AC90" s="261">
        <v>2011</v>
      </c>
      <c r="AD90" s="195">
        <v>2027</v>
      </c>
    </row>
    <row r="91" spans="6:30">
      <c r="J91" s="683"/>
      <c r="K91" s="683"/>
      <c r="M91" s="263"/>
      <c r="N91" s="262"/>
      <c r="O91" s="43">
        <f t="shared" si="16"/>
        <v>45</v>
      </c>
      <c r="P91" s="742">
        <f>IF($Q$45="Army",P90/P89*P90,HLOOKUP($O$46,'1970=1 Infl Index'!$A$6:$CD$63,O91))</f>
        <v>5.4216514698713985</v>
      </c>
      <c r="Q91" s="43">
        <f t="shared" si="11"/>
        <v>2012</v>
      </c>
      <c r="R91" s="102">
        <f>IF($X$46="yes",(S91/S90)-1,(HLOOKUP($O$46,Inflation!$A$6:$CD$63,O91))/100)</f>
        <v>1.8000000000000002E-2</v>
      </c>
      <c r="S91" s="42">
        <f t="shared" si="13"/>
        <v>0.93285747197800861</v>
      </c>
      <c r="T91" s="188">
        <f t="shared" si="12"/>
        <v>0.96007345009502376</v>
      </c>
      <c r="U91" s="42">
        <f t="shared" si="6"/>
        <v>0.92383870359394094</v>
      </c>
      <c r="V91" s="47">
        <f t="shared" si="7"/>
        <v>1.4392407554295978E-2</v>
      </c>
      <c r="W91" s="249" t="str">
        <f t="shared" si="17"/>
        <v/>
      </c>
      <c r="X91" s="390" t="e">
        <f t="shared" si="8"/>
        <v>#VALUE!</v>
      </c>
      <c r="Y91" s="391" t="e">
        <f t="shared" si="14"/>
        <v>#N/A</v>
      </c>
      <c r="Z91" s="258" t="e">
        <f t="shared" si="18"/>
        <v>#N/A</v>
      </c>
      <c r="AA91" s="157" t="e">
        <f t="shared" si="10"/>
        <v>#N/A</v>
      </c>
      <c r="AB91" s="95" t="str">
        <f t="shared" si="15"/>
        <v/>
      </c>
      <c r="AC91" s="261">
        <v>2012</v>
      </c>
      <c r="AD91" s="195">
        <v>2028</v>
      </c>
    </row>
    <row r="92" spans="6:30">
      <c r="J92" s="683"/>
      <c r="K92" s="683"/>
      <c r="M92" s="263"/>
      <c r="N92" s="262"/>
      <c r="O92" s="43">
        <f t="shared" si="16"/>
        <v>46</v>
      </c>
      <c r="P92" s="742">
        <f>IF($Q$45="Army",P91/P90*P91,HLOOKUP($O$46,'1970=1 Infl Index'!$A$6:$CD$63,O92))</f>
        <v>5.5029762419194688</v>
      </c>
      <c r="Q92" s="43">
        <f t="shared" si="11"/>
        <v>2013</v>
      </c>
      <c r="R92" s="102">
        <f>IF($X$46="yes",(S92/S91)-1,(HLOOKUP($O$46,Inflation!$A$6:$CD$63,O92))/100)</f>
        <v>1.4999999999999999E-2</v>
      </c>
      <c r="S92" s="42">
        <f t="shared" si="13"/>
        <v>0.9468503340576786</v>
      </c>
      <c r="T92" s="188">
        <f t="shared" si="12"/>
        <v>0.9704589354046429</v>
      </c>
      <c r="U92" s="42">
        <f t="shared" si="6"/>
        <v>0.93383222365606</v>
      </c>
      <c r="V92" s="47">
        <f t="shared" si="7"/>
        <v>1.0817386220388926E-2</v>
      </c>
      <c r="W92" s="249" t="str">
        <f t="shared" si="17"/>
        <v/>
      </c>
      <c r="X92" s="390" t="e">
        <f t="shared" si="8"/>
        <v>#VALUE!</v>
      </c>
      <c r="Y92" s="391" t="e">
        <f t="shared" si="14"/>
        <v>#N/A</v>
      </c>
      <c r="Z92" s="258" t="e">
        <f t="shared" si="18"/>
        <v>#N/A</v>
      </c>
      <c r="AA92" s="157" t="e">
        <f t="shared" si="10"/>
        <v>#N/A</v>
      </c>
      <c r="AB92" s="95" t="str">
        <f t="shared" si="15"/>
        <v/>
      </c>
      <c r="AC92" s="261">
        <v>2013</v>
      </c>
      <c r="AD92" s="195">
        <v>2029</v>
      </c>
    </row>
    <row r="93" spans="6:30">
      <c r="J93" s="683"/>
      <c r="K93" s="683"/>
      <c r="M93" s="263"/>
      <c r="N93" s="262"/>
      <c r="O93" s="43">
        <f t="shared" si="16"/>
        <v>47</v>
      </c>
      <c r="P93" s="742">
        <f>IF($Q$45="Army",P92/P91*P92,HLOOKUP($O$46,'1970=1 Infl Index'!$A$6:$CD$63,O93))</f>
        <v>5.5855208855482603</v>
      </c>
      <c r="Q93" s="43">
        <f t="shared" si="11"/>
        <v>2014</v>
      </c>
      <c r="R93" s="102">
        <f>IF($X$46="yes",(S93/S92)-1,(HLOOKUP($O$46,Inflation!$A$6:$CD$63,O93))/100)</f>
        <v>1.4999999999999999E-2</v>
      </c>
      <c r="S93" s="42">
        <f t="shared" si="13"/>
        <v>0.9610530890685437</v>
      </c>
      <c r="T93" s="188">
        <f t="shared" si="12"/>
        <v>0.98314606125097204</v>
      </c>
      <c r="U93" s="42">
        <f t="shared" si="6"/>
        <v>0.94604051656640531</v>
      </c>
      <c r="V93" s="47">
        <f t="shared" si="7"/>
        <v>1.3073325808514558E-2</v>
      </c>
      <c r="W93" s="249" t="str">
        <f t="shared" si="17"/>
        <v/>
      </c>
      <c r="X93" s="390" t="e">
        <f t="shared" si="8"/>
        <v>#VALUE!</v>
      </c>
      <c r="Y93" s="391" t="e">
        <f t="shared" si="14"/>
        <v>#N/A</v>
      </c>
      <c r="Z93" s="258" t="e">
        <f t="shared" si="18"/>
        <v>#N/A</v>
      </c>
      <c r="AA93" s="157" t="e">
        <f t="shared" si="10"/>
        <v>#N/A</v>
      </c>
      <c r="AB93" s="95" t="str">
        <f t="shared" si="15"/>
        <v/>
      </c>
      <c r="AC93" s="261">
        <v>2014</v>
      </c>
      <c r="AD93" s="195">
        <v>2030</v>
      </c>
    </row>
    <row r="94" spans="6:30">
      <c r="J94" s="683"/>
      <c r="K94" s="683"/>
      <c r="M94" s="263"/>
      <c r="N94" s="262"/>
      <c r="O94" s="43">
        <f t="shared" si="16"/>
        <v>48</v>
      </c>
      <c r="P94" s="742">
        <f>IF($Q$45="Army",P93/P92*P93,HLOOKUP($O$46,'1970=1 Infl Index'!$A$6:$CD$63,O94))</f>
        <v>5.6469616152892907</v>
      </c>
      <c r="Q94" s="43">
        <f t="shared" si="11"/>
        <v>2015</v>
      </c>
      <c r="R94" s="102">
        <f>IF($X$46="yes",(S94/S93)-1,(HLOOKUP($O$46,Inflation!$A$6:$CD$63,O94))/100)</f>
        <v>1.1000000000000001E-2</v>
      </c>
      <c r="S94" s="42">
        <f t="shared" si="13"/>
        <v>0.97162467304829758</v>
      </c>
      <c r="T94" s="188">
        <f t="shared" si="12"/>
        <v>0.99797480134464744</v>
      </c>
      <c r="U94" s="42">
        <f t="shared" si="6"/>
        <v>0.96030959569021268</v>
      </c>
      <c r="V94" s="47">
        <f t="shared" si="7"/>
        <v>1.50829471612866E-2</v>
      </c>
      <c r="W94" s="249" t="str">
        <f t="shared" si="17"/>
        <v/>
      </c>
      <c r="X94" s="390" t="e">
        <f t="shared" si="8"/>
        <v>#VALUE!</v>
      </c>
      <c r="Y94" s="391" t="e">
        <f t="shared" si="14"/>
        <v>#N/A</v>
      </c>
      <c r="Z94" s="258" t="e">
        <f t="shared" si="18"/>
        <v>#N/A</v>
      </c>
      <c r="AA94" s="157" t="e">
        <f t="shared" si="10"/>
        <v>#N/A</v>
      </c>
      <c r="AB94" s="95" t="str">
        <f t="shared" si="15"/>
        <v/>
      </c>
      <c r="AC94" s="261">
        <v>2015</v>
      </c>
      <c r="AD94" s="195">
        <v>2031</v>
      </c>
    </row>
    <row r="95" spans="6:30">
      <c r="J95" s="683"/>
      <c r="K95" s="683"/>
      <c r="M95" s="263"/>
      <c r="N95" s="262"/>
      <c r="O95" s="43">
        <f t="shared" si="16"/>
        <v>49</v>
      </c>
      <c r="P95" s="742">
        <f>IF($Q$45="Army",P94/P93*P94,HLOOKUP($O$46,'1970=1 Infl Index'!$A$6:$CD$63,O95))</f>
        <v>5.7147251546727622</v>
      </c>
      <c r="Q95" s="43">
        <f t="shared" si="11"/>
        <v>2016</v>
      </c>
      <c r="R95" s="102">
        <f>IF($X$46="yes",(S95/S94)-1,(HLOOKUP($O$46,Inflation!$A$6:$CD$63,O95))/100)</f>
        <v>1.2E-2</v>
      </c>
      <c r="S95" s="42">
        <f t="shared" si="13"/>
        <v>0.98328416912487715</v>
      </c>
      <c r="T95" s="188">
        <f t="shared" si="12"/>
        <v>1.018651321475224</v>
      </c>
      <c r="U95" s="42">
        <f t="shared" si="6"/>
        <v>0.9802057500421274</v>
      </c>
      <c r="V95" s="47">
        <f t="shared" si="7"/>
        <v>2.0718479166725978E-2</v>
      </c>
      <c r="W95" s="249" t="str">
        <f t="shared" si="17"/>
        <v/>
      </c>
      <c r="X95" s="390" t="e">
        <f t="shared" si="8"/>
        <v>#VALUE!</v>
      </c>
      <c r="Y95" s="391" t="e">
        <f t="shared" si="14"/>
        <v>#N/A</v>
      </c>
      <c r="Z95" s="258" t="e">
        <f t="shared" si="18"/>
        <v>#N/A</v>
      </c>
      <c r="AA95" s="157" t="e">
        <f t="shared" si="10"/>
        <v>#N/A</v>
      </c>
      <c r="AB95" s="95" t="str">
        <f t="shared" si="15"/>
        <v/>
      </c>
      <c r="AC95" s="261">
        <v>2016</v>
      </c>
      <c r="AD95" s="195">
        <v>2032</v>
      </c>
    </row>
    <row r="96" spans="6:30">
      <c r="J96" s="683"/>
      <c r="K96" s="683"/>
      <c r="M96" s="263"/>
      <c r="N96" s="262"/>
      <c r="O96" s="43">
        <f t="shared" si="16"/>
        <v>50</v>
      </c>
      <c r="P96" s="742">
        <f>IF($Q$45="Army",P95/P94*P95,HLOOKUP($O$46,'1970=1 Infl Index'!$A$6:$CD$63,O96))</f>
        <v>5.8118754823021987</v>
      </c>
      <c r="Q96" s="43">
        <f t="shared" si="11"/>
        <v>2017</v>
      </c>
      <c r="R96" s="102">
        <f>IF($X$46="yes",(S96/S95)-1,(HLOOKUP($O$46,Inflation!$A$6:$CD$63,O96))/100)</f>
        <v>1.7000000000000001E-2</v>
      </c>
      <c r="S96" s="42">
        <f t="shared" si="13"/>
        <v>1</v>
      </c>
      <c r="T96" s="188">
        <f t="shared" si="12"/>
        <v>1.0392219403236966</v>
      </c>
      <c r="U96" s="42">
        <f t="shared" si="6"/>
        <v>1</v>
      </c>
      <c r="V96" s="47">
        <f t="shared" si="7"/>
        <v>2.0193974537511008E-2</v>
      </c>
      <c r="W96" s="249" t="str">
        <f t="shared" si="17"/>
        <v/>
      </c>
      <c r="X96" s="249" t="e">
        <f t="shared" si="8"/>
        <v>#VALUE!</v>
      </c>
      <c r="Y96" s="259" t="e">
        <f t="shared" si="14"/>
        <v>#N/A</v>
      </c>
      <c r="Z96" s="258" t="e">
        <f t="shared" si="18"/>
        <v>#N/A</v>
      </c>
      <c r="AA96" s="157" t="e">
        <f t="shared" si="10"/>
        <v>#N/A</v>
      </c>
      <c r="AB96" s="95" t="str">
        <f t="shared" si="15"/>
        <v/>
      </c>
      <c r="AC96" s="261">
        <v>2017</v>
      </c>
      <c r="AD96" s="195">
        <v>2033</v>
      </c>
    </row>
    <row r="97" spans="3:30">
      <c r="J97" s="683"/>
      <c r="K97" s="683"/>
      <c r="M97" s="263"/>
      <c r="N97" s="262"/>
      <c r="O97" s="43">
        <f t="shared" si="16"/>
        <v>51</v>
      </c>
      <c r="P97" s="742">
        <f>IF($Q$45="Army",P96/P95*P96,HLOOKUP($O$46,'1970=1 Infl Index'!$A$6:$CD$63,O97))</f>
        <v>5.9397367429128476</v>
      </c>
      <c r="Q97" s="43">
        <f t="shared" si="11"/>
        <v>2018</v>
      </c>
      <c r="R97" s="102">
        <f>IF($X$46="yes",(S97/S96)-1,(HLOOKUP($O$46,Inflation!$A$6:$CD$63,O97))/100)</f>
        <v>2.2000000000000002E-2</v>
      </c>
      <c r="S97" s="42">
        <f t="shared" si="13"/>
        <v>1.022</v>
      </c>
      <c r="T97" s="188">
        <f t="shared" si="12"/>
        <v>1.0603082683400242</v>
      </c>
      <c r="U97" s="42">
        <f t="shared" si="6"/>
        <v>1.0202904954159837</v>
      </c>
      <c r="V97" s="47">
        <f t="shared" si="7"/>
        <v>2.0290495415983711E-2</v>
      </c>
      <c r="W97" s="249" t="str">
        <f t="shared" si="17"/>
        <v/>
      </c>
      <c r="X97" s="249" t="e">
        <f t="shared" si="8"/>
        <v>#VALUE!</v>
      </c>
      <c r="Y97" s="259" t="e">
        <f t="shared" si="14"/>
        <v>#N/A</v>
      </c>
      <c r="Z97" s="258" t="e">
        <f t="shared" si="18"/>
        <v>#N/A</v>
      </c>
      <c r="AA97" s="157" t="e">
        <f t="shared" si="10"/>
        <v>#N/A</v>
      </c>
      <c r="AB97" s="95" t="str">
        <f t="shared" si="15"/>
        <v/>
      </c>
      <c r="AC97" s="261">
        <v>2018</v>
      </c>
      <c r="AD97" s="195">
        <v>2034</v>
      </c>
    </row>
    <row r="98" spans="3:30">
      <c r="J98" s="683"/>
      <c r="K98" s="683"/>
      <c r="M98" s="263"/>
      <c r="N98" s="262"/>
      <c r="O98" s="43">
        <f t="shared" si="16"/>
        <v>52</v>
      </c>
      <c r="P98" s="742">
        <f>IF($Q$45="Army",P97/P96*P97,HLOOKUP($O$46,'1970=1 Infl Index'!$A$6:$CD$63,O98))</f>
        <v>6.0585314777711048</v>
      </c>
      <c r="Q98" s="43">
        <f t="shared" si="11"/>
        <v>2019</v>
      </c>
      <c r="R98" s="102">
        <f>IF($X$46="yes",(S98/S97)-1,(HLOOKUP($O$46,Inflation!$A$6:$CD$63,O98))/100)</f>
        <v>0.02</v>
      </c>
      <c r="S98" s="42">
        <f t="shared" si="13"/>
        <v>1.04244</v>
      </c>
      <c r="T98" s="188">
        <f t="shared" si="12"/>
        <v>1.081514433706825</v>
      </c>
      <c r="U98" s="42">
        <f t="shared" si="6"/>
        <v>1.0406963053243037</v>
      </c>
      <c r="V98" s="47">
        <f t="shared" si="7"/>
        <v>2.0000000000000292E-2</v>
      </c>
      <c r="W98" s="249" t="str">
        <f t="shared" si="17"/>
        <v/>
      </c>
      <c r="X98" s="249" t="e">
        <f t="shared" si="8"/>
        <v>#VALUE!</v>
      </c>
      <c r="Y98" s="259" t="e">
        <f t="shared" si="14"/>
        <v>#N/A</v>
      </c>
      <c r="Z98" s="258" t="e">
        <f t="shared" si="18"/>
        <v>#N/A</v>
      </c>
      <c r="AA98" s="157" t="e">
        <f t="shared" si="10"/>
        <v>#N/A</v>
      </c>
      <c r="AB98" s="95" t="str">
        <f t="shared" si="15"/>
        <v/>
      </c>
      <c r="AC98" s="261">
        <v>2019</v>
      </c>
      <c r="AD98" s="195">
        <v>2035</v>
      </c>
    </row>
    <row r="99" spans="3:30">
      <c r="J99" s="683"/>
      <c r="K99" s="683"/>
      <c r="M99" s="263"/>
      <c r="N99" s="262"/>
      <c r="O99" s="43">
        <f t="shared" si="16"/>
        <v>53</v>
      </c>
      <c r="P99" s="742">
        <f>IF($Q$45="Army",P98/P97*P98,HLOOKUP($O$46,'1970=1 Infl Index'!$A$6:$CD$63,O99))</f>
        <v>6.179702107326527</v>
      </c>
      <c r="Q99" s="43">
        <f t="shared" si="11"/>
        <v>2020</v>
      </c>
      <c r="R99" s="102">
        <f>IF($X$46="yes",(S99/S98)-1,(HLOOKUP($O$46,Inflation!$A$6:$CD$63,O99))/100)</f>
        <v>0.02</v>
      </c>
      <c r="S99" s="42">
        <f t="shared" si="13"/>
        <v>1.0632888000000003</v>
      </c>
      <c r="T99" s="188">
        <f t="shared" si="12"/>
        <v>1.1031447223809614</v>
      </c>
      <c r="U99" s="42">
        <f t="shared" si="6"/>
        <v>1.0615102314307896</v>
      </c>
      <c r="V99" s="47">
        <f t="shared" si="7"/>
        <v>1.9999999999999848E-2</v>
      </c>
      <c r="W99" s="249" t="str">
        <f t="shared" si="17"/>
        <v/>
      </c>
      <c r="X99" s="249" t="e">
        <f t="shared" si="8"/>
        <v>#VALUE!</v>
      </c>
      <c r="Y99" s="259" t="e">
        <f t="shared" si="14"/>
        <v>#N/A</v>
      </c>
      <c r="Z99" s="258" t="e">
        <f t="shared" si="18"/>
        <v>#N/A</v>
      </c>
      <c r="AA99" s="157" t="e">
        <f t="shared" si="10"/>
        <v>#N/A</v>
      </c>
      <c r="AB99" s="95" t="str">
        <f t="shared" si="15"/>
        <v/>
      </c>
      <c r="AC99" s="261">
        <v>2020</v>
      </c>
      <c r="AD99" s="195">
        <v>2036</v>
      </c>
    </row>
    <row r="100" spans="3:30" ht="14.25" customHeight="1">
      <c r="C100" s="392"/>
      <c r="J100" s="683"/>
      <c r="K100" s="683"/>
      <c r="M100" s="263"/>
      <c r="N100" s="262"/>
      <c r="O100" s="43">
        <f t="shared" si="16"/>
        <v>54</v>
      </c>
      <c r="P100" s="742">
        <f>IF($Q$45="Army",P99/P98*P99,HLOOKUP($O$46,'1970=1 Infl Index'!$A$6:$CD$63,O100))</f>
        <v>6.3032961494730575</v>
      </c>
      <c r="Q100" s="43">
        <f t="shared" si="11"/>
        <v>2021</v>
      </c>
      <c r="R100" s="102">
        <f>IF($X$46="yes",(S100/S99)-1,(HLOOKUP($O$46,Inflation!$A$6:$CD$63,O100))/100)</f>
        <v>0.02</v>
      </c>
      <c r="S100" s="42">
        <f t="shared" si="13"/>
        <v>1.0845545760000002</v>
      </c>
      <c r="T100" s="188">
        <f t="shared" si="12"/>
        <v>1.1252076168285805</v>
      </c>
      <c r="U100" s="42">
        <f t="shared" si="6"/>
        <v>1.0827404360594053</v>
      </c>
      <c r="V100" s="47">
        <f t="shared" si="7"/>
        <v>1.9999999999999903E-2</v>
      </c>
      <c r="W100" s="249" t="str">
        <f t="shared" si="17"/>
        <v/>
      </c>
      <c r="X100" s="249" t="e">
        <f t="shared" si="8"/>
        <v>#VALUE!</v>
      </c>
      <c r="Y100" s="259" t="e">
        <f t="shared" si="14"/>
        <v>#N/A</v>
      </c>
      <c r="Z100" s="258" t="e">
        <f t="shared" si="18"/>
        <v>#N/A</v>
      </c>
      <c r="AA100" s="157" t="e">
        <f t="shared" si="10"/>
        <v>#N/A</v>
      </c>
      <c r="AB100" s="95" t="str">
        <f t="shared" si="15"/>
        <v/>
      </c>
      <c r="AC100" s="261">
        <v>2021</v>
      </c>
      <c r="AD100" s="195">
        <v>2037</v>
      </c>
    </row>
    <row r="101" spans="3:30">
      <c r="J101" s="683"/>
      <c r="K101" s="683"/>
      <c r="M101" s="263"/>
      <c r="N101" s="262"/>
      <c r="O101" s="43">
        <f t="shared" si="16"/>
        <v>55</v>
      </c>
      <c r="P101" s="742">
        <f>IF($Q$45="Army",P100/P99*P100,HLOOKUP($O$46,'1970=1 Infl Index'!$A$6:$CD$63,O101))</f>
        <v>6.4293620724625189</v>
      </c>
      <c r="Q101" s="43">
        <f t="shared" si="11"/>
        <v>2022</v>
      </c>
      <c r="R101" s="102">
        <f>IF($X$46="yes",(S101/S100)-1,(HLOOKUP($O$46,Inflation!$A$6:$CD$63,O101))/100)</f>
        <v>0.02</v>
      </c>
      <c r="S101" s="42">
        <f t="shared" si="13"/>
        <v>1.1062456675200001</v>
      </c>
      <c r="T101" s="188">
        <f t="shared" si="12"/>
        <v>1.1477117691651519</v>
      </c>
      <c r="U101" s="42">
        <f t="shared" si="6"/>
        <v>1.1043952447805931</v>
      </c>
      <c r="V101" s="47">
        <f t="shared" si="7"/>
        <v>1.9999999999999771E-2</v>
      </c>
      <c r="W101" s="249" t="str">
        <f t="shared" si="17"/>
        <v/>
      </c>
      <c r="X101" s="249" t="e">
        <f t="shared" si="8"/>
        <v>#VALUE!</v>
      </c>
      <c r="Y101" s="259" t="e">
        <f t="shared" si="14"/>
        <v>#N/A</v>
      </c>
      <c r="Z101" s="258" t="e">
        <f t="shared" si="18"/>
        <v>#N/A</v>
      </c>
      <c r="AA101" s="157" t="e">
        <f t="shared" si="10"/>
        <v>#N/A</v>
      </c>
      <c r="AB101" s="95" t="str">
        <f t="shared" si="15"/>
        <v/>
      </c>
      <c r="AC101" s="195">
        <v>2022</v>
      </c>
      <c r="AD101" s="195">
        <v>2038</v>
      </c>
    </row>
    <row r="102" spans="3:30" ht="13.5" customHeight="1">
      <c r="J102" s="683"/>
      <c r="K102" s="683"/>
      <c r="M102" s="263"/>
      <c r="N102" s="262"/>
      <c r="O102" s="43">
        <f t="shared" si="16"/>
        <v>56</v>
      </c>
      <c r="P102" s="742">
        <f>IF($Q$45="Army",P101/P100*P101,HLOOKUP($O$46,'1970=1 Infl Index'!$A$6:$CD$63,O102))</f>
        <v>6.5579493139117693</v>
      </c>
      <c r="Q102" s="43">
        <f t="shared" si="11"/>
        <v>2023</v>
      </c>
      <c r="R102" s="102">
        <f>IF($X$46="yes",(S102/S101)-1,(HLOOKUP($O$46,Inflation!$A$6:$CD$63,O102))/100)</f>
        <v>0.02</v>
      </c>
      <c r="S102" s="42">
        <f t="shared" si="13"/>
        <v>1.1283705808704001</v>
      </c>
      <c r="T102" s="188">
        <f t="shared" si="12"/>
        <v>1.1706660045484552</v>
      </c>
      <c r="U102" s="42">
        <f t="shared" si="6"/>
        <v>1.1264831496762051</v>
      </c>
      <c r="V102" s="47">
        <f t="shared" si="7"/>
        <v>2.0000000000000094E-2</v>
      </c>
      <c r="W102" s="249" t="str">
        <f t="shared" si="17"/>
        <v/>
      </c>
      <c r="X102" s="249" t="e">
        <f t="shared" si="8"/>
        <v>#VALUE!</v>
      </c>
      <c r="Y102" s="259" t="e">
        <f t="shared" si="14"/>
        <v>#N/A</v>
      </c>
      <c r="Z102" s="258" t="e">
        <f t="shared" si="18"/>
        <v>#N/A</v>
      </c>
      <c r="AA102" s="157" t="e">
        <f t="shared" si="10"/>
        <v>#N/A</v>
      </c>
      <c r="AB102" s="95" t="str">
        <f t="shared" si="15"/>
        <v/>
      </c>
      <c r="AC102" s="195">
        <v>2023</v>
      </c>
      <c r="AD102" s="195">
        <v>2039</v>
      </c>
    </row>
    <row r="103" spans="3:30">
      <c r="J103" s="683"/>
      <c r="K103" s="683"/>
      <c r="M103" s="263"/>
      <c r="N103" s="262"/>
      <c r="O103" s="43">
        <f t="shared" si="16"/>
        <v>57</v>
      </c>
      <c r="P103" s="101">
        <f>IF($Q$45="Army",P102/P101*P102,HLOOKUP($O$46,'1970=1 Infl Index'!$A$6:$CD$63,O103))</f>
        <v>6.6891083001900045</v>
      </c>
      <c r="Q103" s="43">
        <f>Q102+1</f>
        <v>2024</v>
      </c>
      <c r="R103" s="102">
        <f>IF($X$46="yes",(S103/S102)-1,(HLOOKUP($O$46,Inflation!$A$6:$CD$63,O103))/100)</f>
        <v>0.02</v>
      </c>
      <c r="S103" s="42">
        <f t="shared" si="13"/>
        <v>1.1509379924878083</v>
      </c>
      <c r="T103" s="188">
        <f t="shared" si="12"/>
        <v>1.1940793246394248</v>
      </c>
      <c r="U103" s="42">
        <f t="shared" si="6"/>
        <v>1.1490128126697299</v>
      </c>
      <c r="V103" s="47">
        <f t="shared" si="7"/>
        <v>2.000000000000059E-2</v>
      </c>
      <c r="W103" s="249" t="str">
        <f t="shared" si="17"/>
        <v/>
      </c>
      <c r="X103" s="249" t="e">
        <f t="shared" si="8"/>
        <v>#VALUE!</v>
      </c>
      <c r="Y103" s="259" t="e">
        <f t="shared" si="14"/>
        <v>#N/A</v>
      </c>
      <c r="Z103" s="258" t="e">
        <f t="shared" si="18"/>
        <v>#N/A</v>
      </c>
      <c r="AA103" s="157" t="e">
        <f t="shared" si="10"/>
        <v>#N/A</v>
      </c>
      <c r="AB103" s="95" t="str">
        <f t="shared" si="15"/>
        <v/>
      </c>
      <c r="AC103" s="682">
        <v>2024</v>
      </c>
      <c r="AD103" s="681">
        <v>2040</v>
      </c>
    </row>
    <row r="104" spans="3:30" s="11" customFormat="1">
      <c r="F104" s="12"/>
      <c r="H104" s="12"/>
      <c r="I104" s="12"/>
      <c r="J104" s="747"/>
      <c r="K104" s="747"/>
      <c r="L104" s="129"/>
      <c r="M104" s="748"/>
      <c r="N104" s="262"/>
      <c r="O104" s="49">
        <f t="shared" si="16"/>
        <v>58</v>
      </c>
      <c r="P104" s="749">
        <f>IF($Q$45="Army",P103/P102*P103,HLOOKUP($O$46,'1970=1 Infl Index'!$A$6:$CD$63,O104))</f>
        <v>6.8228904661938046</v>
      </c>
      <c r="Q104" s="49">
        <f>+Q103+1</f>
        <v>2025</v>
      </c>
      <c r="R104" s="750">
        <f>IF($X$46="yes",(S104/S103)-1,(HLOOKUP($O$46,Inflation!$A$6:$CD$63,O104))/100)</f>
        <v>0.02</v>
      </c>
      <c r="S104" s="50">
        <f t="shared" si="13"/>
        <v>1.1739567523375642</v>
      </c>
      <c r="T104" s="751">
        <f t="shared" si="12"/>
        <v>1.2179609111322129</v>
      </c>
      <c r="U104" s="50">
        <f t="shared" si="6"/>
        <v>1.1719930689231242</v>
      </c>
      <c r="V104" s="51">
        <f t="shared" si="7"/>
        <v>1.9999999999999726E-2</v>
      </c>
      <c r="W104" s="127" t="str">
        <f t="shared" si="17"/>
        <v/>
      </c>
      <c r="X104" s="127" t="e">
        <f t="shared" si="8"/>
        <v>#VALUE!</v>
      </c>
      <c r="Y104" s="757" t="e">
        <f>Y103/X103*X104</f>
        <v>#N/A</v>
      </c>
      <c r="Z104" s="757" t="e">
        <f t="shared" si="18"/>
        <v>#N/A</v>
      </c>
      <c r="AA104" s="12" t="e">
        <f t="shared" si="10"/>
        <v>#N/A</v>
      </c>
      <c r="AB104" s="12" t="str">
        <f>IF($X$46&lt;&gt;"Yes","",(AB103/AA103*AA104))</f>
        <v/>
      </c>
      <c r="AC104" s="758">
        <v>2025</v>
      </c>
      <c r="AD104" s="758">
        <v>2041</v>
      </c>
    </row>
    <row r="105" spans="3:30">
      <c r="J105" s="683"/>
      <c r="K105" s="683"/>
      <c r="M105" s="263"/>
      <c r="N105" s="262"/>
      <c r="O105" s="43">
        <f t="shared" si="16"/>
        <v>59</v>
      </c>
      <c r="P105" s="42">
        <f>P104/P103*P104</f>
        <v>6.959348275517681</v>
      </c>
      <c r="Q105" s="43">
        <f>+Q104+1</f>
        <v>2026</v>
      </c>
      <c r="R105" s="102">
        <f t="shared" ref="R105:R123" si="19">IF($X$46="yes",(S105/S104)-1,R104)</f>
        <v>0.02</v>
      </c>
      <c r="S105" s="42">
        <f t="shared" si="13"/>
        <v>1.1974358873843156</v>
      </c>
      <c r="T105" s="188">
        <f t="shared" ref="T105:T123" si="20">IF(AND($X$46="Yes",AB105&lt;&gt;"N/A"),($X$42*Y105+(1-$X$42)*AB105),IF(AND($X$46="Yes",AB105="N/A"),"N/A",T104/S104*S105))</f>
        <v>1.2423201293548574</v>
      </c>
      <c r="U105" s="42">
        <f t="shared" si="6"/>
        <v>1.1954329303015867</v>
      </c>
      <c r="V105" s="47">
        <f t="shared" si="7"/>
        <v>2.0000000000000052E-2</v>
      </c>
      <c r="W105" s="249" t="str">
        <f t="shared" si="17"/>
        <v/>
      </c>
      <c r="X105" s="249" t="e">
        <f t="shared" si="8"/>
        <v>#VALUE!</v>
      </c>
      <c r="Y105" s="258" t="e">
        <f t="shared" ref="Y105:Y123" si="21">Y104/X104*X105</f>
        <v>#N/A</v>
      </c>
      <c r="Z105" s="258" t="e">
        <f t="shared" si="18"/>
        <v>#N/A</v>
      </c>
      <c r="AA105" s="157" t="e">
        <f t="shared" si="10"/>
        <v>#N/A</v>
      </c>
      <c r="AB105" s="157" t="str">
        <f t="shared" ref="AB105:AB123" si="22">IF($X$46&lt;&gt;"Yes","",(AB104/AA104*AA105))</f>
        <v/>
      </c>
      <c r="AC105" s="681">
        <v>2026</v>
      </c>
      <c r="AD105" s="681">
        <v>2042</v>
      </c>
    </row>
    <row r="106" spans="3:30">
      <c r="J106" s="683"/>
      <c r="K106" s="683"/>
      <c r="M106" s="263"/>
      <c r="N106" s="262"/>
      <c r="O106" s="43">
        <f t="shared" si="16"/>
        <v>60</v>
      </c>
      <c r="P106" s="42">
        <f t="shared" ref="P106:P123" si="23">P105/P104*P105</f>
        <v>7.0985352410280349</v>
      </c>
      <c r="Q106" s="43">
        <f t="shared" ref="Q106:Q123" si="24">+Q105+1</f>
        <v>2027</v>
      </c>
      <c r="R106" s="102">
        <f t="shared" si="19"/>
        <v>0.02</v>
      </c>
      <c r="S106" s="42">
        <f t="shared" si="13"/>
        <v>1.2213846051320021</v>
      </c>
      <c r="T106" s="188">
        <f t="shared" si="20"/>
        <v>1.2671665319419545</v>
      </c>
      <c r="U106" s="42">
        <f t="shared" si="6"/>
        <v>1.2193415889076185</v>
      </c>
      <c r="V106" s="47">
        <f t="shared" si="7"/>
        <v>2.0000000000000014E-2</v>
      </c>
      <c r="W106" s="249" t="str">
        <f t="shared" si="17"/>
        <v/>
      </c>
      <c r="X106" s="249" t="e">
        <f t="shared" si="8"/>
        <v>#VALUE!</v>
      </c>
      <c r="Y106" s="258" t="e">
        <f t="shared" si="21"/>
        <v>#N/A</v>
      </c>
      <c r="Z106" s="258" t="e">
        <f t="shared" si="18"/>
        <v>#N/A</v>
      </c>
      <c r="AA106" s="157" t="e">
        <f t="shared" si="10"/>
        <v>#N/A</v>
      </c>
      <c r="AB106" s="157" t="str">
        <f t="shared" si="22"/>
        <v/>
      </c>
      <c r="AC106" s="195">
        <v>2027</v>
      </c>
      <c r="AD106" s="195">
        <v>2043</v>
      </c>
    </row>
    <row r="107" spans="3:30">
      <c r="J107" s="683"/>
      <c r="K107" s="683"/>
      <c r="M107" s="263"/>
      <c r="N107" s="262"/>
      <c r="O107" s="43">
        <f t="shared" si="16"/>
        <v>61</v>
      </c>
      <c r="P107" s="42">
        <f t="shared" si="23"/>
        <v>7.2405059458485956</v>
      </c>
      <c r="Q107" s="43">
        <f t="shared" si="24"/>
        <v>2028</v>
      </c>
      <c r="R107" s="102">
        <f t="shared" si="19"/>
        <v>0.02</v>
      </c>
      <c r="S107" s="42">
        <f t="shared" si="13"/>
        <v>1.2458122972346422</v>
      </c>
      <c r="T107" s="188">
        <f t="shared" si="20"/>
        <v>1.2925098625807936</v>
      </c>
      <c r="U107" s="42">
        <f t="shared" si="6"/>
        <v>1.2437284206857708</v>
      </c>
      <c r="V107" s="47">
        <f t="shared" si="7"/>
        <v>2.0000000000000004E-2</v>
      </c>
      <c r="W107" s="249" t="str">
        <f t="shared" si="17"/>
        <v/>
      </c>
      <c r="X107" s="249" t="e">
        <f t="shared" si="8"/>
        <v>#VALUE!</v>
      </c>
      <c r="Y107" s="258" t="e">
        <f t="shared" si="21"/>
        <v>#N/A</v>
      </c>
      <c r="Z107" s="258" t="e">
        <f t="shared" si="18"/>
        <v>#N/A</v>
      </c>
      <c r="AA107" s="157" t="e">
        <f t="shared" si="10"/>
        <v>#N/A</v>
      </c>
      <c r="AB107" s="157" t="str">
        <f t="shared" si="22"/>
        <v/>
      </c>
      <c r="AC107" s="195">
        <v>2028</v>
      </c>
      <c r="AD107" s="195">
        <v>2044</v>
      </c>
    </row>
    <row r="108" spans="3:30">
      <c r="J108" s="683"/>
      <c r="K108" s="683"/>
      <c r="M108" s="263"/>
      <c r="N108" s="262"/>
      <c r="O108" s="43">
        <f t="shared" si="16"/>
        <v>62</v>
      </c>
      <c r="P108" s="42">
        <f t="shared" si="23"/>
        <v>7.3853160647655676</v>
      </c>
      <c r="Q108" s="43">
        <f t="shared" si="24"/>
        <v>2029</v>
      </c>
      <c r="R108" s="102">
        <f t="shared" si="19"/>
        <v>0.02</v>
      </c>
      <c r="S108" s="42">
        <f t="shared" si="13"/>
        <v>1.2707285431793349</v>
      </c>
      <c r="T108" s="188">
        <f t="shared" si="20"/>
        <v>1.3183600598324094</v>
      </c>
      <c r="U108" s="42">
        <f t="shared" si="6"/>
        <v>1.2686029890994863</v>
      </c>
      <c r="V108" s="47">
        <f t="shared" si="7"/>
        <v>2.0000000000000059E-2</v>
      </c>
      <c r="W108" s="249" t="str">
        <f t="shared" si="17"/>
        <v/>
      </c>
      <c r="X108" s="249" t="e">
        <f t="shared" si="8"/>
        <v>#VALUE!</v>
      </c>
      <c r="Y108" s="258" t="e">
        <f t="shared" si="21"/>
        <v>#N/A</v>
      </c>
      <c r="Z108" s="258" t="e">
        <f t="shared" si="18"/>
        <v>#N/A</v>
      </c>
      <c r="AA108" s="157" t="e">
        <f t="shared" si="10"/>
        <v>#N/A</v>
      </c>
      <c r="AB108" s="157" t="str">
        <f t="shared" si="22"/>
        <v/>
      </c>
      <c r="AC108" s="195">
        <v>2029</v>
      </c>
      <c r="AD108" s="195">
        <v>2045</v>
      </c>
    </row>
    <row r="109" spans="3:30">
      <c r="J109" s="683"/>
      <c r="K109" s="683"/>
      <c r="M109" s="263"/>
      <c r="N109" s="262"/>
      <c r="O109" s="43">
        <f t="shared" si="16"/>
        <v>63</v>
      </c>
      <c r="P109" s="42">
        <f t="shared" si="23"/>
        <v>7.5330223860608791</v>
      </c>
      <c r="Q109" s="43">
        <f t="shared" si="24"/>
        <v>2030</v>
      </c>
      <c r="R109" s="102">
        <f t="shared" si="19"/>
        <v>0.02</v>
      </c>
      <c r="S109" s="42">
        <f t="shared" si="13"/>
        <v>1.2961431140429216</v>
      </c>
      <c r="T109" s="188">
        <f t="shared" si="20"/>
        <v>1.3447272610290577</v>
      </c>
      <c r="U109" s="42">
        <f t="shared" si="6"/>
        <v>1.2939750488814761</v>
      </c>
      <c r="V109" s="47">
        <f t="shared" si="7"/>
        <v>2.0000000000000021E-2</v>
      </c>
      <c r="W109" s="249" t="str">
        <f t="shared" si="17"/>
        <v/>
      </c>
      <c r="X109" s="249" t="e">
        <f t="shared" si="8"/>
        <v>#VALUE!</v>
      </c>
      <c r="Y109" s="258" t="e">
        <f t="shared" si="21"/>
        <v>#N/A</v>
      </c>
      <c r="Z109" s="258" t="e">
        <f t="shared" si="18"/>
        <v>#N/A</v>
      </c>
      <c r="AA109" s="157" t="e">
        <f t="shared" si="10"/>
        <v>#N/A</v>
      </c>
      <c r="AB109" s="157" t="str">
        <f t="shared" si="22"/>
        <v/>
      </c>
      <c r="AC109" s="195">
        <v>2030</v>
      </c>
      <c r="AD109" s="195">
        <v>2046</v>
      </c>
    </row>
    <row r="110" spans="3:30">
      <c r="J110" s="683"/>
      <c r="K110" s="683"/>
      <c r="M110" s="263"/>
      <c r="N110" s="262"/>
      <c r="O110" s="43">
        <f t="shared" si="16"/>
        <v>64</v>
      </c>
      <c r="P110" s="42">
        <f t="shared" si="23"/>
        <v>7.6836828337820968</v>
      </c>
      <c r="Q110" s="43">
        <f t="shared" si="24"/>
        <v>2031</v>
      </c>
      <c r="R110" s="102">
        <f t="shared" si="19"/>
        <v>0.02</v>
      </c>
      <c r="S110" s="42">
        <f t="shared" si="13"/>
        <v>1.3220659763237801</v>
      </c>
      <c r="T110" s="188">
        <f t="shared" si="20"/>
        <v>1.3716218062496388</v>
      </c>
      <c r="U110" s="42">
        <f t="shared" si="6"/>
        <v>1.3198545498591054</v>
      </c>
      <c r="V110" s="47">
        <f t="shared" si="7"/>
        <v>1.9999999999999879E-2</v>
      </c>
      <c r="W110" s="249" t="str">
        <f t="shared" si="17"/>
        <v/>
      </c>
      <c r="X110" s="249" t="e">
        <f t="shared" si="8"/>
        <v>#VALUE!</v>
      </c>
      <c r="Y110" s="258" t="e">
        <f t="shared" si="21"/>
        <v>#N/A</v>
      </c>
      <c r="Z110" s="258" t="e">
        <f t="shared" si="18"/>
        <v>#N/A</v>
      </c>
      <c r="AA110" s="157" t="e">
        <f t="shared" si="10"/>
        <v>#N/A</v>
      </c>
      <c r="AB110" s="157" t="str">
        <f t="shared" si="22"/>
        <v/>
      </c>
      <c r="AC110" s="195">
        <v>2031</v>
      </c>
      <c r="AD110" s="195">
        <v>2047</v>
      </c>
    </row>
    <row r="111" spans="3:30">
      <c r="J111" s="683"/>
      <c r="K111" s="683"/>
      <c r="M111" s="263"/>
      <c r="N111" s="262"/>
      <c r="O111" s="43">
        <f t="shared" si="16"/>
        <v>65</v>
      </c>
      <c r="P111" s="42">
        <f t="shared" si="23"/>
        <v>7.8373564904577391</v>
      </c>
      <c r="Q111" s="43">
        <f t="shared" si="24"/>
        <v>2032</v>
      </c>
      <c r="R111" s="102">
        <f t="shared" si="19"/>
        <v>0.02</v>
      </c>
      <c r="S111" s="42">
        <f t="shared" si="13"/>
        <v>1.3485072958502557</v>
      </c>
      <c r="T111" s="188">
        <f t="shared" si="20"/>
        <v>1.3990542423746317</v>
      </c>
      <c r="U111" s="42">
        <f t="shared" si="6"/>
        <v>1.3462516408562877</v>
      </c>
      <c r="V111" s="47">
        <f t="shared" si="7"/>
        <v>2.0000000000000098E-2</v>
      </c>
      <c r="W111" s="249" t="str">
        <f t="shared" si="17"/>
        <v/>
      </c>
      <c r="X111" s="249" t="e">
        <f t="shared" si="8"/>
        <v>#VALUE!</v>
      </c>
      <c r="Y111" s="258" t="e">
        <f t="shared" si="21"/>
        <v>#N/A</v>
      </c>
      <c r="Z111" s="258" t="e">
        <f t="shared" si="18"/>
        <v>#N/A</v>
      </c>
      <c r="AA111" s="157" t="e">
        <f t="shared" si="10"/>
        <v>#N/A</v>
      </c>
      <c r="AB111" s="157" t="str">
        <f t="shared" si="22"/>
        <v/>
      </c>
      <c r="AC111" s="195">
        <v>2032</v>
      </c>
      <c r="AD111" s="195">
        <v>2048</v>
      </c>
    </row>
    <row r="112" spans="3:30">
      <c r="J112" s="683"/>
      <c r="K112" s="683"/>
      <c r="M112" s="263"/>
      <c r="N112" s="262"/>
      <c r="O112" s="43">
        <f t="shared" si="16"/>
        <v>66</v>
      </c>
      <c r="P112" s="42">
        <f t="shared" si="23"/>
        <v>7.9941036202668938</v>
      </c>
      <c r="Q112" s="43">
        <f t="shared" si="24"/>
        <v>2033</v>
      </c>
      <c r="R112" s="102">
        <f t="shared" si="19"/>
        <v>0.02</v>
      </c>
      <c r="S112" s="42">
        <f t="shared" si="13"/>
        <v>1.3754774417672608</v>
      </c>
      <c r="T112" s="188">
        <f t="shared" si="20"/>
        <v>1.4270353272221243</v>
      </c>
      <c r="U112" s="42">
        <f t="shared" si="6"/>
        <v>1.3731766736734135</v>
      </c>
      <c r="V112" s="47">
        <f t="shared" si="7"/>
        <v>2.0000000000000014E-2</v>
      </c>
      <c r="W112" s="249" t="str">
        <f t="shared" si="17"/>
        <v/>
      </c>
      <c r="X112" s="249" t="e">
        <f t="shared" si="8"/>
        <v>#VALUE!</v>
      </c>
      <c r="Y112" s="258" t="e">
        <f t="shared" si="21"/>
        <v>#N/A</v>
      </c>
      <c r="Z112" s="258" t="e">
        <f t="shared" si="18"/>
        <v>#N/A</v>
      </c>
      <c r="AA112" s="157" t="e">
        <f t="shared" si="10"/>
        <v>#N/A</v>
      </c>
      <c r="AB112" s="157" t="str">
        <f t="shared" si="22"/>
        <v/>
      </c>
      <c r="AC112" s="195">
        <v>2033</v>
      </c>
      <c r="AD112" s="195">
        <v>2049</v>
      </c>
    </row>
    <row r="113" spans="10:30">
      <c r="J113" s="683"/>
      <c r="K113" s="683"/>
      <c r="M113" s="263"/>
      <c r="N113" s="262"/>
      <c r="O113" s="43">
        <f t="shared" si="16"/>
        <v>67</v>
      </c>
      <c r="P113" s="42">
        <f t="shared" si="23"/>
        <v>8.1539856926722312</v>
      </c>
      <c r="Q113" s="43">
        <f t="shared" si="24"/>
        <v>2034</v>
      </c>
      <c r="R113" s="102">
        <f t="shared" si="19"/>
        <v>0.02</v>
      </c>
      <c r="S113" s="42">
        <f t="shared" si="13"/>
        <v>1.402986990602606</v>
      </c>
      <c r="T113" s="188">
        <f t="shared" si="20"/>
        <v>1.4555760337665669</v>
      </c>
      <c r="U113" s="42">
        <f t="shared" ref="U113:U123" si="25">IF($T113="N/A","N/A",+T113/$P$46)</f>
        <v>1.4006402071468818</v>
      </c>
      <c r="V113" s="47">
        <f t="shared" ref="V113:V123" si="26">IF($U112="N/A","N/A",(U113-U112)/U112)</f>
        <v>2.0000000000000025E-2</v>
      </c>
      <c r="W113" s="249" t="str">
        <f t="shared" si="17"/>
        <v/>
      </c>
      <c r="X113" s="249" t="e">
        <f t="shared" ref="X113:X123" si="27">W113/$X$45</f>
        <v>#VALUE!</v>
      </c>
      <c r="Y113" s="258" t="e">
        <f t="shared" si="21"/>
        <v>#N/A</v>
      </c>
      <c r="Z113" s="258" t="e">
        <f t="shared" si="18"/>
        <v>#N/A</v>
      </c>
      <c r="AA113" s="157" t="e">
        <f t="shared" ref="AA113:AA123" si="28">Z113/$Z$45</f>
        <v>#N/A</v>
      </c>
      <c r="AB113" s="157" t="str">
        <f t="shared" si="22"/>
        <v/>
      </c>
      <c r="AC113" s="195">
        <v>2034</v>
      </c>
      <c r="AD113" s="195">
        <v>2050</v>
      </c>
    </row>
    <row r="114" spans="10:30">
      <c r="J114" s="683"/>
      <c r="K114" s="683"/>
      <c r="M114" s="263"/>
      <c r="N114" s="262"/>
      <c r="O114" s="43">
        <f t="shared" si="16"/>
        <v>68</v>
      </c>
      <c r="P114" s="42">
        <f t="shared" si="23"/>
        <v>8.3170654065256766</v>
      </c>
      <c r="Q114" s="43">
        <f t="shared" si="24"/>
        <v>2035</v>
      </c>
      <c r="R114" s="102">
        <f t="shared" si="19"/>
        <v>0.02</v>
      </c>
      <c r="S114" s="42">
        <f t="shared" si="13"/>
        <v>1.4310467304146584</v>
      </c>
      <c r="T114" s="188">
        <f t="shared" si="20"/>
        <v>1.4846875544418983</v>
      </c>
      <c r="U114" s="42">
        <f t="shared" si="25"/>
        <v>1.4286530112898195</v>
      </c>
      <c r="V114" s="47">
        <f t="shared" si="26"/>
        <v>2.0000000000000059E-2</v>
      </c>
      <c r="W114" s="249" t="str">
        <f t="shared" si="17"/>
        <v/>
      </c>
      <c r="X114" s="249" t="e">
        <f t="shared" si="27"/>
        <v>#VALUE!</v>
      </c>
      <c r="Y114" s="258" t="e">
        <f t="shared" si="21"/>
        <v>#N/A</v>
      </c>
      <c r="Z114" s="258" t="e">
        <f t="shared" si="18"/>
        <v>#N/A</v>
      </c>
      <c r="AA114" s="157" t="e">
        <f t="shared" si="28"/>
        <v>#N/A</v>
      </c>
      <c r="AB114" s="157" t="str">
        <f t="shared" si="22"/>
        <v/>
      </c>
      <c r="AC114" s="195">
        <v>2035</v>
      </c>
      <c r="AD114" s="195">
        <v>2051</v>
      </c>
    </row>
    <row r="115" spans="10:30">
      <c r="J115" s="683"/>
      <c r="K115" s="683"/>
      <c r="M115" s="263"/>
      <c r="N115" s="262"/>
      <c r="O115" s="43">
        <f t="shared" si="16"/>
        <v>69</v>
      </c>
      <c r="P115" s="42">
        <f t="shared" si="23"/>
        <v>8.4834067146561907</v>
      </c>
      <c r="Q115" s="43">
        <f t="shared" si="24"/>
        <v>2036</v>
      </c>
      <c r="R115" s="102">
        <f t="shared" si="19"/>
        <v>0.02</v>
      </c>
      <c r="S115" s="42">
        <f t="shared" si="13"/>
        <v>1.4596676650229514</v>
      </c>
      <c r="T115" s="188">
        <f t="shared" si="20"/>
        <v>1.5143813055307362</v>
      </c>
      <c r="U115" s="42">
        <f t="shared" si="25"/>
        <v>1.4572260715156158</v>
      </c>
      <c r="V115" s="47">
        <f t="shared" si="26"/>
        <v>1.9999999999999945E-2</v>
      </c>
      <c r="W115" s="249" t="str">
        <f t="shared" si="17"/>
        <v/>
      </c>
      <c r="X115" s="249" t="e">
        <f t="shared" si="27"/>
        <v>#VALUE!</v>
      </c>
      <c r="Y115" s="258" t="e">
        <f t="shared" si="21"/>
        <v>#N/A</v>
      </c>
      <c r="Z115" s="258" t="e">
        <f t="shared" si="18"/>
        <v>#N/A</v>
      </c>
      <c r="AA115" s="157" t="e">
        <f t="shared" si="28"/>
        <v>#N/A</v>
      </c>
      <c r="AB115" s="157" t="str">
        <f t="shared" si="22"/>
        <v/>
      </c>
      <c r="AC115" s="195">
        <v>2036</v>
      </c>
      <c r="AD115" s="195">
        <v>2052</v>
      </c>
    </row>
    <row r="116" spans="10:30">
      <c r="J116" s="683"/>
      <c r="K116" s="683"/>
      <c r="M116" s="263"/>
      <c r="N116" s="262"/>
      <c r="O116" s="43">
        <f t="shared" si="16"/>
        <v>70</v>
      </c>
      <c r="P116" s="42">
        <f t="shared" si="23"/>
        <v>8.6530748489493146</v>
      </c>
      <c r="Q116" s="43">
        <f t="shared" si="24"/>
        <v>2037</v>
      </c>
      <c r="R116" s="102">
        <f t="shared" si="19"/>
        <v>0.02</v>
      </c>
      <c r="S116" s="42">
        <f t="shared" si="13"/>
        <v>1.4888610183234106</v>
      </c>
      <c r="T116" s="188">
        <f t="shared" si="20"/>
        <v>1.5446689316413511</v>
      </c>
      <c r="U116" s="42">
        <f t="shared" si="25"/>
        <v>1.4863705929459283</v>
      </c>
      <c r="V116" s="47">
        <f t="shared" si="26"/>
        <v>2.0000000000000157E-2</v>
      </c>
      <c r="W116" s="249" t="str">
        <f t="shared" si="17"/>
        <v/>
      </c>
      <c r="X116" s="249" t="e">
        <f t="shared" si="27"/>
        <v>#VALUE!</v>
      </c>
      <c r="Y116" s="258" t="e">
        <f t="shared" si="21"/>
        <v>#N/A</v>
      </c>
      <c r="Z116" s="258" t="e">
        <f t="shared" si="18"/>
        <v>#N/A</v>
      </c>
      <c r="AA116" s="157" t="e">
        <f t="shared" si="28"/>
        <v>#N/A</v>
      </c>
      <c r="AB116" s="157" t="str">
        <f t="shared" si="22"/>
        <v/>
      </c>
      <c r="AC116" s="195">
        <v>2037</v>
      </c>
      <c r="AD116" s="195">
        <v>2053</v>
      </c>
    </row>
    <row r="117" spans="10:30">
      <c r="J117" s="683"/>
      <c r="K117" s="683"/>
      <c r="M117" s="263"/>
      <c r="N117" s="262"/>
      <c r="O117" s="43">
        <f t="shared" si="16"/>
        <v>71</v>
      </c>
      <c r="P117" s="42">
        <f t="shared" si="23"/>
        <v>8.8261363459283011</v>
      </c>
      <c r="Q117" s="43">
        <f t="shared" si="24"/>
        <v>2038</v>
      </c>
      <c r="R117" s="102">
        <f t="shared" si="19"/>
        <v>0.02</v>
      </c>
      <c r="S117" s="42">
        <f t="shared" si="13"/>
        <v>1.5186382386898789</v>
      </c>
      <c r="T117" s="188">
        <f t="shared" si="20"/>
        <v>1.5755623102741783</v>
      </c>
      <c r="U117" s="42">
        <f t="shared" si="25"/>
        <v>1.5160980048048469</v>
      </c>
      <c r="V117" s="47">
        <f t="shared" si="26"/>
        <v>2.0000000000000011E-2</v>
      </c>
      <c r="W117" s="249" t="str">
        <f t="shared" si="17"/>
        <v/>
      </c>
      <c r="X117" s="249" t="e">
        <f t="shared" si="27"/>
        <v>#VALUE!</v>
      </c>
      <c r="Y117" s="258" t="e">
        <f t="shared" si="21"/>
        <v>#N/A</v>
      </c>
      <c r="Z117" s="258" t="e">
        <f t="shared" si="18"/>
        <v>#N/A</v>
      </c>
      <c r="AA117" s="157" t="e">
        <f t="shared" si="28"/>
        <v>#N/A</v>
      </c>
      <c r="AB117" s="157" t="str">
        <f t="shared" si="22"/>
        <v/>
      </c>
      <c r="AC117" s="195">
        <v>2038</v>
      </c>
      <c r="AD117" s="195">
        <v>2054</v>
      </c>
    </row>
    <row r="118" spans="10:30">
      <c r="J118" s="683"/>
      <c r="K118" s="683"/>
      <c r="M118" s="263"/>
      <c r="N118" s="262"/>
      <c r="O118" s="43">
        <f t="shared" si="16"/>
        <v>72</v>
      </c>
      <c r="P118" s="42">
        <f t="shared" si="23"/>
        <v>9.0026590728468676</v>
      </c>
      <c r="Q118" s="43">
        <f t="shared" si="24"/>
        <v>2039</v>
      </c>
      <c r="R118" s="102">
        <f t="shared" si="19"/>
        <v>0.02</v>
      </c>
      <c r="S118" s="42">
        <f t="shared" si="13"/>
        <v>1.5490110034636764</v>
      </c>
      <c r="T118" s="188">
        <f t="shared" si="20"/>
        <v>1.6070735564796617</v>
      </c>
      <c r="U118" s="42">
        <f t="shared" si="25"/>
        <v>1.5464199649009438</v>
      </c>
      <c r="V118" s="47">
        <f t="shared" si="26"/>
        <v>1.9999999999999969E-2</v>
      </c>
      <c r="W118" s="249" t="str">
        <f t="shared" si="17"/>
        <v/>
      </c>
      <c r="X118" s="249" t="e">
        <f t="shared" si="27"/>
        <v>#VALUE!</v>
      </c>
      <c r="Y118" s="258" t="e">
        <f t="shared" si="21"/>
        <v>#N/A</v>
      </c>
      <c r="Z118" s="258" t="e">
        <f t="shared" si="18"/>
        <v>#N/A</v>
      </c>
      <c r="AA118" s="157" t="e">
        <f t="shared" si="28"/>
        <v>#N/A</v>
      </c>
      <c r="AB118" s="157" t="str">
        <f t="shared" si="22"/>
        <v/>
      </c>
      <c r="AC118" s="195">
        <v>2039</v>
      </c>
      <c r="AD118" s="195">
        <v>2055</v>
      </c>
    </row>
    <row r="119" spans="10:30">
      <c r="J119" s="683"/>
      <c r="K119" s="683"/>
      <c r="M119" s="263"/>
      <c r="N119" s="262"/>
      <c r="O119" s="43">
        <f t="shared" si="16"/>
        <v>73</v>
      </c>
      <c r="P119" s="42">
        <f t="shared" si="23"/>
        <v>9.1827122543038051</v>
      </c>
      <c r="Q119" s="43">
        <f t="shared" si="24"/>
        <v>2040</v>
      </c>
      <c r="R119" s="102">
        <f t="shared" si="19"/>
        <v>0.02</v>
      </c>
      <c r="S119" s="42">
        <f t="shared" si="13"/>
        <v>1.5799912235329501</v>
      </c>
      <c r="T119" s="188">
        <f t="shared" si="20"/>
        <v>1.639215027609255</v>
      </c>
      <c r="U119" s="42">
        <f t="shared" si="25"/>
        <v>1.5773483641989627</v>
      </c>
      <c r="V119" s="47">
        <f t="shared" si="26"/>
        <v>2.0000000000000039E-2</v>
      </c>
      <c r="W119" s="249" t="str">
        <f t="shared" si="17"/>
        <v/>
      </c>
      <c r="X119" s="249" t="e">
        <f t="shared" si="27"/>
        <v>#VALUE!</v>
      </c>
      <c r="Y119" s="258" t="e">
        <f t="shared" si="21"/>
        <v>#N/A</v>
      </c>
      <c r="Z119" s="258" t="e">
        <f t="shared" si="18"/>
        <v>#N/A</v>
      </c>
      <c r="AA119" s="157" t="e">
        <f t="shared" si="28"/>
        <v>#N/A</v>
      </c>
      <c r="AB119" s="157" t="str">
        <f t="shared" si="22"/>
        <v/>
      </c>
      <c r="AC119" s="195">
        <v>2040</v>
      </c>
      <c r="AD119" s="195">
        <v>2056</v>
      </c>
    </row>
    <row r="120" spans="10:30">
      <c r="J120" s="683"/>
      <c r="K120" s="683"/>
      <c r="M120" s="263"/>
      <c r="N120" s="262"/>
      <c r="O120" s="43">
        <f t="shared" si="16"/>
        <v>74</v>
      </c>
      <c r="P120" s="42">
        <f t="shared" si="23"/>
        <v>9.3663664993898816</v>
      </c>
      <c r="Q120" s="43">
        <f t="shared" si="24"/>
        <v>2041</v>
      </c>
      <c r="R120" s="102">
        <f t="shared" si="19"/>
        <v>0.02</v>
      </c>
      <c r="S120" s="42">
        <f t="shared" si="13"/>
        <v>1.6115910480036091</v>
      </c>
      <c r="T120" s="188">
        <f t="shared" si="20"/>
        <v>1.6719993281614403</v>
      </c>
      <c r="U120" s="42">
        <f t="shared" si="25"/>
        <v>1.6088953314829422</v>
      </c>
      <c r="V120" s="47">
        <f t="shared" si="26"/>
        <v>2.0000000000000111E-2</v>
      </c>
      <c r="W120" s="249" t="str">
        <f t="shared" si="17"/>
        <v/>
      </c>
      <c r="X120" s="249" t="e">
        <f t="shared" si="27"/>
        <v>#VALUE!</v>
      </c>
      <c r="Y120" s="258" t="e">
        <f t="shared" si="21"/>
        <v>#N/A</v>
      </c>
      <c r="Z120" s="258" t="e">
        <f t="shared" si="18"/>
        <v>#N/A</v>
      </c>
      <c r="AA120" s="157" t="e">
        <f t="shared" si="28"/>
        <v>#N/A</v>
      </c>
      <c r="AB120" s="157" t="str">
        <f t="shared" si="22"/>
        <v/>
      </c>
      <c r="AC120" s="195">
        <v>2041</v>
      </c>
      <c r="AD120" s="195">
        <v>2057</v>
      </c>
    </row>
    <row r="121" spans="10:30">
      <c r="J121" s="683"/>
      <c r="K121" s="683"/>
      <c r="M121" s="263"/>
      <c r="N121" s="262"/>
      <c r="O121" s="43">
        <f t="shared" si="16"/>
        <v>75</v>
      </c>
      <c r="P121" s="42">
        <f t="shared" si="23"/>
        <v>9.5536938293776803</v>
      </c>
      <c r="Q121" s="43">
        <f t="shared" si="24"/>
        <v>2042</v>
      </c>
      <c r="R121" s="102">
        <f t="shared" si="19"/>
        <v>0.02</v>
      </c>
      <c r="S121" s="42">
        <f t="shared" si="13"/>
        <v>1.6438228689636816</v>
      </c>
      <c r="T121" s="188">
        <f t="shared" si="20"/>
        <v>1.7054393147246694</v>
      </c>
      <c r="U121" s="42">
        <f t="shared" si="25"/>
        <v>1.6410732381126014</v>
      </c>
      <c r="V121" s="47">
        <f t="shared" si="26"/>
        <v>2.000000000000025E-2</v>
      </c>
      <c r="W121" s="249" t="str">
        <f t="shared" si="17"/>
        <v/>
      </c>
      <c r="X121" s="249" t="e">
        <f t="shared" si="27"/>
        <v>#VALUE!</v>
      </c>
      <c r="Y121" s="258" t="e">
        <f t="shared" si="21"/>
        <v>#N/A</v>
      </c>
      <c r="Z121" s="258" t="e">
        <f t="shared" si="18"/>
        <v>#N/A</v>
      </c>
      <c r="AA121" s="157" t="e">
        <f t="shared" si="28"/>
        <v>#N/A</v>
      </c>
      <c r="AB121" s="157" t="str">
        <f t="shared" si="22"/>
        <v/>
      </c>
      <c r="AC121" s="195">
        <v>2042</v>
      </c>
      <c r="AD121" s="195">
        <v>2058</v>
      </c>
    </row>
    <row r="122" spans="10:30">
      <c r="J122" s="683"/>
      <c r="K122" s="683"/>
      <c r="M122" s="263"/>
      <c r="N122" s="262"/>
      <c r="O122" s="43">
        <f t="shared" si="16"/>
        <v>76</v>
      </c>
      <c r="P122" s="42">
        <f t="shared" si="23"/>
        <v>9.7447677059652342</v>
      </c>
      <c r="Q122" s="43">
        <f t="shared" si="24"/>
        <v>2043</v>
      </c>
      <c r="R122" s="102">
        <f t="shared" si="19"/>
        <v>0.02</v>
      </c>
      <c r="S122" s="42">
        <f t="shared" si="13"/>
        <v>1.6766993263429553</v>
      </c>
      <c r="T122" s="188">
        <f t="shared" si="20"/>
        <v>1.7395481010191627</v>
      </c>
      <c r="U122" s="42">
        <f t="shared" si="25"/>
        <v>1.6738947028748532</v>
      </c>
      <c r="V122" s="47">
        <f t="shared" si="26"/>
        <v>1.9999999999999851E-2</v>
      </c>
      <c r="W122" s="249" t="str">
        <f t="shared" si="17"/>
        <v/>
      </c>
      <c r="X122" s="249" t="e">
        <f t="shared" si="27"/>
        <v>#VALUE!</v>
      </c>
      <c r="Y122" s="258" t="e">
        <f t="shared" si="21"/>
        <v>#N/A</v>
      </c>
      <c r="Z122" s="258" t="e">
        <f t="shared" si="18"/>
        <v>#N/A</v>
      </c>
      <c r="AA122" s="157" t="e">
        <f t="shared" si="28"/>
        <v>#N/A</v>
      </c>
      <c r="AB122" s="157" t="str">
        <f t="shared" si="22"/>
        <v/>
      </c>
      <c r="AC122" s="195">
        <v>2043</v>
      </c>
      <c r="AD122" s="195">
        <v>2059</v>
      </c>
    </row>
    <row r="123" spans="10:30">
      <c r="K123" s="683"/>
      <c r="M123" t="s">
        <v>300</v>
      </c>
      <c r="N123" s="159"/>
      <c r="O123" s="43">
        <f t="shared" si="16"/>
        <v>77</v>
      </c>
      <c r="P123" s="42">
        <f t="shared" si="23"/>
        <v>9.9396630600845395</v>
      </c>
      <c r="Q123" s="43">
        <f t="shared" si="24"/>
        <v>2044</v>
      </c>
      <c r="R123" s="102">
        <f t="shared" si="19"/>
        <v>0.02</v>
      </c>
      <c r="S123" s="42">
        <f t="shared" si="13"/>
        <v>1.7102333128698144</v>
      </c>
      <c r="T123" s="188">
        <f t="shared" si="20"/>
        <v>1.7743390630395459</v>
      </c>
      <c r="U123" s="42">
        <f t="shared" si="25"/>
        <v>1.7073725969323503</v>
      </c>
      <c r="V123" s="47">
        <f t="shared" si="26"/>
        <v>2.0000000000000039E-2</v>
      </c>
      <c r="W123" s="249" t="str">
        <f t="shared" si="17"/>
        <v/>
      </c>
      <c r="X123" s="249" t="e">
        <f t="shared" si="27"/>
        <v>#VALUE!</v>
      </c>
      <c r="Y123" s="258" t="e">
        <f t="shared" si="21"/>
        <v>#N/A</v>
      </c>
      <c r="Z123" s="258" t="e">
        <f t="shared" si="18"/>
        <v>#N/A</v>
      </c>
      <c r="AA123" s="157" t="e">
        <f t="shared" si="28"/>
        <v>#N/A</v>
      </c>
      <c r="AB123" s="157" t="str">
        <f t="shared" si="22"/>
        <v/>
      </c>
      <c r="AC123" s="195">
        <v>2044</v>
      </c>
      <c r="AD123" s="195">
        <v>2060</v>
      </c>
    </row>
    <row r="124" spans="10:30">
      <c r="O124" s="43">
        <f t="shared" si="16"/>
        <v>78</v>
      </c>
      <c r="P124" s="42">
        <f>IF($Q$45="Army","",P123/P122*P123)</f>
        <v>10.138456321286231</v>
      </c>
      <c r="Q124" s="43">
        <f>IF($Q$45="Army","",+Q123+1)</f>
        <v>2045</v>
      </c>
      <c r="R124" s="102">
        <f>IF($Q$45="Army","",R123)</f>
        <v>0.02</v>
      </c>
      <c r="S124" s="42">
        <f>IF($Q$45="Army","",+P124/$P$45)</f>
        <v>1.7444379791272109</v>
      </c>
      <c r="T124" s="42">
        <f>IF($Q$45="Army","",T123/S123*S124)</f>
        <v>1.8098258443003372</v>
      </c>
      <c r="U124" s="42">
        <f>IF($Q$45="Army","",+T124/$P$46)</f>
        <v>1.7415200488709977</v>
      </c>
      <c r="V124" s="47">
        <f>IF($Q$45="Army","",(U124-U123)/U123)</f>
        <v>2.0000000000000184E-2</v>
      </c>
      <c r="W124" s="95"/>
      <c r="X124" s="95"/>
      <c r="Y124" s="256"/>
      <c r="Z124" s="256"/>
      <c r="AA124" s="257"/>
      <c r="AB124" s="257"/>
      <c r="AC124" s="195">
        <v>2045</v>
      </c>
      <c r="AD124" s="195">
        <v>2061</v>
      </c>
    </row>
    <row r="125" spans="10:30">
      <c r="O125" s="43">
        <f t="shared" si="16"/>
        <v>79</v>
      </c>
      <c r="P125" s="42">
        <f t="shared" ref="P125:P139" si="29">IF($Q$45="Army","",P124/P123*P124)</f>
        <v>10.341225447711956</v>
      </c>
      <c r="Q125" s="43">
        <f t="shared" ref="Q125:Q139" si="30">IF($Q$45="Army","",+Q124+1)</f>
        <v>2046</v>
      </c>
      <c r="R125" s="102">
        <f t="shared" ref="R125:R139" si="31">IF($Q$45="Army","",R124)</f>
        <v>0.02</v>
      </c>
      <c r="S125" s="42">
        <f t="shared" ref="S125:S139" si="32">IF($Q$45="Army","",+P125/$P$45)</f>
        <v>1.7793267387097551</v>
      </c>
      <c r="T125" s="42">
        <f t="shared" ref="T125:T139" si="33">IF($Q$45="Army","",T124/S124*S125)</f>
        <v>1.846022361186344</v>
      </c>
      <c r="U125" s="42">
        <f t="shared" ref="U125:U139" si="34">IF($Q$45="Army","",+T125/$P$46)</f>
        <v>1.7763504498484177</v>
      </c>
      <c r="V125" s="47">
        <f t="shared" ref="V125:V139" si="35">IF($Q$45="Army","",(U125-U124)/U124)</f>
        <v>2.000000000000007E-2</v>
      </c>
      <c r="W125" s="95"/>
      <c r="X125" s="95"/>
      <c r="Y125" s="256"/>
      <c r="Z125" s="257"/>
      <c r="AA125" s="257"/>
      <c r="AB125" s="257"/>
      <c r="AC125" s="195">
        <v>2046</v>
      </c>
    </row>
    <row r="126" spans="10:30">
      <c r="O126" s="43">
        <f t="shared" si="16"/>
        <v>80</v>
      </c>
      <c r="P126" s="42">
        <f t="shared" si="29"/>
        <v>10.548049956666196</v>
      </c>
      <c r="Q126" s="43">
        <f t="shared" si="30"/>
        <v>2047</v>
      </c>
      <c r="R126" s="102">
        <f t="shared" si="31"/>
        <v>0.02</v>
      </c>
      <c r="S126" s="42">
        <f t="shared" si="32"/>
        <v>1.8149132734839504</v>
      </c>
      <c r="T126" s="42">
        <f t="shared" si="33"/>
        <v>1.882942808410071</v>
      </c>
      <c r="U126" s="42">
        <f t="shared" si="34"/>
        <v>1.8118774588453861</v>
      </c>
      <c r="V126" s="47">
        <f t="shared" si="35"/>
        <v>2.0000000000000007E-2</v>
      </c>
      <c r="W126" s="95"/>
      <c r="X126" s="95"/>
      <c r="Y126" s="256"/>
      <c r="Z126" s="257"/>
      <c r="AA126" s="257"/>
      <c r="AB126" s="257"/>
      <c r="AC126" s="195">
        <v>2047</v>
      </c>
    </row>
    <row r="127" spans="10:30">
      <c r="O127" s="43">
        <f t="shared" si="16"/>
        <v>81</v>
      </c>
      <c r="P127" s="42">
        <f t="shared" si="29"/>
        <v>10.759010955799519</v>
      </c>
      <c r="Q127" s="43">
        <f t="shared" si="30"/>
        <v>2048</v>
      </c>
      <c r="R127" s="102">
        <f t="shared" si="31"/>
        <v>0.02</v>
      </c>
      <c r="S127" s="42">
        <f t="shared" si="32"/>
        <v>1.8512115389536292</v>
      </c>
      <c r="T127" s="42">
        <f t="shared" si="33"/>
        <v>1.9206016645782722</v>
      </c>
      <c r="U127" s="42">
        <f t="shared" si="34"/>
        <v>1.8481150080222937</v>
      </c>
      <c r="V127" s="47">
        <f t="shared" si="35"/>
        <v>1.9999999999999921E-2</v>
      </c>
      <c r="W127" s="95"/>
      <c r="X127" s="95"/>
      <c r="Y127" s="256"/>
      <c r="Z127" s="257"/>
      <c r="AA127" s="257"/>
      <c r="AB127" s="257"/>
      <c r="AC127" s="195">
        <v>2048</v>
      </c>
    </row>
    <row r="128" spans="10:30">
      <c r="O128" s="43">
        <f t="shared" si="16"/>
        <v>82</v>
      </c>
      <c r="P128" s="42">
        <f t="shared" si="29"/>
        <v>10.974191174915511</v>
      </c>
      <c r="Q128" s="43">
        <f t="shared" si="30"/>
        <v>2049</v>
      </c>
      <c r="R128" s="102">
        <f t="shared" si="31"/>
        <v>0.02</v>
      </c>
      <c r="S128" s="42">
        <f t="shared" si="32"/>
        <v>1.8882357697327019</v>
      </c>
      <c r="T128" s="42">
        <f t="shared" si="33"/>
        <v>1.9590136978698378</v>
      </c>
      <c r="U128" s="42">
        <f t="shared" si="34"/>
        <v>1.8850773081827397</v>
      </c>
      <c r="V128" s="47">
        <f t="shared" si="35"/>
        <v>2.0000000000000066E-2</v>
      </c>
      <c r="W128" s="95"/>
      <c r="X128" s="95"/>
      <c r="Y128" s="256"/>
      <c r="Z128" s="257"/>
      <c r="AA128" s="257"/>
      <c r="AB128" s="257"/>
      <c r="AC128" s="195">
        <v>2049</v>
      </c>
    </row>
    <row r="129" spans="15:29">
      <c r="O129" s="43">
        <f t="shared" si="16"/>
        <v>83</v>
      </c>
      <c r="P129" s="42">
        <f t="shared" si="29"/>
        <v>11.193674998413821</v>
      </c>
      <c r="Q129" s="43">
        <f t="shared" si="30"/>
        <v>2050</v>
      </c>
      <c r="R129" s="102">
        <f t="shared" si="31"/>
        <v>0.02</v>
      </c>
      <c r="S129" s="42">
        <f t="shared" si="32"/>
        <v>1.926000485127356</v>
      </c>
      <c r="T129" s="42">
        <f t="shared" si="33"/>
        <v>1.9981939718272346</v>
      </c>
      <c r="U129" s="42">
        <f t="shared" si="34"/>
        <v>1.9227788543463944</v>
      </c>
      <c r="V129" s="47">
        <f t="shared" si="35"/>
        <v>1.9999999999999966E-2</v>
      </c>
      <c r="W129" s="95"/>
      <c r="X129" s="95"/>
      <c r="Y129" s="256"/>
      <c r="Z129" s="257"/>
      <c r="AA129" s="257"/>
      <c r="AB129" s="257"/>
      <c r="AC129" s="195">
        <v>2050</v>
      </c>
    </row>
    <row r="130" spans="15:29">
      <c r="O130" s="43">
        <f t="shared" si="16"/>
        <v>84</v>
      </c>
      <c r="P130" s="42">
        <f t="shared" si="29"/>
        <v>11.417548498382097</v>
      </c>
      <c r="Q130" s="43">
        <f t="shared" si="30"/>
        <v>2051</v>
      </c>
      <c r="R130" s="102">
        <f t="shared" si="31"/>
        <v>0.02</v>
      </c>
      <c r="S130" s="42">
        <f t="shared" si="32"/>
        <v>1.9645204948299029</v>
      </c>
      <c r="T130" s="42">
        <f t="shared" si="33"/>
        <v>2.038157851263779</v>
      </c>
      <c r="U130" s="42">
        <f t="shared" si="34"/>
        <v>1.9612344314333221</v>
      </c>
      <c r="V130" s="47">
        <f t="shared" si="35"/>
        <v>1.9999999999999907E-2</v>
      </c>
      <c r="W130" s="95"/>
      <c r="X130" s="95"/>
      <c r="Y130" s="256"/>
      <c r="Z130" s="257"/>
      <c r="AA130" s="257"/>
      <c r="AB130" s="257"/>
      <c r="AC130" s="195">
        <v>2051</v>
      </c>
    </row>
    <row r="131" spans="15:29">
      <c r="O131" s="43">
        <f t="shared" si="16"/>
        <v>85</v>
      </c>
      <c r="P131" s="42">
        <f t="shared" si="29"/>
        <v>11.645899468349739</v>
      </c>
      <c r="Q131" s="43">
        <f t="shared" si="30"/>
        <v>2052</v>
      </c>
      <c r="R131" s="102">
        <f t="shared" si="31"/>
        <v>0.02</v>
      </c>
      <c r="S131" s="42">
        <f t="shared" si="32"/>
        <v>2.0038109047265014</v>
      </c>
      <c r="T131" s="42">
        <f t="shared" si="33"/>
        <v>2.078921008289055</v>
      </c>
      <c r="U131" s="42">
        <f t="shared" si="34"/>
        <v>2.000459120061989</v>
      </c>
      <c r="V131" s="47">
        <f t="shared" si="35"/>
        <v>2.0000000000000236E-2</v>
      </c>
      <c r="W131" s="95"/>
      <c r="X131" s="95"/>
      <c r="Y131" s="256"/>
      <c r="Z131" s="257"/>
      <c r="AA131" s="257"/>
      <c r="AB131" s="257"/>
      <c r="AC131" s="195">
        <v>2052</v>
      </c>
    </row>
    <row r="132" spans="15:29">
      <c r="O132" s="43">
        <f t="shared" si="16"/>
        <v>86</v>
      </c>
      <c r="P132" s="42">
        <f t="shared" si="29"/>
        <v>11.878817457716734</v>
      </c>
      <c r="Q132" s="43">
        <f t="shared" si="30"/>
        <v>2053</v>
      </c>
      <c r="R132" s="102">
        <f t="shared" si="31"/>
        <v>0.02</v>
      </c>
      <c r="S132" s="42">
        <f t="shared" si="32"/>
        <v>2.0438871228210309</v>
      </c>
      <c r="T132" s="42">
        <f t="shared" si="33"/>
        <v>2.1204994284548357</v>
      </c>
      <c r="U132" s="42">
        <f t="shared" si="34"/>
        <v>2.0404683024632284</v>
      </c>
      <c r="V132" s="47">
        <f t="shared" si="35"/>
        <v>1.9999999999999813E-2</v>
      </c>
      <c r="W132" s="95"/>
      <c r="X132" s="95"/>
      <c r="Y132" s="256"/>
      <c r="Z132" s="257"/>
      <c r="AA132" s="257"/>
      <c r="AB132" s="257"/>
      <c r="AC132" s="195">
        <v>2053</v>
      </c>
    </row>
    <row r="133" spans="15:29">
      <c r="O133" s="43">
        <f t="shared" si="16"/>
        <v>87</v>
      </c>
      <c r="P133" s="42">
        <f t="shared" si="29"/>
        <v>12.116393806871068</v>
      </c>
      <c r="Q133" s="43">
        <f t="shared" si="30"/>
        <v>2054</v>
      </c>
      <c r="R133" s="102">
        <f t="shared" si="31"/>
        <v>0.02</v>
      </c>
      <c r="S133" s="42">
        <f t="shared" si="32"/>
        <v>2.0847648652774518</v>
      </c>
      <c r="T133" s="42">
        <f t="shared" si="33"/>
        <v>2.1629094170239327</v>
      </c>
      <c r="U133" s="42">
        <f t="shared" si="34"/>
        <v>2.0812776685124934</v>
      </c>
      <c r="V133" s="47">
        <f t="shared" si="35"/>
        <v>2.0000000000000209E-2</v>
      </c>
      <c r="W133" s="95"/>
      <c r="X133" s="95"/>
      <c r="Y133" s="250"/>
      <c r="Z133" s="95"/>
      <c r="AA133" s="95"/>
      <c r="AB133" s="95"/>
      <c r="AC133" s="195">
        <v>2054</v>
      </c>
    </row>
    <row r="134" spans="15:29">
      <c r="O134" s="43">
        <f t="shared" si="16"/>
        <v>88</v>
      </c>
      <c r="P134" s="42">
        <f t="shared" si="29"/>
        <v>12.35872168300849</v>
      </c>
      <c r="Q134" s="43">
        <f t="shared" si="30"/>
        <v>2055</v>
      </c>
      <c r="R134" s="102">
        <f t="shared" si="31"/>
        <v>0.02</v>
      </c>
      <c r="S134" s="42">
        <f t="shared" si="32"/>
        <v>2.1264601625830006</v>
      </c>
      <c r="T134" s="42">
        <f t="shared" si="33"/>
        <v>2.2061676053644113</v>
      </c>
      <c r="U134" s="42">
        <f t="shared" si="34"/>
        <v>2.1229032218827428</v>
      </c>
      <c r="V134" s="47">
        <f t="shared" si="35"/>
        <v>1.9999999999999785E-2</v>
      </c>
      <c r="W134" s="95"/>
      <c r="X134" s="95"/>
      <c r="Y134" s="250"/>
      <c r="Z134" s="95"/>
      <c r="AA134" s="95"/>
      <c r="AB134" s="95"/>
      <c r="AC134" s="195">
        <v>2055</v>
      </c>
    </row>
    <row r="135" spans="15:29">
      <c r="O135" s="43">
        <f t="shared" si="16"/>
        <v>89</v>
      </c>
      <c r="P135" s="42">
        <f t="shared" si="29"/>
        <v>12.60589611666866</v>
      </c>
      <c r="Q135" s="43">
        <f t="shared" si="30"/>
        <v>2056</v>
      </c>
      <c r="R135" s="102">
        <f t="shared" si="31"/>
        <v>0.02</v>
      </c>
      <c r="S135" s="42">
        <f t="shared" si="32"/>
        <v>2.1689893658346611</v>
      </c>
      <c r="T135" s="42">
        <f t="shared" si="33"/>
        <v>2.2502909574716998</v>
      </c>
      <c r="U135" s="42">
        <f t="shared" si="34"/>
        <v>2.1653612863203984</v>
      </c>
      <c r="V135" s="47">
        <f t="shared" si="35"/>
        <v>2.0000000000000323E-2</v>
      </c>
      <c r="W135" s="95"/>
      <c r="X135" s="95"/>
      <c r="Y135" s="250"/>
      <c r="Z135" s="95"/>
      <c r="AA135" s="95"/>
      <c r="AB135" s="95"/>
      <c r="AC135" s="195">
        <v>2056</v>
      </c>
    </row>
    <row r="136" spans="15:29">
      <c r="O136" s="43">
        <f t="shared" si="16"/>
        <v>90</v>
      </c>
      <c r="P136" s="42">
        <f t="shared" si="29"/>
        <v>12.858014039002034</v>
      </c>
      <c r="Q136" s="43">
        <f t="shared" si="30"/>
        <v>2057</v>
      </c>
      <c r="R136" s="102">
        <f t="shared" si="31"/>
        <v>0.02</v>
      </c>
      <c r="S136" s="42">
        <f t="shared" si="32"/>
        <v>2.2123691531513545</v>
      </c>
      <c r="T136" s="42">
        <f t="shared" si="33"/>
        <v>2.2952967766211341</v>
      </c>
      <c r="U136" s="42">
        <f t="shared" si="34"/>
        <v>2.2086685120468066</v>
      </c>
      <c r="V136" s="47">
        <f t="shared" si="35"/>
        <v>2.0000000000000115E-2</v>
      </c>
      <c r="W136" s="95"/>
      <c r="X136" s="95"/>
      <c r="Y136" s="250"/>
      <c r="Z136" s="95"/>
      <c r="AA136" s="95"/>
      <c r="AB136" s="95"/>
      <c r="AC136" s="195">
        <v>2057</v>
      </c>
    </row>
    <row r="137" spans="15:29">
      <c r="O137" s="43">
        <f t="shared" si="16"/>
        <v>91</v>
      </c>
      <c r="P137" s="42">
        <f t="shared" si="29"/>
        <v>13.115174319782076</v>
      </c>
      <c r="Q137" s="43">
        <f t="shared" si="30"/>
        <v>2058</v>
      </c>
      <c r="R137" s="102">
        <f t="shared" si="31"/>
        <v>0.02</v>
      </c>
      <c r="S137" s="42">
        <f t="shared" si="32"/>
        <v>2.2566165362143815</v>
      </c>
      <c r="T137" s="42">
        <f t="shared" si="33"/>
        <v>2.3412027121535566</v>
      </c>
      <c r="U137" s="42">
        <f t="shared" si="34"/>
        <v>2.2528418822877425</v>
      </c>
      <c r="V137" s="47">
        <f t="shared" si="35"/>
        <v>1.9999999999999907E-2</v>
      </c>
      <c r="W137" s="95"/>
      <c r="X137" s="95"/>
      <c r="Y137" s="250"/>
      <c r="Z137" s="95"/>
      <c r="AA137" s="95"/>
      <c r="AB137" s="95"/>
      <c r="AC137" s="195">
        <v>2058</v>
      </c>
    </row>
    <row r="138" spans="15:29">
      <c r="O138" s="43">
        <f t="shared" si="16"/>
        <v>92</v>
      </c>
      <c r="P138" s="42">
        <f t="shared" si="29"/>
        <v>13.377477806177717</v>
      </c>
      <c r="Q138" s="43">
        <f t="shared" si="30"/>
        <v>2059</v>
      </c>
      <c r="R138" s="102">
        <f t="shared" si="31"/>
        <v>0.02</v>
      </c>
      <c r="S138" s="42">
        <f t="shared" si="32"/>
        <v>2.3017488669386692</v>
      </c>
      <c r="T138" s="42">
        <f t="shared" si="33"/>
        <v>2.3880267663966279</v>
      </c>
      <c r="U138" s="42">
        <f t="shared" si="34"/>
        <v>2.2978987199334973</v>
      </c>
      <c r="V138" s="47">
        <f t="shared" si="35"/>
        <v>1.9999999999999952E-2</v>
      </c>
      <c r="W138" s="95"/>
      <c r="X138" s="95"/>
      <c r="Y138" s="250"/>
      <c r="Z138" s="95"/>
      <c r="AA138" s="95"/>
      <c r="AB138" s="95"/>
      <c r="AC138" s="195">
        <v>2059</v>
      </c>
    </row>
    <row r="139" spans="15:29">
      <c r="O139" s="43">
        <f t="shared" si="16"/>
        <v>93</v>
      </c>
      <c r="P139" s="42">
        <f t="shared" si="29"/>
        <v>13.645027362301272</v>
      </c>
      <c r="Q139" s="43">
        <f t="shared" si="30"/>
        <v>2060</v>
      </c>
      <c r="R139" s="102">
        <f t="shared" si="31"/>
        <v>0.02</v>
      </c>
      <c r="S139" s="42">
        <f t="shared" si="32"/>
        <v>2.3477838442774428</v>
      </c>
      <c r="T139" s="42">
        <f t="shared" si="33"/>
        <v>2.4357873017245604</v>
      </c>
      <c r="U139" s="42">
        <f t="shared" si="34"/>
        <v>2.343856694332167</v>
      </c>
      <c r="V139" s="47">
        <f t="shared" si="35"/>
        <v>1.9999999999999928E-2</v>
      </c>
      <c r="W139" s="95"/>
      <c r="X139" s="95"/>
      <c r="Y139" s="250"/>
      <c r="Z139" s="95"/>
      <c r="AA139" s="95"/>
      <c r="AB139" s="95"/>
      <c r="AC139" s="195">
        <v>2060</v>
      </c>
    </row>
    <row r="140" spans="15:29">
      <c r="Y140" s="195"/>
      <c r="AC140" s="195">
        <v>2061</v>
      </c>
    </row>
  </sheetData>
  <mergeCells count="9">
    <mergeCell ref="I1:J1"/>
    <mergeCell ref="A2:D2"/>
    <mergeCell ref="C27:G27"/>
    <mergeCell ref="C13:G13"/>
    <mergeCell ref="C14:G14"/>
    <mergeCell ref="F6:G6"/>
    <mergeCell ref="C18:D22"/>
    <mergeCell ref="F2:L2"/>
    <mergeCell ref="C8:H8"/>
  </mergeCells>
  <phoneticPr fontId="0" type="noConversion"/>
  <conditionalFormatting sqref="R44:V44">
    <cfRule type="expression" dxfId="99" priority="21" stopIfTrue="1">
      <formula>$J$2=1</formula>
    </cfRule>
    <cfRule type="expression" dxfId="98" priority="22" stopIfTrue="1">
      <formula>$J$2=2</formula>
    </cfRule>
    <cfRule type="expression" dxfId="97" priority="23" stopIfTrue="1">
      <formula>$J$2=3</formula>
    </cfRule>
  </conditionalFormatting>
  <conditionalFormatting sqref="Q44">
    <cfRule type="expression" dxfId="96" priority="24" stopIfTrue="1">
      <formula>$L$2=1</formula>
    </cfRule>
    <cfRule type="expression" dxfId="95" priority="25" stopIfTrue="1">
      <formula>$L$2=2</formula>
    </cfRule>
    <cfRule type="expression" dxfId="94" priority="26" stopIfTrue="1">
      <formula>$L$2=3</formula>
    </cfRule>
  </conditionalFormatting>
  <conditionalFormatting sqref="A2:XFD2">
    <cfRule type="expression" dxfId="93" priority="1" stopIfTrue="1">
      <formula>$E$2="Marine Corps"</formula>
    </cfRule>
    <cfRule type="expression" dxfId="92" priority="2" stopIfTrue="1">
      <formula>$E$2="Navy"</formula>
    </cfRule>
    <cfRule type="expression" dxfId="91" priority="3" stopIfTrue="1">
      <formula>$E$2="Army"</formula>
    </cfRule>
  </conditionalFormatting>
  <hyperlinks>
    <hyperlink ref="I1" location="Main!A1" display="Return to Main"/>
  </hyperlinks>
  <pageMargins left="0" right="0" top="0" bottom="0" header="0.17" footer="0.45"/>
  <pageSetup scale="59" orientation="portrait" r:id="rId1"/>
  <headerFooter alignWithMargins="0"/>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53" r:id="rId4" name="Drop Down 29">
              <controlPr defaultSize="0" autoLine="0" autoPict="0">
                <anchor moveWithCells="1">
                  <from>
                    <xdr:col>3</xdr:col>
                    <xdr:colOff>609600</xdr:colOff>
                    <xdr:row>2</xdr:row>
                    <xdr:rowOff>238125</xdr:rowOff>
                  </from>
                  <to>
                    <xdr:col>7</xdr:col>
                    <xdr:colOff>28575</xdr:colOff>
                    <xdr:row>2</xdr:row>
                    <xdr:rowOff>552450</xdr:rowOff>
                  </to>
                </anchor>
              </controlPr>
            </control>
          </mc:Choice>
        </mc:AlternateContent>
        <mc:AlternateContent xmlns:mc="http://schemas.openxmlformats.org/markup-compatibility/2006">
          <mc:Choice Requires="x14">
            <control shapeId="1061" r:id="rId5" name="Drop Down 37">
              <controlPr defaultSize="0" autoLine="0" autoPict="0">
                <anchor moveWithCells="1">
                  <from>
                    <xdr:col>4</xdr:col>
                    <xdr:colOff>161925</xdr:colOff>
                    <xdr:row>8</xdr:row>
                    <xdr:rowOff>19050</xdr:rowOff>
                  </from>
                  <to>
                    <xdr:col>5</xdr:col>
                    <xdr:colOff>895350</xdr:colOff>
                    <xdr:row>8</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C96"/>
  <sheetViews>
    <sheetView showGridLines="0" showRowColHeaders="0" zoomScaleNormal="100" workbookViewId="0">
      <pane ySplit="4" topLeftCell="A5" activePane="bottomLeft" state="frozen"/>
      <selection activeCell="I10" sqref="I10"/>
      <selection pane="bottomLeft" activeCell="C73" sqref="C73"/>
    </sheetView>
  </sheetViews>
  <sheetFormatPr defaultRowHeight="12.75"/>
  <cols>
    <col min="1" max="1" width="7.5703125" customWidth="1"/>
    <col min="2" max="2" width="8.140625" style="10" customWidth="1"/>
    <col min="3" max="3" width="7.85546875" style="2" customWidth="1"/>
    <col min="4" max="4" width="9.7109375" style="2" bestFit="1" customWidth="1"/>
    <col min="5" max="5" width="8.28515625" style="2" customWidth="1"/>
    <col min="6" max="6" width="9.28515625" style="10" customWidth="1"/>
    <col min="7" max="7" width="8.42578125" customWidth="1"/>
    <col min="8" max="8" width="8.85546875" customWidth="1"/>
    <col min="9" max="9" width="8.5703125" customWidth="1"/>
    <col min="10" max="10" width="9" customWidth="1"/>
    <col min="12" max="24" width="9.140625" hidden="1" customWidth="1"/>
    <col min="25" max="27" width="9.140625" customWidth="1"/>
  </cols>
  <sheetData>
    <row r="1" spans="1:29" ht="30" customHeight="1">
      <c r="A1" s="793" t="s">
        <v>172</v>
      </c>
      <c r="B1" s="794"/>
      <c r="C1" s="794"/>
      <c r="D1" s="794"/>
      <c r="E1" s="794"/>
      <c r="F1" s="794"/>
      <c r="H1" s="796" t="s">
        <v>444</v>
      </c>
      <c r="I1" s="797"/>
      <c r="J1" s="381"/>
      <c r="N1" s="88" t="s">
        <v>193</v>
      </c>
      <c r="U1" s="584"/>
    </row>
    <row r="2" spans="1:29" ht="27.75" customHeight="1">
      <c r="A2" s="225" t="s">
        <v>520</v>
      </c>
      <c r="B2" s="221"/>
      <c r="C2" s="222" t="s">
        <v>87</v>
      </c>
      <c r="D2" s="223">
        <v>2017</v>
      </c>
      <c r="E2" s="201"/>
      <c r="F2" s="224">
        <v>43559.599015740743</v>
      </c>
      <c r="G2" s="18"/>
      <c r="H2" s="798" t="s">
        <v>479</v>
      </c>
      <c r="I2" s="797"/>
      <c r="K2" s="162"/>
      <c r="L2" s="164">
        <f>IF(A2="Army",2,IF(A2="Navy",1,IF(A2="Marine Corps",3,4)))</f>
        <v>1</v>
      </c>
      <c r="M2" s="161"/>
      <c r="N2" s="161"/>
      <c r="O2" s="161"/>
      <c r="P2" s="161"/>
    </row>
    <row r="3" spans="1:29" ht="2.25" customHeight="1">
      <c r="A3" s="39"/>
      <c r="B3" s="61">
        <v>1</v>
      </c>
      <c r="C3" s="56">
        <v>2</v>
      </c>
      <c r="D3" s="56">
        <v>3</v>
      </c>
      <c r="E3" s="57">
        <v>4</v>
      </c>
      <c r="F3" s="62">
        <v>5</v>
      </c>
      <c r="G3" s="9"/>
    </row>
    <row r="4" spans="1:29" ht="51" customHeight="1">
      <c r="A4" s="52" t="s">
        <v>27</v>
      </c>
      <c r="B4" s="63" t="s">
        <v>106</v>
      </c>
      <c r="C4" s="52" t="s">
        <v>31</v>
      </c>
      <c r="D4" s="53" t="s">
        <v>30</v>
      </c>
      <c r="E4" s="53" t="s">
        <v>99</v>
      </c>
      <c r="F4" s="63" t="s">
        <v>107</v>
      </c>
      <c r="H4" s="795"/>
      <c r="I4" s="795"/>
      <c r="J4" s="795"/>
      <c r="K4" s="795"/>
      <c r="L4" s="795"/>
      <c r="M4" s="795"/>
      <c r="N4" s="795"/>
      <c r="O4" s="795"/>
      <c r="P4" s="795"/>
      <c r="Q4" s="795"/>
      <c r="R4" s="795"/>
      <c r="S4" s="795"/>
      <c r="T4" s="795"/>
      <c r="U4" s="795"/>
      <c r="V4" s="795"/>
      <c r="W4" s="795"/>
      <c r="X4" s="795"/>
      <c r="Y4" s="795"/>
      <c r="Z4" s="795"/>
      <c r="AA4" s="795"/>
      <c r="AB4" s="795"/>
      <c r="AC4" s="795"/>
    </row>
    <row r="5" spans="1:29" ht="13.5" customHeight="1">
      <c r="A5" s="48">
        <v>1970</v>
      </c>
      <c r="B5" s="47">
        <v>4.4344196178970632E-2</v>
      </c>
      <c r="C5" s="42">
        <v>0.14075566216210686</v>
      </c>
      <c r="D5" s="42">
        <v>0.14229095894000823</v>
      </c>
      <c r="E5" s="42">
        <v>0.14151213378583249</v>
      </c>
      <c r="F5" s="47"/>
      <c r="G5" s="8"/>
    </row>
    <row r="6" spans="1:29">
      <c r="A6" s="43">
        <v>1971</v>
      </c>
      <c r="B6" s="47">
        <v>4.5189279823991922E-2</v>
      </c>
      <c r="C6" s="42">
        <v>0.14711630916636156</v>
      </c>
      <c r="D6" s="42">
        <v>0.14866002236876566</v>
      </c>
      <c r="E6" s="42">
        <v>0.14784633634328925</v>
      </c>
      <c r="F6" s="47">
        <v>4.4760844091596252E-2</v>
      </c>
      <c r="G6" s="2"/>
    </row>
    <row r="7" spans="1:29">
      <c r="A7" s="43">
        <v>1972</v>
      </c>
      <c r="B7" s="47">
        <v>4.4086447442773985E-2</v>
      </c>
      <c r="C7" s="42">
        <v>0.15360214459839927</v>
      </c>
      <c r="D7" s="42">
        <v>0.15511552752573718</v>
      </c>
      <c r="E7" s="42">
        <v>0.15426650749283952</v>
      </c>
      <c r="F7" s="47">
        <v>4.3424621186710081E-2</v>
      </c>
      <c r="G7" s="2"/>
    </row>
    <row r="8" spans="1:29">
      <c r="A8" s="43">
        <v>1973</v>
      </c>
      <c r="B8" s="47">
        <v>3.0124079755258385E-2</v>
      </c>
      <c r="C8" s="42">
        <v>0.15822926785286021</v>
      </c>
      <c r="D8" s="42">
        <v>0.16365728285927744</v>
      </c>
      <c r="E8" s="42">
        <v>0.16276150979326978</v>
      </c>
      <c r="F8" s="47">
        <v>5.506705530897283E-2</v>
      </c>
      <c r="G8" s="10"/>
    </row>
    <row r="9" spans="1:29">
      <c r="A9" s="43">
        <v>1974</v>
      </c>
      <c r="B9" s="47">
        <v>0.11007536234382723</v>
      </c>
      <c r="C9" s="42">
        <v>0.17564641184516228</v>
      </c>
      <c r="D9" s="42">
        <v>0.18384507717504278</v>
      </c>
      <c r="E9" s="42">
        <v>0.18283880684246548</v>
      </c>
      <c r="F9" s="47">
        <v>0.12335408460327453</v>
      </c>
      <c r="G9" s="10"/>
    </row>
    <row r="10" spans="1:29">
      <c r="A10" s="43">
        <v>1975</v>
      </c>
      <c r="B10" s="47">
        <v>0.18779326969008184</v>
      </c>
      <c r="C10" s="42">
        <v>0.20863162583489606</v>
      </c>
      <c r="D10" s="42">
        <v>0.21211129071934401</v>
      </c>
      <c r="E10" s="42">
        <v>0.21095030614289906</v>
      </c>
      <c r="F10" s="47">
        <v>0.15375017911079752</v>
      </c>
      <c r="G10" s="10"/>
    </row>
    <row r="11" spans="1:29">
      <c r="A11" s="43">
        <v>1976</v>
      </c>
      <c r="B11" s="47">
        <v>7.020765842704145E-2</v>
      </c>
      <c r="C11" s="42">
        <v>0.22327916375859075</v>
      </c>
      <c r="D11" s="42">
        <v>0.22518545095709686</v>
      </c>
      <c r="E11" s="42">
        <v>0.22395290536975748</v>
      </c>
      <c r="F11" s="47">
        <v>6.1638209797384137E-2</v>
      </c>
      <c r="G11" s="10"/>
    </row>
    <row r="12" spans="1:29">
      <c r="A12" s="48" t="s">
        <v>1</v>
      </c>
      <c r="B12" s="47">
        <v>2.3493857108375576E-2</v>
      </c>
      <c r="C12" s="42">
        <v>0.22852485252721266</v>
      </c>
      <c r="D12" s="42">
        <v>0.23161250702579519</v>
      </c>
      <c r="E12" s="42">
        <v>0.2303447831462376</v>
      </c>
      <c r="F12" s="47">
        <v>2.8541169251306696E-2</v>
      </c>
      <c r="G12" s="10"/>
    </row>
    <row r="13" spans="1:29" ht="12.75" customHeight="1">
      <c r="A13" s="48">
        <v>1977</v>
      </c>
      <c r="B13" s="47">
        <v>5.458376310681607E-2</v>
      </c>
      <c r="C13" s="42">
        <v>0.24099859894157813</v>
      </c>
      <c r="D13" s="42">
        <v>0.24569662517260618</v>
      </c>
      <c r="E13" s="42">
        <v>0.24435181230883743</v>
      </c>
      <c r="F13" s="47">
        <v>6.0808970671184112E-2</v>
      </c>
      <c r="G13" s="10"/>
    </row>
    <row r="14" spans="1:29" ht="12.75" customHeight="1">
      <c r="A14" s="43">
        <v>1978</v>
      </c>
      <c r="B14" s="47">
        <v>7.1611720607414386E-2</v>
      </c>
      <c r="C14" s="42">
        <v>0.25825692327576077</v>
      </c>
      <c r="D14" s="42">
        <v>0.26452205858085442</v>
      </c>
      <c r="E14" s="42">
        <v>0.26307420529072389</v>
      </c>
      <c r="F14" s="47">
        <v>7.6620643018694465E-2</v>
      </c>
      <c r="G14" s="10"/>
      <c r="H14" s="245"/>
    </row>
    <row r="15" spans="1:29">
      <c r="A15" s="43">
        <v>1979</v>
      </c>
      <c r="B15" s="47">
        <v>0.10068858930489885</v>
      </c>
      <c r="C15" s="42">
        <v>0.28426044855862059</v>
      </c>
      <c r="D15" s="42">
        <v>0.29205495197707471</v>
      </c>
      <c r="E15" s="42">
        <v>0.29045639824818154</v>
      </c>
      <c r="F15" s="47">
        <v>0.10408543447730847</v>
      </c>
      <c r="G15" s="64" t="s">
        <v>98</v>
      </c>
      <c r="H15" s="648" t="s">
        <v>729</v>
      </c>
    </row>
    <row r="16" spans="1:29">
      <c r="A16" s="43">
        <v>1980</v>
      </c>
      <c r="B16" s="47">
        <v>0.24586763337887185</v>
      </c>
      <c r="C16" s="42">
        <v>0.35415089230894514</v>
      </c>
      <c r="D16" s="42">
        <v>0.3635489307582066</v>
      </c>
      <c r="E16" s="42">
        <v>0.36155905695204604</v>
      </c>
      <c r="F16" s="47">
        <v>0.24479632444905064</v>
      </c>
      <c r="G16" s="10"/>
    </row>
    <row r="17" spans="1:8">
      <c r="A17" s="43">
        <v>1981</v>
      </c>
      <c r="B17" s="47">
        <v>0.11430170804148548</v>
      </c>
      <c r="C17" s="42">
        <v>0.39463094420427375</v>
      </c>
      <c r="D17" s="42">
        <v>0.40221223092236591</v>
      </c>
      <c r="E17" s="42">
        <v>0.40001073474092858</v>
      </c>
      <c r="F17" s="47">
        <v>0.10634964620449937</v>
      </c>
      <c r="G17" s="10"/>
    </row>
    <row r="18" spans="1:8">
      <c r="A18" s="43">
        <v>1982</v>
      </c>
      <c r="B18" s="47">
        <v>8.1159177418807613E-2</v>
      </c>
      <c r="C18" s="42">
        <v>0.42665886701990002</v>
      </c>
      <c r="D18" s="42">
        <v>0.43213436785038983</v>
      </c>
      <c r="E18" s="42">
        <v>0.42976909377976097</v>
      </c>
      <c r="F18" s="47">
        <v>7.4393901098943574E-2</v>
      </c>
      <c r="G18" s="10"/>
    </row>
    <row r="19" spans="1:8">
      <c r="A19" s="43">
        <v>1983</v>
      </c>
      <c r="B19" s="47">
        <v>2.0622959129012797E-2</v>
      </c>
      <c r="C19" s="42">
        <v>0.43545783539648231</v>
      </c>
      <c r="D19" s="42">
        <v>0.43989388931202056</v>
      </c>
      <c r="E19" s="42">
        <v>0.43748614374113826</v>
      </c>
      <c r="F19" s="47">
        <v>1.7956270176403048E-2</v>
      </c>
      <c r="G19" s="10"/>
    </row>
    <row r="20" spans="1:8">
      <c r="A20" s="43">
        <v>1984</v>
      </c>
      <c r="B20" s="47">
        <v>4.1290039850702389E-3</v>
      </c>
      <c r="C20" s="42">
        <v>0.43725584253416444</v>
      </c>
      <c r="D20" s="42">
        <v>0.44202468373003606</v>
      </c>
      <c r="E20" s="42">
        <v>0.43960527532193983</v>
      </c>
      <c r="F20" s="47">
        <v>4.8438827403307792E-3</v>
      </c>
      <c r="G20" s="10"/>
    </row>
    <row r="21" spans="1:8">
      <c r="A21" s="43">
        <v>1985</v>
      </c>
      <c r="B21" s="47">
        <v>1.4117141627143545E-2</v>
      </c>
      <c r="C21" s="42">
        <v>0.44342864519051522</v>
      </c>
      <c r="D21" s="42">
        <v>0.44745575851827812</v>
      </c>
      <c r="E21" s="42">
        <v>0.44500662329063689</v>
      </c>
      <c r="F21" s="47">
        <v>1.228681335714512E-2</v>
      </c>
      <c r="G21" s="10"/>
    </row>
    <row r="22" spans="1:8">
      <c r="A22" s="43">
        <v>1986</v>
      </c>
      <c r="B22" s="47">
        <v>1.4488052124791272E-3</v>
      </c>
      <c r="C22" s="42">
        <v>0.44407108692302971</v>
      </c>
      <c r="D22" s="42">
        <v>0.44910184142160603</v>
      </c>
      <c r="E22" s="42">
        <v>0.4466436964102054</v>
      </c>
      <c r="F22" s="47">
        <v>3.678761245086743E-3</v>
      </c>
      <c r="G22" s="10"/>
    </row>
    <row r="23" spans="1:8">
      <c r="A23" s="43">
        <v>1987</v>
      </c>
      <c r="B23" s="47">
        <v>1.0235681524789013E-2</v>
      </c>
      <c r="C23" s="42">
        <v>0.44861645714314075</v>
      </c>
      <c r="D23" s="42">
        <v>0.45435038333616812</v>
      </c>
      <c r="E23" s="42">
        <v>0.45186351059324992</v>
      </c>
      <c r="F23" s="47">
        <v>1.1686752158370426E-2</v>
      </c>
      <c r="G23" s="10"/>
      <c r="H23" s="648" t="s">
        <v>761</v>
      </c>
    </row>
    <row r="24" spans="1:8">
      <c r="A24" s="43">
        <v>1988</v>
      </c>
      <c r="B24" s="47">
        <v>4.335409001566197E-3</v>
      </c>
      <c r="C24" s="42">
        <v>0.45056139296968983</v>
      </c>
      <c r="D24" s="42">
        <v>0.4583905236405571</v>
      </c>
      <c r="E24" s="42">
        <v>0.45588153731488634</v>
      </c>
      <c r="F24" s="47">
        <v>8.8921247842322412E-3</v>
      </c>
      <c r="G24" s="64"/>
    </row>
    <row r="25" spans="1:8">
      <c r="A25" s="43">
        <v>1989</v>
      </c>
      <c r="B25" s="47">
        <v>3.6165659858032752E-2</v>
      </c>
      <c r="C25" s="42">
        <v>0.466856243052993</v>
      </c>
      <c r="D25" s="42">
        <v>0.47471199611712339</v>
      </c>
      <c r="E25" s="42">
        <v>0.47211367471765292</v>
      </c>
      <c r="F25" s="47">
        <v>3.5606042522302719E-2</v>
      </c>
      <c r="G25" s="10"/>
    </row>
    <row r="26" spans="1:8">
      <c r="A26" s="43">
        <v>1990</v>
      </c>
      <c r="B26" s="47">
        <v>2.1473306292611179E-2</v>
      </c>
      <c r="C26" s="42">
        <v>0.47688119015468766</v>
      </c>
      <c r="D26" s="42">
        <v>0.4835068289104536</v>
      </c>
      <c r="E26" s="42">
        <v>0.48086036926623982</v>
      </c>
      <c r="F26" s="47">
        <v>1.852667062401412E-2</v>
      </c>
      <c r="G26" s="10"/>
    </row>
    <row r="27" spans="1:8">
      <c r="A27" s="43">
        <v>1991</v>
      </c>
      <c r="B27" s="47">
        <v>0.14577365635084327</v>
      </c>
      <c r="C27" s="42">
        <v>0.54639790488847817</v>
      </c>
      <c r="D27" s="42">
        <v>0.55271996597637563</v>
      </c>
      <c r="E27" s="42">
        <v>0.54969467037133968</v>
      </c>
      <c r="F27" s="47">
        <v>0.14314820996817915</v>
      </c>
      <c r="G27" s="10"/>
    </row>
    <row r="28" spans="1:8">
      <c r="A28" s="43">
        <v>1992</v>
      </c>
      <c r="B28" s="47">
        <v>-1.4192041430674252E-2</v>
      </c>
      <c r="C28" s="42">
        <v>0.5386434031846673</v>
      </c>
      <c r="D28" s="42">
        <v>0.54605002501520006</v>
      </c>
      <c r="E28" s="42">
        <v>0.54306123712531429</v>
      </c>
      <c r="F28" s="47">
        <v>-1.2067486922411403E-2</v>
      </c>
      <c r="G28" s="10"/>
    </row>
    <row r="29" spans="1:8">
      <c r="A29" s="43">
        <v>1993</v>
      </c>
      <c r="B29" s="47">
        <v>2.6458010188621765E-2</v>
      </c>
      <c r="C29" s="42">
        <v>0.5528948358341611</v>
      </c>
      <c r="D29" s="42">
        <v>0.55712926222128967</v>
      </c>
      <c r="E29" s="42">
        <v>0.55407983246990078</v>
      </c>
      <c r="F29" s="47">
        <v>2.0289784266159822E-2</v>
      </c>
      <c r="G29" s="10"/>
    </row>
    <row r="30" spans="1:8">
      <c r="A30" s="43">
        <v>1994</v>
      </c>
      <c r="B30" s="47">
        <v>3.8555625280567024E-2</v>
      </c>
      <c r="C30" s="42">
        <v>0.57421204194414366</v>
      </c>
      <c r="D30" s="42">
        <v>0.57813191641879769</v>
      </c>
      <c r="E30" s="42">
        <v>0.57496752929052886</v>
      </c>
      <c r="F30" s="47">
        <v>3.7697991510569476E-2</v>
      </c>
      <c r="G30" s="10"/>
    </row>
    <row r="31" spans="1:8">
      <c r="A31" s="43">
        <v>1995</v>
      </c>
      <c r="B31" s="47">
        <v>2.1804274873175201E-3</v>
      </c>
      <c r="C31" s="42">
        <v>0.57546406966394748</v>
      </c>
      <c r="D31" s="42">
        <v>0.57942454157454382</v>
      </c>
      <c r="E31" s="42">
        <v>0.57625307930254333</v>
      </c>
      <c r="F31" s="47">
        <v>2.2358654124359878E-3</v>
      </c>
      <c r="G31" s="10"/>
    </row>
    <row r="32" spans="1:8">
      <c r="A32" s="43">
        <v>1996</v>
      </c>
      <c r="B32" s="47">
        <v>2.495659236496868E-2</v>
      </c>
      <c r="C32" s="42">
        <v>0.58982569187123657</v>
      </c>
      <c r="D32" s="42">
        <v>0.5927848492645208</v>
      </c>
      <c r="E32" s="42">
        <v>0.58954025976241387</v>
      </c>
      <c r="F32" s="47">
        <v>2.30578905989577E-2</v>
      </c>
      <c r="G32" s="10"/>
    </row>
    <row r="33" spans="1:7">
      <c r="A33" s="43">
        <v>1997</v>
      </c>
      <c r="B33" s="47">
        <v>1.9303671768326827E-2</v>
      </c>
      <c r="C33" s="42">
        <v>0.60121149342764524</v>
      </c>
      <c r="D33" s="42">
        <v>0.60303465080166585</v>
      </c>
      <c r="E33" s="42">
        <v>0.59973395932848561</v>
      </c>
      <c r="F33" s="47">
        <v>1.7290930343213252E-2</v>
      </c>
      <c r="G33" s="64" t="s">
        <v>98</v>
      </c>
    </row>
    <row r="34" spans="1:7">
      <c r="A34" s="43">
        <v>1998</v>
      </c>
      <c r="B34" s="47">
        <v>3.5980512993039435E-2</v>
      </c>
      <c r="C34" s="42">
        <v>0.62284339137848321</v>
      </c>
      <c r="D34" s="42">
        <v>0.62510498664134639</v>
      </c>
      <c r="E34" s="42">
        <v>0.62168349386890509</v>
      </c>
      <c r="F34" s="47">
        <v>3.6598785509821874E-2</v>
      </c>
      <c r="G34" s="10"/>
    </row>
    <row r="35" spans="1:7">
      <c r="A35" s="43">
        <v>1999</v>
      </c>
      <c r="B35" s="47">
        <v>2.6294678973601583E-3</v>
      </c>
      <c r="C35" s="42">
        <v>0.62448113808119587</v>
      </c>
      <c r="D35" s="42">
        <v>0.62836956659681065</v>
      </c>
      <c r="E35" s="42">
        <v>0.62493020524715215</v>
      </c>
      <c r="F35" s="47">
        <v>5.2224506686543853E-3</v>
      </c>
      <c r="G35" s="10"/>
    </row>
    <row r="36" spans="1:7">
      <c r="A36" s="43">
        <v>2000</v>
      </c>
      <c r="B36" s="47">
        <v>-3.1485593768257047E-2</v>
      </c>
      <c r="C36" s="42">
        <v>0.60481897865163248</v>
      </c>
      <c r="D36" s="42">
        <v>0.60836476292181374</v>
      </c>
      <c r="E36" s="42">
        <v>0.60503489724512349</v>
      </c>
      <c r="F36" s="47">
        <v>-3.1836047985807164E-2</v>
      </c>
      <c r="G36" s="10"/>
    </row>
    <row r="37" spans="1:7">
      <c r="A37" s="43">
        <v>2001</v>
      </c>
      <c r="B37" s="47">
        <v>8.8964407503421578E-2</v>
      </c>
      <c r="C37" s="42">
        <v>0.65862634073419957</v>
      </c>
      <c r="D37" s="42">
        <v>0.66064361895901336</v>
      </c>
      <c r="E37" s="42">
        <v>0.65702760658392001</v>
      </c>
      <c r="F37" s="47">
        <v>8.5933405784579434E-2</v>
      </c>
      <c r="G37" s="10"/>
    </row>
    <row r="38" spans="1:7">
      <c r="A38" s="43">
        <v>2002</v>
      </c>
      <c r="B38" s="47">
        <v>1.1908524963509295E-2</v>
      </c>
      <c r="C38" s="42">
        <v>0.6664696089544575</v>
      </c>
      <c r="D38" s="42">
        <v>0.66927418460997301</v>
      </c>
      <c r="E38" s="42">
        <v>0.66561093310124941</v>
      </c>
      <c r="F38" s="47">
        <v>1.3063874989905896E-2</v>
      </c>
      <c r="G38" s="10"/>
    </row>
    <row r="39" spans="1:7">
      <c r="A39" s="49">
        <v>2003</v>
      </c>
      <c r="B39" s="47">
        <v>2.2504877771967148E-3</v>
      </c>
      <c r="C39" s="50">
        <v>0.66796949066328259</v>
      </c>
      <c r="D39" s="42">
        <v>0.67310510243914468</v>
      </c>
      <c r="E39" s="42">
        <v>0.66942088252040288</v>
      </c>
      <c r="F39" s="51">
        <v>5.7239886391318006E-3</v>
      </c>
      <c r="G39" s="10"/>
    </row>
    <row r="40" spans="1:7">
      <c r="A40" s="49">
        <v>2004</v>
      </c>
      <c r="B40" s="51">
        <v>2.9636028741633579E-2</v>
      </c>
      <c r="C40" s="50">
        <v>0.68776545368711395</v>
      </c>
      <c r="D40" s="50">
        <v>0.69539902807113041</v>
      </c>
      <c r="E40" s="50">
        <v>0.69159278304132843</v>
      </c>
      <c r="F40" s="51">
        <v>3.3121017135657974E-2</v>
      </c>
      <c r="G40" s="13"/>
    </row>
    <row r="41" spans="1:7">
      <c r="A41" s="43">
        <v>2005</v>
      </c>
      <c r="B41" s="47">
        <v>5.0373296286342073E-2</v>
      </c>
      <c r="C41" s="42">
        <v>0.72241046666120545</v>
      </c>
      <c r="D41" s="42">
        <v>0.73106070074676854</v>
      </c>
      <c r="E41" s="42">
        <v>0.72705926265672804</v>
      </c>
      <c r="F41" s="47">
        <v>5.1282315959737534E-2</v>
      </c>
      <c r="G41" s="10"/>
    </row>
    <row r="42" spans="1:7">
      <c r="A42" s="43">
        <v>2006</v>
      </c>
      <c r="B42" s="47">
        <v>0.10045338833097134</v>
      </c>
      <c r="C42" s="42">
        <v>0.79497904580308165</v>
      </c>
      <c r="D42" s="42">
        <v>0.803674954087088</v>
      </c>
      <c r="E42" s="42">
        <v>0.79927606413169761</v>
      </c>
      <c r="F42" s="47">
        <v>9.9327255953089791E-2</v>
      </c>
      <c r="G42" s="64"/>
    </row>
    <row r="43" spans="1:7">
      <c r="A43" s="43">
        <v>2007</v>
      </c>
      <c r="B43" s="47">
        <v>2.4554488712221007E-2</v>
      </c>
      <c r="C43" s="42">
        <v>0.81449934980970562</v>
      </c>
      <c r="D43" s="42">
        <v>0.82221174854507728</v>
      </c>
      <c r="E43" s="42">
        <v>0.81771139801967452</v>
      </c>
      <c r="F43" s="47">
        <v>2.3065039371602279E-2</v>
      </c>
      <c r="G43" s="10"/>
    </row>
    <row r="44" spans="1:7">
      <c r="A44" s="43">
        <v>2008</v>
      </c>
      <c r="B44" s="47">
        <v>9.2259200088598198E-2</v>
      </c>
      <c r="C44" s="42">
        <v>0.88964440829583247</v>
      </c>
      <c r="D44" s="42">
        <v>0.89364795068836667</v>
      </c>
      <c r="E44" s="42">
        <v>0.88875659632433324</v>
      </c>
      <c r="F44" s="47">
        <v>8.6882974209134531E-2</v>
      </c>
      <c r="G44" s="10"/>
    </row>
    <row r="45" spans="1:7">
      <c r="A45" s="49">
        <v>2009</v>
      </c>
      <c r="B45" s="47">
        <v>-2.6523598572433658E-2</v>
      </c>
      <c r="C45" s="42">
        <v>0.8660478371379835</v>
      </c>
      <c r="D45" s="42">
        <v>0.86907716418963143</v>
      </c>
      <c r="E45" s="50">
        <v>0.86432029726405268</v>
      </c>
      <c r="F45" s="47">
        <v>-2.7494928489243002E-2</v>
      </c>
      <c r="G45" s="10"/>
    </row>
    <row r="46" spans="1:7">
      <c r="A46" s="49">
        <v>2010</v>
      </c>
      <c r="B46" s="47">
        <v>5.1462765624831264E-2</v>
      </c>
      <c r="C46" s="42">
        <v>0.91061705400050752</v>
      </c>
      <c r="D46" s="42">
        <v>0.91680618533025726</v>
      </c>
      <c r="E46" s="42">
        <v>0.91178807508658277</v>
      </c>
      <c r="F46" s="47">
        <v>5.4919198325882337E-2</v>
      </c>
      <c r="G46" s="10"/>
    </row>
    <row r="47" spans="1:7">
      <c r="A47" s="43">
        <v>2011</v>
      </c>
      <c r="B47" s="47">
        <v>5.7527113003266322E-2</v>
      </c>
      <c r="C47" s="42">
        <v>0.9630022241686963</v>
      </c>
      <c r="D47" s="42">
        <v>0.96828897669943703</v>
      </c>
      <c r="E47" s="42">
        <v>0.96298907699264991</v>
      </c>
      <c r="F47" s="47">
        <v>5.6154498293043725E-2</v>
      </c>
      <c r="G47" s="10"/>
    </row>
    <row r="48" spans="1:7">
      <c r="A48" s="43">
        <v>2012</v>
      </c>
      <c r="B48" s="47">
        <v>1.7366587008047447E-2</v>
      </c>
      <c r="C48" s="42">
        <v>0.97972628608366519</v>
      </c>
      <c r="D48" s="42">
        <v>0.98413351686554884</v>
      </c>
      <c r="E48" s="42">
        <v>0.97874689255918312</v>
      </c>
      <c r="F48" s="47">
        <v>1.6363441645406627E-2</v>
      </c>
      <c r="G48" s="10"/>
    </row>
    <row r="49" spans="1:7">
      <c r="A49" s="43">
        <v>2013</v>
      </c>
      <c r="B49" s="47">
        <v>2.7668062598595763E-2</v>
      </c>
      <c r="C49" s="42">
        <v>1.0068334142965176</v>
      </c>
      <c r="D49" s="42">
        <v>1.0113663642678397</v>
      </c>
      <c r="E49" s="42">
        <v>1.0058306818151608</v>
      </c>
      <c r="F49" s="47">
        <v>2.7671903187513766E-2</v>
      </c>
      <c r="G49" s="10"/>
    </row>
    <row r="50" spans="1:7">
      <c r="A50" s="43">
        <v>2014</v>
      </c>
      <c r="B50" s="47">
        <v>3.5724408303098565E-3</v>
      </c>
      <c r="C50" s="42">
        <v>1.0104302670950709</v>
      </c>
      <c r="D50" s="42">
        <v>1.0138333232091861</v>
      </c>
      <c r="E50" s="42">
        <v>1.0082841379331924</v>
      </c>
      <c r="F50" s="47">
        <v>2.4392337223239241E-3</v>
      </c>
      <c r="G50" s="10"/>
    </row>
    <row r="51" spans="1:7">
      <c r="A51" s="43">
        <v>2015</v>
      </c>
      <c r="B51" s="47">
        <v>-3.1858896566029247E-3</v>
      </c>
      <c r="C51" s="42">
        <v>1.0072111477584142</v>
      </c>
      <c r="D51" s="42">
        <v>1.0108655018111328</v>
      </c>
      <c r="E51" s="42">
        <v>1.005332560813589</v>
      </c>
      <c r="F51" s="47">
        <v>-2.9273267411045333E-3</v>
      </c>
      <c r="G51" s="64" t="s">
        <v>98</v>
      </c>
    </row>
    <row r="52" spans="1:7">
      <c r="A52" s="43">
        <v>2016</v>
      </c>
      <c r="B52" s="47">
        <v>-3.0794721277930589E-2</v>
      </c>
      <c r="C52" s="42">
        <v>0.97619436119516934</v>
      </c>
      <c r="D52" s="42">
        <v>0.98117375977266241</v>
      </c>
      <c r="E52" s="42">
        <v>0.97580333560502208</v>
      </c>
      <c r="F52" s="47">
        <v>-2.937259406446531E-2</v>
      </c>
      <c r="G52" s="10"/>
    </row>
    <row r="53" spans="1:7">
      <c r="A53" s="43">
        <v>2017</v>
      </c>
      <c r="B53" s="47">
        <v>2.4386167090419467E-2</v>
      </c>
      <c r="C53" s="42">
        <v>1</v>
      </c>
      <c r="D53" s="42">
        <v>1.0055035927544873</v>
      </c>
      <c r="E53" s="42">
        <v>1</v>
      </c>
      <c r="F53" s="47">
        <v>2.479666087631827E-2</v>
      </c>
      <c r="G53" s="10"/>
    </row>
    <row r="54" spans="1:7">
      <c r="A54" s="43">
        <v>2018</v>
      </c>
      <c r="B54" s="47">
        <v>3.2332083585729705E-2</v>
      </c>
      <c r="C54" s="42">
        <v>1.0323320835857297</v>
      </c>
      <c r="D54" s="42">
        <v>1.0379945924315368</v>
      </c>
      <c r="E54" s="42">
        <v>1.0323131611972098</v>
      </c>
      <c r="F54" s="47">
        <v>3.2313161197209839E-2</v>
      </c>
      <c r="G54" s="10"/>
    </row>
    <row r="55" spans="1:7">
      <c r="A55" s="43">
        <v>2019</v>
      </c>
      <c r="B55" s="47">
        <v>4.7082509492205341E-2</v>
      </c>
      <c r="C55" s="42">
        <v>1.080936868710263</v>
      </c>
      <c r="D55" s="42">
        <v>1.0866636154903992</v>
      </c>
      <c r="E55" s="42">
        <v>1.0807157958666078</v>
      </c>
      <c r="F55" s="47">
        <v>4.688754971724253E-2</v>
      </c>
      <c r="G55" s="10"/>
    </row>
    <row r="56" spans="1:7">
      <c r="A56" s="43">
        <v>2020</v>
      </c>
      <c r="B56" s="47">
        <v>1.2238274966400287E-2</v>
      </c>
      <c r="C56" s="42">
        <v>1.094165671330859</v>
      </c>
      <c r="D56" s="42">
        <v>1.1000057747802892</v>
      </c>
      <c r="E56" s="42">
        <v>1.0939849272610966</v>
      </c>
      <c r="F56" s="47">
        <v>1.2278095171032942E-2</v>
      </c>
      <c r="G56" s="10"/>
    </row>
    <row r="57" spans="1:7">
      <c r="A57" s="43">
        <v>2021</v>
      </c>
      <c r="B57" s="47">
        <v>1.2184860647104168E-2</v>
      </c>
      <c r="C57" s="42">
        <v>1.1074979275608707</v>
      </c>
      <c r="D57" s="42">
        <v>1.1131948306912949</v>
      </c>
      <c r="E57" s="42">
        <v>1.1071017932833009</v>
      </c>
      <c r="F57" s="47">
        <v>1.1989987883145444E-2</v>
      </c>
      <c r="G57" s="10"/>
    </row>
    <row r="58" spans="1:7">
      <c r="A58" s="43">
        <v>2022</v>
      </c>
      <c r="B58" s="47">
        <v>1.6045517427365708E-2</v>
      </c>
      <c r="C58" s="42">
        <v>1.1252683048583201</v>
      </c>
      <c r="D58" s="42">
        <v>1.1311155968622733</v>
      </c>
      <c r="E58" s="42">
        <v>1.1249244706960053</v>
      </c>
      <c r="F58" s="47">
        <v>1.6098499271551318E-2</v>
      </c>
      <c r="G58" s="10"/>
    </row>
    <row r="59" spans="1:7">
      <c r="A59" s="43">
        <v>2023</v>
      </c>
      <c r="B59" s="47">
        <v>2.1971348586219772E-2</v>
      </c>
      <c r="C59" s="42">
        <v>1.1499919670373868</v>
      </c>
      <c r="D59" s="42">
        <v>1.1559092051011548</v>
      </c>
      <c r="E59" s="42">
        <v>1.1495823718885427</v>
      </c>
      <c r="F59" s="47">
        <v>2.1919606013443064E-2</v>
      </c>
      <c r="G59" s="10"/>
    </row>
    <row r="60" spans="1:7">
      <c r="A60" s="43">
        <v>2024</v>
      </c>
      <c r="B60" s="47">
        <v>1.985702615862266E-2</v>
      </c>
      <c r="C60" s="42">
        <v>1.1728273876090543</v>
      </c>
      <c r="D60" s="42">
        <v>1.1788621244238418</v>
      </c>
      <c r="E60" s="42">
        <v>1.1724096591186255</v>
      </c>
      <c r="F60" s="47">
        <v>1.985702615862308E-2</v>
      </c>
      <c r="G60" s="64"/>
    </row>
    <row r="61" spans="1:7">
      <c r="A61" s="43">
        <v>2025</v>
      </c>
      <c r="B61" s="47">
        <v>2.0984664786674455E-2</v>
      </c>
      <c r="C61" s="42">
        <v>1.1974387771906616</v>
      </c>
      <c r="D61" s="42">
        <v>1.2036001509345833</v>
      </c>
      <c r="E61" s="42">
        <v>1.1970122828078895</v>
      </c>
      <c r="F61" s="47">
        <v>2.0984664786674798E-2</v>
      </c>
    </row>
    <row r="62" spans="1:7">
      <c r="A62" s="60">
        <v>2026</v>
      </c>
      <c r="B62" s="97">
        <v>2.0984664786674455E-2</v>
      </c>
      <c r="C62" s="98">
        <v>1.2225666285325729</v>
      </c>
      <c r="D62" s="98">
        <v>1.2288572966391362</v>
      </c>
      <c r="E62" s="98">
        <v>1.2221311843081448</v>
      </c>
      <c r="F62" s="97">
        <v>2.0984664786674274E-2</v>
      </c>
    </row>
    <row r="63" spans="1:7">
      <c r="A63" s="60">
        <v>2027</v>
      </c>
      <c r="B63" s="97">
        <v>2.0984664786674455E-2</v>
      </c>
      <c r="C63" s="98">
        <v>1.2482217794117036</v>
      </c>
      <c r="D63" s="98">
        <v>1.2546444550797673</v>
      </c>
      <c r="E63" s="98">
        <v>1.2477771975361927</v>
      </c>
      <c r="F63" s="97">
        <v>2.0984664786674413E-2</v>
      </c>
    </row>
    <row r="64" spans="1:7">
      <c r="A64" s="60">
        <v>2028</v>
      </c>
      <c r="B64" s="97">
        <v>2.0984664786674455E-2</v>
      </c>
      <c r="C64" s="98">
        <v>1.2744152950320846</v>
      </c>
      <c r="D64" s="98">
        <v>1.2809727483960762</v>
      </c>
      <c r="E64" s="98">
        <v>1.2739613837549459</v>
      </c>
      <c r="F64" s="97">
        <v>2.0984664786674625E-2</v>
      </c>
    </row>
    <row r="65" spans="1:7">
      <c r="A65" s="60">
        <v>2029</v>
      </c>
      <c r="B65" s="97">
        <v>2.0984664786674455E-2</v>
      </c>
      <c r="C65" s="98">
        <v>1.3011584727973438</v>
      </c>
      <c r="D65" s="98">
        <v>1.307853532122033</v>
      </c>
      <c r="E65" s="98">
        <v>1.3006950363442114</v>
      </c>
      <c r="F65" s="97">
        <v>2.0984664786674403E-2</v>
      </c>
    </row>
    <row r="66" spans="1:7">
      <c r="A66" s="60">
        <v>2030</v>
      </c>
      <c r="B66" s="97">
        <v>2.0984664786674455E-2</v>
      </c>
      <c r="C66" s="98">
        <v>1.3284628471833375</v>
      </c>
      <c r="D66" s="98">
        <v>1.3352984000836823</v>
      </c>
      <c r="E66" s="98">
        <v>1.3279896856715863</v>
      </c>
      <c r="F66" s="97">
        <v>2.0984664786674677E-2</v>
      </c>
    </row>
    <row r="67" spans="1:7">
      <c r="A67" s="60">
        <v>2031</v>
      </c>
      <c r="B67" s="97">
        <v>2.0984664786674455E-2</v>
      </c>
      <c r="C67" s="98">
        <v>1.3563401947130309</v>
      </c>
      <c r="D67" s="98">
        <v>1.3633191893996208</v>
      </c>
      <c r="E67" s="98">
        <v>1.3558571040655654</v>
      </c>
      <c r="F67" s="97">
        <v>2.0984664786674222E-2</v>
      </c>
    </row>
    <row r="68" spans="1:7">
      <c r="A68" s="60">
        <v>2032</v>
      </c>
      <c r="B68" s="97">
        <v>2.0984664786674455E-2</v>
      </c>
      <c r="C68" s="98">
        <v>1.3848025390357768</v>
      </c>
      <c r="D68" s="98">
        <v>1.3919279855864128</v>
      </c>
      <c r="E68" s="98">
        <v>1.3843093108930127</v>
      </c>
      <c r="F68" s="97">
        <v>2.0984664786674632E-2</v>
      </c>
    </row>
    <row r="69" spans="1:7">
      <c r="A69" s="60">
        <v>2033</v>
      </c>
      <c r="B69" s="97">
        <v>2.0984664786674455E-2</v>
      </c>
      <c r="C69" s="98">
        <v>1.4138621561131783</v>
      </c>
      <c r="D69" s="98">
        <v>1.4211371277711349</v>
      </c>
      <c r="E69" s="98">
        <v>1.413358577743175</v>
      </c>
      <c r="F69" s="97">
        <v>2.0984664786674535E-2</v>
      </c>
    </row>
    <row r="70" spans="1:7">
      <c r="A70" s="60">
        <v>2034</v>
      </c>
      <c r="B70" s="97">
        <v>2.0984664786674455E-2</v>
      </c>
      <c r="C70" s="98">
        <v>1.4435315795137784</v>
      </c>
      <c r="D70" s="98">
        <v>1.4509592140133096</v>
      </c>
      <c r="E70" s="98">
        <v>1.4430174337204866</v>
      </c>
      <c r="F70" s="97">
        <v>2.0984664786674573E-2</v>
      </c>
    </row>
    <row r="71" spans="1:7">
      <c r="A71" s="60">
        <v>2035</v>
      </c>
      <c r="B71" s="97">
        <v>2.0984664786674455E-2</v>
      </c>
      <c r="C71" s="98">
        <v>1.4738236058188536</v>
      </c>
      <c r="D71" s="98">
        <v>1.4814071067385155</v>
      </c>
      <c r="E71" s="98">
        <v>1.4732986708484384</v>
      </c>
      <c r="F71" s="97">
        <v>2.0984664786674514E-2</v>
      </c>
    </row>
    <row r="72" spans="1:7">
      <c r="A72" s="60">
        <v>2036</v>
      </c>
      <c r="B72" s="97">
        <v>2.0984664786674455E-2</v>
      </c>
      <c r="C72" s="98">
        <v>1.5047513001416501</v>
      </c>
      <c r="D72" s="98">
        <v>1.5124939382860205</v>
      </c>
      <c r="E72" s="98">
        <v>1.5042153495868458</v>
      </c>
      <c r="F72" s="97">
        <v>2.0984664786674399E-2</v>
      </c>
    </row>
    <row r="73" spans="1:7">
      <c r="A73" s="60">
        <v>2037</v>
      </c>
      <c r="B73" s="97">
        <v>2.0984664786674455E-2</v>
      </c>
      <c r="C73" s="98">
        <v>1.5363280017624352</v>
      </c>
      <c r="D73" s="98">
        <v>1.5442331165728298</v>
      </c>
      <c r="E73" s="98">
        <v>1.5357808044648962</v>
      </c>
      <c r="F73" s="97">
        <v>2.0984664786674531E-2</v>
      </c>
      <c r="G73" s="64" t="s">
        <v>98</v>
      </c>
    </row>
    <row r="74" spans="1:7">
      <c r="A74" s="60">
        <v>2038</v>
      </c>
      <c r="B74" s="97">
        <v>2.0984664786674455E-2</v>
      </c>
      <c r="C74" s="98">
        <v>1.5685673298818013</v>
      </c>
      <c r="D74" s="98">
        <v>1.5766383308765921</v>
      </c>
      <c r="E74" s="98">
        <v>1.5680086498324011</v>
      </c>
      <c r="F74" s="97">
        <v>2.0984664786674337E-2</v>
      </c>
    </row>
    <row r="75" spans="1:7">
      <c r="A75" s="60">
        <v>2039</v>
      </c>
      <c r="B75" s="97">
        <v>2.0984664786674455E-2</v>
      </c>
      <c r="C75" s="98">
        <v>1.6014831894947001</v>
      </c>
      <c r="D75" s="98">
        <v>1.6097235577398596</v>
      </c>
      <c r="E75" s="98">
        <v>1.6009127857317405</v>
      </c>
      <c r="F75" s="97">
        <v>2.0984664786674736E-2</v>
      </c>
    </row>
    <row r="76" spans="1:7">
      <c r="A76" s="60">
        <v>2040</v>
      </c>
      <c r="B76" s="97">
        <v>2.0984664786674455E-2</v>
      </c>
      <c r="C76" s="98">
        <v>1.6350897773877406</v>
      </c>
      <c r="D76" s="98">
        <v>1.6435030669982436</v>
      </c>
      <c r="E76" s="98">
        <v>1.6345074038930221</v>
      </c>
      <c r="F76" s="97">
        <v>2.0984664786674368E-2</v>
      </c>
    </row>
    <row r="77" spans="1:7">
      <c r="A77" s="60">
        <v>2041</v>
      </c>
      <c r="B77" s="97">
        <v>2.0984664786674455E-2</v>
      </c>
      <c r="C77" s="98">
        <v>1.6694015882623405</v>
      </c>
      <c r="D77" s="98">
        <v>1.6779914279350732</v>
      </c>
      <c r="E77" s="98">
        <v>1.6688069938550547</v>
      </c>
      <c r="F77" s="97">
        <v>2.098466478667449E-2</v>
      </c>
    </row>
    <row r="78" spans="1:7">
      <c r="A78" s="60">
        <v>2042</v>
      </c>
      <c r="B78" s="97">
        <v>2.0984664786674455E-2</v>
      </c>
      <c r="C78" s="98">
        <v>1.7044334209863679</v>
      </c>
      <c r="D78" s="98">
        <v>1.7132035155652039</v>
      </c>
      <c r="E78" s="98">
        <v>1.7038263492147609</v>
      </c>
      <c r="F78" s="97">
        <v>2.0984664786674465E-2</v>
      </c>
    </row>
    <row r="79" spans="1:7">
      <c r="A79" s="60">
        <v>2043</v>
      </c>
      <c r="B79" s="97">
        <v>2.0984664786674455E-2</v>
      </c>
      <c r="C79" s="98">
        <v>1.7402003849769716</v>
      </c>
      <c r="D79" s="98">
        <v>1.7491545170506919</v>
      </c>
      <c r="E79" s="98">
        <v>1.7395805740077361</v>
      </c>
      <c r="F79" s="97">
        <v>2.0984664786674514E-2</v>
      </c>
    </row>
    <row r="80" spans="1:7">
      <c r="A80" s="60">
        <v>2044</v>
      </c>
      <c r="B80" s="97">
        <v>2.0984664786674455E-2</v>
      </c>
      <c r="C80" s="98">
        <v>1.7767179067173553</v>
      </c>
      <c r="D80" s="98">
        <v>1.7858599382510985</v>
      </c>
      <c r="E80" s="98">
        <v>1.7760850892226994</v>
      </c>
      <c r="F80" s="97">
        <v>2.0984664786674542E-2</v>
      </c>
    </row>
    <row r="81" spans="1:7">
      <c r="A81" s="60">
        <v>2045</v>
      </c>
      <c r="B81" s="97">
        <v>2.0984664786674455E-2</v>
      </c>
      <c r="C81" s="98">
        <v>1.8140017364103007</v>
      </c>
      <c r="D81" s="98">
        <v>1.8233356104112486</v>
      </c>
      <c r="E81" s="98">
        <v>1.8133556394526482</v>
      </c>
      <c r="F81" s="97">
        <v>2.0984664786674295E-2</v>
      </c>
    </row>
    <row r="82" spans="1:7">
      <c r="A82" s="60">
        <v>2046</v>
      </c>
      <c r="B82" s="97">
        <v>2.0984664786674455E-2</v>
      </c>
      <c r="C82" s="98">
        <v>1.8520679547713166</v>
      </c>
      <c r="D82" s="98">
        <v>1.8615976969893353</v>
      </c>
      <c r="E82" s="98">
        <v>1.8514082996855881</v>
      </c>
      <c r="F82" s="97">
        <v>2.0984664786674635E-2</v>
      </c>
    </row>
    <row r="83" spans="1:7">
      <c r="A83" s="60">
        <v>2047</v>
      </c>
      <c r="B83" s="97">
        <v>2.0984664786674455E-2</v>
      </c>
      <c r="C83" s="98">
        <v>1.8909329799643344</v>
      </c>
      <c r="D83" s="98">
        <v>1.9006627006283017</v>
      </c>
      <c r="E83" s="98">
        <v>1.890259482237757</v>
      </c>
      <c r="F83" s="97">
        <v>2.0984664786674413E-2</v>
      </c>
    </row>
    <row r="84" spans="1:7">
      <c r="A84" s="60">
        <v>2048</v>
      </c>
      <c r="B84" s="97">
        <v>2.0984664786674455E-2</v>
      </c>
      <c r="C84" s="98">
        <v>1.9306135746829536</v>
      </c>
      <c r="D84" s="98">
        <v>1.9405474702735224</v>
      </c>
      <c r="E84" s="98">
        <v>1.9299259438323495</v>
      </c>
      <c r="F84" s="97">
        <v>2.0984664786674656E-2</v>
      </c>
    </row>
    <row r="85" spans="1:7">
      <c r="A85" s="60">
        <v>2049</v>
      </c>
      <c r="B85" s="97">
        <v>2.0984664786674455E-2</v>
      </c>
      <c r="C85" s="98">
        <v>1.9711268533802788</v>
      </c>
      <c r="D85" s="98">
        <v>1.9812692084398413</v>
      </c>
      <c r="E85" s="98">
        <v>1.9704247928267777</v>
      </c>
      <c r="F85" s="97">
        <v>2.0984664786674493E-2</v>
      </c>
    </row>
    <row r="86" spans="1:7">
      <c r="A86" s="60">
        <v>2050</v>
      </c>
      <c r="B86" s="97">
        <v>2.0984664786674455E-2</v>
      </c>
      <c r="C86" s="98">
        <v>2.0124902896504766</v>
      </c>
      <c r="D86" s="98">
        <v>2.0228454786311114</v>
      </c>
      <c r="E86" s="98">
        <v>2.0117734965916001</v>
      </c>
      <c r="F86" s="97">
        <v>2.0984664786674437E-2</v>
      </c>
    </row>
    <row r="87" spans="1:7">
      <c r="A87" s="60">
        <v>2051</v>
      </c>
      <c r="B87" s="97">
        <v>2.0984664786674455E-2</v>
      </c>
      <c r="C87" s="98">
        <v>2.0547217237652293</v>
      </c>
      <c r="D87" s="98">
        <v>2.0652942129154255</v>
      </c>
      <c r="E87" s="98">
        <v>2.0539898890442911</v>
      </c>
      <c r="F87" s="97">
        <v>2.0984664786674628E-2</v>
      </c>
    </row>
    <row r="88" spans="1:7">
      <c r="A88" s="60">
        <v>2052</v>
      </c>
      <c r="B88" s="97">
        <v>2.0984664786674455E-2</v>
      </c>
      <c r="C88" s="98">
        <v>2.0978393703683405</v>
      </c>
      <c r="D88" s="98">
        <v>2.1086337196593141</v>
      </c>
      <c r="E88" s="98">
        <v>2.0970921783411041</v>
      </c>
      <c r="F88" s="97">
        <v>2.0984664786674365E-2</v>
      </c>
    </row>
    <row r="89" spans="1:7">
      <c r="A89" s="60">
        <v>2053</v>
      </c>
      <c r="B89" s="97">
        <v>2.0984664786674455E-2</v>
      </c>
      <c r="C89" s="98">
        <v>2.1418618263318083</v>
      </c>
      <c r="D89" s="98">
        <v>2.1528826914242436</v>
      </c>
      <c r="E89" s="98">
        <v>2.1410989547303494</v>
      </c>
      <c r="F89" s="97">
        <v>2.0984664786674614E-2</v>
      </c>
    </row>
    <row r="90" spans="1:7">
      <c r="A90" s="60">
        <v>2054</v>
      </c>
      <c r="B90" s="97">
        <v>2.0984664786674455E-2</v>
      </c>
      <c r="C90" s="98">
        <v>2.1868080787767559</v>
      </c>
      <c r="D90" s="98">
        <v>2.1980602130288149</v>
      </c>
      <c r="E90" s="98">
        <v>2.186029198570465</v>
      </c>
      <c r="F90" s="97">
        <v>2.0984664786674514E-2</v>
      </c>
    </row>
    <row r="91" spans="1:7">
      <c r="A91" s="60">
        <v>2055</v>
      </c>
      <c r="B91" s="97">
        <v>2.0984664786674455E-2</v>
      </c>
      <c r="C91" s="98">
        <v>2.2326975132626776</v>
      </c>
      <c r="D91" s="98">
        <v>2.2441857697801511</v>
      </c>
      <c r="E91" s="98">
        <v>2.2319022885163489</v>
      </c>
      <c r="F91" s="97">
        <v>2.0984664786674496E-2</v>
      </c>
    </row>
    <row r="92" spans="1:7">
      <c r="A92" s="60">
        <v>2056</v>
      </c>
      <c r="B92" s="97">
        <v>2.0984664786674455E-2</v>
      </c>
      <c r="C92" s="98">
        <v>2.279549922148536</v>
      </c>
      <c r="D92" s="98">
        <v>2.291279255878012</v>
      </c>
      <c r="E92" s="98">
        <v>2.2787380098774754</v>
      </c>
      <c r="F92" s="97">
        <v>2.0984664786674191E-2</v>
      </c>
    </row>
    <row r="93" spans="1:7">
      <c r="A93" s="60">
        <v>2057</v>
      </c>
      <c r="B93" s="97">
        <v>2.0984664786674455E-2</v>
      </c>
      <c r="C93" s="98">
        <v>2.3273855131293129</v>
      </c>
      <c r="D93" s="98">
        <v>2.3393609829952728</v>
      </c>
      <c r="E93" s="98">
        <v>2.3265565631514078</v>
      </c>
      <c r="F93" s="97">
        <v>2.0984664786674403E-2</v>
      </c>
    </row>
    <row r="94" spans="1:7">
      <c r="A94" s="60">
        <v>2058</v>
      </c>
      <c r="B94" s="97">
        <v>2.0984664786674455E-2</v>
      </c>
      <c r="C94" s="98">
        <v>2.3762249179516943</v>
      </c>
      <c r="D94" s="98">
        <v>2.3884516890384542</v>
      </c>
      <c r="E94" s="98">
        <v>2.3753785727363779</v>
      </c>
      <c r="F94" s="97">
        <v>2.0984664786674618E-2</v>
      </c>
    </row>
    <row r="95" spans="1:7">
      <c r="A95" s="60">
        <v>2059</v>
      </c>
      <c r="B95" s="97">
        <v>2.0984664786674455E-2</v>
      </c>
      <c r="C95" s="98">
        <v>2.4260892013126538</v>
      </c>
      <c r="D95" s="98">
        <v>2.4385725470920927</v>
      </c>
      <c r="E95" s="98">
        <v>2.4252250958267001</v>
      </c>
      <c r="F95" s="97">
        <v>2.098466478667451E-2</v>
      </c>
    </row>
    <row r="96" spans="1:7">
      <c r="A96" s="60">
        <v>2060</v>
      </c>
      <c r="B96" s="97">
        <v>2.0984664786674455E-2</v>
      </c>
      <c r="C96" s="98">
        <v>2.4769998699447706</v>
      </c>
      <c r="D96" s="98">
        <v>2.4897451745508072</v>
      </c>
      <c r="E96" s="98">
        <v>2.4761176314948541</v>
      </c>
      <c r="F96" s="97">
        <v>2.0984664786674562E-2</v>
      </c>
      <c r="G96" s="64" t="s">
        <v>98</v>
      </c>
    </row>
  </sheetData>
  <mergeCells count="4">
    <mergeCell ref="A1:F1"/>
    <mergeCell ref="H4:AC4"/>
    <mergeCell ref="H1:I1"/>
    <mergeCell ref="H2:I2"/>
  </mergeCells>
  <phoneticPr fontId="0" type="noConversion"/>
  <conditionalFormatting sqref="B2">
    <cfRule type="expression" dxfId="90" priority="2246" stopIfTrue="1">
      <formula>$L2=1</formula>
    </cfRule>
    <cfRule type="expression" dxfId="89" priority="2247" stopIfTrue="1">
      <formula>$L$2=2</formula>
    </cfRule>
    <cfRule type="expression" dxfId="88" priority="2248" stopIfTrue="1">
      <formula>$L$2=3</formula>
    </cfRule>
  </conditionalFormatting>
  <conditionalFormatting sqref="A5:A96">
    <cfRule type="cellIs" dxfId="87" priority="2252" stopIfTrue="1" operator="equal">
      <formula>$D$2</formula>
    </cfRule>
  </conditionalFormatting>
  <conditionalFormatting sqref="B5:F96">
    <cfRule type="cellIs" dxfId="86" priority="2253" stopIfTrue="1" operator="equal">
      <formula>1</formula>
    </cfRule>
  </conditionalFormatting>
  <conditionalFormatting sqref="A2 K2 M2:P2">
    <cfRule type="cellIs" dxfId="85" priority="2254" stopIfTrue="1" operator="equal">
      <formula>"army"</formula>
    </cfRule>
    <cfRule type="cellIs" dxfId="84" priority="2255" stopIfTrue="1" operator="equal">
      <formula>"navy"</formula>
    </cfRule>
    <cfRule type="cellIs" dxfId="83" priority="2256" stopIfTrue="1" operator="equal">
      <formula>"marine corps"</formula>
    </cfRule>
  </conditionalFormatting>
  <conditionalFormatting sqref="H4">
    <cfRule type="expression" dxfId="82" priority="2257" stopIfTrue="1">
      <formula>$L2=2</formula>
    </cfRule>
  </conditionalFormatting>
  <conditionalFormatting sqref="C2:F2">
    <cfRule type="expression" dxfId="81" priority="2261" stopIfTrue="1">
      <formula>$L2=1</formula>
    </cfRule>
    <cfRule type="expression" dxfId="80" priority="2262" stopIfTrue="1">
      <formula>$L$2=2</formula>
    </cfRule>
    <cfRule type="expression" dxfId="79" priority="2263" stopIfTrue="1">
      <formula>$L$2=3</formula>
    </cfRule>
  </conditionalFormatting>
  <conditionalFormatting sqref="A1">
    <cfRule type="expression" dxfId="78" priority="4" stopIfTrue="1">
      <formula>$L$2=1</formula>
    </cfRule>
    <cfRule type="expression" dxfId="77" priority="5" stopIfTrue="1">
      <formula>$L$2=2</formula>
    </cfRule>
    <cfRule type="expression" dxfId="76" priority="6" stopIfTrue="1">
      <formula>$L$2=3</formula>
    </cfRule>
  </conditionalFormatting>
  <hyperlinks>
    <hyperlink ref="G51" location="'Inflation Table'!A5" display="Top"/>
    <hyperlink ref="G33" location="'Inflation Table'!A5" display="Top"/>
    <hyperlink ref="G15" location="'Inflation Table'!A5" display="Top"/>
    <hyperlink ref="G96" location="'Inflation Table'!A5" display="Top"/>
    <hyperlink ref="G73" location="'Inflation Table'!A5" display="Top"/>
    <hyperlink ref="H1:I1" location="Main!A1" display="Return to Main"/>
    <hyperlink ref="H2:I2" location="Query!A1" display="Go to Query"/>
  </hyperlinks>
  <pageMargins left="0.63" right="0.7" top="0.35" bottom="0.28999999999999998" header="0.35" footer="0.2"/>
  <pageSetup fitToHeight="2" orientation="portrait" horizontalDpi="300" verticalDpi="300"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56" stopIfTrue="1" id="{293DA860-AF3E-4F22-B395-FC16DD98F3FD}">
            <xm:f>Query!$O$46=27</xm:f>
            <x14:dxf>
              <font>
                <color rgb="FFFF0000"/>
              </font>
            </x14:dxf>
          </x14:cfRule>
          <xm:sqref>H15</xm:sqref>
        </x14:conditionalFormatting>
        <x14:conditionalFormatting xmlns:xm="http://schemas.microsoft.com/office/excel/2006/main">
          <x14:cfRule type="expression" priority="517" id="{F2638CDE-F6CC-476A-B1AF-F2CE51AEB6F7}">
            <xm:f>Query!$O$46=8</xm:f>
            <x14:dxf>
              <font>
                <b/>
                <i val="0"/>
                <strike val="0"/>
                <color rgb="FFFF0000"/>
              </font>
            </x14:dxf>
          </x14:cfRule>
          <xm:sqref>H23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S316"/>
  <sheetViews>
    <sheetView showGridLines="0" showRowColHeaders="0" workbookViewId="0">
      <selection activeCell="A4" sqref="A4"/>
    </sheetView>
  </sheetViews>
  <sheetFormatPr defaultColWidth="9.140625" defaultRowHeight="12.75"/>
  <cols>
    <col min="1" max="1" width="12.140625" style="306" customWidth="1"/>
    <col min="2" max="3" width="9.140625" style="306"/>
    <col min="4" max="4" width="9.5703125" style="306" customWidth="1"/>
    <col min="5" max="5" width="10.28515625" style="306" customWidth="1"/>
    <col min="6" max="12" width="9.140625" style="306"/>
    <col min="13" max="13" width="9.140625" style="306" customWidth="1"/>
    <col min="14" max="16384" width="9.140625" style="306"/>
  </cols>
  <sheetData>
    <row r="2" spans="1:13" s="632" customFormat="1" ht="24" customHeight="1">
      <c r="A2" s="799" t="s">
        <v>692</v>
      </c>
      <c r="B2" s="800"/>
      <c r="C2" s="800"/>
      <c r="D2" s="800"/>
      <c r="E2" s="800"/>
      <c r="F2" s="800"/>
      <c r="G2" s="800"/>
      <c r="H2" s="800"/>
      <c r="I2" s="800"/>
      <c r="J2" s="800"/>
      <c r="K2" s="800"/>
      <c r="L2" s="800"/>
      <c r="M2" s="800"/>
    </row>
    <row r="3" spans="1:13" ht="15">
      <c r="B3" s="419"/>
      <c r="L3" s="803" t="s">
        <v>444</v>
      </c>
      <c r="M3" s="803"/>
    </row>
    <row r="4" spans="1:13" ht="15">
      <c r="B4" s="419"/>
      <c r="J4" s="497"/>
      <c r="K4" s="497"/>
    </row>
    <row r="5" spans="1:13" ht="15.75">
      <c r="B5" s="810" t="s">
        <v>579</v>
      </c>
      <c r="C5" s="811"/>
      <c r="D5" s="811"/>
      <c r="E5" s="811"/>
      <c r="F5" s="811"/>
      <c r="G5" s="811"/>
      <c r="H5" s="811"/>
      <c r="I5" s="811"/>
    </row>
    <row r="6" spans="1:13">
      <c r="B6" s="498"/>
    </row>
    <row r="7" spans="1:13">
      <c r="B7" s="499"/>
    </row>
    <row r="8" spans="1:13" ht="18">
      <c r="B8" s="500" t="s">
        <v>580</v>
      </c>
    </row>
    <row r="9" spans="1:13" ht="15.75">
      <c r="B9" s="810" t="s">
        <v>577</v>
      </c>
      <c r="C9" s="811"/>
      <c r="D9" s="811"/>
      <c r="E9" s="811"/>
      <c r="F9" s="811"/>
      <c r="G9" s="811"/>
      <c r="H9" s="811"/>
      <c r="I9" s="811"/>
    </row>
    <row r="10" spans="1:13" ht="15.75">
      <c r="B10" s="810" t="s">
        <v>581</v>
      </c>
      <c r="C10" s="811"/>
      <c r="D10" s="811"/>
      <c r="E10" s="811"/>
    </row>
    <row r="13" spans="1:13" ht="15">
      <c r="B13" s="501" t="s">
        <v>578</v>
      </c>
      <c r="K13" s="496"/>
    </row>
    <row r="14" spans="1:13">
      <c r="B14" s="812" t="s">
        <v>599</v>
      </c>
      <c r="C14" s="813"/>
      <c r="D14" s="813"/>
      <c r="E14" s="813"/>
      <c r="F14" s="813"/>
      <c r="G14" s="813"/>
      <c r="H14" s="813"/>
    </row>
    <row r="15" spans="1:13">
      <c r="B15" s="814" t="s">
        <v>684</v>
      </c>
      <c r="C15" s="813"/>
      <c r="D15" s="813"/>
      <c r="E15" s="813"/>
      <c r="F15" s="813"/>
    </row>
    <row r="17" spans="2:2" ht="15.75">
      <c r="B17" s="462" t="s">
        <v>585</v>
      </c>
    </row>
    <row r="18" spans="2:2" ht="15">
      <c r="B18" s="501"/>
    </row>
    <row r="19" spans="2:2" ht="15">
      <c r="B19" s="501"/>
    </row>
    <row r="20" spans="2:2" ht="15">
      <c r="B20" s="501"/>
    </row>
    <row r="21" spans="2:2" ht="15">
      <c r="B21" s="501"/>
    </row>
    <row r="22" spans="2:2" ht="15">
      <c r="B22" s="501"/>
    </row>
    <row r="23" spans="2:2" ht="14.25">
      <c r="B23" s="269" t="s">
        <v>526</v>
      </c>
    </row>
    <row r="24" spans="2:2" ht="14.25">
      <c r="B24" s="269" t="s">
        <v>587</v>
      </c>
    </row>
    <row r="25" spans="2:2" ht="14.25">
      <c r="B25" s="504" t="s">
        <v>547</v>
      </c>
    </row>
    <row r="26" spans="2:2" ht="14.25">
      <c r="B26" s="269"/>
    </row>
    <row r="27" spans="2:2" ht="14.25">
      <c r="B27" s="269" t="s">
        <v>527</v>
      </c>
    </row>
    <row r="28" spans="2:2" ht="15" customHeight="1"/>
    <row r="29" spans="2:2" ht="17.45" customHeight="1">
      <c r="B29" s="269" t="s">
        <v>677</v>
      </c>
    </row>
    <row r="30" spans="2:2" ht="14.25">
      <c r="B30" s="269" t="s">
        <v>528</v>
      </c>
    </row>
    <row r="31" spans="2:2" ht="14.25">
      <c r="B31" s="269" t="s">
        <v>529</v>
      </c>
    </row>
    <row r="46" spans="2:2" ht="15.75">
      <c r="B46" s="462" t="s">
        <v>613</v>
      </c>
    </row>
    <row r="47" spans="2:2" ht="15">
      <c r="B47" s="501" t="s">
        <v>582</v>
      </c>
    </row>
    <row r="48" spans="2:2" ht="15">
      <c r="B48" s="501" t="s">
        <v>591</v>
      </c>
    </row>
    <row r="49" spans="1:10" ht="15">
      <c r="B49" s="501" t="s">
        <v>615</v>
      </c>
    </row>
    <row r="50" spans="1:10" ht="15">
      <c r="B50" s="501" t="s">
        <v>600</v>
      </c>
    </row>
    <row r="51" spans="1:10" ht="15">
      <c r="B51" s="501" t="s">
        <v>601</v>
      </c>
    </row>
    <row r="52" spans="1:10" ht="15">
      <c r="B52" s="501" t="s">
        <v>602</v>
      </c>
    </row>
    <row r="53" spans="1:10" ht="15">
      <c r="B53" s="501" t="s">
        <v>603</v>
      </c>
    </row>
    <row r="55" spans="1:10" ht="15">
      <c r="B55" s="501" t="s">
        <v>594</v>
      </c>
    </row>
    <row r="56" spans="1:10" ht="15">
      <c r="B56" s="501" t="s">
        <v>583</v>
      </c>
    </row>
    <row r="57" spans="1:10">
      <c r="B57" s="456"/>
      <c r="C57" s="483"/>
      <c r="D57" s="326"/>
      <c r="E57" s="326"/>
      <c r="F57" s="326"/>
      <c r="G57" s="483"/>
    </row>
    <row r="58" spans="1:10" ht="24" customHeight="1">
      <c r="A58" s="746" t="s">
        <v>501</v>
      </c>
      <c r="B58" s="804" t="s">
        <v>158</v>
      </c>
      <c r="C58" s="805"/>
      <c r="D58" s="805"/>
      <c r="E58" s="805"/>
      <c r="F58" s="805"/>
      <c r="G58" s="805"/>
    </row>
    <row r="59" spans="1:10" ht="24" customHeight="1">
      <c r="B59" s="411" t="s">
        <v>520</v>
      </c>
      <c r="C59" s="412"/>
      <c r="D59" s="413" t="s">
        <v>87</v>
      </c>
      <c r="E59" s="414">
        <v>2014</v>
      </c>
      <c r="F59" s="415"/>
      <c r="G59" s="416">
        <v>41677.484085648146</v>
      </c>
      <c r="J59" s="269"/>
    </row>
    <row r="60" spans="1:10" ht="51">
      <c r="B60" s="421" t="s">
        <v>27</v>
      </c>
      <c r="C60" s="422" t="s">
        <v>106</v>
      </c>
      <c r="D60" s="421" t="s">
        <v>31</v>
      </c>
      <c r="E60" s="423" t="s">
        <v>30</v>
      </c>
      <c r="F60" s="423" t="s">
        <v>99</v>
      </c>
      <c r="G60" s="422" t="s">
        <v>107</v>
      </c>
    </row>
    <row r="61" spans="1:10">
      <c r="B61" s="43">
        <v>2005</v>
      </c>
      <c r="C61" s="47">
        <v>2.7999999999999997E-2</v>
      </c>
      <c r="D61" s="42">
        <v>0.84268318076096083</v>
      </c>
      <c r="E61" s="42">
        <v>0.87390763619895917</v>
      </c>
      <c r="F61" s="42">
        <v>0.84252052568776725</v>
      </c>
      <c r="G61" s="47">
        <v>2.8163860246301981E-2</v>
      </c>
    </row>
    <row r="62" spans="1:10">
      <c r="B62" s="43">
        <v>2006</v>
      </c>
      <c r="C62" s="47">
        <v>3.1E-2</v>
      </c>
      <c r="D62" s="42">
        <v>0.86880635936455053</v>
      </c>
      <c r="E62" s="42">
        <v>0.89814301271473962</v>
      </c>
      <c r="F62" s="42">
        <v>0.86588546875100381</v>
      </c>
      <c r="G62" s="47">
        <v>2.7732194469877465E-2</v>
      </c>
    </row>
    <row r="63" spans="1:10">
      <c r="B63" s="43">
        <v>2007</v>
      </c>
      <c r="C63" s="47">
        <v>2.7000000000000003E-2</v>
      </c>
      <c r="D63" s="42">
        <v>0.89226413106739344</v>
      </c>
      <c r="E63" s="42">
        <v>0.91908366121293028</v>
      </c>
      <c r="F63" s="42">
        <v>0.88607401665942565</v>
      </c>
      <c r="G63" s="47">
        <v>2.3315494527864987E-2</v>
      </c>
    </row>
    <row r="64" spans="1:10">
      <c r="B64" s="43">
        <v>2008</v>
      </c>
      <c r="C64" s="47">
        <v>2.4E-2</v>
      </c>
      <c r="D64" s="42">
        <v>0.91367847021301096</v>
      </c>
      <c r="E64" s="42">
        <v>0.93286938489037241</v>
      </c>
      <c r="F64" s="42">
        <v>0.89936461474851315</v>
      </c>
      <c r="G64" s="47">
        <v>1.4999421988689147E-2</v>
      </c>
    </row>
    <row r="65" spans="2:12">
      <c r="B65" s="49">
        <v>2009</v>
      </c>
      <c r="C65" s="47">
        <v>1.4999999999999999E-2</v>
      </c>
      <c r="D65" s="42">
        <v>0.92738364726620603</v>
      </c>
      <c r="E65" s="42">
        <v>0.94589034336842426</v>
      </c>
      <c r="F65" s="50">
        <v>0.91191791480846274</v>
      </c>
      <c r="G65" s="47">
        <v>1.3957965272471649E-2</v>
      </c>
    </row>
    <row r="66" spans="2:12">
      <c r="B66" s="49">
        <v>2010</v>
      </c>
      <c r="C66" s="47">
        <v>8.0000000000000002E-3</v>
      </c>
      <c r="D66" s="42">
        <v>0.93480271644433566</v>
      </c>
      <c r="E66" s="42">
        <v>0.9659797901425845</v>
      </c>
      <c r="F66" s="42">
        <v>0.93128583260188103</v>
      </c>
      <c r="G66" s="47">
        <v>2.1238663567089023E-2</v>
      </c>
    </row>
    <row r="67" spans="2:12">
      <c r="B67" s="43">
        <v>2011</v>
      </c>
      <c r="C67" s="47">
        <v>0.02</v>
      </c>
      <c r="D67" s="42">
        <v>0.95349877077322243</v>
      </c>
      <c r="E67" s="42">
        <v>0.98643361898787107</v>
      </c>
      <c r="F67" s="42">
        <v>0.95100504538506714</v>
      </c>
      <c r="G67" s="47">
        <v>2.1174178853439033E-2</v>
      </c>
    </row>
    <row r="68" spans="2:12">
      <c r="B68" s="43">
        <v>2012</v>
      </c>
      <c r="C68" s="47">
        <v>1.8000000000000002E-2</v>
      </c>
      <c r="D68" s="42">
        <v>0.97066174864714039</v>
      </c>
      <c r="E68" s="42">
        <v>1.0019986599562385</v>
      </c>
      <c r="F68" s="42">
        <v>0.96601105512318886</v>
      </c>
      <c r="G68" s="47">
        <v>1.5779106336965543E-2</v>
      </c>
    </row>
    <row r="69" spans="2:12">
      <c r="B69" s="43">
        <v>2013</v>
      </c>
      <c r="C69" s="47">
        <v>1.4999999999999999E-2</v>
      </c>
      <c r="D69" s="42">
        <v>0.98522167487684742</v>
      </c>
      <c r="E69" s="42">
        <v>1.0188544168049432</v>
      </c>
      <c r="F69" s="42">
        <v>0.98226142362071589</v>
      </c>
      <c r="G69" s="47">
        <v>1.6822135120860223E-2</v>
      </c>
    </row>
    <row r="70" spans="2:12">
      <c r="B70" s="43">
        <v>2014</v>
      </c>
      <c r="C70" s="47">
        <v>1.4999999999999999E-2</v>
      </c>
      <c r="D70" s="42">
        <v>1</v>
      </c>
      <c r="E70" s="42">
        <v>1.0372538229683721</v>
      </c>
      <c r="F70" s="42">
        <v>1</v>
      </c>
      <c r="G70" s="47">
        <v>1.8058915837189153E-2</v>
      </c>
    </row>
    <row r="71" spans="2:12">
      <c r="B71" s="43">
        <v>2015</v>
      </c>
      <c r="C71" s="47">
        <v>1.7000000000000001E-2</v>
      </c>
      <c r="D71" s="42">
        <v>1.0169999999999999</v>
      </c>
      <c r="E71" s="42">
        <v>1.0571962429203869</v>
      </c>
      <c r="F71" s="42">
        <v>1.0192261715603461</v>
      </c>
      <c r="G71" s="47">
        <v>1.9226171560346117E-2</v>
      </c>
    </row>
    <row r="72" spans="2:12">
      <c r="B72" s="43">
        <v>2016</v>
      </c>
      <c r="C72" s="47">
        <v>1.9E-2</v>
      </c>
      <c r="D72" s="42">
        <v>1.0363229999999999</v>
      </c>
      <c r="E72" s="42">
        <v>1.0781751840690137</v>
      </c>
      <c r="F72" s="42">
        <v>1.0394516368072131</v>
      </c>
      <c r="G72" s="47">
        <v>1.9843942209513275E-2</v>
      </c>
    </row>
    <row r="73" spans="2:12">
      <c r="B73" s="43">
        <v>2017</v>
      </c>
      <c r="C73" s="47">
        <v>0.02</v>
      </c>
      <c r="D73" s="42">
        <v>1.05704946</v>
      </c>
      <c r="E73" s="42">
        <v>1.0997386877503941</v>
      </c>
      <c r="F73" s="42">
        <v>1.0602406695433575</v>
      </c>
      <c r="G73" s="47">
        <v>2.0000000000000143E-2</v>
      </c>
    </row>
    <row r="74" spans="2:12" ht="12.75" customHeight="1">
      <c r="B74" s="43">
        <v>2018</v>
      </c>
      <c r="C74" s="47">
        <v>0.02</v>
      </c>
      <c r="D74" s="42">
        <v>1.0781904492000001</v>
      </c>
      <c r="E74" s="42">
        <v>1.1217334615054022</v>
      </c>
      <c r="F74" s="42">
        <v>1.0814454829342248</v>
      </c>
      <c r="G74" s="47">
        <v>2.0000000000000167E-2</v>
      </c>
    </row>
    <row r="75" spans="2:12" ht="12.75" customHeight="1">
      <c r="B75" s="43">
        <v>2019</v>
      </c>
      <c r="C75" s="47">
        <v>0.02</v>
      </c>
      <c r="D75" s="42">
        <v>1.0997542581839999</v>
      </c>
      <c r="E75" s="42">
        <v>1.14416813073551</v>
      </c>
      <c r="F75" s="42">
        <v>1.1030743925929092</v>
      </c>
      <c r="G75" s="47">
        <v>1.9999999999999872E-2</v>
      </c>
      <c r="H75" s="505"/>
      <c r="I75" s="505"/>
      <c r="J75" s="505"/>
      <c r="K75" s="505"/>
      <c r="L75" s="505"/>
    </row>
    <row r="76" spans="2:12" ht="12.75" customHeight="1">
      <c r="B76" s="43">
        <v>2020</v>
      </c>
      <c r="C76" s="47">
        <v>0.02</v>
      </c>
      <c r="D76" s="42">
        <v>1.12174934334768</v>
      </c>
      <c r="E76" s="42">
        <v>1.1670514933502203</v>
      </c>
      <c r="F76" s="42">
        <v>1.1251358804447675</v>
      </c>
      <c r="G76" s="47">
        <v>2.0000000000000153E-2</v>
      </c>
      <c r="H76" s="505"/>
      <c r="I76" s="505"/>
      <c r="J76" s="505"/>
      <c r="K76" s="505"/>
      <c r="L76" s="505"/>
    </row>
    <row r="77" spans="2:12" ht="12.75" customHeight="1">
      <c r="C77" s="62"/>
      <c r="D77" s="57"/>
      <c r="E77" s="57"/>
      <c r="F77" s="57"/>
      <c r="G77" s="62"/>
      <c r="H77" s="520"/>
      <c r="I77" s="520"/>
      <c r="J77" s="520"/>
      <c r="K77" s="520"/>
      <c r="L77" s="520"/>
    </row>
    <row r="78" spans="2:12" ht="18.75" customHeight="1">
      <c r="B78" s="503" t="s">
        <v>586</v>
      </c>
      <c r="C78" s="505"/>
      <c r="D78" s="505"/>
      <c r="E78" s="505"/>
      <c r="F78" s="505"/>
      <c r="G78" s="505"/>
      <c r="H78" s="505"/>
      <c r="I78" s="505"/>
      <c r="J78" s="505"/>
      <c r="K78" s="505"/>
      <c r="L78" s="505"/>
    </row>
    <row r="79" spans="2:12" ht="15" customHeight="1">
      <c r="B79" s="502" t="s">
        <v>500</v>
      </c>
      <c r="C79" s="505"/>
      <c r="D79" s="505"/>
      <c r="E79" s="505"/>
      <c r="F79" s="505"/>
      <c r="G79" s="505"/>
      <c r="H79" s="505"/>
      <c r="I79" s="505"/>
      <c r="J79" s="505"/>
      <c r="K79" s="505"/>
      <c r="L79" s="505"/>
    </row>
    <row r="80" spans="2:12" ht="14.25">
      <c r="B80" s="513" t="s">
        <v>604</v>
      </c>
    </row>
    <row r="81" spans="2:17" ht="14.25">
      <c r="B81" s="504" t="s">
        <v>519</v>
      </c>
      <c r="C81" s="269"/>
      <c r="D81" s="269"/>
      <c r="E81" s="269"/>
      <c r="F81" s="269"/>
    </row>
    <row r="82" spans="2:17" ht="14.25">
      <c r="C82" s="269"/>
      <c r="D82" s="269"/>
      <c r="E82" s="269"/>
      <c r="F82" s="269"/>
    </row>
    <row r="83" spans="2:17" ht="13.5" thickBot="1">
      <c r="B83" s="419" t="s">
        <v>31</v>
      </c>
    </row>
    <row r="84" spans="2:17" ht="13.5" thickBot="1">
      <c r="B84" s="433">
        <v>2005</v>
      </c>
      <c r="C84" s="434">
        <v>2006</v>
      </c>
      <c r="D84" s="434">
        <v>2007</v>
      </c>
      <c r="E84" s="434">
        <v>2008</v>
      </c>
      <c r="F84" s="434">
        <v>2009</v>
      </c>
      <c r="G84" s="434">
        <v>2010</v>
      </c>
      <c r="H84" s="434">
        <v>2011</v>
      </c>
      <c r="I84" s="434">
        <v>2012</v>
      </c>
      <c r="J84" s="434">
        <v>2013</v>
      </c>
      <c r="K84" s="434">
        <v>2014</v>
      </c>
      <c r="L84" s="435">
        <v>2015</v>
      </c>
    </row>
    <row r="85" spans="2:17">
      <c r="B85" s="346">
        <f>D61</f>
        <v>0.84268318076096083</v>
      </c>
      <c r="C85" s="346">
        <f>D62</f>
        <v>0.86880635936455053</v>
      </c>
      <c r="D85" s="346">
        <f>D63</f>
        <v>0.89226413106739344</v>
      </c>
      <c r="E85" s="346">
        <f>D64</f>
        <v>0.91367847021301096</v>
      </c>
      <c r="F85" s="346">
        <f>D65</f>
        <v>0.92738364726620603</v>
      </c>
      <c r="G85" s="346">
        <f>D66</f>
        <v>0.93480271644433566</v>
      </c>
      <c r="H85" s="346">
        <f>D67</f>
        <v>0.95349877077322243</v>
      </c>
      <c r="I85" s="346">
        <f>D68</f>
        <v>0.97066174864714039</v>
      </c>
      <c r="J85" s="346">
        <f>D69</f>
        <v>0.98522167487684742</v>
      </c>
      <c r="K85" s="436">
        <f>D70</f>
        <v>1</v>
      </c>
      <c r="L85" s="346">
        <f>D71</f>
        <v>1.0169999999999999</v>
      </c>
    </row>
    <row r="86" spans="2:17">
      <c r="B86" s="327"/>
      <c r="C86" s="327"/>
      <c r="D86" s="327"/>
      <c r="E86" s="327"/>
      <c r="F86" s="327"/>
      <c r="G86" s="327"/>
      <c r="H86" s="327"/>
      <c r="I86" s="327"/>
      <c r="J86" s="327"/>
      <c r="K86" s="327"/>
      <c r="L86" s="327"/>
    </row>
    <row r="87" spans="2:17">
      <c r="B87" s="429" t="s">
        <v>30</v>
      </c>
      <c r="C87" s="327"/>
      <c r="D87" s="327"/>
      <c r="E87" s="327"/>
      <c r="F87" s="327"/>
      <c r="G87" s="327"/>
      <c r="H87" s="327"/>
      <c r="I87" s="327"/>
      <c r="J87" s="327"/>
      <c r="K87" s="327"/>
      <c r="L87" s="327"/>
    </row>
    <row r="88" spans="2:17">
      <c r="B88" s="430">
        <f>E61</f>
        <v>0.87390763619895917</v>
      </c>
      <c r="C88" s="430">
        <f>E62</f>
        <v>0.89814301271473962</v>
      </c>
      <c r="D88" s="430">
        <f>E63</f>
        <v>0.91908366121293028</v>
      </c>
      <c r="E88" s="430">
        <f>E64</f>
        <v>0.93286938489037241</v>
      </c>
      <c r="F88" s="430">
        <f>E65</f>
        <v>0.94589034336842426</v>
      </c>
      <c r="G88" s="430">
        <f>E66</f>
        <v>0.9659797901425845</v>
      </c>
      <c r="H88" s="430">
        <f>E67</f>
        <v>0.98643361898787107</v>
      </c>
      <c r="I88" s="430">
        <f>E68</f>
        <v>1.0019986599562385</v>
      </c>
      <c r="J88" s="430">
        <f>E69</f>
        <v>1.0188544168049432</v>
      </c>
      <c r="K88" s="430">
        <f>E70</f>
        <v>1.0372538229683721</v>
      </c>
      <c r="L88" s="430">
        <f>E71</f>
        <v>1.0571962429203869</v>
      </c>
    </row>
    <row r="89" spans="2:17">
      <c r="B89" s="431"/>
      <c r="C89" s="431"/>
      <c r="D89" s="431"/>
      <c r="E89" s="431"/>
      <c r="F89" s="431"/>
      <c r="G89" s="431"/>
      <c r="H89" s="431"/>
      <c r="I89" s="431"/>
      <c r="J89" s="431"/>
      <c r="K89" s="431"/>
      <c r="L89" s="431"/>
    </row>
    <row r="90" spans="2:17">
      <c r="B90" s="432" t="s">
        <v>99</v>
      </c>
      <c r="C90" s="431"/>
      <c r="D90" s="431"/>
      <c r="E90" s="431"/>
      <c r="F90" s="431"/>
      <c r="G90" s="431"/>
      <c r="H90" s="431"/>
      <c r="I90" s="431"/>
      <c r="J90" s="431"/>
      <c r="K90" s="431"/>
      <c r="L90" s="431"/>
    </row>
    <row r="91" spans="2:17">
      <c r="B91" s="430">
        <f>F61</f>
        <v>0.84252052568776725</v>
      </c>
      <c r="C91" s="430">
        <f>F62</f>
        <v>0.86588546875100381</v>
      </c>
      <c r="D91" s="430">
        <f>F63</f>
        <v>0.88607401665942565</v>
      </c>
      <c r="E91" s="430">
        <f>F64</f>
        <v>0.89936461474851315</v>
      </c>
      <c r="F91" s="430">
        <f>F65</f>
        <v>0.91191791480846274</v>
      </c>
      <c r="G91" s="430">
        <f>F66</f>
        <v>0.93128583260188103</v>
      </c>
      <c r="H91" s="430">
        <f>F67</f>
        <v>0.95100504538506714</v>
      </c>
      <c r="I91" s="430">
        <f>F68</f>
        <v>0.96601105512318886</v>
      </c>
      <c r="J91" s="430">
        <f>F69</f>
        <v>0.98226142362071589</v>
      </c>
      <c r="K91" s="417">
        <f>F70</f>
        <v>1</v>
      </c>
      <c r="L91" s="430">
        <f>F71</f>
        <v>1.0192261715603461</v>
      </c>
    </row>
    <row r="93" spans="2:17" ht="15.75">
      <c r="B93" s="462" t="s">
        <v>694</v>
      </c>
    </row>
    <row r="94" spans="2:17">
      <c r="B94" s="419"/>
    </row>
    <row r="95" spans="2:17">
      <c r="B95" s="419" t="s">
        <v>597</v>
      </c>
    </row>
    <row r="96" spans="2:17">
      <c r="B96" s="437">
        <v>2005</v>
      </c>
      <c r="C96" s="437">
        <v>2006</v>
      </c>
      <c r="D96" s="437">
        <v>2007</v>
      </c>
      <c r="E96" s="437">
        <v>2008</v>
      </c>
      <c r="F96" s="437">
        <v>2009</v>
      </c>
      <c r="G96" s="437">
        <v>2010</v>
      </c>
      <c r="H96" s="437">
        <v>2011</v>
      </c>
      <c r="I96" s="437">
        <v>2012</v>
      </c>
      <c r="J96" s="437">
        <v>2013</v>
      </c>
      <c r="K96" s="437">
        <v>2014</v>
      </c>
      <c r="L96" s="437">
        <v>2015</v>
      </c>
      <c r="M96" s="428"/>
      <c r="N96" s="428"/>
      <c r="O96" s="428"/>
      <c r="P96" s="428"/>
      <c r="Q96" s="428"/>
    </row>
    <row r="97" spans="1:17">
      <c r="A97" s="419" t="s">
        <v>532</v>
      </c>
      <c r="B97" s="424">
        <v>100000</v>
      </c>
      <c r="C97" s="424">
        <v>110000</v>
      </c>
      <c r="D97" s="424">
        <v>120000</v>
      </c>
      <c r="E97" s="424">
        <v>130000</v>
      </c>
      <c r="F97" s="424">
        <v>140000</v>
      </c>
      <c r="G97" s="424">
        <v>150000</v>
      </c>
      <c r="H97" s="424">
        <v>160000</v>
      </c>
      <c r="I97" s="424">
        <v>170000</v>
      </c>
      <c r="J97" s="424">
        <v>180000</v>
      </c>
      <c r="K97" s="424">
        <v>190000</v>
      </c>
      <c r="L97" s="424">
        <v>200000</v>
      </c>
    </row>
    <row r="99" spans="1:17">
      <c r="B99" s="806" t="s">
        <v>640</v>
      </c>
      <c r="C99" s="807"/>
      <c r="D99" s="807"/>
      <c r="E99" s="807"/>
      <c r="F99" s="807"/>
      <c r="G99" s="807"/>
      <c r="H99" s="807"/>
      <c r="I99" s="807"/>
      <c r="J99" s="807"/>
      <c r="K99" s="807"/>
      <c r="L99" s="807"/>
      <c r="P99" s="456"/>
    </row>
    <row r="100" spans="1:17" ht="30.75" customHeight="1">
      <c r="B100" s="807"/>
      <c r="C100" s="807"/>
      <c r="D100" s="807"/>
      <c r="E100" s="807"/>
      <c r="F100" s="807"/>
      <c r="G100" s="807"/>
      <c r="H100" s="807"/>
      <c r="I100" s="807"/>
      <c r="J100" s="807"/>
      <c r="K100" s="807"/>
      <c r="L100" s="807"/>
      <c r="M100" s="428"/>
      <c r="N100" s="428"/>
      <c r="O100" s="428"/>
      <c r="P100" s="428"/>
      <c r="Q100" s="428"/>
    </row>
    <row r="101" spans="1:17">
      <c r="A101" s="419" t="s">
        <v>533</v>
      </c>
      <c r="B101" s="424">
        <f t="shared" ref="B101:L101" si="0">B97/$I$85</f>
        <v>103022.49999999999</v>
      </c>
      <c r="C101" s="424">
        <f t="shared" si="0"/>
        <v>113324.74999999997</v>
      </c>
      <c r="D101" s="424">
        <f t="shared" si="0"/>
        <v>123626.99999999997</v>
      </c>
      <c r="E101" s="424">
        <f t="shared" si="0"/>
        <v>133929.24999999997</v>
      </c>
      <c r="F101" s="424">
        <f t="shared" si="0"/>
        <v>144231.49999999997</v>
      </c>
      <c r="G101" s="424">
        <f t="shared" si="0"/>
        <v>154533.74999999997</v>
      </c>
      <c r="H101" s="424">
        <f t="shared" si="0"/>
        <v>164835.99999999997</v>
      </c>
      <c r="I101" s="424">
        <f t="shared" si="0"/>
        <v>175138.24999999997</v>
      </c>
      <c r="J101" s="424">
        <f t="shared" si="0"/>
        <v>185440.49999999997</v>
      </c>
      <c r="K101" s="424">
        <f t="shared" si="0"/>
        <v>195742.74999999997</v>
      </c>
      <c r="L101" s="424">
        <f t="shared" si="0"/>
        <v>206044.99999999997</v>
      </c>
    </row>
    <row r="102" spans="1:17">
      <c r="A102" s="419"/>
      <c r="B102" s="458" t="s">
        <v>584</v>
      </c>
      <c r="C102" s="456"/>
      <c r="D102" s="456"/>
      <c r="E102" s="456"/>
      <c r="F102" s="456"/>
      <c r="G102" s="456"/>
      <c r="H102" s="456"/>
      <c r="I102" s="456"/>
      <c r="J102" s="456"/>
      <c r="K102" s="456"/>
      <c r="L102" s="456"/>
    </row>
    <row r="103" spans="1:17">
      <c r="B103" s="419"/>
    </row>
    <row r="104" spans="1:17">
      <c r="B104" s="806" t="s">
        <v>605</v>
      </c>
      <c r="C104" s="807"/>
      <c r="D104" s="807"/>
      <c r="E104" s="807"/>
      <c r="F104" s="807"/>
      <c r="G104" s="807"/>
      <c r="H104" s="807"/>
      <c r="I104" s="807"/>
      <c r="J104" s="807"/>
      <c r="K104" s="807"/>
      <c r="L104" s="807"/>
    </row>
    <row r="105" spans="1:17" ht="35.25" customHeight="1">
      <c r="B105" s="807"/>
      <c r="C105" s="807"/>
      <c r="D105" s="807"/>
      <c r="E105" s="807"/>
      <c r="F105" s="807"/>
      <c r="G105" s="807"/>
      <c r="H105" s="807"/>
      <c r="I105" s="807"/>
      <c r="J105" s="807"/>
      <c r="K105" s="807"/>
      <c r="L105" s="807"/>
      <c r="M105" s="428"/>
      <c r="N105" s="428"/>
      <c r="O105" s="428"/>
      <c r="P105" s="428"/>
      <c r="Q105" s="428"/>
    </row>
    <row r="106" spans="1:17">
      <c r="A106" s="419" t="s">
        <v>534</v>
      </c>
      <c r="B106" s="424">
        <f t="shared" ref="B106:L106" si="1">B101*B88</f>
        <v>90032.149450307261</v>
      </c>
      <c r="C106" s="424">
        <f t="shared" si="1"/>
        <v>101781.83238014467</v>
      </c>
      <c r="D106" s="424">
        <f t="shared" si="1"/>
        <v>113623.5557847709</v>
      </c>
      <c r="E106" s="424">
        <f t="shared" si="1"/>
        <v>124938.49706632888</v>
      </c>
      <c r="F106" s="424">
        <f t="shared" si="1"/>
        <v>136427.18305954285</v>
      </c>
      <c r="G106" s="424">
        <f t="shared" si="1"/>
        <v>149276.4793949466</v>
      </c>
      <c r="H106" s="424">
        <f t="shared" si="1"/>
        <v>162599.77201948469</v>
      </c>
      <c r="I106" s="424">
        <f t="shared" si="1"/>
        <v>175488.29180708065</v>
      </c>
      <c r="J106" s="424">
        <f t="shared" si="1"/>
        <v>188936.87247951704</v>
      </c>
      <c r="K106" s="424">
        <f t="shared" si="1"/>
        <v>203034.91575584229</v>
      </c>
      <c r="L106" s="424">
        <f t="shared" si="1"/>
        <v>217829.9998725311</v>
      </c>
    </row>
    <row r="107" spans="1:17" ht="16.5" customHeight="1">
      <c r="A107" s="419"/>
      <c r="B107" s="456"/>
      <c r="C107" s="456"/>
      <c r="D107" s="456"/>
      <c r="E107" s="456"/>
      <c r="F107" s="456"/>
      <c r="G107" s="456"/>
      <c r="H107" s="456"/>
      <c r="I107" s="456"/>
      <c r="J107" s="456"/>
      <c r="K107" s="456"/>
      <c r="L107" s="456"/>
    </row>
    <row r="108" spans="1:17" ht="13.5" customHeight="1">
      <c r="B108" s="462" t="s">
        <v>606</v>
      </c>
    </row>
    <row r="109" spans="1:17" ht="14.25" customHeight="1">
      <c r="B109" s="269"/>
    </row>
    <row r="110" spans="1:17" ht="21" customHeight="1">
      <c r="B110" s="269"/>
    </row>
    <row r="111" spans="1:17" ht="18" customHeight="1">
      <c r="A111" s="419" t="s">
        <v>533</v>
      </c>
      <c r="B111" s="487">
        <f>B106/B88</f>
        <v>103022.49999999999</v>
      </c>
      <c r="C111" s="487">
        <f t="shared" ref="C111:L111" si="2">C106/C88</f>
        <v>113324.74999999997</v>
      </c>
      <c r="D111" s="487">
        <f t="shared" si="2"/>
        <v>123626.99999999997</v>
      </c>
      <c r="E111" s="487">
        <f t="shared" si="2"/>
        <v>133929.24999999997</v>
      </c>
      <c r="F111" s="487">
        <f t="shared" si="2"/>
        <v>144231.49999999997</v>
      </c>
      <c r="G111" s="487">
        <f t="shared" si="2"/>
        <v>154533.74999999997</v>
      </c>
      <c r="H111" s="487">
        <f t="shared" si="2"/>
        <v>164835.99999999997</v>
      </c>
      <c r="I111" s="487">
        <f t="shared" si="2"/>
        <v>175138.24999999997</v>
      </c>
      <c r="J111" s="487">
        <f t="shared" si="2"/>
        <v>185440.49999999997</v>
      </c>
      <c r="K111" s="487">
        <f t="shared" si="2"/>
        <v>195742.74999999997</v>
      </c>
      <c r="L111" s="487">
        <f t="shared" si="2"/>
        <v>206044.99999999997</v>
      </c>
    </row>
    <row r="112" spans="1:17">
      <c r="B112" s="419"/>
    </row>
    <row r="114" spans="2:11">
      <c r="B114" s="427"/>
    </row>
    <row r="115" spans="2:11">
      <c r="B115" s="427"/>
    </row>
    <row r="116" spans="2:11">
      <c r="B116" s="419"/>
    </row>
    <row r="117" spans="2:11">
      <c r="B117" s="419"/>
    </row>
    <row r="125" spans="2:11" ht="13.5" thickBot="1"/>
    <row r="126" spans="2:11">
      <c r="D126" s="470" t="s">
        <v>539</v>
      </c>
      <c r="E126" s="471" t="s">
        <v>588</v>
      </c>
      <c r="F126" s="472"/>
      <c r="G126" s="473" t="s">
        <v>540</v>
      </c>
      <c r="H126" s="473" t="s">
        <v>589</v>
      </c>
      <c r="I126" s="472"/>
      <c r="J126" s="474" t="s">
        <v>543</v>
      </c>
      <c r="K126" s="456"/>
    </row>
    <row r="127" spans="2:11">
      <c r="B127" s="456"/>
      <c r="D127" s="475">
        <f>C106</f>
        <v>101781.83238014467</v>
      </c>
      <c r="E127" s="468">
        <f>C88</f>
        <v>0.89814301271473962</v>
      </c>
      <c r="F127" s="467" t="s">
        <v>541</v>
      </c>
      <c r="G127" s="456">
        <f>D127/E127</f>
        <v>113324.74999999997</v>
      </c>
      <c r="H127" s="469">
        <f>E88</f>
        <v>0.93286938489037241</v>
      </c>
      <c r="I127" s="467" t="s">
        <v>542</v>
      </c>
      <c r="J127" s="476">
        <f>G127*H127</f>
        <v>105717.18982535521</v>
      </c>
      <c r="K127" s="456"/>
    </row>
    <row r="128" spans="2:11">
      <c r="B128" s="456"/>
      <c r="D128" s="477"/>
      <c r="E128" s="456"/>
      <c r="F128" s="808" t="s">
        <v>590</v>
      </c>
      <c r="G128" s="809"/>
      <c r="H128" s="456"/>
      <c r="I128" s="456"/>
      <c r="J128" s="478"/>
      <c r="K128" s="456"/>
    </row>
    <row r="129" spans="1:19">
      <c r="B129" s="456"/>
      <c r="D129" s="477"/>
      <c r="E129" s="456"/>
      <c r="F129" s="456"/>
      <c r="G129" s="467" t="s">
        <v>544</v>
      </c>
      <c r="H129" s="482"/>
      <c r="I129" s="482"/>
      <c r="J129" s="478">
        <f>C106*(E88/C88)</f>
        <v>105717.18982535522</v>
      </c>
      <c r="K129" s="456"/>
    </row>
    <row r="130" spans="1:19" ht="13.5" thickBot="1">
      <c r="A130" s="745" t="s">
        <v>501</v>
      </c>
      <c r="D130" s="479"/>
      <c r="E130" s="480"/>
      <c r="F130" s="480"/>
      <c r="G130" s="480"/>
      <c r="H130" s="480"/>
      <c r="I130" s="480"/>
      <c r="J130" s="481"/>
    </row>
    <row r="132" spans="1:19" ht="15">
      <c r="B132" s="595" t="s">
        <v>685</v>
      </c>
    </row>
    <row r="135" spans="1:19" ht="15">
      <c r="B135" s="508" t="s">
        <v>592</v>
      </c>
    </row>
    <row r="136" spans="1:19" ht="14.25">
      <c r="B136" s="504" t="s">
        <v>67</v>
      </c>
      <c r="D136" s="485">
        <v>2014</v>
      </c>
      <c r="E136" s="485">
        <v>2015</v>
      </c>
      <c r="F136" s="485">
        <v>2016</v>
      </c>
      <c r="G136" s="485">
        <v>2017</v>
      </c>
      <c r="H136" s="485">
        <v>2018</v>
      </c>
      <c r="I136" s="485">
        <v>2019</v>
      </c>
      <c r="J136" s="485">
        <v>2020</v>
      </c>
      <c r="M136" s="456"/>
      <c r="N136" s="456"/>
      <c r="O136" s="456"/>
      <c r="P136" s="456"/>
      <c r="Q136" s="456"/>
      <c r="R136" s="456"/>
      <c r="S136" s="456"/>
    </row>
    <row r="137" spans="1:19" ht="14.25">
      <c r="B137" s="504" t="s">
        <v>549</v>
      </c>
      <c r="D137" s="425">
        <f>E70</f>
        <v>1.0372538229683721</v>
      </c>
      <c r="E137" s="425">
        <f>E71</f>
        <v>1.0571962429203869</v>
      </c>
      <c r="F137" s="42">
        <f>E72</f>
        <v>1.0781751840690137</v>
      </c>
      <c r="G137" s="42">
        <f>E73</f>
        <v>1.0997386877503941</v>
      </c>
      <c r="H137" s="42">
        <f>E74</f>
        <v>1.1217334615054022</v>
      </c>
      <c r="I137" s="42">
        <f>E75</f>
        <v>1.14416813073551</v>
      </c>
      <c r="J137" s="42">
        <f>E76</f>
        <v>1.1670514933502203</v>
      </c>
      <c r="M137" s="326"/>
      <c r="N137" s="326"/>
      <c r="O137" s="431"/>
      <c r="P137" s="431"/>
      <c r="Q137" s="431"/>
      <c r="R137" s="431"/>
      <c r="S137" s="431"/>
    </row>
    <row r="138" spans="1:19">
      <c r="B138" s="484"/>
      <c r="D138" s="327"/>
      <c r="E138" s="327"/>
      <c r="F138" s="327"/>
      <c r="G138" s="327"/>
      <c r="H138" s="327"/>
      <c r="I138" s="327"/>
      <c r="J138" s="327"/>
      <c r="M138" s="326"/>
      <c r="N138" s="326"/>
      <c r="O138" s="431"/>
      <c r="P138" s="431"/>
      <c r="Q138" s="431"/>
      <c r="R138" s="431"/>
      <c r="S138" s="431"/>
    </row>
    <row r="139" spans="1:19">
      <c r="I139" s="463"/>
      <c r="J139" s="463"/>
      <c r="K139" s="463"/>
      <c r="L139" s="463"/>
    </row>
    <row r="140" spans="1:19">
      <c r="D140" s="485">
        <v>2014</v>
      </c>
      <c r="E140" s="485">
        <v>2015</v>
      </c>
      <c r="F140" s="485">
        <v>2016</v>
      </c>
      <c r="G140" s="485">
        <v>2017</v>
      </c>
      <c r="H140" s="485">
        <v>2018</v>
      </c>
      <c r="I140" s="485">
        <v>2019</v>
      </c>
      <c r="J140" s="485">
        <v>2020</v>
      </c>
      <c r="K140" s="456"/>
      <c r="L140" s="456"/>
    </row>
    <row r="141" spans="1:19" ht="15">
      <c r="B141" s="502" t="s">
        <v>545</v>
      </c>
      <c r="D141" s="60">
        <v>100000</v>
      </c>
      <c r="E141" s="60">
        <v>110000</v>
      </c>
      <c r="F141" s="60">
        <v>120000</v>
      </c>
      <c r="G141" s="60">
        <v>130000</v>
      </c>
      <c r="H141" s="60">
        <v>140000</v>
      </c>
      <c r="I141" s="60">
        <v>150000</v>
      </c>
      <c r="J141" s="60">
        <v>0</v>
      </c>
    </row>
    <row r="142" spans="1:19">
      <c r="B142" s="419"/>
      <c r="D142" s="38"/>
      <c r="E142" s="38"/>
      <c r="F142" s="38"/>
      <c r="G142" s="38"/>
      <c r="H142" s="38"/>
      <c r="I142" s="38"/>
      <c r="J142" s="38"/>
    </row>
    <row r="143" spans="1:19" ht="14.25">
      <c r="B143" s="504" t="s">
        <v>548</v>
      </c>
    </row>
    <row r="144" spans="1:19" ht="15">
      <c r="B144" s="502" t="s">
        <v>550</v>
      </c>
      <c r="D144" s="424">
        <f t="shared" ref="D144:I144" si="3">D141/D137</f>
        <v>96408.41786808164</v>
      </c>
      <c r="E144" s="424">
        <f t="shared" si="3"/>
        <v>104048.79958345032</v>
      </c>
      <c r="F144" s="424">
        <f t="shared" si="3"/>
        <v>111299.16712340027</v>
      </c>
      <c r="G144" s="424">
        <f t="shared" si="3"/>
        <v>118209.89972256563</v>
      </c>
      <c r="H144" s="424">
        <f t="shared" si="3"/>
        <v>124806.83228626836</v>
      </c>
      <c r="I144" s="424">
        <f t="shared" si="3"/>
        <v>131099.61374608023</v>
      </c>
      <c r="J144" s="424">
        <f>J141/J137</f>
        <v>0</v>
      </c>
    </row>
    <row r="145" spans="2:18">
      <c r="B145" s="419"/>
      <c r="D145" s="456"/>
      <c r="E145" s="456"/>
      <c r="F145" s="456"/>
      <c r="G145" s="456"/>
      <c r="H145" s="456"/>
      <c r="I145" s="456"/>
      <c r="J145" s="456"/>
    </row>
    <row r="146" spans="2:18" ht="14.25">
      <c r="B146" s="504" t="s">
        <v>551</v>
      </c>
      <c r="D146" s="456"/>
      <c r="E146" s="456"/>
      <c r="F146" s="456"/>
      <c r="G146" s="456"/>
      <c r="H146" s="456"/>
      <c r="I146" s="456"/>
      <c r="J146" s="456"/>
    </row>
    <row r="147" spans="2:18" ht="15">
      <c r="B147" s="502" t="s">
        <v>552</v>
      </c>
      <c r="D147" s="424">
        <v>0</v>
      </c>
      <c r="E147" s="424">
        <f t="shared" ref="E147:J147" si="4">D144*E137</f>
        <v>101922.61715603461</v>
      </c>
      <c r="F147" s="424">
        <f t="shared" si="4"/>
        <v>112182.83364304647</v>
      </c>
      <c r="G147" s="424">
        <f t="shared" si="4"/>
        <v>122400.00000000001</v>
      </c>
      <c r="H147" s="424">
        <f t="shared" si="4"/>
        <v>132600.00000000003</v>
      </c>
      <c r="I147" s="424">
        <f t="shared" si="4"/>
        <v>142799.99999999997</v>
      </c>
      <c r="J147" s="424">
        <f t="shared" si="4"/>
        <v>153000</v>
      </c>
    </row>
    <row r="148" spans="2:18">
      <c r="B148" s="420"/>
      <c r="D148" s="456"/>
      <c r="E148" s="456"/>
      <c r="F148" s="456"/>
      <c r="G148" s="456"/>
      <c r="H148" s="456"/>
      <c r="I148" s="456"/>
      <c r="J148" s="456"/>
    </row>
    <row r="149" spans="2:18">
      <c r="B149" s="420" t="s">
        <v>553</v>
      </c>
    </row>
    <row r="150" spans="2:18">
      <c r="N150" s="306" t="s">
        <v>537</v>
      </c>
    </row>
    <row r="151" spans="2:18" ht="14.25">
      <c r="B151" s="507" t="s">
        <v>554</v>
      </c>
    </row>
    <row r="152" spans="2:18">
      <c r="B152" s="484"/>
    </row>
    <row r="153" spans="2:18">
      <c r="B153" s="484"/>
    </row>
    <row r="158" spans="2:18">
      <c r="B158" s="801"/>
      <c r="C158" s="802"/>
      <c r="D158" s="802"/>
      <c r="E158" s="802"/>
      <c r="F158" s="802"/>
      <c r="G158" s="802"/>
      <c r="H158" s="802"/>
      <c r="I158" s="802"/>
      <c r="J158" s="802"/>
      <c r="K158" s="802"/>
      <c r="L158" s="802"/>
      <c r="M158" s="802"/>
      <c r="N158" s="802"/>
      <c r="O158" s="802"/>
      <c r="P158" s="802"/>
      <c r="Q158" s="802"/>
      <c r="R158" s="802"/>
    </row>
    <row r="159" spans="2:18">
      <c r="B159" s="802"/>
      <c r="C159" s="802"/>
      <c r="D159" s="802"/>
      <c r="E159" s="802"/>
      <c r="F159" s="802"/>
      <c r="G159" s="802"/>
      <c r="H159" s="802"/>
      <c r="I159" s="802"/>
      <c r="J159" s="802"/>
      <c r="K159" s="802"/>
      <c r="L159" s="802"/>
      <c r="M159" s="802"/>
      <c r="N159" s="802"/>
      <c r="O159" s="802"/>
      <c r="P159" s="802"/>
      <c r="Q159" s="802"/>
      <c r="R159" s="802"/>
    </row>
    <row r="160" spans="2:18">
      <c r="B160" s="802"/>
      <c r="C160" s="802"/>
      <c r="D160" s="802"/>
      <c r="E160" s="802"/>
      <c r="F160" s="802"/>
      <c r="G160" s="802"/>
      <c r="H160" s="802"/>
      <c r="I160" s="802"/>
      <c r="J160" s="802"/>
      <c r="K160" s="802"/>
      <c r="L160" s="802"/>
      <c r="M160" s="802"/>
      <c r="N160" s="802"/>
      <c r="O160" s="802"/>
      <c r="P160" s="802"/>
      <c r="Q160" s="802"/>
      <c r="R160" s="802"/>
    </row>
    <row r="161" spans="2:18">
      <c r="B161" s="802"/>
      <c r="C161" s="802"/>
      <c r="D161" s="802"/>
      <c r="E161" s="802"/>
      <c r="F161" s="802"/>
      <c r="G161" s="802"/>
      <c r="H161" s="802"/>
      <c r="I161" s="802"/>
      <c r="J161" s="802"/>
      <c r="K161" s="802"/>
      <c r="L161" s="802"/>
      <c r="M161" s="802"/>
      <c r="N161" s="802"/>
      <c r="O161" s="802"/>
      <c r="P161" s="802"/>
      <c r="Q161" s="802"/>
      <c r="R161" s="802"/>
    </row>
    <row r="164" spans="2:18" ht="13.5" thickBot="1"/>
    <row r="165" spans="2:18">
      <c r="C165" s="489" t="s">
        <v>560</v>
      </c>
      <c r="D165" s="472"/>
      <c r="E165" s="472"/>
      <c r="F165" s="472"/>
      <c r="G165" s="472"/>
      <c r="H165" s="472"/>
      <c r="I165" s="472"/>
      <c r="J165" s="472"/>
      <c r="K165" s="490"/>
    </row>
    <row r="166" spans="2:18">
      <c r="C166" s="477"/>
      <c r="D166" s="456"/>
      <c r="E166" s="456"/>
      <c r="F166" s="456"/>
      <c r="G166" s="456"/>
      <c r="H166" s="456"/>
      <c r="I166" s="456"/>
      <c r="J166" s="456"/>
      <c r="K166" s="478"/>
    </row>
    <row r="167" spans="2:18">
      <c r="C167" s="475" t="s">
        <v>556</v>
      </c>
      <c r="D167" s="463" t="s">
        <v>557</v>
      </c>
      <c r="E167" s="467" t="s">
        <v>561</v>
      </c>
      <c r="F167" s="456"/>
      <c r="G167" s="456"/>
      <c r="H167" s="463"/>
      <c r="I167" s="467" t="s">
        <v>562</v>
      </c>
      <c r="J167" s="467" t="s">
        <v>557</v>
      </c>
      <c r="K167" s="491" t="s">
        <v>556</v>
      </c>
    </row>
    <row r="168" spans="2:18">
      <c r="C168" s="475">
        <v>100000</v>
      </c>
      <c r="D168" s="469">
        <f>F62</f>
        <v>0.86588546875100381</v>
      </c>
      <c r="E168" s="492">
        <f>C168*D168</f>
        <v>86588.546875100379</v>
      </c>
      <c r="F168" s="458" t="s">
        <v>539</v>
      </c>
      <c r="G168" s="456"/>
      <c r="H168" s="467" t="s">
        <v>563</v>
      </c>
      <c r="I168" s="463">
        <v>180000</v>
      </c>
      <c r="J168" s="469">
        <f>F63</f>
        <v>0.88607401665942565</v>
      </c>
      <c r="K168" s="476">
        <f>I168/J168</f>
        <v>203143.30023874901</v>
      </c>
    </row>
    <row r="169" spans="2:18">
      <c r="C169" s="475">
        <v>125000</v>
      </c>
      <c r="D169" s="469">
        <f>F66</f>
        <v>0.93128583260188103</v>
      </c>
      <c r="E169" s="492">
        <f>C169*D169</f>
        <v>116410.72907523513</v>
      </c>
      <c r="F169" s="458" t="s">
        <v>558</v>
      </c>
      <c r="G169" s="456"/>
      <c r="H169" s="467" t="s">
        <v>564</v>
      </c>
      <c r="I169" s="463">
        <v>220000</v>
      </c>
      <c r="J169" s="469">
        <f>F67</f>
        <v>0.95100504538506714</v>
      </c>
      <c r="K169" s="476">
        <f>I169/J169</f>
        <v>231334.20907448581</v>
      </c>
    </row>
    <row r="170" spans="2:18">
      <c r="C170" s="475">
        <v>133000</v>
      </c>
      <c r="D170" s="469">
        <f>F72</f>
        <v>1.0394516368072131</v>
      </c>
      <c r="E170" s="492">
        <f>C170*D170</f>
        <v>138247.06769535935</v>
      </c>
      <c r="F170" s="458" t="s">
        <v>559</v>
      </c>
      <c r="G170" s="456"/>
      <c r="H170" s="467" t="s">
        <v>565</v>
      </c>
      <c r="I170" s="463">
        <v>130000</v>
      </c>
      <c r="J170" s="469">
        <f>F71</f>
        <v>1.0192261715603461</v>
      </c>
      <c r="K170" s="476">
        <f>I170/J170</f>
        <v>127547.74516924086</v>
      </c>
    </row>
    <row r="171" spans="2:18">
      <c r="C171" s="493" t="s">
        <v>567</v>
      </c>
      <c r="D171" s="456"/>
      <c r="E171" s="456"/>
      <c r="F171" s="456"/>
      <c r="G171" s="456"/>
      <c r="H171" s="494" t="s">
        <v>566</v>
      </c>
      <c r="I171" s="456"/>
      <c r="J171" s="456"/>
      <c r="K171" s="478"/>
    </row>
    <row r="172" spans="2:18" ht="13.5" thickBot="1">
      <c r="C172" s="479"/>
      <c r="D172" s="480"/>
      <c r="E172" s="480"/>
      <c r="F172" s="480"/>
      <c r="G172" s="480"/>
      <c r="H172" s="480"/>
      <c r="I172" s="480"/>
      <c r="J172" s="480"/>
      <c r="K172" s="481"/>
    </row>
    <row r="176" spans="2:18" ht="14.25">
      <c r="B176" s="509" t="s">
        <v>568</v>
      </c>
    </row>
    <row r="177" spans="2:18" ht="14.25">
      <c r="B177" s="269" t="s">
        <v>569</v>
      </c>
    </row>
    <row r="180" spans="2:18" ht="15">
      <c r="B180" s="269" t="s">
        <v>433</v>
      </c>
      <c r="C180" s="501"/>
      <c r="D180" s="501"/>
      <c r="E180" s="501"/>
      <c r="F180" s="269" t="s">
        <v>522</v>
      </c>
      <c r="G180" s="501"/>
      <c r="H180" s="501"/>
    </row>
    <row r="181" spans="2:18" ht="14.25">
      <c r="B181" s="269">
        <v>2006</v>
      </c>
      <c r="C181" s="269">
        <v>2012</v>
      </c>
      <c r="D181" s="269" t="s">
        <v>521</v>
      </c>
      <c r="E181" s="269"/>
      <c r="F181" s="269">
        <v>2006</v>
      </c>
      <c r="G181" s="269">
        <v>2012</v>
      </c>
      <c r="H181" s="269" t="s">
        <v>521</v>
      </c>
    </row>
    <row r="182" spans="2:18" ht="14.25">
      <c r="B182" s="522">
        <f>C88</f>
        <v>0.89814301271473962</v>
      </c>
      <c r="C182" s="522">
        <f>I88</f>
        <v>1.0019986599562385</v>
      </c>
      <c r="D182" s="269">
        <f>C182/B182</f>
        <v>1.1156337529449607</v>
      </c>
      <c r="E182" s="269"/>
      <c r="F182" s="522">
        <f>C91</f>
        <v>0.86588546875100381</v>
      </c>
      <c r="G182" s="522">
        <f>I91</f>
        <v>0.96601105512318886</v>
      </c>
      <c r="H182" s="269">
        <f>G182/F182</f>
        <v>1.1156337529449607</v>
      </c>
    </row>
    <row r="183" spans="2:18">
      <c r="L183" s="326"/>
      <c r="M183" s="326"/>
      <c r="N183" s="431"/>
      <c r="O183" s="431"/>
      <c r="P183" s="431"/>
      <c r="Q183" s="431"/>
      <c r="R183" s="431"/>
    </row>
    <row r="184" spans="2:18" ht="15">
      <c r="B184" s="502" t="s">
        <v>570</v>
      </c>
      <c r="C184" s="495"/>
      <c r="D184" s="495"/>
      <c r="E184" s="495"/>
      <c r="F184" s="495"/>
      <c r="G184" s="495"/>
      <c r="H184" s="495"/>
      <c r="I184" s="495"/>
      <c r="J184" s="495"/>
      <c r="K184" s="495"/>
      <c r="L184" s="326"/>
      <c r="M184" s="326"/>
      <c r="N184" s="431"/>
      <c r="O184" s="431"/>
      <c r="P184" s="431"/>
      <c r="Q184" s="431"/>
      <c r="R184" s="431"/>
    </row>
    <row r="185" spans="2:18">
      <c r="B185" s="420"/>
      <c r="L185" s="326"/>
      <c r="M185" s="326"/>
      <c r="N185" s="431"/>
      <c r="O185" s="431"/>
      <c r="P185" s="431"/>
      <c r="Q185" s="431"/>
      <c r="R185" s="431"/>
    </row>
    <row r="186" spans="2:18" ht="15">
      <c r="B186" s="508" t="s">
        <v>593</v>
      </c>
      <c r="L186" s="456"/>
      <c r="M186" s="456"/>
      <c r="N186" s="456"/>
      <c r="O186" s="456"/>
      <c r="P186" s="456"/>
      <c r="Q186" s="456"/>
      <c r="R186" s="456"/>
    </row>
    <row r="187" spans="2:18" ht="14.25">
      <c r="B187" s="504" t="s">
        <v>67</v>
      </c>
      <c r="D187" s="485">
        <v>2014</v>
      </c>
      <c r="E187" s="485">
        <v>2015</v>
      </c>
      <c r="F187" s="485">
        <v>2016</v>
      </c>
      <c r="G187" s="485">
        <v>2017</v>
      </c>
      <c r="H187" s="485">
        <v>2018</v>
      </c>
      <c r="I187" s="485">
        <v>2019</v>
      </c>
      <c r="J187" s="485">
        <v>2020</v>
      </c>
      <c r="L187" s="456"/>
      <c r="M187" s="456"/>
      <c r="N187" s="456"/>
      <c r="O187" s="456"/>
      <c r="P187" s="456"/>
      <c r="Q187" s="456"/>
      <c r="R187" s="456"/>
    </row>
    <row r="188" spans="2:18" ht="14.25">
      <c r="B188" s="504" t="s">
        <v>555</v>
      </c>
      <c r="D188" s="425">
        <f>F70</f>
        <v>1</v>
      </c>
      <c r="E188" s="425">
        <f>F71</f>
        <v>1.0192261715603461</v>
      </c>
      <c r="F188" s="42">
        <f>F72</f>
        <v>1.0394516368072131</v>
      </c>
      <c r="G188" s="42">
        <f>F73</f>
        <v>1.0602406695433575</v>
      </c>
      <c r="H188" s="42">
        <f>F74</f>
        <v>1.0814454829342248</v>
      </c>
      <c r="I188" s="42">
        <f>F75</f>
        <v>1.1030743925929092</v>
      </c>
      <c r="J188" s="42">
        <f>F76</f>
        <v>1.1251358804447675</v>
      </c>
    </row>
    <row r="189" spans="2:18">
      <c r="B189" s="484"/>
    </row>
    <row r="190" spans="2:18">
      <c r="I190" s="463"/>
      <c r="J190" s="463"/>
    </row>
    <row r="191" spans="2:18">
      <c r="D191" s="485">
        <v>2014</v>
      </c>
      <c r="E191" s="485">
        <v>2015</v>
      </c>
      <c r="F191" s="485">
        <v>2016</v>
      </c>
      <c r="G191" s="485">
        <v>2017</v>
      </c>
      <c r="H191" s="485">
        <v>2018</v>
      </c>
      <c r="I191" s="485">
        <v>2019</v>
      </c>
      <c r="J191" s="485">
        <v>2020</v>
      </c>
    </row>
    <row r="192" spans="2:18">
      <c r="B192" s="419" t="s">
        <v>545</v>
      </c>
      <c r="D192" s="60">
        <v>100000</v>
      </c>
      <c r="E192" s="60">
        <v>110000</v>
      </c>
      <c r="F192" s="60">
        <v>120000</v>
      </c>
      <c r="G192" s="60">
        <v>130000</v>
      </c>
      <c r="H192" s="60">
        <v>140000</v>
      </c>
      <c r="I192" s="60">
        <v>150000</v>
      </c>
      <c r="J192" s="60">
        <v>0</v>
      </c>
    </row>
    <row r="193" spans="1:10">
      <c r="B193" s="419"/>
      <c r="D193" s="38"/>
      <c r="E193" s="38"/>
      <c r="F193" s="38"/>
      <c r="G193" s="38"/>
      <c r="H193" s="38"/>
      <c r="I193" s="38"/>
      <c r="J193" s="38"/>
    </row>
    <row r="194" spans="1:10" ht="14.25">
      <c r="B194" s="504" t="s">
        <v>572</v>
      </c>
      <c r="D194" s="456"/>
      <c r="E194" s="456"/>
      <c r="F194" s="456"/>
      <c r="G194" s="456"/>
      <c r="H194" s="456"/>
      <c r="I194" s="456"/>
      <c r="J194" s="456"/>
    </row>
    <row r="195" spans="1:10">
      <c r="B195" s="419" t="s">
        <v>556</v>
      </c>
      <c r="D195" s="424">
        <f>D192/D188</f>
        <v>100000</v>
      </c>
      <c r="E195" s="424">
        <f t="shared" ref="E195:J195" si="5">E192/E188</f>
        <v>107925.01514320381</v>
      </c>
      <c r="F195" s="424">
        <f t="shared" si="5"/>
        <v>115445.4865919427</v>
      </c>
      <c r="G195" s="424">
        <f t="shared" si="5"/>
        <v>122613.67039993912</v>
      </c>
      <c r="H195" s="424">
        <f t="shared" si="5"/>
        <v>129456.36392150432</v>
      </c>
      <c r="I195" s="424">
        <f t="shared" si="5"/>
        <v>135983.57554779868</v>
      </c>
      <c r="J195" s="424">
        <f t="shared" si="5"/>
        <v>0</v>
      </c>
    </row>
    <row r="196" spans="1:10">
      <c r="B196" s="488"/>
      <c r="C196" s="456"/>
      <c r="D196" s="456"/>
      <c r="E196" s="456"/>
      <c r="F196" s="456"/>
      <c r="G196" s="456"/>
      <c r="H196" s="456"/>
      <c r="I196" s="456"/>
      <c r="J196" s="456"/>
    </row>
    <row r="197" spans="1:10" ht="14.25">
      <c r="B197" s="504" t="s">
        <v>571</v>
      </c>
      <c r="D197" s="456"/>
      <c r="E197" s="456"/>
      <c r="F197" s="456"/>
      <c r="G197" s="456"/>
      <c r="H197" s="456"/>
      <c r="I197" s="456"/>
      <c r="J197" s="456"/>
    </row>
    <row r="198" spans="1:10">
      <c r="B198" s="419" t="s">
        <v>552</v>
      </c>
      <c r="D198" s="424">
        <v>0</v>
      </c>
      <c r="E198" s="424">
        <f t="shared" ref="E198:J198" si="6">D195*E188</f>
        <v>101922.61715603461</v>
      </c>
      <c r="F198" s="424">
        <f t="shared" si="6"/>
        <v>112182.83364304646</v>
      </c>
      <c r="G198" s="424">
        <f t="shared" si="6"/>
        <v>122400.00000000003</v>
      </c>
      <c r="H198" s="424">
        <f t="shared" si="6"/>
        <v>132600.00000000003</v>
      </c>
      <c r="I198" s="424">
        <f t="shared" si="6"/>
        <v>142799.99999999997</v>
      </c>
      <c r="J198" s="424">
        <f t="shared" si="6"/>
        <v>153000.00000000003</v>
      </c>
    </row>
    <row r="204" spans="1:10" ht="18">
      <c r="B204" s="510" t="s">
        <v>607</v>
      </c>
    </row>
    <row r="206" spans="1:10" ht="15.75">
      <c r="A206" s="746" t="s">
        <v>501</v>
      </c>
    </row>
    <row r="239" spans="3:10" ht="13.5" thickBot="1"/>
    <row r="240" spans="3:10">
      <c r="C240" s="444" t="s">
        <v>518</v>
      </c>
      <c r="D240" s="445"/>
      <c r="E240" s="445"/>
      <c r="F240" s="445"/>
      <c r="G240" s="445"/>
      <c r="H240" s="445"/>
      <c r="I240" s="445"/>
      <c r="J240" s="446"/>
    </row>
    <row r="241" spans="3:10">
      <c r="C241" s="447" t="s">
        <v>535</v>
      </c>
      <c r="D241" s="399" t="s">
        <v>536</v>
      </c>
      <c r="E241" s="60"/>
      <c r="F241" s="60"/>
      <c r="G241" s="60"/>
      <c r="H241" s="60"/>
      <c r="I241" s="60"/>
      <c r="J241" s="448"/>
    </row>
    <row r="242" spans="3:10">
      <c r="C242" s="447" t="s">
        <v>503</v>
      </c>
      <c r="D242" s="60"/>
      <c r="E242" s="438">
        <v>1</v>
      </c>
      <c r="F242" s="60"/>
      <c r="G242" s="60"/>
      <c r="H242" s="60"/>
      <c r="I242" s="60"/>
      <c r="J242" s="448"/>
    </row>
    <row r="243" spans="3:10">
      <c r="C243" s="447" t="s">
        <v>503</v>
      </c>
      <c r="D243" s="399" t="s">
        <v>504</v>
      </c>
      <c r="E243" s="438">
        <v>1.0369999999999999</v>
      </c>
      <c r="F243" s="399" t="s">
        <v>506</v>
      </c>
      <c r="G243" s="60"/>
      <c r="H243" s="60"/>
      <c r="I243" s="60"/>
      <c r="J243" s="448"/>
    </row>
    <row r="244" spans="3:10">
      <c r="C244" s="447" t="s">
        <v>503</v>
      </c>
      <c r="D244" s="399" t="s">
        <v>504</v>
      </c>
      <c r="E244" s="438">
        <v>1.0369999999999999</v>
      </c>
      <c r="F244" s="399" t="s">
        <v>509</v>
      </c>
      <c r="G244" s="60"/>
      <c r="H244" s="60"/>
      <c r="I244" s="60"/>
      <c r="J244" s="448"/>
    </row>
    <row r="245" spans="3:10">
      <c r="C245" s="447" t="s">
        <v>503</v>
      </c>
      <c r="D245" s="399" t="s">
        <v>504</v>
      </c>
      <c r="E245" s="438">
        <v>1.0369999999999999</v>
      </c>
      <c r="F245" s="60"/>
      <c r="G245" s="60"/>
      <c r="H245" s="60"/>
      <c r="I245" s="60"/>
      <c r="J245" s="448"/>
    </row>
    <row r="246" spans="3:10">
      <c r="C246" s="447" t="s">
        <v>505</v>
      </c>
      <c r="D246" s="399" t="s">
        <v>504</v>
      </c>
      <c r="E246" s="439">
        <v>1.0369999999999999</v>
      </c>
      <c r="F246" s="60"/>
      <c r="G246" s="60"/>
      <c r="H246" s="60"/>
      <c r="I246" s="60"/>
      <c r="J246" s="448"/>
    </row>
    <row r="247" spans="3:10">
      <c r="C247" s="447" t="s">
        <v>505</v>
      </c>
      <c r="D247" s="399" t="s">
        <v>507</v>
      </c>
      <c r="E247" s="439">
        <f>1.037*1.046</f>
        <v>1.0847020000000001</v>
      </c>
      <c r="F247" s="399" t="s">
        <v>508</v>
      </c>
      <c r="G247" s="60"/>
      <c r="H247" s="60"/>
      <c r="I247" s="60"/>
      <c r="J247" s="448"/>
    </row>
    <row r="248" spans="3:10">
      <c r="C248" s="447" t="s">
        <v>505</v>
      </c>
      <c r="D248" s="399" t="s">
        <v>507</v>
      </c>
      <c r="E248" s="439">
        <f>1.037*1.046</f>
        <v>1.0847020000000001</v>
      </c>
      <c r="F248" s="399" t="s">
        <v>510</v>
      </c>
      <c r="G248" s="60"/>
      <c r="H248" s="60"/>
      <c r="I248" s="60"/>
      <c r="J248" s="448"/>
    </row>
    <row r="249" spans="3:10">
      <c r="C249" s="447" t="s">
        <v>505</v>
      </c>
      <c r="D249" s="399" t="s">
        <v>507</v>
      </c>
      <c r="E249" s="439">
        <f>1.037*1.046</f>
        <v>1.0847020000000001</v>
      </c>
      <c r="F249" s="60"/>
      <c r="G249" s="60">
        <f>1.037*1.046</f>
        <v>1.0847020000000001</v>
      </c>
      <c r="H249" s="60"/>
      <c r="I249" s="60"/>
      <c r="J249" s="448"/>
    </row>
    <row r="250" spans="3:10">
      <c r="C250" s="449"/>
      <c r="D250" s="399" t="s">
        <v>507</v>
      </c>
      <c r="E250" s="440">
        <f>1.037*1.046</f>
        <v>1.0847020000000001</v>
      </c>
      <c r="F250" s="60"/>
      <c r="G250" s="60"/>
      <c r="H250" s="60"/>
      <c r="I250" s="60"/>
      <c r="J250" s="448"/>
    </row>
    <row r="251" spans="3:10">
      <c r="C251" s="449"/>
      <c r="D251" s="399"/>
      <c r="E251" s="98"/>
      <c r="F251" s="60"/>
      <c r="G251" s="98">
        <f>SUM(E242:E245)</f>
        <v>4.1109999999999998</v>
      </c>
      <c r="H251" s="399" t="s">
        <v>503</v>
      </c>
      <c r="I251" s="399" t="s">
        <v>511</v>
      </c>
      <c r="J251" s="448"/>
    </row>
    <row r="252" spans="3:10">
      <c r="C252" s="449"/>
      <c r="D252" s="60"/>
      <c r="E252" s="98"/>
      <c r="F252" s="60"/>
      <c r="G252" s="98">
        <f>SUM(E246:E249)</f>
        <v>4.2911060000000001</v>
      </c>
      <c r="H252" s="399" t="s">
        <v>505</v>
      </c>
      <c r="I252" s="399" t="s">
        <v>511</v>
      </c>
      <c r="J252" s="448"/>
    </row>
    <row r="253" spans="3:10">
      <c r="C253" s="449"/>
      <c r="D253" s="60"/>
      <c r="E253" s="98"/>
      <c r="F253" s="60"/>
      <c r="G253" s="441">
        <f>G252/G251</f>
        <v>1.0438107516419364</v>
      </c>
      <c r="H253" s="399" t="s">
        <v>512</v>
      </c>
      <c r="I253" s="399" t="s">
        <v>513</v>
      </c>
      <c r="J253" s="448"/>
    </row>
    <row r="254" spans="3:10">
      <c r="C254" s="450" t="s">
        <v>514</v>
      </c>
      <c r="D254" s="240" t="s">
        <v>516</v>
      </c>
      <c r="E254" s="442"/>
      <c r="F254" s="240"/>
      <c r="G254" s="60"/>
      <c r="H254" s="60"/>
      <c r="I254" s="60"/>
      <c r="J254" s="448"/>
    </row>
    <row r="255" spans="3:10" ht="15.75">
      <c r="C255" s="449"/>
      <c r="D255" s="443">
        <f>((1*1.037)+(3*1.046))/4</f>
        <v>1.04375</v>
      </c>
      <c r="E255" s="98"/>
      <c r="F255" s="60"/>
      <c r="G255" s="60"/>
      <c r="H255" s="60"/>
      <c r="I255" s="60"/>
      <c r="J255" s="448"/>
    </row>
    <row r="256" spans="3:10">
      <c r="C256" s="449"/>
      <c r="D256" s="60"/>
      <c r="E256" s="98"/>
      <c r="F256" s="60"/>
      <c r="G256" s="60"/>
      <c r="H256" s="60"/>
      <c r="I256" s="60"/>
      <c r="J256" s="448"/>
    </row>
    <row r="257" spans="2:12">
      <c r="C257" s="450" t="s">
        <v>515</v>
      </c>
      <c r="D257" s="240" t="s">
        <v>517</v>
      </c>
      <c r="E257" s="442"/>
      <c r="F257" s="240"/>
      <c r="G257" s="240"/>
      <c r="H257" s="60"/>
      <c r="I257" s="60"/>
      <c r="J257" s="448"/>
    </row>
    <row r="258" spans="2:12" ht="16.5" thickBot="1">
      <c r="C258" s="451"/>
      <c r="D258" s="452">
        <f>(1+3*1.046)/((1/1.037)+3)</f>
        <v>1.0438107516419362</v>
      </c>
      <c r="E258" s="453"/>
      <c r="F258" s="453"/>
      <c r="G258" s="453"/>
      <c r="H258" s="453"/>
      <c r="I258" s="453"/>
      <c r="J258" s="454"/>
    </row>
    <row r="263" spans="2:12" ht="15.75">
      <c r="B263" s="455" t="s">
        <v>523</v>
      </c>
      <c r="C263" s="456"/>
      <c r="D263" s="456"/>
      <c r="E263" s="456"/>
      <c r="F263" s="456"/>
      <c r="G263" s="456"/>
      <c r="H263" s="456"/>
      <c r="I263" s="456"/>
      <c r="J263" s="456"/>
      <c r="K263" s="456"/>
      <c r="L263" s="456"/>
    </row>
    <row r="264" spans="2:12">
      <c r="B264" s="457" t="s">
        <v>546</v>
      </c>
      <c r="C264" s="456"/>
      <c r="D264" s="456"/>
      <c r="E264" s="456"/>
      <c r="F264" s="456"/>
      <c r="G264" s="456"/>
      <c r="H264" s="456"/>
      <c r="I264" s="456"/>
      <c r="J264" s="456"/>
      <c r="K264" s="456"/>
      <c r="L264" s="456"/>
    </row>
    <row r="265" spans="2:12" ht="13.5" thickBot="1">
      <c r="B265" s="458" t="s">
        <v>31</v>
      </c>
      <c r="C265" s="456"/>
      <c r="D265" s="456"/>
      <c r="E265" s="456"/>
      <c r="F265" s="456"/>
      <c r="G265" s="456"/>
      <c r="H265" s="456"/>
      <c r="I265" s="456"/>
      <c r="J265" s="456"/>
      <c r="K265" s="456"/>
      <c r="L265" s="456"/>
    </row>
    <row r="266" spans="2:12">
      <c r="B266" s="459">
        <v>2005</v>
      </c>
      <c r="C266" s="460">
        <v>2006</v>
      </c>
      <c r="D266" s="460">
        <v>2007</v>
      </c>
      <c r="E266" s="460">
        <v>2008</v>
      </c>
      <c r="F266" s="460">
        <v>2009</v>
      </c>
      <c r="G266" s="460">
        <v>2010</v>
      </c>
      <c r="H266" s="460">
        <v>2011</v>
      </c>
      <c r="I266" s="460">
        <v>2012</v>
      </c>
      <c r="J266" s="460">
        <v>2013</v>
      </c>
      <c r="K266" s="460">
        <v>2014</v>
      </c>
      <c r="L266" s="461">
        <v>2015</v>
      </c>
    </row>
    <row r="267" spans="2:12">
      <c r="B267" s="42">
        <v>0.80173187865734674</v>
      </c>
      <c r="C267" s="42">
        <v>0.8273667916252323</v>
      </c>
      <c r="D267" s="42">
        <v>0.84738813812982849</v>
      </c>
      <c r="E267" s="42">
        <v>0.87433741509529039</v>
      </c>
      <c r="F267" s="42">
        <v>0.90758460116332917</v>
      </c>
      <c r="G267" s="42">
        <v>0.93954471782775895</v>
      </c>
      <c r="H267" s="42">
        <v>0.95727925425193439</v>
      </c>
      <c r="I267" s="42">
        <v>0.97212205618723302</v>
      </c>
      <c r="J267" s="42">
        <v>0.98840798241312089</v>
      </c>
      <c r="K267" s="42">
        <v>1</v>
      </c>
      <c r="L267" s="42">
        <v>1.01</v>
      </c>
    </row>
    <row r="269" spans="2:12">
      <c r="B269" s="420" t="s">
        <v>30</v>
      </c>
    </row>
    <row r="270" spans="2:12">
      <c r="B270" s="42">
        <v>0.80173187865734674</v>
      </c>
      <c r="C270" s="42">
        <v>0.8273667916252323</v>
      </c>
      <c r="D270" s="42">
        <v>0.84738813812982849</v>
      </c>
      <c r="E270" s="42">
        <v>0.87433741509529039</v>
      </c>
      <c r="F270" s="42">
        <v>0.90758460116332917</v>
      </c>
      <c r="G270" s="42">
        <v>0.93954471782775895</v>
      </c>
      <c r="H270" s="42">
        <v>0.95727925425193439</v>
      </c>
      <c r="I270" s="42">
        <v>0.97212205618723302</v>
      </c>
      <c r="J270" s="42">
        <v>0.98840798241312089</v>
      </c>
      <c r="K270" s="42">
        <v>1</v>
      </c>
      <c r="L270" s="42">
        <v>1.01</v>
      </c>
    </row>
    <row r="272" spans="2:12">
      <c r="B272" s="420" t="s">
        <v>99</v>
      </c>
    </row>
    <row r="273" spans="1:12">
      <c r="B273" s="42">
        <v>0.80173187865734674</v>
      </c>
      <c r="C273" s="42">
        <v>0.8273667916252323</v>
      </c>
      <c r="D273" s="42">
        <v>0.84738813812982849</v>
      </c>
      <c r="E273" s="42">
        <v>0.87433741509529039</v>
      </c>
      <c r="F273" s="50">
        <v>0.90758460116332917</v>
      </c>
      <c r="G273" s="42">
        <v>0.93954471782775895</v>
      </c>
      <c r="H273" s="42">
        <v>0.95727925425193439</v>
      </c>
      <c r="I273" s="42">
        <v>0.97212205618723302</v>
      </c>
      <c r="J273" s="42">
        <v>0.98840798241312089</v>
      </c>
      <c r="K273" s="42">
        <v>1</v>
      </c>
      <c r="L273" s="42">
        <v>1.01</v>
      </c>
    </row>
    <row r="275" spans="1:12" ht="15">
      <c r="B275" s="512" t="s">
        <v>524</v>
      </c>
      <c r="C275" s="486"/>
      <c r="D275" s="486"/>
      <c r="E275" s="486"/>
      <c r="F275" s="486"/>
      <c r="G275" s="486"/>
      <c r="H275" s="486"/>
      <c r="I275" s="486"/>
      <c r="J275" s="486"/>
      <c r="K275" s="486"/>
      <c r="L275" s="486"/>
    </row>
    <row r="276" spans="1:12">
      <c r="C276" s="456"/>
      <c r="D276" s="456"/>
      <c r="E276" s="456"/>
      <c r="F276" s="456"/>
      <c r="G276" s="456"/>
      <c r="H276" s="456"/>
      <c r="I276" s="456"/>
      <c r="J276" s="458"/>
      <c r="K276" s="456"/>
      <c r="L276" s="456"/>
    </row>
    <row r="277" spans="1:12">
      <c r="B277" s="463"/>
      <c r="C277" s="463"/>
      <c r="D277" s="463"/>
      <c r="E277" s="463"/>
      <c r="F277" s="463"/>
      <c r="G277" s="463"/>
      <c r="H277" s="463"/>
      <c r="I277" s="463"/>
      <c r="J277" s="463"/>
      <c r="K277" s="463"/>
      <c r="L277" s="463"/>
    </row>
    <row r="282" spans="1:12" ht="18">
      <c r="A282" s="746" t="s">
        <v>501</v>
      </c>
      <c r="B282" s="510" t="s">
        <v>502</v>
      </c>
    </row>
    <row r="283" spans="1:12" ht="15.75">
      <c r="B283" s="426"/>
    </row>
    <row r="284" spans="1:12" ht="15.75">
      <c r="B284" s="372"/>
    </row>
    <row r="303" spans="2:15" ht="15">
      <c r="B303" s="508" t="s">
        <v>573</v>
      </c>
    </row>
    <row r="304" spans="2:15" ht="15.75">
      <c r="B304" s="462" t="s">
        <v>525</v>
      </c>
      <c r="O304"/>
    </row>
    <row r="305" spans="1:15" ht="14.25">
      <c r="B305" s="511" t="s">
        <v>614</v>
      </c>
      <c r="M305" s="456"/>
      <c r="N305" s="456"/>
      <c r="O305" s="456"/>
    </row>
    <row r="306" spans="1:15" ht="15" thickBot="1">
      <c r="B306" s="269" t="s">
        <v>31</v>
      </c>
      <c r="M306" s="456"/>
      <c r="N306" s="456"/>
      <c r="O306" s="456"/>
    </row>
    <row r="307" spans="1:15">
      <c r="B307" s="464">
        <v>2005</v>
      </c>
      <c r="C307" s="465">
        <v>2006</v>
      </c>
      <c r="D307" s="465">
        <v>2007</v>
      </c>
      <c r="E307" s="465">
        <v>2008</v>
      </c>
      <c r="F307" s="465">
        <v>2009</v>
      </c>
      <c r="G307" s="465">
        <v>2010</v>
      </c>
      <c r="H307" s="465">
        <v>2011</v>
      </c>
      <c r="I307" s="465">
        <v>2012</v>
      </c>
      <c r="J307" s="465">
        <v>2013</v>
      </c>
      <c r="K307" s="465">
        <v>2014</v>
      </c>
      <c r="L307" s="466">
        <v>2015</v>
      </c>
      <c r="M307" s="463"/>
      <c r="N307" s="463"/>
      <c r="O307" s="463"/>
    </row>
    <row r="308" spans="1:15">
      <c r="B308" s="42">
        <v>0.7782218146644625</v>
      </c>
      <c r="C308" s="42">
        <v>0.83815144358681803</v>
      </c>
      <c r="D308" s="42">
        <v>0.85954859097066638</v>
      </c>
      <c r="E308" s="42">
        <v>0.90825418965493399</v>
      </c>
      <c r="F308" s="42">
        <v>0.91339809304736519</v>
      </c>
      <c r="G308" s="42">
        <v>0.94045299975512064</v>
      </c>
      <c r="H308" s="42">
        <v>0.96956269206230372</v>
      </c>
      <c r="I308" s="42">
        <v>0.97979956017954739</v>
      </c>
      <c r="J308" s="42">
        <v>0.99381343563695845</v>
      </c>
      <c r="K308" s="42">
        <v>1</v>
      </c>
      <c r="L308" s="42">
        <v>1.0134744038104564</v>
      </c>
      <c r="M308" s="431"/>
      <c r="N308" s="431"/>
      <c r="O308" s="431"/>
    </row>
    <row r="309" spans="1:15">
      <c r="B309" s="456"/>
      <c r="C309" s="456"/>
      <c r="D309" s="456"/>
      <c r="E309" s="456"/>
      <c r="F309" s="456"/>
      <c r="G309" s="456"/>
      <c r="H309" s="456"/>
      <c r="I309" s="456"/>
      <c r="J309" s="456"/>
      <c r="K309" s="456"/>
      <c r="L309" s="456"/>
      <c r="M309" s="456"/>
      <c r="N309" s="456"/>
      <c r="O309" s="456"/>
    </row>
    <row r="310" spans="1:15" ht="14.25">
      <c r="B310" s="279" t="s">
        <v>30</v>
      </c>
      <c r="C310" s="456"/>
      <c r="D310" s="456"/>
      <c r="E310" s="456"/>
      <c r="F310" s="456"/>
      <c r="G310" s="456"/>
      <c r="H310" s="456"/>
      <c r="I310" s="456"/>
      <c r="J310" s="456"/>
      <c r="K310" s="456"/>
      <c r="L310" s="456"/>
      <c r="M310" s="456"/>
      <c r="N310" s="456"/>
      <c r="O310" s="456"/>
    </row>
    <row r="311" spans="1:15">
      <c r="B311" s="42">
        <v>0.78614756486449411</v>
      </c>
      <c r="C311" s="42">
        <v>0.84398136526776879</v>
      </c>
      <c r="D311" s="42">
        <v>0.86616865328788706</v>
      </c>
      <c r="E311" s="42">
        <v>0.91207871851412636</v>
      </c>
      <c r="F311" s="42">
        <v>0.91683141764571841</v>
      </c>
      <c r="G311" s="42">
        <v>0.94652935675792471</v>
      </c>
      <c r="H311" s="42">
        <v>0.97697724257957719</v>
      </c>
      <c r="I311" s="42">
        <v>0.98383395416320973</v>
      </c>
      <c r="J311" s="42">
        <v>0.99836913716067011</v>
      </c>
      <c r="K311" s="42">
        <v>1.0033866380693937</v>
      </c>
      <c r="L311" s="42">
        <v>1.0174833615909185</v>
      </c>
      <c r="M311" s="431"/>
      <c r="N311" s="431"/>
      <c r="O311" s="431"/>
    </row>
    <row r="312" spans="1:15" ht="15.75">
      <c r="A312" s="746" t="s">
        <v>501</v>
      </c>
      <c r="M312" s="456"/>
      <c r="N312" s="456"/>
      <c r="O312" s="456"/>
    </row>
    <row r="313" spans="1:15" ht="14.25">
      <c r="B313" s="269" t="s">
        <v>99</v>
      </c>
      <c r="M313" s="456"/>
      <c r="N313" s="456"/>
      <c r="O313" s="456"/>
    </row>
    <row r="314" spans="1:15">
      <c r="B314" s="42">
        <v>0.78349415373630338</v>
      </c>
      <c r="C314" s="42">
        <v>0.8411327530648256</v>
      </c>
      <c r="D314" s="42">
        <v>0.86324515438482785</v>
      </c>
      <c r="E314" s="42">
        <v>0.90900026361627462</v>
      </c>
      <c r="F314" s="50">
        <v>0.91373692140228691</v>
      </c>
      <c r="G314" s="42">
        <v>0.94333462380875688</v>
      </c>
      <c r="H314" s="42">
        <v>0.97367974169894222</v>
      </c>
      <c r="I314" s="42">
        <v>0.9805133104584639</v>
      </c>
      <c r="J314" s="42">
        <v>0.99499943419779069</v>
      </c>
      <c r="K314" s="42">
        <v>1</v>
      </c>
      <c r="L314" s="42">
        <v>1.0140491441550867</v>
      </c>
      <c r="M314" s="431"/>
      <c r="N314" s="431"/>
      <c r="O314" s="431"/>
    </row>
    <row r="315" spans="1:15">
      <c r="M315" s="456"/>
      <c r="N315" s="456"/>
      <c r="O315" s="456"/>
    </row>
    <row r="316" spans="1:15" ht="15.75">
      <c r="B316" s="410" t="s">
        <v>574</v>
      </c>
      <c r="C316"/>
      <c r="D316"/>
      <c r="E316"/>
      <c r="F316"/>
      <c r="G316"/>
      <c r="H316"/>
      <c r="I316"/>
      <c r="J316"/>
      <c r="K316"/>
      <c r="L316"/>
      <c r="M316"/>
      <c r="N316"/>
      <c r="O316"/>
    </row>
  </sheetData>
  <mergeCells count="12">
    <mergeCell ref="A2:M2"/>
    <mergeCell ref="B158:R161"/>
    <mergeCell ref="L3:M3"/>
    <mergeCell ref="B58:G58"/>
    <mergeCell ref="B99:L100"/>
    <mergeCell ref="B104:L105"/>
    <mergeCell ref="F128:G128"/>
    <mergeCell ref="B5:I5"/>
    <mergeCell ref="B9:I9"/>
    <mergeCell ref="B10:E10"/>
    <mergeCell ref="B14:H14"/>
    <mergeCell ref="B15:F15"/>
  </mergeCells>
  <conditionalFormatting sqref="C59">
    <cfRule type="expression" dxfId="73" priority="604" stopIfTrue="1">
      <formula>$L29=1</formula>
    </cfRule>
    <cfRule type="expression" dxfId="72" priority="605" stopIfTrue="1">
      <formula>$L$27=2</formula>
    </cfRule>
    <cfRule type="expression" dxfId="71" priority="606" stopIfTrue="1">
      <formula>$L$27=3</formula>
    </cfRule>
  </conditionalFormatting>
  <conditionalFormatting sqref="B59">
    <cfRule type="cellIs" dxfId="70" priority="601" stopIfTrue="1" operator="equal">
      <formula>"army"</formula>
    </cfRule>
    <cfRule type="cellIs" dxfId="69" priority="602" stopIfTrue="1" operator="equal">
      <formula>"navy"</formula>
    </cfRule>
    <cfRule type="cellIs" dxfId="68" priority="603" stopIfTrue="1" operator="equal">
      <formula>"marine corps"</formula>
    </cfRule>
  </conditionalFormatting>
  <conditionalFormatting sqref="D59:G59">
    <cfRule type="expression" dxfId="67" priority="598" stopIfTrue="1">
      <formula>$L29=1</formula>
    </cfRule>
    <cfRule type="expression" dxfId="66" priority="599" stopIfTrue="1">
      <formula>$L$27=2</formula>
    </cfRule>
    <cfRule type="expression" dxfId="65" priority="600" stopIfTrue="1">
      <formula>$L$27=3</formula>
    </cfRule>
  </conditionalFormatting>
  <conditionalFormatting sqref="B58">
    <cfRule type="expression" dxfId="64" priority="595" stopIfTrue="1">
      <formula>$L$27=1</formula>
    </cfRule>
    <cfRule type="expression" dxfId="63" priority="596" stopIfTrue="1">
      <formula>$L$27=2</formula>
    </cfRule>
    <cfRule type="expression" dxfId="62" priority="597" stopIfTrue="1">
      <formula>$L$27=3</formula>
    </cfRule>
  </conditionalFormatting>
  <conditionalFormatting sqref="C72:G77 B88:L91 M308:O308 M311:O311 M314:O314 B267:L267 B270:L270 B273:L273 F188:J188 F137:J137 O137:S138 N183:R185">
    <cfRule type="cellIs" dxfId="61" priority="237" stopIfTrue="1" operator="equal">
      <formula>1</formula>
    </cfRule>
  </conditionalFormatting>
  <conditionalFormatting sqref="B72:B76">
    <cfRule type="cellIs" dxfId="60" priority="232" stopIfTrue="1" operator="equal">
      <formula>$D$2</formula>
    </cfRule>
  </conditionalFormatting>
  <conditionalFormatting sqref="C59">
    <cfRule type="expression" dxfId="59" priority="224" stopIfTrue="1">
      <formula>$L59=1</formula>
    </cfRule>
    <cfRule type="expression" dxfId="58" priority="225" stopIfTrue="1">
      <formula>$L$2=2</formula>
    </cfRule>
    <cfRule type="expression" dxfId="57" priority="226" stopIfTrue="1">
      <formula>$L$2=3</formula>
    </cfRule>
  </conditionalFormatting>
  <conditionalFormatting sqref="D59:G59">
    <cfRule type="expression" dxfId="56" priority="218" stopIfTrue="1">
      <formula>$L59=1</formula>
    </cfRule>
    <cfRule type="expression" dxfId="55" priority="219" stopIfTrue="1">
      <formula>$L$2=2</formula>
    </cfRule>
    <cfRule type="expression" dxfId="54" priority="220" stopIfTrue="1">
      <formula>$L$2=3</formula>
    </cfRule>
  </conditionalFormatting>
  <conditionalFormatting sqref="B58">
    <cfRule type="expression" dxfId="53" priority="215" stopIfTrue="1">
      <formula>$L$2=1</formula>
    </cfRule>
    <cfRule type="expression" dxfId="52" priority="216" stopIfTrue="1">
      <formula>$L$2=2</formula>
    </cfRule>
    <cfRule type="expression" dxfId="51" priority="217" stopIfTrue="1">
      <formula>$L$2=3</formula>
    </cfRule>
  </conditionalFormatting>
  <conditionalFormatting sqref="B61:B76">
    <cfRule type="cellIs" dxfId="50" priority="13" stopIfTrue="1" operator="equal">
      <formula>$D$2</formula>
    </cfRule>
  </conditionalFormatting>
  <conditionalFormatting sqref="C61:G76">
    <cfRule type="cellIs" dxfId="49" priority="12" stopIfTrue="1" operator="equal">
      <formula>1</formula>
    </cfRule>
  </conditionalFormatting>
  <conditionalFormatting sqref="B267:L267">
    <cfRule type="cellIs" dxfId="48" priority="11" stopIfTrue="1" operator="equal">
      <formula>1</formula>
    </cfRule>
  </conditionalFormatting>
  <conditionalFormatting sqref="B270:L270">
    <cfRule type="cellIs" dxfId="47" priority="10" stopIfTrue="1" operator="equal">
      <formula>1</formula>
    </cfRule>
  </conditionalFormatting>
  <conditionalFormatting sqref="B273:L273">
    <cfRule type="cellIs" dxfId="46" priority="9" stopIfTrue="1" operator="equal">
      <formula>1</formula>
    </cfRule>
  </conditionalFormatting>
  <conditionalFormatting sqref="B61:B76">
    <cfRule type="cellIs" dxfId="45" priority="5" stopIfTrue="1" operator="equal">
      <formula>$D$2</formula>
    </cfRule>
  </conditionalFormatting>
  <conditionalFormatting sqref="C61:G76">
    <cfRule type="cellIs" dxfId="44" priority="4" stopIfTrue="1" operator="equal">
      <formula>1</formula>
    </cfRule>
  </conditionalFormatting>
  <conditionalFormatting sqref="B314:L314">
    <cfRule type="cellIs" dxfId="43" priority="1" stopIfTrue="1" operator="equal">
      <formula>1</formula>
    </cfRule>
  </conditionalFormatting>
  <conditionalFormatting sqref="B308:L308">
    <cfRule type="cellIs" dxfId="42" priority="3" stopIfTrue="1" operator="equal">
      <formula>1</formula>
    </cfRule>
  </conditionalFormatting>
  <conditionalFormatting sqref="B311:L311">
    <cfRule type="cellIs" dxfId="41" priority="2" stopIfTrue="1" operator="equal">
      <formula>1</formula>
    </cfRule>
  </conditionalFormatting>
  <hyperlinks>
    <hyperlink ref="L3:M3" location="Main!A1" display="Return to Main"/>
    <hyperlink ref="B5" location="Example_notes!A48" display="A brief example of the mechanical application of inflation factors."/>
    <hyperlink ref="B9" location="Example_notes!A205" display="Construction of fiscal year factors from annual Pay guidance."/>
    <hyperlink ref="B10" location="Example_notes!A285" display="Brief review of &quot;Composite Rates&quot;"/>
    <hyperlink ref="A282" location="Examples_notes!A1" display="TOP"/>
    <hyperlink ref="A312" location="Examples_notes!A1" display="TOP"/>
    <hyperlink ref="A206" location="Examples_notes!A1" display="TOP"/>
    <hyperlink ref="A130" location="Examples_notes!A1" display="TOP"/>
    <hyperlink ref="A58" location="Examples_notes!A1" display="TOP"/>
    <hyperlink ref="B14" r:id="rId1" display="DAU cource materials for BCF 106 or BCF 204 for normalization"/>
    <hyperlink ref="B15" r:id="rId2" display="B. The DOD Inflation Handbook - 2nd editition"/>
    <hyperlink ref="B5:I5" location="Examples_notes!A48" display="A brief example of the mechanical application of inflation factors."/>
    <hyperlink ref="B9:I9" location="Examples_notes!A210" display="Construction of fiscal year factors from annual Pay guidance."/>
    <hyperlink ref="B10:E10" location="Examples_notes!A285" display="Brief review of &quot;Composite Rates&quot;"/>
  </hyperlinks>
  <pageMargins left="0" right="0" top="0" bottom="0" header="0.3" footer="0.3"/>
  <pageSetup scale="65" fitToHeight="3" orientation="portrait"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70"/>
  <sheetViews>
    <sheetView showGridLines="0" showRowColHeaders="0" workbookViewId="0">
      <pane xSplit="1" ySplit="13" topLeftCell="B14" activePane="bottomRight" state="frozen"/>
      <selection activeCell="I10" sqref="I10"/>
      <selection pane="topRight" activeCell="I10" sqref="I10"/>
      <selection pane="bottomLeft" activeCell="I10" sqref="I10"/>
      <selection pane="bottomRight" activeCell="H3" sqref="H3"/>
    </sheetView>
  </sheetViews>
  <sheetFormatPr defaultColWidth="0" defaultRowHeight="12.75"/>
  <cols>
    <col min="1" max="1" width="4.85546875" customWidth="1"/>
    <col min="2" max="3" width="7.85546875" customWidth="1"/>
    <col min="4" max="4" width="8.28515625" customWidth="1"/>
    <col min="5" max="20" width="7.85546875" customWidth="1"/>
    <col min="21" max="21" width="8.140625" customWidth="1"/>
    <col min="22" max="22" width="7.85546875" customWidth="1"/>
    <col min="23" max="23" width="9.28515625" customWidth="1"/>
    <col min="24" max="24" width="9" customWidth="1"/>
    <col min="25" max="27" width="7.85546875" customWidth="1"/>
    <col min="28" max="28" width="9.5703125" customWidth="1"/>
    <col min="29" max="42" width="7.85546875" customWidth="1"/>
    <col min="43" max="43" width="9.28515625" customWidth="1"/>
    <col min="44" max="44" width="7.85546875" customWidth="1"/>
    <col min="45" max="45" width="6.5703125" style="113" bestFit="1" customWidth="1"/>
  </cols>
  <sheetData>
    <row r="1" spans="1:45" ht="30" customHeight="1">
      <c r="A1" s="38"/>
      <c r="B1" s="817">
        <f ca="1">NOW()</f>
        <v>43565.494983564815</v>
      </c>
      <c r="C1" s="817"/>
      <c r="D1" s="361"/>
      <c r="E1" s="361"/>
      <c r="F1" s="362" t="s">
        <v>538</v>
      </c>
      <c r="G1" s="387"/>
      <c r="H1" s="363"/>
      <c r="I1" s="361"/>
      <c r="J1" s="361"/>
      <c r="K1" s="361"/>
      <c r="L1" s="361"/>
      <c r="M1" s="361"/>
      <c r="N1" s="361"/>
      <c r="O1" s="361"/>
      <c r="P1" s="361"/>
      <c r="Q1" s="820" t="s">
        <v>444</v>
      </c>
      <c r="R1" s="821"/>
      <c r="S1" s="361"/>
      <c r="T1" s="361"/>
      <c r="U1" s="361"/>
      <c r="V1" s="361"/>
      <c r="W1" s="361"/>
      <c r="X1" s="361"/>
      <c r="Y1" s="361"/>
      <c r="Z1" s="361"/>
      <c r="AA1" s="361"/>
      <c r="AB1" s="361"/>
      <c r="AC1" s="361"/>
      <c r="AD1" s="361"/>
      <c r="AE1" s="361"/>
      <c r="AF1" s="361"/>
      <c r="AG1" s="361"/>
      <c r="AH1" s="361"/>
      <c r="AI1" s="361"/>
      <c r="AJ1" s="361"/>
      <c r="AK1" s="361"/>
      <c r="AL1" s="361"/>
      <c r="AM1" s="361"/>
      <c r="AN1" s="361"/>
      <c r="AO1" s="361"/>
      <c r="AP1" s="361"/>
      <c r="AQ1" s="361"/>
      <c r="AR1" s="361"/>
      <c r="AS1" s="364"/>
    </row>
    <row r="2" spans="1:45" ht="30" customHeight="1">
      <c r="A2" s="815" t="s">
        <v>753</v>
      </c>
      <c r="B2" s="361"/>
      <c r="C2" s="363"/>
      <c r="D2" s="364"/>
      <c r="E2" s="364"/>
      <c r="F2" s="364"/>
      <c r="G2" s="364"/>
      <c r="H2" s="364"/>
      <c r="I2" s="361"/>
      <c r="J2" s="361"/>
      <c r="K2" s="361"/>
      <c r="L2" s="361"/>
      <c r="M2" s="361"/>
      <c r="N2" s="361"/>
      <c r="O2" s="361"/>
      <c r="P2" s="361"/>
      <c r="Q2" s="514"/>
      <c r="R2" s="514"/>
      <c r="S2" s="514"/>
      <c r="T2" s="514"/>
      <c r="U2" s="361"/>
      <c r="V2" s="361"/>
      <c r="W2" s="361"/>
      <c r="X2" s="361"/>
      <c r="Y2" s="361"/>
      <c r="Z2" s="361"/>
      <c r="AA2" s="361"/>
      <c r="AB2" s="816"/>
      <c r="AC2" s="816"/>
      <c r="AD2" s="816"/>
      <c r="AE2" s="816"/>
      <c r="AF2" s="361"/>
      <c r="AG2" s="361"/>
      <c r="AH2" s="361"/>
      <c r="AI2" s="361"/>
      <c r="AJ2" s="361"/>
      <c r="AK2" s="361"/>
      <c r="AL2" s="361"/>
      <c r="AM2" s="361"/>
      <c r="AN2" s="361"/>
      <c r="AO2" s="361"/>
      <c r="AP2" s="361"/>
      <c r="AQ2" s="361"/>
      <c r="AR2" s="361"/>
      <c r="AS2" s="364"/>
    </row>
    <row r="3" spans="1:45" ht="30" customHeight="1" thickBot="1">
      <c r="A3" s="815"/>
      <c r="B3" s="365"/>
      <c r="C3" s="361"/>
      <c r="D3" s="361"/>
      <c r="E3" s="361"/>
      <c r="F3" s="361"/>
      <c r="G3" s="361"/>
      <c r="H3" s="361"/>
      <c r="I3" s="361"/>
      <c r="J3" s="361"/>
      <c r="K3" s="361"/>
      <c r="L3" s="361"/>
      <c r="M3" s="361"/>
      <c r="N3" s="361"/>
      <c r="O3" s="361"/>
      <c r="P3" s="361"/>
      <c r="Q3" s="361"/>
      <c r="R3" s="361"/>
      <c r="S3" s="361"/>
      <c r="T3" s="361"/>
      <c r="U3" s="361"/>
      <c r="V3" s="361"/>
      <c r="W3" s="361"/>
      <c r="X3" s="361"/>
      <c r="Y3" s="361"/>
      <c r="Z3" s="361"/>
      <c r="AA3" s="361"/>
      <c r="AB3" s="816"/>
      <c r="AC3" s="816"/>
      <c r="AD3" s="816"/>
      <c r="AE3" s="816"/>
      <c r="AF3" s="361"/>
      <c r="AG3" s="361"/>
      <c r="AH3" s="361"/>
      <c r="AI3" s="361"/>
      <c r="AJ3" s="361"/>
      <c r="AK3" s="361"/>
      <c r="AL3" s="361"/>
      <c r="AM3" s="361"/>
      <c r="AN3" s="361"/>
      <c r="AO3" s="361"/>
      <c r="AP3" s="361"/>
      <c r="AQ3" s="361"/>
      <c r="AR3" s="361"/>
      <c r="AS3" s="364"/>
    </row>
    <row r="4" spans="1:45" s="38" customFormat="1" ht="30" customHeight="1" thickTop="1" thickBot="1">
      <c r="B4" s="819" t="s">
        <v>751</v>
      </c>
      <c r="C4" s="819"/>
      <c r="D4" s="819"/>
      <c r="E4" s="366">
        <v>2017</v>
      </c>
      <c r="F4" s="364"/>
      <c r="G4" s="418"/>
      <c r="H4" s="418"/>
      <c r="I4" s="818" t="s">
        <v>396</v>
      </c>
      <c r="J4" s="818"/>
      <c r="K4" s="367"/>
      <c r="L4" s="367"/>
      <c r="M4" s="367"/>
      <c r="N4" s="367"/>
      <c r="O4" s="367"/>
      <c r="P4" s="364"/>
      <c r="Q4" s="364"/>
      <c r="R4" s="364"/>
      <c r="S4" s="364"/>
      <c r="T4" s="364"/>
      <c r="U4" s="364"/>
      <c r="V4" s="364"/>
      <c r="W4" s="364"/>
      <c r="X4" s="364"/>
      <c r="Y4" s="364"/>
      <c r="Z4" s="364"/>
      <c r="AA4" s="364"/>
      <c r="AB4" s="816"/>
      <c r="AC4" s="816"/>
      <c r="AD4" s="816"/>
      <c r="AE4" s="816"/>
      <c r="AF4" s="364"/>
      <c r="AG4" s="364"/>
      <c r="AH4" s="364"/>
      <c r="AI4" s="364"/>
      <c r="AJ4" s="364"/>
      <c r="AK4" s="364"/>
      <c r="AL4" s="364"/>
      <c r="AM4" s="364"/>
      <c r="AN4" s="364"/>
      <c r="AO4" s="364"/>
      <c r="AP4" s="364"/>
      <c r="AQ4" s="364"/>
      <c r="AR4" s="364"/>
      <c r="AS4" s="364"/>
    </row>
    <row r="5" spans="1:45" s="38" customFormat="1" ht="0.75" customHeight="1" thickTop="1">
      <c r="B5" s="105"/>
      <c r="AS5" s="113"/>
    </row>
    <row r="6" spans="1:45" s="38" customFormat="1" ht="13.5" hidden="1" customHeight="1">
      <c r="A6" s="38" t="s">
        <v>236</v>
      </c>
      <c r="B6" s="105"/>
      <c r="AS6" s="113"/>
    </row>
    <row r="7" spans="1:45" s="39" customFormat="1" ht="13.5" hidden="1" customHeight="1">
      <c r="A7" s="39" t="s">
        <v>214</v>
      </c>
      <c r="B7" s="106">
        <f ca="1">LOOKUP(E4,Query!AC48:AC140,Query!O48:O139)</f>
        <v>50</v>
      </c>
      <c r="J7" s="39">
        <v>1</v>
      </c>
      <c r="AQ7" s="190"/>
      <c r="AR7" s="190"/>
      <c r="AS7" s="190"/>
    </row>
    <row r="8" spans="1:45" s="39" customFormat="1" ht="13.5" hidden="1" customHeight="1">
      <c r="A8" s="39" t="s">
        <v>216</v>
      </c>
      <c r="B8" s="105">
        <f ca="1">HLOOKUP(B$11,index1970,$B$7)/B$9 * HLOOKUP(B$11,comboutfac,$B$7)</f>
        <v>1.0392219403236966</v>
      </c>
      <c r="C8" s="105">
        <f t="shared" ref="C8:AR8" ca="1" si="0">HLOOKUP(C$11,index1970,$B$7)/C$9 * HLOOKUP(C$11,comboutfac,$B$7)</f>
        <v>1.0267315213831183</v>
      </c>
      <c r="D8" s="105">
        <f t="shared" ca="1" si="0"/>
        <v>1.0158055777513595</v>
      </c>
      <c r="E8" s="105">
        <f t="shared" ca="1" si="0"/>
        <v>1</v>
      </c>
      <c r="F8" s="105">
        <f t="shared" ca="1" si="0"/>
        <v>1.0158055777513595</v>
      </c>
      <c r="G8" s="105">
        <f t="shared" ca="1" si="0"/>
        <v>1.0586707780993649</v>
      </c>
      <c r="H8" s="105">
        <f t="shared" ca="1" si="0"/>
        <v>1.0137855401331979</v>
      </c>
      <c r="I8" s="105">
        <f t="shared" ca="1" si="0"/>
        <v>1.0118555645145502</v>
      </c>
      <c r="J8" s="105">
        <f t="shared" ca="1" si="0"/>
        <v>1</v>
      </c>
      <c r="K8" s="105">
        <f t="shared" ca="1" si="0"/>
        <v>1</v>
      </c>
      <c r="L8" s="105">
        <f t="shared" ca="1" si="0"/>
        <v>1.0646926635848166</v>
      </c>
      <c r="M8" s="105">
        <f t="shared" ca="1" si="0"/>
        <v>1.0696261693021218</v>
      </c>
      <c r="N8" s="105">
        <f t="shared" ca="1" si="0"/>
        <v>1.0646926635848166</v>
      </c>
      <c r="O8" s="105">
        <f t="shared" ca="1" si="0"/>
        <v>1.0527033357318683</v>
      </c>
      <c r="P8" s="105">
        <f t="shared" ca="1" si="0"/>
        <v>1.0009224238920897</v>
      </c>
      <c r="Q8" s="105">
        <f t="shared" ca="1" si="0"/>
        <v>1.00483807497686</v>
      </c>
      <c r="R8" s="105">
        <f t="shared" ca="1" si="0"/>
        <v>1.0008086064377542</v>
      </c>
      <c r="S8" s="105">
        <f t="shared" ca="1" si="0"/>
        <v>1.0035642647112102</v>
      </c>
      <c r="T8" s="105">
        <f t="shared" ca="1" si="0"/>
        <v>1.0338832762876888</v>
      </c>
      <c r="U8" s="105">
        <f t="shared" ca="1" si="0"/>
        <v>1.0338832762876886</v>
      </c>
      <c r="V8" s="105">
        <f t="shared" ca="1" si="0"/>
        <v>1.0147571242401623</v>
      </c>
      <c r="W8" s="105">
        <f t="shared" ca="1" si="0"/>
        <v>1.0105041924858482</v>
      </c>
      <c r="X8" s="105">
        <f t="shared" ca="1" si="0"/>
        <v>1.0152431625327658</v>
      </c>
      <c r="Y8" s="105">
        <f t="shared" ca="1" si="0"/>
        <v>1.0136125635785238</v>
      </c>
      <c r="Z8" s="105">
        <f t="shared" ca="1" si="0"/>
        <v>1.005267473218731</v>
      </c>
      <c r="AA8" s="105">
        <f t="shared" ca="1" si="0"/>
        <v>1.0134324303962616</v>
      </c>
      <c r="AB8" s="105">
        <f t="shared" ca="1" si="0"/>
        <v>1.005659053848214</v>
      </c>
      <c r="AC8" s="105">
        <f t="shared" ca="1" si="0"/>
        <v>1.0055035927544873</v>
      </c>
      <c r="AD8" s="105">
        <f t="shared" ca="1" si="0"/>
        <v>1.0095994136240514</v>
      </c>
      <c r="AE8" s="105">
        <f t="shared" ca="1" si="0"/>
        <v>1.0311449594635687</v>
      </c>
      <c r="AF8" s="105">
        <f t="shared" ca="1" si="0"/>
        <v>1.0451639086573001</v>
      </c>
      <c r="AG8" s="105">
        <f t="shared" ca="1" si="0"/>
        <v>1.0342599065479452</v>
      </c>
      <c r="AH8" s="105">
        <f t="shared" ca="1" si="0"/>
        <v>1.033611173538292</v>
      </c>
      <c r="AI8" s="105">
        <f t="shared" ca="1" si="0"/>
        <v>1.0211861521486332</v>
      </c>
      <c r="AJ8" s="105">
        <f t="shared" ca="1" si="0"/>
        <v>1.0158320699701475</v>
      </c>
      <c r="AK8" s="105">
        <f t="shared" ca="1" si="0"/>
        <v>1.0213508115004142</v>
      </c>
      <c r="AL8" s="105">
        <f t="shared" ca="1" si="0"/>
        <v>1.000906886399338</v>
      </c>
      <c r="AM8" s="105">
        <f t="shared" ca="1" si="0"/>
        <v>1.0044889451175547</v>
      </c>
      <c r="AN8" s="105">
        <f t="shared" ca="1" si="0"/>
        <v>1.0015224303752392</v>
      </c>
      <c r="AO8" s="105">
        <f t="shared" ca="1" si="0"/>
        <v>1.0044846011134643</v>
      </c>
      <c r="AP8" s="105">
        <f t="shared" ca="1" si="0"/>
        <v>1.0587524307784046</v>
      </c>
      <c r="AQ8" s="105">
        <f t="shared" ca="1" si="0"/>
        <v>1.0587524307784049</v>
      </c>
      <c r="AR8" s="105">
        <f t="shared" ca="1" si="0"/>
        <v>1.03856725967856</v>
      </c>
      <c r="AS8" s="198"/>
    </row>
    <row r="9" spans="1:45" s="39" customFormat="1" ht="13.5" hidden="1" customHeight="1">
      <c r="A9" s="39" t="s">
        <v>215</v>
      </c>
      <c r="B9" s="105">
        <f ca="1">HLOOKUP(B$11,'1970=1 Infl Index'!$A$6:$BD$63,$B$7)</f>
        <v>5.8118754823021987</v>
      </c>
      <c r="C9" s="105">
        <f ca="1">HLOOKUP(C$11,'1970=1 Infl Index'!$A$6:$BD$63,$B$7)</f>
        <v>5.7234862999169467</v>
      </c>
      <c r="D9" s="105">
        <f ca="1">HLOOKUP(D$11,'1970=1 Infl Index'!$A$6:$BD$63,$B$7)</f>
        <v>5.7234862999169467</v>
      </c>
      <c r="E9" s="105">
        <f ca="1">HLOOKUP(E$11,'1970=1 Infl Index'!$A$6:$BD$63,$B$7)</f>
        <v>6.1055577604728226</v>
      </c>
      <c r="F9" s="105">
        <f ca="1">HLOOKUP(F$11,'1970=1 Infl Index'!$A$6:$BD$63,$B$7)</f>
        <v>5.7234862999169467</v>
      </c>
      <c r="G9" s="105">
        <f ca="1">HLOOKUP(G$11,'1970=1 Infl Index'!$A$6:$BD$63,$B$7)</f>
        <v>5.813027837832343</v>
      </c>
      <c r="H9" s="105">
        <f ca="1">HLOOKUP(H$11,'1970=1 Infl Index'!$A$6:$BD$63,$B$7)</f>
        <v>5.813027837832343</v>
      </c>
      <c r="I9" s="105">
        <f ca="1">HLOOKUP(I$11,'1970=1 Infl Index'!$A$6:$BD$63,$B$7)</f>
        <v>5.8634653033279802</v>
      </c>
      <c r="J9" s="105">
        <f ca="1">HLOOKUP(J$11,'1970=1 Infl Index'!$A$6:$BD$63,$B$7)</f>
        <v>7.730192853358461</v>
      </c>
      <c r="K9" s="105">
        <f ca="1">HLOOKUP(K$11,'1970=1 Infl Index'!$A$6:$BD$63,$B$7)</f>
        <v>8.368929744513725</v>
      </c>
      <c r="L9" s="105">
        <f ca="1">HLOOKUP(L$11,'1970=1 Infl Index'!$A$6:$BD$63,$B$7)</f>
        <v>5.9587824325958687</v>
      </c>
      <c r="M9" s="105">
        <f ca="1">HLOOKUP(M$11,'1970=1 Infl Index'!$A$6:$BD$63,$B$7)</f>
        <v>4.9614564783081292</v>
      </c>
      <c r="N9" s="105">
        <f ca="1">HLOOKUP(N$11,'1970=1 Infl Index'!$A$6:$BD$63,$B$7)</f>
        <v>5.7234862999169467</v>
      </c>
      <c r="O9" s="105">
        <f ca="1">HLOOKUP(O$11,'1970=1 Infl Index'!$A$6:$BD$63,$B$7)</f>
        <v>5.7234862999169467</v>
      </c>
      <c r="P9" s="105">
        <f ca="1">HLOOKUP(P$11,'1970=1 Infl Index'!$A$6:$BD$63,$B$7)</f>
        <v>8.1591652811716848</v>
      </c>
      <c r="Q9" s="105">
        <f ca="1">HLOOKUP(Q$11,'1970=1 Infl Index'!$A$6:$BD$63,$B$7)</f>
        <v>5.1632033429114408</v>
      </c>
      <c r="R9" s="105">
        <f ca="1">HLOOKUP(R$11,'1970=1 Infl Index'!$A$6:$BD$63,$B$7)</f>
        <v>7.9972439026511042</v>
      </c>
      <c r="S9" s="105">
        <f ca="1">HLOOKUP(S$11,'1970=1 Infl Index'!$A$6:$BD$63,$B$7)</f>
        <v>5.1632033429114408</v>
      </c>
      <c r="T9" s="105">
        <f ca="1">HLOOKUP(T$11,'1970=1 Infl Index'!$A$6:$BD$63,$B$7)</f>
        <v>4.9614564783081292</v>
      </c>
      <c r="U9" s="105">
        <f ca="1">HLOOKUP(U$11,'1970=1 Infl Index'!$A$6:$BD$63,$B$7)</f>
        <v>6.6488581659881802</v>
      </c>
      <c r="V9" s="105">
        <f ca="1">HLOOKUP(V$11,'1970=1 Infl Index'!$A$6:$BD$63,$B$7)</f>
        <v>5.813027837832343</v>
      </c>
      <c r="W9" s="105">
        <f ca="1">HLOOKUP(W$11,'1970=1 Infl Index'!$A$6:$BD$63,$B$7)</f>
        <v>6.1351514900679964</v>
      </c>
      <c r="X9" s="105">
        <f ca="1">HLOOKUP(X$11,'1970=1 Infl Index'!$A$6:$BD$63,$B$7)</f>
        <v>5.813027837832343</v>
      </c>
      <c r="Y9" s="105">
        <f ca="1">HLOOKUP(Y$11,'1970=1 Infl Index'!$A$6:$BD$63,$B$7)</f>
        <v>5.9091157610458467</v>
      </c>
      <c r="Z9" s="105">
        <f ca="1">HLOOKUP(Z$11,'1970=1 Infl Index'!$A$6:$BD$63,$B$7)</f>
        <v>6.9483868869820018</v>
      </c>
      <c r="AA9" s="105">
        <f ca="1">HLOOKUP(AA$11,'1970=1 Infl Index'!$A$6:$BD$63,$B$7)</f>
        <v>5.813027837832343</v>
      </c>
      <c r="AB9" s="105">
        <f ca="1">HLOOKUP(AB$11,'1970=1 Infl Index'!$A$6:$BD$63,$B$7)</f>
        <v>5.8928159766162418</v>
      </c>
      <c r="AC9" s="105">
        <f ca="1">HLOOKUP(AC$11,'1970=1 Infl Index'!$A$6:$BD$63,$B$7)</f>
        <v>7.1045099333077646</v>
      </c>
      <c r="AD9" s="105">
        <f ca="1">HLOOKUP(AD$11,'1970=1 Infl Index'!$A$6:$BD$63,$B$7)</f>
        <v>5.813027837832343</v>
      </c>
      <c r="AE9" s="105">
        <f ca="1">HLOOKUP(AE$11,'1970=1 Infl Index'!$A$6:$BD$63,$B$7)</f>
        <v>4.9614564783081292</v>
      </c>
      <c r="AF9" s="105">
        <f ca="1">HLOOKUP(AF$11,'1970=1 Infl Index'!$A$6:$BD$63,$B$7)</f>
        <v>8.0360284547468552</v>
      </c>
      <c r="AG9" s="105">
        <f ca="1">HLOOKUP(AG$11,'1970=1 Infl Index'!$A$6:$BD$63,$B$7)</f>
        <v>5.8118754823021987</v>
      </c>
      <c r="AH9" s="105">
        <f ca="1">HLOOKUP(AH$11,'1970=1 Infl Index'!$A$6:$BD$63,$B$7)</f>
        <v>4.9614564783081292</v>
      </c>
      <c r="AI9" s="105">
        <f ca="1">HLOOKUP(AI$11,'1970=1 Infl Index'!$A$6:$BD$63,$B$7)</f>
        <v>5.1626134410091735</v>
      </c>
      <c r="AJ9" s="105">
        <f ca="1">HLOOKUP(AJ$11,'1970=1 Infl Index'!$A$6:$BD$63,$B$7)</f>
        <v>4.9614564783081292</v>
      </c>
      <c r="AK9" s="105">
        <f ca="1">HLOOKUP(AK$11,'1970=1 Infl Index'!$A$6:$BD$63,$B$7)</f>
        <v>5.132679641262186</v>
      </c>
      <c r="AL9" s="105">
        <f ca="1">HLOOKUP(AL$11,'1970=1 Infl Index'!$A$6:$BD$63,$B$7)</f>
        <v>7.8603859764660973</v>
      </c>
      <c r="AM9" s="105">
        <f ca="1">HLOOKUP(AM$11,'1970=1 Infl Index'!$A$6:$BD$63,$B$7)</f>
        <v>5.1632033429114408</v>
      </c>
      <c r="AN9" s="105">
        <f ca="1">HLOOKUP(AN$11,'1970=1 Infl Index'!$A$6:$BD$63,$B$7)</f>
        <v>7.8204096737861111</v>
      </c>
      <c r="AO9" s="105">
        <f ca="1">HLOOKUP(AO$11,'1970=1 Infl Index'!$A$6:$BD$63,$B$7)</f>
        <v>5.1632033429114408</v>
      </c>
      <c r="AP9" s="105">
        <f ca="1">HLOOKUP(AP$11,'1970=1 Infl Index'!$A$6:$BD$63,$B$7)</f>
        <v>8.0360284547468552</v>
      </c>
      <c r="AQ9" s="105">
        <f ca="1">HLOOKUP(AQ$11,'1970=1 Infl Index'!$A$6:$BD$63,$B$7)</f>
        <v>6.6488581659881802</v>
      </c>
      <c r="AR9" s="105">
        <f ca="1">HLOOKUP(AR$11,'1970=1 Infl Index'!$A$6:$BD$63,$B$7)</f>
        <v>5.8118754823021987</v>
      </c>
      <c r="AS9" s="192"/>
    </row>
    <row r="10" spans="1:45" s="39" customFormat="1" ht="13.5" hidden="1" customHeight="1">
      <c r="A10" s="39" t="s">
        <v>213</v>
      </c>
      <c r="B10" s="39">
        <v>1</v>
      </c>
      <c r="C10" s="39">
        <f>+B10+1</f>
        <v>2</v>
      </c>
      <c r="D10" s="39">
        <f t="shared" ref="D10:O10" si="1">+C10+1</f>
        <v>3</v>
      </c>
      <c r="E10" s="39">
        <f t="shared" si="1"/>
        <v>4</v>
      </c>
      <c r="F10" s="39">
        <f t="shared" si="1"/>
        <v>5</v>
      </c>
      <c r="G10" s="39">
        <f t="shared" si="1"/>
        <v>6</v>
      </c>
      <c r="H10" s="39">
        <f t="shared" si="1"/>
        <v>7</v>
      </c>
      <c r="I10" s="39">
        <f t="shared" si="1"/>
        <v>8</v>
      </c>
      <c r="J10" s="39">
        <f t="shared" si="1"/>
        <v>9</v>
      </c>
      <c r="K10" s="39">
        <f t="shared" si="1"/>
        <v>10</v>
      </c>
      <c r="L10" s="39">
        <f t="shared" si="1"/>
        <v>11</v>
      </c>
      <c r="M10" s="39">
        <f t="shared" si="1"/>
        <v>12</v>
      </c>
      <c r="N10" s="39">
        <f t="shared" si="1"/>
        <v>13</v>
      </c>
      <c r="O10" s="39">
        <f t="shared" si="1"/>
        <v>14</v>
      </c>
      <c r="P10" s="39">
        <f t="shared" ref="P10:Z10" si="2">+O10+1</f>
        <v>15</v>
      </c>
      <c r="Q10" s="39">
        <f t="shared" si="2"/>
        <v>16</v>
      </c>
      <c r="R10" s="39">
        <f t="shared" si="2"/>
        <v>17</v>
      </c>
      <c r="S10" s="39">
        <f t="shared" si="2"/>
        <v>18</v>
      </c>
      <c r="T10" s="39">
        <f t="shared" si="2"/>
        <v>19</v>
      </c>
      <c r="U10" s="39">
        <f t="shared" si="2"/>
        <v>20</v>
      </c>
      <c r="V10" s="39">
        <f t="shared" si="2"/>
        <v>21</v>
      </c>
      <c r="W10" s="39">
        <f t="shared" si="2"/>
        <v>22</v>
      </c>
      <c r="X10" s="39">
        <f t="shared" si="2"/>
        <v>23</v>
      </c>
      <c r="Y10" s="39">
        <f t="shared" si="2"/>
        <v>24</v>
      </c>
      <c r="Z10" s="39">
        <f t="shared" si="2"/>
        <v>25</v>
      </c>
      <c r="AA10" s="39">
        <f t="shared" ref="AA10:AJ10" si="3">+Z10+1</f>
        <v>26</v>
      </c>
      <c r="AB10" s="39">
        <f t="shared" si="3"/>
        <v>27</v>
      </c>
      <c r="AC10" s="39">
        <f t="shared" si="3"/>
        <v>28</v>
      </c>
      <c r="AD10" s="39">
        <f t="shared" si="3"/>
        <v>29</v>
      </c>
      <c r="AE10" s="39">
        <f t="shared" si="3"/>
        <v>30</v>
      </c>
      <c r="AF10" s="39">
        <f t="shared" si="3"/>
        <v>31</v>
      </c>
      <c r="AG10" s="39">
        <f t="shared" si="3"/>
        <v>32</v>
      </c>
      <c r="AH10" s="39">
        <f t="shared" si="3"/>
        <v>33</v>
      </c>
      <c r="AI10" s="39">
        <f>+AH10+1</f>
        <v>34</v>
      </c>
      <c r="AJ10" s="39">
        <f t="shared" si="3"/>
        <v>35</v>
      </c>
      <c r="AK10" s="39">
        <f t="shared" ref="AK10:AP10" si="4">+AJ10+1</f>
        <v>36</v>
      </c>
      <c r="AL10" s="39">
        <f t="shared" si="4"/>
        <v>37</v>
      </c>
      <c r="AM10" s="39">
        <f t="shared" si="4"/>
        <v>38</v>
      </c>
      <c r="AN10" s="39">
        <f t="shared" si="4"/>
        <v>39</v>
      </c>
      <c r="AO10" s="39">
        <f t="shared" si="4"/>
        <v>40</v>
      </c>
      <c r="AP10" s="39">
        <f t="shared" si="4"/>
        <v>41</v>
      </c>
      <c r="AQ10" s="39">
        <f>+AP10+1</f>
        <v>42</v>
      </c>
      <c r="AR10" s="39">
        <f>+AQ10+1</f>
        <v>43</v>
      </c>
      <c r="AS10" s="133"/>
    </row>
    <row r="11" spans="1:45" s="39" customFormat="1" ht="13.5" hidden="1" customHeight="1">
      <c r="A11" s="39" t="s">
        <v>212</v>
      </c>
      <c r="B11" s="158">
        <f>LOOKUP(B10,Titles!$A$11:$A$56,Titles!$C$11:$C$56)</f>
        <v>4</v>
      </c>
      <c r="C11" s="158">
        <f>LOOKUP(C10,Titles!$A$11:$A$56,Titles!$C$11:$C$56)</f>
        <v>20</v>
      </c>
      <c r="D11" s="158">
        <f>LOOKUP(D10,Titles!$A$11:$A$56,Titles!$C$11:$C$56)</f>
        <v>38</v>
      </c>
      <c r="E11" s="158">
        <f>LOOKUP(E10,Titles!$A$11:$A$56,Titles!$C$11:$C$56)</f>
        <v>26</v>
      </c>
      <c r="F11" s="158">
        <f>LOOKUP(F10,Titles!$A$11:$A$56,Titles!$C$11:$C$56)</f>
        <v>33</v>
      </c>
      <c r="G11" s="158">
        <f>LOOKUP(G10,Titles!$A$11:$A$56,Titles!$C$11:$C$56)</f>
        <v>23</v>
      </c>
      <c r="H11" s="158">
        <f>LOOKUP(H10,Titles!$A$11:$A$56,Titles!$C$11:$C$56)</f>
        <v>22</v>
      </c>
      <c r="I11" s="158">
        <f>LOOKUP(I10,Titles!$A$11:$A$56,Titles!$C$11:$C$56)</f>
        <v>49</v>
      </c>
      <c r="J11" s="158">
        <f>LOOKUP(J10,Titles!$A$11:$A$56,Titles!$C$11:$C$56)</f>
        <v>27</v>
      </c>
      <c r="K11" s="158">
        <f>LOOKUP(K10,Titles!$A$11:$A$56,Titles!$C$11:$C$56)</f>
        <v>9</v>
      </c>
      <c r="L11" s="158">
        <f>LOOKUP(L10,Titles!$A$11:$A$56,Titles!$C$11:$C$56)</f>
        <v>51</v>
      </c>
      <c r="M11" s="158">
        <f>LOOKUP(M10,Titles!$A$11:$A$56,Titles!$C$11:$C$56)</f>
        <v>42</v>
      </c>
      <c r="N11" s="158">
        <f>LOOKUP(N10,Titles!$A$11:$A$56,Titles!$C$11:$C$56)</f>
        <v>2</v>
      </c>
      <c r="O11" s="158">
        <f>LOOKUP(O10,Titles!$A$11:$A$56,Titles!$C$11:$C$56)</f>
        <v>28</v>
      </c>
      <c r="P11" s="158">
        <f>LOOKUP(P10,Titles!$A$11:$A$56,Titles!$C$11:$C$56)</f>
        <v>52</v>
      </c>
      <c r="Q11" s="158">
        <f>LOOKUP(Q10,Titles!$A$11:$A$56,Titles!$C$11:$C$56)</f>
        <v>19</v>
      </c>
      <c r="R11" s="158">
        <f>LOOKUP(R10,Titles!$A$11:$A$56,Titles!$C$11:$C$56)</f>
        <v>46</v>
      </c>
      <c r="S11" s="158">
        <f>LOOKUP(S10,Titles!$A$11:$A$56,Titles!$C$11:$C$56)</f>
        <v>11</v>
      </c>
      <c r="T11" s="158">
        <f>LOOKUP(T10,Titles!$A$11:$A$56,Titles!$C$11:$C$56)</f>
        <v>13</v>
      </c>
      <c r="U11" s="158">
        <f>LOOKUP(U10,Titles!$A$11:$A$56,Titles!$C$11:$C$56)</f>
        <v>10</v>
      </c>
      <c r="V11" s="158">
        <f>LOOKUP(V10,Titles!$A$11:$A$56,Titles!$C$11:$C$56)</f>
        <v>39</v>
      </c>
      <c r="W11" s="158">
        <f>LOOKUP(W10,Titles!$A$11:$A$56,Titles!$C$11:$C$56)</f>
        <v>54</v>
      </c>
      <c r="X11" s="158">
        <f>LOOKUP(X10,Titles!$A$11:$A$56,Titles!$C$11:$C$56)</f>
        <v>15</v>
      </c>
      <c r="Y11" s="158">
        <f>LOOKUP(Y10,Titles!$A$11:$A$56,Titles!$C$11:$C$56)</f>
        <v>55</v>
      </c>
      <c r="Z11" s="158">
        <f>LOOKUP(Z10,Titles!$A$11:$A$56,Titles!$C$11:$C$56)</f>
        <v>44</v>
      </c>
      <c r="AA11" s="158">
        <f>LOOKUP(AA10,Titles!$A$11:$A$56,Titles!$C$11:$C$56)</f>
        <v>3</v>
      </c>
      <c r="AB11" s="158">
        <f>LOOKUP(AB10,Titles!$A$11:$A$56,Titles!$C$11:$C$56)</f>
        <v>45</v>
      </c>
      <c r="AC11" s="158">
        <f>LOOKUP(AC10,Titles!$A$11:$A$56,Titles!$C$11:$C$56)</f>
        <v>48</v>
      </c>
      <c r="AD11" s="158">
        <f>LOOKUP(AD10,Titles!$A$11:$A$56,Titles!$C$11:$C$56)</f>
        <v>29</v>
      </c>
      <c r="AE11" s="158">
        <f>LOOKUP(AE10,Titles!$A$11:$A$56,Titles!$C$11:$C$56)</f>
        <v>6</v>
      </c>
      <c r="AF11" s="158">
        <f>LOOKUP(AF10,Titles!$A$11:$A$56,Titles!$C$11:$C$56)</f>
        <v>21</v>
      </c>
      <c r="AG11" s="158">
        <f>LOOKUP(AG10,Titles!$A$11:$A$56,Titles!$C$11:$C$56)</f>
        <v>16</v>
      </c>
      <c r="AH11" s="158">
        <f>LOOKUP(AH10,Titles!$A$11:$A$56,Titles!$C$11:$C$56)</f>
        <v>40</v>
      </c>
      <c r="AI11" s="158">
        <f>LOOKUP(AI10,Titles!$A$11:$A$56,Titles!$C$11:$C$56)</f>
        <v>43</v>
      </c>
      <c r="AJ11" s="158">
        <f>LOOKUP(AJ10,Titles!$A$11:$A$56,Titles!$C$11:$C$56)</f>
        <v>41</v>
      </c>
      <c r="AK11" s="158">
        <f>LOOKUP(AK10,Titles!$A$11:$A$56,Titles!$C$11:$C$56)</f>
        <v>1</v>
      </c>
      <c r="AL11" s="158">
        <f>LOOKUP(AL10,Titles!$A$11:$A$56,Titles!$C$11:$C$56)</f>
        <v>53</v>
      </c>
      <c r="AM11" s="158">
        <f>LOOKUP(AM10,Titles!$A$11:$A$56,Titles!$C$11:$C$56)</f>
        <v>36</v>
      </c>
      <c r="AN11" s="158">
        <f>LOOKUP(AN10,Titles!$A$11:$A$56,Titles!$C$11:$C$56)</f>
        <v>47</v>
      </c>
      <c r="AO11" s="158">
        <f>LOOKUP(AO10,Titles!$A$11:$A$56,Titles!$C$11:$C$56)</f>
        <v>32</v>
      </c>
      <c r="AP11" s="158">
        <f>LOOKUP(AP10,Titles!$A$11:$A$56,Titles!$C$11:$C$56)</f>
        <v>7</v>
      </c>
      <c r="AQ11" s="158">
        <f>LOOKUP(AQ10,Titles!$A$11:$A$56,Titles!$C$11:$C$56)</f>
        <v>8</v>
      </c>
      <c r="AR11" s="158">
        <f>LOOKUP(AR10,Titles!$A$11:$A$56,Titles!$C$11:$C$56)</f>
        <v>5</v>
      </c>
      <c r="AS11" s="193"/>
    </row>
    <row r="12" spans="1:45" s="190" customFormat="1" ht="15.95" customHeight="1">
      <c r="B12" s="665"/>
      <c r="C12" s="665"/>
      <c r="D12" s="665"/>
      <c r="E12" s="665"/>
      <c r="F12" s="665"/>
      <c r="G12" s="665"/>
      <c r="H12" s="665"/>
      <c r="I12" s="665"/>
      <c r="J12" s="665"/>
      <c r="K12" s="665"/>
      <c r="L12" s="665"/>
      <c r="M12" s="665"/>
      <c r="N12" s="665"/>
      <c r="O12" s="665"/>
      <c r="P12" s="665"/>
      <c r="Q12" s="665"/>
      <c r="R12" s="665"/>
      <c r="S12" s="665"/>
      <c r="T12" s="665"/>
      <c r="U12" s="665"/>
      <c r="V12" s="665"/>
      <c r="W12" s="665"/>
      <c r="X12" s="665"/>
      <c r="Y12" s="665"/>
      <c r="Z12" s="665"/>
      <c r="AA12" s="665"/>
      <c r="AB12" s="665"/>
      <c r="AC12" s="665"/>
      <c r="AD12" s="665"/>
      <c r="AE12" s="665"/>
      <c r="AF12" s="665"/>
      <c r="AG12" s="665"/>
      <c r="AH12" s="665"/>
      <c r="AI12" s="665"/>
      <c r="AJ12" s="665"/>
      <c r="AK12" s="665"/>
      <c r="AL12" s="665"/>
      <c r="AM12" s="665"/>
      <c r="AN12" s="665"/>
      <c r="AO12" s="665"/>
      <c r="AP12" s="665"/>
      <c r="AQ12" s="665"/>
      <c r="AR12" s="665"/>
      <c r="AS12" s="658"/>
    </row>
    <row r="13" spans="1:45" s="117" customFormat="1" ht="25.5" customHeight="1">
      <c r="B13" s="109" t="str">
        <f>LOOKUP(B10,Titles!$A$11:$A$56,Titles!$D$11:$D$56)</f>
        <v>APN</v>
      </c>
      <c r="C13" s="109" t="str">
        <f>LOOKUP(C10,Titles!$A$11:$A$56,Titles!$D$11:$D$56)</f>
        <v>BRAC</v>
      </c>
      <c r="D13" s="109" t="str">
        <f>LOOKUP(D10,Titles!$A$11:$A$56,Titles!$D$11:$D$56)</f>
        <v>BRAC ER</v>
      </c>
      <c r="E13" s="109" t="str">
        <f>LOOKUP(E10,Titles!$A$11:$A$56,Titles!$D$11:$D$56)</f>
        <v>Civ Pay*</v>
      </c>
      <c r="F13" s="109" t="str">
        <f>LOOKUP(F10,Titles!$A$11:$A$56,Titles!$D$11:$D$56)</f>
        <v>ENV  REST</v>
      </c>
      <c r="G13" s="109" t="str">
        <f>LOOKUP(G10,Titles!$A$11:$A$56,Titles!$D$11:$D$56)</f>
        <v>FH (Con) Purch</v>
      </c>
      <c r="H13" s="109" t="str">
        <f>LOOKUP(H10,Titles!$A$11:$A$56,Titles!$D$11:$D$56)</f>
        <v>FH (Ops) Purch</v>
      </c>
      <c r="I13" s="109" t="str">
        <f>LOOKUP(I10,Titles!$A$11:$A$56,Titles!$D$11:$D$56)</f>
        <v>FH Con COMP</v>
      </c>
      <c r="J13" s="109" t="str">
        <f>LOOKUP(J10,Titles!$A$11:$A$56,Titles!$D$11:$D$56)</f>
        <v>Fuel*</v>
      </c>
      <c r="K13" s="109" t="str">
        <f>LOOKUP(K10,Titles!$A$11:$A$56,Titles!$D$11:$D$56)</f>
        <v>Mil Pay*</v>
      </c>
      <c r="L13" s="109" t="str">
        <f>LOOKUP(L10,Titles!$A$11:$A$56,Titles!$D$11:$D$56)</f>
        <v>Milcon COMP</v>
      </c>
      <c r="M13" s="109" t="str">
        <f>LOOKUP(M10,Titles!$A$11:$A$56,Titles!$D$11:$D$56)</f>
        <v>Milcon DoD</v>
      </c>
      <c r="N13" s="109" t="str">
        <f>LOOKUP(N10,Titles!$A$11:$A$56,Titles!$D$11:$D$56)</f>
        <v>Milcon Purch</v>
      </c>
      <c r="O13" s="109" t="str">
        <f>LOOKUP(O10,Titles!$A$11:$A$56,Titles!$D$11:$D$56)</f>
        <v>Milcon Res Purch</v>
      </c>
      <c r="P13" s="109" t="str">
        <f>LOOKUP(P10,Titles!$A$11:$A$56,Titles!$D$11:$D$56)</f>
        <v>MPMC COMP</v>
      </c>
      <c r="Q13" s="109" t="str">
        <f>LOOKUP(Q10,Titles!$A$11:$A$56,Titles!$D$11:$D$56)</f>
        <v>MPMC Non-pay</v>
      </c>
      <c r="R13" s="109" t="str">
        <f>LOOKUP(R10,Titles!$A$11:$A$56,Titles!$D$11:$D$56)</f>
        <v>MPN COMP</v>
      </c>
      <c r="S13" s="109" t="str">
        <f>LOOKUP(S10,Titles!$A$11:$A$56,Titles!$D$11:$D$56)</f>
        <v>MPN Non-pay</v>
      </c>
      <c r="T13" s="109" t="str">
        <f>LOOKUP(T10,Titles!$A$11:$A$56,Titles!$D$11:$D$56)</f>
        <v>NDSF</v>
      </c>
      <c r="U13" s="109" t="str">
        <f>LOOKUP(U10,Titles!$A$11:$A$56,Titles!$D$11:$D$56)</f>
        <v>NDSF  (BLS HIST)</v>
      </c>
      <c r="V13" s="109" t="str">
        <f>LOOKUP(V10,Titles!$A$11:$A$56,Titles!$D$11:$D$56)</f>
        <v>O&amp;M, DoD</v>
      </c>
      <c r="W13" s="109" t="str">
        <f>LOOKUP(W10,Titles!$A$11:$A$56,Titles!$D$11:$D$56)</f>
        <v>O&amp;M  MC COMP</v>
      </c>
      <c r="X13" s="109" t="str">
        <f>LOOKUP(X10,Titles!$A$11:$A$56,Titles!$D$11:$D$56)</f>
        <v>O&amp;M  MC Purch</v>
      </c>
      <c r="Y13" s="109" t="str">
        <f>LOOKUP(Y10,Titles!$A$11:$A$56,Titles!$D$11:$D$56)</f>
        <v>O&amp;M  MCR COMP</v>
      </c>
      <c r="Z13" s="109" t="str">
        <f>LOOKUP(Z10,Titles!$A$11:$A$56,Titles!$D$11:$D$56)</f>
        <v>O&amp;MN COMP</v>
      </c>
      <c r="AA13" s="109" t="str">
        <f>LOOKUP(AA10,Titles!$A$11:$A$56,Titles!$D$11:$D$56)</f>
        <v>O&amp;MN Purch</v>
      </c>
      <c r="AB13" s="109" t="str">
        <f>LOOKUP(AB10,Titles!$A$11:$A$56,Titles!$D$11:$D$56)</f>
        <v>O&amp;MN/LF COMP</v>
      </c>
      <c r="AC13" s="109" t="str">
        <f>LOOKUP(AC10,Titles!$A$11:$A$56,Titles!$D$11:$D$56)</f>
        <v>O&amp;MNR COMP</v>
      </c>
      <c r="AD13" s="109" t="str">
        <f>LOOKUP(AD10,Titles!$A$11:$A$56,Titles!$D$11:$D$56)</f>
        <v>O&amp;MNR Purch</v>
      </c>
      <c r="AE13" s="109" t="str">
        <f>LOOKUP(AE10,Titles!$A$11:$A$56,Titles!$D$11:$D$56)</f>
        <v>OPN</v>
      </c>
      <c r="AF13" s="109" t="str">
        <f>LOOKUP(AF10,Titles!$A$11:$A$56,Titles!$D$11:$D$56)</f>
        <v>PAN   MC</v>
      </c>
      <c r="AG13" s="109" t="str">
        <f>LOOKUP(AG10,Titles!$A$11:$A$56,Titles!$D$11:$D$56)</f>
        <v>PMC</v>
      </c>
      <c r="AH13" s="109" t="str">
        <f>LOOKUP(AH10,Titles!$A$11:$A$56,Titles!$D$11:$D$56)</f>
        <v>PROC DoD</v>
      </c>
      <c r="AI13" s="109" t="str">
        <f>LOOKUP(AI10,Titles!$A$11:$A$56,Titles!$D$11:$D$56)</f>
        <v>RDTEN COMP</v>
      </c>
      <c r="AJ13" s="109" t="str">
        <f>LOOKUP(AJ10,Titles!$A$11:$A$56,Titles!$D$11:$D$56)</f>
        <v>RDTE DoD</v>
      </c>
      <c r="AK13" s="109" t="str">
        <f>LOOKUP(AK10,Titles!$A$11:$A$56,Titles!$D$11:$D$56)</f>
        <v>RDTEN Purch</v>
      </c>
      <c r="AL13" s="109" t="str">
        <f>LOOKUP(AL10,Titles!$A$11:$A$56,Titles!$D$11:$D$56)</f>
        <v>RPMC COMP</v>
      </c>
      <c r="AM13" s="109" t="str">
        <f>LOOKUP(AM10,Titles!$A$11:$A$56,Titles!$D$11:$D$56)</f>
        <v>RPMC Non-pay</v>
      </c>
      <c r="AN13" s="109" t="str">
        <f>LOOKUP(AN10,Titles!$A$11:$A$56,Titles!$D$11:$D$56)</f>
        <v>RPN COMP</v>
      </c>
      <c r="AO13" s="109" t="str">
        <f>LOOKUP(AO10,Titles!$A$11:$A$56,Titles!$D$11:$D$56)</f>
        <v>RPN Non-pay</v>
      </c>
      <c r="AP13" s="109" t="str">
        <f>LOOKUP(AP10,Titles!$A$11:$A$56,Titles!$D$11:$D$56)</f>
        <v>SCN</v>
      </c>
      <c r="AQ13" s="191" t="str">
        <f>LOOKUP(AQ10,Titles!$A$11:$A$56,Titles!$D$11:$D$56)</f>
        <v>SCN (BLS HIST)</v>
      </c>
      <c r="AR13" s="109" t="str">
        <f>LOOKUP(AR10,Titles!$A$11:$A$56,Titles!$D$11:$D$56)</f>
        <v>WPN</v>
      </c>
    </row>
    <row r="14" spans="1:45" s="112" customFormat="1">
      <c r="A14" s="116">
        <v>1970</v>
      </c>
      <c r="B14" s="110">
        <f ca="1">IF($J$7=1,HLOOKUP(B$11,index1970,Query!$O48)/B$9,IF($J$7=2,HLOOKUP(B$11,index1970,Query!$O48)/B$9 * HLOOKUP(B$11,comboutfac,Query!$O48),HLOOKUP(B$11,index1970,Query!$O48)/B$9 * HLOOKUP(B$11,comboutfac,Query!$O48) /B$8))</f>
        <v>0.17206149771190216</v>
      </c>
      <c r="C14" s="110">
        <f ca="1">IF($J$7=1,HLOOKUP(C$11,index1970,Query!$O48)/C$9,IF($J$7=2,HLOOKUP(C$11,index1970,Query!$O48)/C$9 * HLOOKUP(C$11,comboutfac,Query!$O48),HLOOKUP(C$11,index1970,Query!$O48)/C$9 * HLOOKUP(C$11,comboutfac,Query!$O48) /C$8))</f>
        <v>0.17471868501100649</v>
      </c>
      <c r="D14" s="110">
        <f ca="1">IF($J$7=1,HLOOKUP(D$11,index1970,Query!$O48)/D$9,IF($J$7=2,HLOOKUP(D$11,index1970,Query!$O48)/D$9 * HLOOKUP(D$11,comboutfac,Query!$O48),HLOOKUP(D$11,index1970,Query!$O48)/D$9 * HLOOKUP(D$11,comboutfac,Query!$O48) /D$8))</f>
        <v>0.17471868501100649</v>
      </c>
      <c r="E14" s="110">
        <f ca="1">IF($J$7=1,HLOOKUP(E$11,index1970,Query!$O48)/E$9,IF($J$7=2,HLOOKUP(E$11,index1970,Query!$O48)/E$9 * HLOOKUP(E$11,comboutfac,Query!$O48),HLOOKUP(E$11,index1970,Query!$O48)/E$9 * HLOOKUP(E$11,comboutfac,Query!$O48) /E$8))</f>
        <v>0.16378520017842868</v>
      </c>
      <c r="F14" s="110">
        <f ca="1">IF($J$7=1,HLOOKUP(F$11,index1970,Query!$O48)/F$9,IF($J$7=2,HLOOKUP(F$11,index1970,Query!$O48)/F$9 * HLOOKUP(F$11,comboutfac,Query!$O48),HLOOKUP(F$11,index1970,Query!$O48)/F$9 * HLOOKUP(F$11,comboutfac,Query!$O48) /F$8))</f>
        <v>0.17471868501100649</v>
      </c>
      <c r="G14" s="110">
        <f ca="1">IF($J$7=1,HLOOKUP(G$11,index1970,Query!$O48)/G$9,IF($J$7=2,HLOOKUP(G$11,index1970,Query!$O48)/G$9 * HLOOKUP(G$11,comboutfac,Query!$O48),HLOOKUP(G$11,index1970,Query!$O48)/G$9 * HLOOKUP(G$11,comboutfac,Query!$O48) /G$8))</f>
        <v>0.17202738880619164</v>
      </c>
      <c r="H14" s="110">
        <f ca="1">IF($J$7=1,HLOOKUP(H$11,index1970,Query!$O48)/H$9,IF($J$7=2,HLOOKUP(H$11,index1970,Query!$O48)/H$9 * HLOOKUP(H$11,comboutfac,Query!$O48),HLOOKUP(H$11,index1970,Query!$O48)/H$9 * HLOOKUP(H$11,comboutfac,Query!$O48) /H$8))</f>
        <v>0.17202738880619164</v>
      </c>
      <c r="I14" s="110">
        <f ca="1">IF($J$7=1,HLOOKUP(I$11,index1970,Query!$O48)/I$9,IF($J$7=2,HLOOKUP(I$11,index1970,Query!$O48)/I$9 * HLOOKUP(I$11,comboutfac,Query!$O48),HLOOKUP(I$11,index1970,Query!$O48)/I$9 * HLOOKUP(I$11,comboutfac,Query!$O48) /I$8))</f>
        <v>0.17054761105730787</v>
      </c>
      <c r="J14" s="110">
        <f ca="1">IF($J$7=1,HLOOKUP(J$11,index1970,Query!$O48)/J$9,IF($J$7=2,HLOOKUP(J$11,index1970,Query!$O48)/J$9 * HLOOKUP(J$11,comboutfac,Query!$O48),HLOOKUP(J$11,index1970,Query!$O48)/J$9 * HLOOKUP(J$11,comboutfac,Query!$O48) /J$8))</f>
        <v>0.12936287864610516</v>
      </c>
      <c r="K14" s="110">
        <f ca="1">IF($J$7=1,HLOOKUP(K$11,index1970,Query!$O48)/K$9,IF($J$7=2,HLOOKUP(K$11,index1970,Query!$O48)/K$9 * HLOOKUP(K$11,comboutfac,Query!$O48),HLOOKUP(K$11,index1970,Query!$O48)/K$9 * HLOOKUP(K$11,comboutfac,Query!$O48) /K$8))</f>
        <v>0.11948959192249795</v>
      </c>
      <c r="L14" s="110">
        <f ca="1">IF($J$7=1,HLOOKUP(L$11,index1970,Query!$O48)/L$9,IF($J$7=2,HLOOKUP(L$11,index1970,Query!$O48)/L$9 * HLOOKUP(L$11,comboutfac,Query!$O48),HLOOKUP(L$11,index1970,Query!$O48)/L$9 * HLOOKUP(L$11,comboutfac,Query!$O48) /L$8))</f>
        <v>0.167819518720767</v>
      </c>
      <c r="M14" s="110">
        <f ca="1">IF($J$7=1,HLOOKUP(M$11,index1970,Query!$O48)/M$9,IF($J$7=2,HLOOKUP(M$11,index1970,Query!$O48)/M$9 * HLOOKUP(M$11,comboutfac,Query!$O48),HLOOKUP(M$11,index1970,Query!$O48)/M$9 * HLOOKUP(M$11,comboutfac,Query!$O48) /M$8))</f>
        <v>0.20155371802052022</v>
      </c>
      <c r="N14" s="110">
        <f ca="1">IF($J$7=1,HLOOKUP(N$11,index1970,Query!$O48)/N$9,IF($J$7=2,HLOOKUP(N$11,index1970,Query!$O48)/N$9 * HLOOKUP(N$11,comboutfac,Query!$O48),HLOOKUP(N$11,index1970,Query!$O48)/N$9 * HLOOKUP(N$11,comboutfac,Query!$O48) /N$8))</f>
        <v>0.17471868501100649</v>
      </c>
      <c r="O14" s="110">
        <f ca="1">IF($J$7=1,HLOOKUP(O$11,index1970,Query!$O48)/O$9,IF($J$7=2,HLOOKUP(O$11,index1970,Query!$O48)/O$9 * HLOOKUP(O$11,comboutfac,Query!$O48),HLOOKUP(O$11,index1970,Query!$O48)/O$9 * HLOOKUP(O$11,comboutfac,Query!$O48) /O$8))</f>
        <v>0.17471868501100649</v>
      </c>
      <c r="P14" s="110">
        <f ca="1">IF($J$7=1,HLOOKUP(P$11,index1970,Query!$O48)/P$9,IF($J$7=2,HLOOKUP(P$11,index1970,Query!$O48)/P$9 * HLOOKUP(P$11,comboutfac,Query!$O48),HLOOKUP(P$11,index1970,Query!$O48)/P$9 * HLOOKUP(P$11,comboutfac,Query!$O48) /P$8))</f>
        <v>0.12256155691656689</v>
      </c>
      <c r="Q14" s="110">
        <f ca="1">IF($J$7=1,HLOOKUP(Q$11,index1970,Query!$O48)/Q$9,IF($J$7=2,HLOOKUP(Q$11,index1970,Query!$O48)/Q$9 * HLOOKUP(Q$11,comboutfac,Query!$O48),HLOOKUP(Q$11,index1970,Query!$O48)/Q$9 * HLOOKUP(Q$11,comboutfac,Query!$O48) /Q$8))</f>
        <v>0.19367821361769519</v>
      </c>
      <c r="R14" s="110">
        <f ca="1">IF($J$7=1,HLOOKUP(R$11,index1970,Query!$O48)/R$9,IF($J$7=2,HLOOKUP(R$11,index1970,Query!$O48)/R$9 * HLOOKUP(R$11,comboutfac,Query!$O48),HLOOKUP(R$11,index1970,Query!$O48)/R$9 * HLOOKUP(R$11,comboutfac,Query!$O48) /R$8))</f>
        <v>0.12504307886226876</v>
      </c>
      <c r="S14" s="110">
        <f ca="1">IF($J$7=1,HLOOKUP(S$11,index1970,Query!$O48)/S$9,IF($J$7=2,HLOOKUP(S$11,index1970,Query!$O48)/S$9 * HLOOKUP(S$11,comboutfac,Query!$O48),HLOOKUP(S$11,index1970,Query!$O48)/S$9 * HLOOKUP(S$11,comboutfac,Query!$O48) /S$8))</f>
        <v>0.19367821361769519</v>
      </c>
      <c r="T14" s="110">
        <f ca="1">IF($J$7=1,HLOOKUP(T$11,index1970,Query!$O48)/T$9,IF($J$7=2,HLOOKUP(T$11,index1970,Query!$O48)/T$9 * HLOOKUP(T$11,comboutfac,Query!$O48),HLOOKUP(T$11,index1970,Query!$O48)/T$9 * HLOOKUP(T$11,comboutfac,Query!$O48) /T$8))</f>
        <v>0.20155371802052022</v>
      </c>
      <c r="U14" s="110">
        <f ca="1">IF($J$7=1,HLOOKUP(U$11,index1970,Query!$O48)/U$9,IF($J$7=2,HLOOKUP(U$11,index1970,Query!$O48)/U$9 * HLOOKUP(U$11,comboutfac,Query!$O48),HLOOKUP(U$11,index1970,Query!$O48)/U$9 * HLOOKUP(U$11,comboutfac,Query!$O48) /U$8))</f>
        <v>0.15040176448874149</v>
      </c>
      <c r="V14" s="110">
        <f ca="1">IF($J$7=1,HLOOKUP(V$11,index1970,Query!$O48)/V$9,IF($J$7=2,HLOOKUP(V$11,index1970,Query!$O48)/V$9 * HLOOKUP(V$11,comboutfac,Query!$O48),HLOOKUP(V$11,index1970,Query!$O48)/V$9 * HLOOKUP(V$11,comboutfac,Query!$O48) /V$8))</f>
        <v>0.17202738880619164</v>
      </c>
      <c r="W14" s="110">
        <f ca="1">IF($J$7=1,HLOOKUP(W$11,index1970,Query!$O48)/W$9,IF($J$7=2,HLOOKUP(W$11,index1970,Query!$O48)/W$9 * HLOOKUP(W$11,comboutfac,Query!$O48),HLOOKUP(W$11,index1970,Query!$O48)/W$9 * HLOOKUP(W$11,comboutfac,Query!$O48) /W$8))</f>
        <v>0.16299516020409088</v>
      </c>
      <c r="X14" s="110">
        <f ca="1">IF($J$7=1,HLOOKUP(X$11,index1970,Query!$O48)/X$9,IF($J$7=2,HLOOKUP(X$11,index1970,Query!$O48)/X$9 * HLOOKUP(X$11,comboutfac,Query!$O48),HLOOKUP(X$11,index1970,Query!$O48)/X$9 * HLOOKUP(X$11,comboutfac,Query!$O48) /X$8))</f>
        <v>0.17202738880619164</v>
      </c>
      <c r="Y14" s="110">
        <f ca="1">IF($J$7=1,HLOOKUP(Y$11,index1970,Query!$O48)/Y$9,IF($J$7=2,HLOOKUP(Y$11,index1970,Query!$O48)/Y$9 * HLOOKUP(Y$11,comboutfac,Query!$O48),HLOOKUP(Y$11,index1970,Query!$O48)/Y$9 * HLOOKUP(Y$11,comboutfac,Query!$O48) /Y$8))</f>
        <v>0.16923005749730163</v>
      </c>
      <c r="Z14" s="110">
        <f ca="1">IF($J$7=1,HLOOKUP(Z$11,index1970,Query!$O48)/Z$9,IF($J$7=2,HLOOKUP(Z$11,index1970,Query!$O48)/Z$9 * HLOOKUP(Z$11,comboutfac,Query!$O48),HLOOKUP(Z$11,index1970,Query!$O48)/Z$9 * HLOOKUP(Z$11,comboutfac,Query!$O48) /Z$8))</f>
        <v>0.14391829589591912</v>
      </c>
      <c r="AA14" s="110">
        <f ca="1">IF($J$7=1,HLOOKUP(AA$11,index1970,Query!$O48)/AA$9,IF($J$7=2,HLOOKUP(AA$11,index1970,Query!$O48)/AA$9 * HLOOKUP(AA$11,comboutfac,Query!$O48),HLOOKUP(AA$11,index1970,Query!$O48)/AA$9 * HLOOKUP(AA$11,comboutfac,Query!$O48) /AA$8))</f>
        <v>0.17202738880619164</v>
      </c>
      <c r="AB14" s="110">
        <f ca="1">IF($J$7=1,HLOOKUP(AB$11,index1970,Query!$O48)/AB$9,IF($J$7=2,HLOOKUP(AB$11,index1970,Query!$O48)/AB$9 * HLOOKUP(AB$11,comboutfac,Query!$O48),HLOOKUP(AB$11,index1970,Query!$O48)/AB$9 * HLOOKUP(AB$11,comboutfac,Query!$O48) /AB$8))</f>
        <v>0.16969815517202314</v>
      </c>
      <c r="AC14" s="110">
        <f ca="1">IF($J$7=1,HLOOKUP(AC$11,index1970,Query!$O48)/AC$9,IF($J$7=2,HLOOKUP(AC$11,index1970,Query!$O48)/AC$9 * HLOOKUP(AC$11,comboutfac,Query!$O48),HLOOKUP(AC$11,index1970,Query!$O48)/AC$9 * HLOOKUP(AC$11,comboutfac,Query!$O48) /AC$8))</f>
        <v>0.14075566216210686</v>
      </c>
      <c r="AD14" s="110">
        <f ca="1">IF($J$7=1,HLOOKUP(AD$11,index1970,Query!$O48)/AD$9,IF($J$7=2,HLOOKUP(AD$11,index1970,Query!$O48)/AD$9 * HLOOKUP(AD$11,comboutfac,Query!$O48),HLOOKUP(AD$11,index1970,Query!$O48)/AD$9 * HLOOKUP(AD$11,comboutfac,Query!$O48) /AD$8))</f>
        <v>0.17202738880619164</v>
      </c>
      <c r="AE14" s="110">
        <f ca="1">IF($J$7=1,HLOOKUP(AE$11,index1970,Query!$O48)/AE$9,IF($J$7=2,HLOOKUP(AE$11,index1970,Query!$O48)/AE$9 * HLOOKUP(AE$11,comboutfac,Query!$O48),HLOOKUP(AE$11,index1970,Query!$O48)/AE$9 * HLOOKUP(AE$11,comboutfac,Query!$O48) /AE$8))</f>
        <v>0.20155371802052022</v>
      </c>
      <c r="AF14" s="110">
        <f ca="1">IF($J$7=1,HLOOKUP(AF$11,index1970,Query!$O48)/AF$9,IF($J$7=2,HLOOKUP(AF$11,index1970,Query!$O48)/AF$9 * HLOOKUP(AF$11,comboutfac,Query!$O48),HLOOKUP(AF$11,index1970,Query!$O48)/AF$9 * HLOOKUP(AF$11,comboutfac,Query!$O48) /AF$8))</f>
        <v>0.12443957928114395</v>
      </c>
      <c r="AG14" s="110">
        <f ca="1">IF($J$7=1,HLOOKUP(AG$11,index1970,Query!$O48)/AG$9,IF($J$7=2,HLOOKUP(AG$11,index1970,Query!$O48)/AG$9 * HLOOKUP(AG$11,comboutfac,Query!$O48),HLOOKUP(AG$11,index1970,Query!$O48)/AG$9 * HLOOKUP(AG$11,comboutfac,Query!$O48) /AG$8))</f>
        <v>0.17206149771190216</v>
      </c>
      <c r="AH14" s="110">
        <f ca="1">IF($J$7=1,HLOOKUP(AH$11,index1970,Query!$O48)/AH$9,IF($J$7=2,HLOOKUP(AH$11,index1970,Query!$O48)/AH$9 * HLOOKUP(AH$11,comboutfac,Query!$O48),HLOOKUP(AH$11,index1970,Query!$O48)/AH$9 * HLOOKUP(AH$11,comboutfac,Query!$O48) /AH$8))</f>
        <v>0.20155371802052022</v>
      </c>
      <c r="AI14" s="110">
        <f ca="1">IF($J$7=1,HLOOKUP(AI$11,index1970,Query!$O48)/AI$9,IF($J$7=2,HLOOKUP(AI$11,index1970,Query!$O48)/AI$9 * HLOOKUP(AI$11,comboutfac,Query!$O48),HLOOKUP(AI$11,index1970,Query!$O48)/AI$9 * HLOOKUP(AI$11,comboutfac,Query!$O48) /AI$8))</f>
        <v>0.19370034410411383</v>
      </c>
      <c r="AJ14" s="110">
        <f ca="1">IF($J$7=1,HLOOKUP(AJ$11,index1970,Query!$O48)/AJ$9,IF($J$7=2,HLOOKUP(AJ$11,index1970,Query!$O48)/AJ$9 * HLOOKUP(AJ$11,comboutfac,Query!$O48),HLOOKUP(AJ$11,index1970,Query!$O48)/AJ$9 * HLOOKUP(AJ$11,comboutfac,Query!$O48) /AJ$8))</f>
        <v>0.20155371802052022</v>
      </c>
      <c r="AK14" s="110">
        <f ca="1">IF($J$7=1,HLOOKUP(AK$11,index1970,Query!$O48)/AK$9,IF($J$7=2,HLOOKUP(AK$11,index1970,Query!$O48)/AK$9 * HLOOKUP(AK$11,comboutfac,Query!$O48),HLOOKUP(AK$11,index1970,Query!$O48)/AK$9 * HLOOKUP(AK$11,comboutfac,Query!$O48) /AK$8))</f>
        <v>0.19483000496677955</v>
      </c>
      <c r="AL14" s="110">
        <f ca="1">IF($J$7=1,HLOOKUP(AL$11,index1970,Query!$O48)/AL$9,IF($J$7=2,HLOOKUP(AL$11,index1970,Query!$O48)/AL$9 * HLOOKUP(AL$11,comboutfac,Query!$O48),HLOOKUP(AL$11,index1970,Query!$O48)/AL$9 * HLOOKUP(AL$11,comboutfac,Query!$O48) /AL$8))</f>
        <v>0.12722021577489809</v>
      </c>
      <c r="AM14" s="110">
        <f ca="1">IF($J$7=1,HLOOKUP(AM$11,index1970,Query!$O48)/AM$9,IF($J$7=2,HLOOKUP(AM$11,index1970,Query!$O48)/AM$9 * HLOOKUP(AM$11,comboutfac,Query!$O48),HLOOKUP(AM$11,index1970,Query!$O48)/AM$9 * HLOOKUP(AM$11,comboutfac,Query!$O48) /AM$8))</f>
        <v>0.19367821361769519</v>
      </c>
      <c r="AN14" s="110">
        <f ca="1">IF($J$7=1,HLOOKUP(AN$11,index1970,Query!$O48)/AN$9,IF($J$7=2,HLOOKUP(AN$11,index1970,Query!$O48)/AN$9 * HLOOKUP(AN$11,comboutfac,Query!$O48),HLOOKUP(AN$11,index1970,Query!$O48)/AN$9 * HLOOKUP(AN$11,comboutfac,Query!$O48) /AN$8))</f>
        <v>0.12787053897598027</v>
      </c>
      <c r="AO14" s="110">
        <f ca="1">IF($J$7=1,HLOOKUP(AO$11,index1970,Query!$O48)/AO$9,IF($J$7=2,HLOOKUP(AO$11,index1970,Query!$O48)/AO$9 * HLOOKUP(AO$11,comboutfac,Query!$O48),HLOOKUP(AO$11,index1970,Query!$O48)/AO$9 * HLOOKUP(AO$11,comboutfac,Query!$O48) /AO$8))</f>
        <v>0.19367821361769519</v>
      </c>
      <c r="AP14" s="110">
        <f ca="1">IF($J$7=1,HLOOKUP(AP$11,index1970,Query!$O48)/AP$9,IF($J$7=2,HLOOKUP(AP$11,index1970,Query!$O48)/AP$9 * HLOOKUP(AP$11,comboutfac,Query!$O48),HLOOKUP(AP$11,index1970,Query!$O48)/AP$9 * HLOOKUP(AP$11,comboutfac,Query!$O48) /AP$8))</f>
        <v>0.12443957928114395</v>
      </c>
      <c r="AQ14" s="647">
        <f ca="1">IF($J$7=1,HLOOKUP(AQ$11,index1970,Query!$O48)/AQ$9,IF($J$7=2,HLOOKUP(AQ$11,index1970,Query!$O48)/AQ$9 * HLOOKUP(AQ$11,comboutfac,Query!$O48),HLOOKUP(AQ$11,index1970,Query!$O48)/AQ$9 * HLOOKUP(AQ$11,comboutfac,Query!$O48) /AQ$8))</f>
        <v>0.15040176448874149</v>
      </c>
      <c r="AR14" s="110">
        <f ca="1">IF($J$7=1,HLOOKUP(AR$11,index1970,Query!$O48)/AR$9,IF($J$7=2,HLOOKUP(AR$11,index1970,Query!$O48)/AR$9 * HLOOKUP(AR$11,comboutfac,Query!$O48),HLOOKUP(AR$11,index1970,Query!$O48)/AR$9 * HLOOKUP(AR$11,comboutfac,Query!$O48) /AR$8))</f>
        <v>0.17206149771190216</v>
      </c>
      <c r="AS14" s="194"/>
    </row>
    <row r="15" spans="1:45" s="112" customFormat="1">
      <c r="A15" s="111">
        <f t="shared" ref="A15:A20" si="5">+A14+1</f>
        <v>1971</v>
      </c>
      <c r="B15" s="110">
        <f ca="1">IF($J$7=1,HLOOKUP(B$11,index1970,Query!$O49)/B$9,IF($J$7=2,HLOOKUP(B$11,index1970,Query!$O49)/B$9 * HLOOKUP(B$11,comboutfac,Query!$O49),HLOOKUP(B$11,index1970,Query!$O49)/B$9 * HLOOKUP(B$11,comboutfac,Query!$O49) /B$8))</f>
        <v>0.17989029585779373</v>
      </c>
      <c r="C15" s="110">
        <f ca="1">IF($J$7=1,HLOOKUP(C$11,index1970,Query!$O49)/C$9,IF($J$7=2,HLOOKUP(C$11,index1970,Query!$O49)/C$9 * HLOOKUP(C$11,comboutfac,Query!$O49),HLOOKUP(C$11,index1970,Query!$O49)/C$9 * HLOOKUP(C$11,comboutfac,Query!$O49) /C$8))</f>
        <v>0.18990173873846294</v>
      </c>
      <c r="D15" s="110">
        <f ca="1">IF($J$7=1,HLOOKUP(D$11,index1970,Query!$O49)/D$9,IF($J$7=2,HLOOKUP(D$11,index1970,Query!$O49)/D$9 * HLOOKUP(D$11,comboutfac,Query!$O49),HLOOKUP(D$11,index1970,Query!$O49)/D$9 * HLOOKUP(D$11,comboutfac,Query!$O49) /D$8))</f>
        <v>0.18990173873846294</v>
      </c>
      <c r="E15" s="110">
        <f ca="1">IF($J$7=1,HLOOKUP(E$11,index1970,Query!$O49)/E$9,IF($J$7=2,HLOOKUP(E$11,index1970,Query!$O49)/E$9 * HLOOKUP(E$11,comboutfac,Query!$O49),HLOOKUP(E$11,index1970,Query!$O49)/E$9 * HLOOKUP(E$11,comboutfac,Query!$O49) /E$8))</f>
        <v>0.17829656891423748</v>
      </c>
      <c r="F15" s="110">
        <f ca="1">IF($J$7=1,HLOOKUP(F$11,index1970,Query!$O49)/F$9,IF($J$7=2,HLOOKUP(F$11,index1970,Query!$O49)/F$9 * HLOOKUP(F$11,comboutfac,Query!$O49),HLOOKUP(F$11,index1970,Query!$O49)/F$9 * HLOOKUP(F$11,comboutfac,Query!$O49) /F$8))</f>
        <v>0.18990173873846294</v>
      </c>
      <c r="G15" s="110">
        <f ca="1">IF($J$7=1,HLOOKUP(G$11,index1970,Query!$O49)/G$9,IF($J$7=2,HLOOKUP(G$11,index1970,Query!$O49)/G$9 * HLOOKUP(G$11,comboutfac,Query!$O49),HLOOKUP(G$11,index1970,Query!$O49)/G$9 * HLOOKUP(G$11,comboutfac,Query!$O49) /G$8))</f>
        <v>0.17892568709731993</v>
      </c>
      <c r="H15" s="110">
        <f ca="1">IF($J$7=1,HLOOKUP(H$11,index1970,Query!$O49)/H$9,IF($J$7=2,HLOOKUP(H$11,index1970,Query!$O49)/H$9 * HLOOKUP(H$11,comboutfac,Query!$O49),HLOOKUP(H$11,index1970,Query!$O49)/H$9 * HLOOKUP(H$11,comboutfac,Query!$O49) /H$8))</f>
        <v>0.17892568709731993</v>
      </c>
      <c r="I15" s="110">
        <f ca="1">IF($J$7=1,HLOOKUP(I$11,index1970,Query!$O49)/I$9,IF($J$7=2,HLOOKUP(I$11,index1970,Query!$O49)/I$9 * HLOOKUP(I$11,comboutfac,Query!$O49),HLOOKUP(I$11,index1970,Query!$O49)/I$9 * HLOOKUP(I$11,comboutfac,Query!$O49) /I$8))</f>
        <v>0.17854458853978503</v>
      </c>
      <c r="J15" s="110">
        <f ca="1">IF($J$7=1,HLOOKUP(J$11,index1970,Query!$O49)/J$9,IF($J$7=2,HLOOKUP(J$11,index1970,Query!$O49)/J$9 * HLOOKUP(J$11,comboutfac,Query!$O49),HLOOKUP(J$11,index1970,Query!$O49)/J$9 * HLOOKUP(J$11,comboutfac,Query!$O49) /J$8))</f>
        <v>0.1352591982907273</v>
      </c>
      <c r="K15" s="110">
        <f ca="1">IF($J$7=1,HLOOKUP(K$11,index1970,Query!$O49)/K$9,IF($J$7=2,HLOOKUP(K$11,index1970,Query!$O49)/K$9 * HLOOKUP(K$11,comboutfac,Query!$O49),HLOOKUP(K$11,index1970,Query!$O49)/K$9 * HLOOKUP(K$11,comboutfac,Query!$O49) /K$8))</f>
        <v>0.12943112597044976</v>
      </c>
      <c r="L15" s="110">
        <f ca="1">IF($J$7=1,HLOOKUP(L$11,index1970,Query!$O49)/L$9,IF($J$7=2,HLOOKUP(L$11,index1970,Query!$O49)/L$9 * HLOOKUP(L$11,comboutfac,Query!$O49),HLOOKUP(L$11,index1970,Query!$O49)/L$9 * HLOOKUP(L$11,comboutfac,Query!$O49) /L$8))</f>
        <v>0.18242352858096747</v>
      </c>
      <c r="M15" s="110">
        <f ca="1">IF($J$7=1,HLOOKUP(M$11,index1970,Query!$O49)/M$9,IF($J$7=2,HLOOKUP(M$11,index1970,Query!$O49)/M$9 * HLOOKUP(M$11,comboutfac,Query!$O49),HLOOKUP(M$11,index1970,Query!$O49)/M$9 * HLOOKUP(M$11,comboutfac,Query!$O49) /M$8))</f>
        <v>0.2107244121904539</v>
      </c>
      <c r="N15" s="110">
        <f ca="1">IF($J$7=1,HLOOKUP(N$11,index1970,Query!$O49)/N$9,IF($J$7=2,HLOOKUP(N$11,index1970,Query!$O49)/N$9 * HLOOKUP(N$11,comboutfac,Query!$O49),HLOOKUP(N$11,index1970,Query!$O49)/N$9 * HLOOKUP(N$11,comboutfac,Query!$O49) /N$8))</f>
        <v>0.18990173873846294</v>
      </c>
      <c r="O15" s="110">
        <f ca="1">IF($J$7=1,HLOOKUP(O$11,index1970,Query!$O49)/O$9,IF($J$7=2,HLOOKUP(O$11,index1970,Query!$O49)/O$9 * HLOOKUP(O$11,comboutfac,Query!$O49),HLOOKUP(O$11,index1970,Query!$O49)/O$9 * HLOOKUP(O$11,comboutfac,Query!$O49) /O$8))</f>
        <v>0.18990173873846294</v>
      </c>
      <c r="P15" s="110">
        <f ca="1">IF($J$7=1,HLOOKUP(P$11,index1970,Query!$O49)/P$9,IF($J$7=2,HLOOKUP(P$11,index1970,Query!$O49)/P$9 * HLOOKUP(P$11,comboutfac,Query!$O49),HLOOKUP(P$11,index1970,Query!$O49)/P$9 * HLOOKUP(P$11,comboutfac,Query!$O49) /P$8))</f>
        <v>0.13240437750329087</v>
      </c>
      <c r="Q15" s="110">
        <f ca="1">IF($J$7=1,HLOOKUP(Q$11,index1970,Query!$O49)/Q$9,IF($J$7=2,HLOOKUP(Q$11,index1970,Query!$O49)/Q$9 * HLOOKUP(Q$11,comboutfac,Query!$O49),HLOOKUP(Q$11,index1970,Query!$O49)/Q$9 * HLOOKUP(Q$11,comboutfac,Query!$O49) /Q$8))</f>
        <v>0.20130913523423241</v>
      </c>
      <c r="R15" s="110">
        <f ca="1">IF($J$7=1,HLOOKUP(R$11,index1970,Query!$O49)/R$9,IF($J$7=2,HLOOKUP(R$11,index1970,Query!$O49)/R$9 * HLOOKUP(R$11,comboutfac,Query!$O49),HLOOKUP(R$11,index1970,Query!$O49)/R$9 * HLOOKUP(R$11,comboutfac,Query!$O49) /R$8))</f>
        <v>0.13446684796539898</v>
      </c>
      <c r="S15" s="110">
        <f ca="1">IF($J$7=1,HLOOKUP(S$11,index1970,Query!$O49)/S$9,IF($J$7=2,HLOOKUP(S$11,index1970,Query!$O49)/S$9 * HLOOKUP(S$11,comboutfac,Query!$O49),HLOOKUP(S$11,index1970,Query!$O49)/S$9 * HLOOKUP(S$11,comboutfac,Query!$O49) /S$8))</f>
        <v>0.20130913523423241</v>
      </c>
      <c r="T15" s="110">
        <f ca="1">IF($J$7=1,HLOOKUP(T$11,index1970,Query!$O49)/T$9,IF($J$7=2,HLOOKUP(T$11,index1970,Query!$O49)/T$9 * HLOOKUP(T$11,comboutfac,Query!$O49),HLOOKUP(T$11,index1970,Query!$O49)/T$9 * HLOOKUP(T$11,comboutfac,Query!$O49) /T$8))</f>
        <v>0.2107244121904539</v>
      </c>
      <c r="U15" s="110">
        <f ca="1">IF($J$7=1,HLOOKUP(U$11,index1970,Query!$O49)/U$9,IF($J$7=2,HLOOKUP(U$11,index1970,Query!$O49)/U$9 * HLOOKUP(U$11,comboutfac,Query!$O49),HLOOKUP(U$11,index1970,Query!$O49)/U$9 * HLOOKUP(U$11,comboutfac,Query!$O49) /U$8))</f>
        <v>0.15807225447766729</v>
      </c>
      <c r="V15" s="110">
        <f ca="1">IF($J$7=1,HLOOKUP(V$11,index1970,Query!$O49)/V$9,IF($J$7=2,HLOOKUP(V$11,index1970,Query!$O49)/V$9 * HLOOKUP(V$11,comboutfac,Query!$O49),HLOOKUP(V$11,index1970,Query!$O49)/V$9 * HLOOKUP(V$11,comboutfac,Query!$O49) /V$8))</f>
        <v>0.17892568709731993</v>
      </c>
      <c r="W15" s="110">
        <f ca="1">IF($J$7=1,HLOOKUP(W$11,index1970,Query!$O49)/W$9,IF($J$7=2,HLOOKUP(W$11,index1970,Query!$O49)/W$9 * HLOOKUP(W$11,comboutfac,Query!$O49),HLOOKUP(W$11,index1970,Query!$O49)/W$9 * HLOOKUP(W$11,comboutfac,Query!$O49) /W$8))</f>
        <v>0.17158346204289512</v>
      </c>
      <c r="X15" s="110">
        <f ca="1">IF($J$7=1,HLOOKUP(X$11,index1970,Query!$O49)/X$9,IF($J$7=2,HLOOKUP(X$11,index1970,Query!$O49)/X$9 * HLOOKUP(X$11,comboutfac,Query!$O49),HLOOKUP(X$11,index1970,Query!$O49)/X$9 * HLOOKUP(X$11,comboutfac,Query!$O49) /X$8))</f>
        <v>0.17892568709731993</v>
      </c>
      <c r="Y15" s="110">
        <f ca="1">IF($J$7=1,HLOOKUP(Y$11,index1970,Query!$O49)/Y$9,IF($J$7=2,HLOOKUP(Y$11,index1970,Query!$O49)/Y$9 * HLOOKUP(Y$11,comboutfac,Query!$O49),HLOOKUP(Y$11,index1970,Query!$O49)/Y$9 * HLOOKUP(Y$11,comboutfac,Query!$O49) /Y$8))</f>
        <v>0.17676058241000378</v>
      </c>
      <c r="Z15" s="110">
        <f ca="1">IF($J$7=1,HLOOKUP(Z$11,index1970,Query!$O49)/Z$9,IF($J$7=2,HLOOKUP(Z$11,index1970,Query!$O49)/Z$9 * HLOOKUP(Z$11,comboutfac,Query!$O49),HLOOKUP(Z$11,index1970,Query!$O49)/Z$9 * HLOOKUP(Z$11,comboutfac,Query!$O49) /Z$8))</f>
        <v>0.15270035391784209</v>
      </c>
      <c r="AA15" s="110">
        <f ca="1">IF($J$7=1,HLOOKUP(AA$11,index1970,Query!$O49)/AA$9,IF($J$7=2,HLOOKUP(AA$11,index1970,Query!$O49)/AA$9 * HLOOKUP(AA$11,comboutfac,Query!$O49),HLOOKUP(AA$11,index1970,Query!$O49)/AA$9 * HLOOKUP(AA$11,comboutfac,Query!$O49) /AA$8))</f>
        <v>0.17892568709731993</v>
      </c>
      <c r="AB15" s="110">
        <f ca="1">IF($J$7=1,HLOOKUP(AB$11,index1970,Query!$O49)/AB$9,IF($J$7=2,HLOOKUP(AB$11,index1970,Query!$O49)/AB$9 * HLOOKUP(AB$11,comboutfac,Query!$O49),HLOOKUP(AB$11,index1970,Query!$O49)/AB$9 * HLOOKUP(AB$11,comboutfac,Query!$O49) /AB$8))</f>
        <v>0.18059189430366013</v>
      </c>
      <c r="AC15" s="110">
        <f ca="1">IF($J$7=1,HLOOKUP(AC$11,index1970,Query!$O49)/AC$9,IF($J$7=2,HLOOKUP(AC$11,index1970,Query!$O49)/AC$9 * HLOOKUP(AC$11,comboutfac,Query!$O49),HLOOKUP(AC$11,index1970,Query!$O49)/AC$9 * HLOOKUP(AC$11,comboutfac,Query!$O49) /AC$8))</f>
        <v>0.14711630916636156</v>
      </c>
      <c r="AD15" s="110">
        <f ca="1">IF($J$7=1,HLOOKUP(AD$11,index1970,Query!$O49)/AD$9,IF($J$7=2,HLOOKUP(AD$11,index1970,Query!$O49)/AD$9 * HLOOKUP(AD$11,comboutfac,Query!$O49),HLOOKUP(AD$11,index1970,Query!$O49)/AD$9 * HLOOKUP(AD$11,comboutfac,Query!$O49) /AD$8))</f>
        <v>0.17892568709731993</v>
      </c>
      <c r="AE15" s="110">
        <f ca="1">IF($J$7=1,HLOOKUP(AE$11,index1970,Query!$O49)/AE$9,IF($J$7=2,HLOOKUP(AE$11,index1970,Query!$O49)/AE$9 * HLOOKUP(AE$11,comboutfac,Query!$O49),HLOOKUP(AE$11,index1970,Query!$O49)/AE$9 * HLOOKUP(AE$11,comboutfac,Query!$O49) /AE$8))</f>
        <v>0.2107244121904539</v>
      </c>
      <c r="AF15" s="110">
        <f ca="1">IF($J$7=1,HLOOKUP(AF$11,index1970,Query!$O49)/AF$9,IF($J$7=2,HLOOKUP(AF$11,index1970,Query!$O49)/AF$9 * HLOOKUP(AF$11,comboutfac,Query!$O49),HLOOKUP(AF$11,index1970,Query!$O49)/AF$9 * HLOOKUP(AF$11,comboutfac,Query!$O49) /AF$8))</f>
        <v>0.13563914141644692</v>
      </c>
      <c r="AG15" s="110">
        <f ca="1">IF($J$7=1,HLOOKUP(AG$11,index1970,Query!$O49)/AG$9,IF($J$7=2,HLOOKUP(AG$11,index1970,Query!$O49)/AG$9 * HLOOKUP(AG$11,comboutfac,Query!$O49),HLOOKUP(AG$11,index1970,Query!$O49)/AG$9 * HLOOKUP(AG$11,comboutfac,Query!$O49) /AG$8))</f>
        <v>0.17989029585779373</v>
      </c>
      <c r="AH15" s="110">
        <f ca="1">IF($J$7=1,HLOOKUP(AH$11,index1970,Query!$O49)/AH$9,IF($J$7=2,HLOOKUP(AH$11,index1970,Query!$O49)/AH$9 * HLOOKUP(AH$11,comboutfac,Query!$O49),HLOOKUP(AH$11,index1970,Query!$O49)/AH$9 * HLOOKUP(AH$11,comboutfac,Query!$O49) /AH$8))</f>
        <v>0.2107244121904539</v>
      </c>
      <c r="AI15" s="110">
        <f ca="1">IF($J$7=1,HLOOKUP(AI$11,index1970,Query!$O49)/AI$9,IF($J$7=2,HLOOKUP(AI$11,index1970,Query!$O49)/AI$9 * HLOOKUP(AI$11,comboutfac,Query!$O49),HLOOKUP(AI$11,index1970,Query!$O49)/AI$9 * HLOOKUP(AI$11,comboutfac,Query!$O49) /AI$8))</f>
        <v>0.20448158903674232</v>
      </c>
      <c r="AJ15" s="110">
        <f ca="1">IF($J$7=1,HLOOKUP(AJ$11,index1970,Query!$O49)/AJ$9,IF($J$7=2,HLOOKUP(AJ$11,index1970,Query!$O49)/AJ$9 * HLOOKUP(AJ$11,comboutfac,Query!$O49),HLOOKUP(AJ$11,index1970,Query!$O49)/AJ$9 * HLOOKUP(AJ$11,comboutfac,Query!$O49) /AJ$8))</f>
        <v>0.2107244121904539</v>
      </c>
      <c r="AK15" s="110">
        <f ca="1">IF($J$7=1,HLOOKUP(AK$11,index1970,Query!$O49)/AK$9,IF($J$7=2,HLOOKUP(AK$11,index1970,Query!$O49)/AK$9 * HLOOKUP(AK$11,comboutfac,Query!$O49),HLOOKUP(AK$11,index1970,Query!$O49)/AK$9 * HLOOKUP(AK$11,comboutfac,Query!$O49) /AK$8))</f>
        <v>0.204844267222072</v>
      </c>
      <c r="AL15" s="110">
        <f ca="1">IF($J$7=1,HLOOKUP(AL$11,index1970,Query!$O49)/AL$9,IF($J$7=2,HLOOKUP(AL$11,index1970,Query!$O49)/AL$9 * HLOOKUP(AL$11,comboutfac,Query!$O49),HLOOKUP(AL$11,index1970,Query!$O49)/AL$9 * HLOOKUP(AL$11,comboutfac,Query!$O49) /AL$8))</f>
        <v>0.13661804944631928</v>
      </c>
      <c r="AM15" s="110">
        <f ca="1">IF($J$7=1,HLOOKUP(AM$11,index1970,Query!$O49)/AM$9,IF($J$7=2,HLOOKUP(AM$11,index1970,Query!$O49)/AM$9 * HLOOKUP(AM$11,comboutfac,Query!$O49),HLOOKUP(AM$11,index1970,Query!$O49)/AM$9 * HLOOKUP(AM$11,comboutfac,Query!$O49) /AM$8))</f>
        <v>0.20130913523423241</v>
      </c>
      <c r="AN15" s="110">
        <f ca="1">IF($J$7=1,HLOOKUP(AN$11,index1970,Query!$O49)/AN$9,IF($J$7=2,HLOOKUP(AN$11,index1970,Query!$O49)/AN$9 * HLOOKUP(AN$11,comboutfac,Query!$O49),HLOOKUP(AN$11,index1970,Query!$O49)/AN$9 * HLOOKUP(AN$11,comboutfac,Query!$O49) /AN$8))</f>
        <v>0.1376587783353638</v>
      </c>
      <c r="AO15" s="110">
        <f ca="1">IF($J$7=1,HLOOKUP(AO$11,index1970,Query!$O49)/AO$9,IF($J$7=2,HLOOKUP(AO$11,index1970,Query!$O49)/AO$9 * HLOOKUP(AO$11,comboutfac,Query!$O49),HLOOKUP(AO$11,index1970,Query!$O49)/AO$9 * HLOOKUP(AO$11,comboutfac,Query!$O49) /AO$8))</f>
        <v>0.20130913523423241</v>
      </c>
      <c r="AP15" s="110">
        <f ca="1">IF($J$7=1,HLOOKUP(AP$11,index1970,Query!$O49)/AP$9,IF($J$7=2,HLOOKUP(AP$11,index1970,Query!$O49)/AP$9 * HLOOKUP(AP$11,comboutfac,Query!$O49),HLOOKUP(AP$11,index1970,Query!$O49)/AP$9 * HLOOKUP(AP$11,comboutfac,Query!$O49) /AP$8))</f>
        <v>0.13563914141644692</v>
      </c>
      <c r="AQ15" s="647">
        <f ca="1">IF($J$7=1,HLOOKUP(AQ$11,index1970,Query!$O49)/AQ$9,IF($J$7=2,HLOOKUP(AQ$11,index1970,Query!$O49)/AQ$9 * HLOOKUP(AQ$11,comboutfac,Query!$O49),HLOOKUP(AQ$11,index1970,Query!$O49)/AQ$9 * HLOOKUP(AQ$11,comboutfac,Query!$O49) /AQ$8))</f>
        <v>0.15807225447766729</v>
      </c>
      <c r="AR15" s="110">
        <f ca="1">IF($J$7=1,HLOOKUP(AR$11,index1970,Query!$O49)/AR$9,IF($J$7=2,HLOOKUP(AR$11,index1970,Query!$O49)/AR$9 * HLOOKUP(AR$11,comboutfac,Query!$O49),HLOOKUP(AR$11,index1970,Query!$O49)/AR$9 * HLOOKUP(AR$11,comboutfac,Query!$O49) /AR$8))</f>
        <v>0.17989029585779373</v>
      </c>
      <c r="AS15" s="194"/>
    </row>
    <row r="16" spans="1:45" s="112" customFormat="1">
      <c r="A16" s="111">
        <f t="shared" si="5"/>
        <v>1972</v>
      </c>
      <c r="B16" s="110">
        <f ca="1">IF($J$7=1,HLOOKUP(B$11,index1970,Query!$O50)/B$9,IF($J$7=2,HLOOKUP(B$11,index1970,Query!$O50)/B$9 * HLOOKUP(B$11,comboutfac,Query!$O50),HLOOKUP(B$11,index1970,Query!$O50)/B$9 * HLOOKUP(B$11,comboutfac,Query!$O50) /B$8))</f>
        <v>0.18678009418914721</v>
      </c>
      <c r="C16" s="110">
        <f ca="1">IF($J$7=1,HLOOKUP(C$11,index1970,Query!$O50)/C$9,IF($J$7=2,HLOOKUP(C$11,index1970,Query!$O50)/C$9 * HLOOKUP(C$11,comboutfac,Query!$O50),HLOOKUP(C$11,index1970,Query!$O50)/C$9 * HLOOKUP(C$11,comboutfac,Query!$O50) /C$8))</f>
        <v>0.20118190201952763</v>
      </c>
      <c r="D16" s="110">
        <f ca="1">IF($J$7=1,HLOOKUP(D$11,index1970,Query!$O50)/D$9,IF($J$7=2,HLOOKUP(D$11,index1970,Query!$O50)/D$9 * HLOOKUP(D$11,comboutfac,Query!$O50),HLOOKUP(D$11,index1970,Query!$O50)/D$9 * HLOOKUP(D$11,comboutfac,Query!$O50) /D$8))</f>
        <v>0.20118190201952763</v>
      </c>
      <c r="E16" s="110">
        <f ca="1">IF($J$7=1,HLOOKUP(E$11,index1970,Query!$O50)/E$9,IF($J$7=2,HLOOKUP(E$11,index1970,Query!$O50)/E$9 * HLOOKUP(E$11,comboutfac,Query!$O50),HLOOKUP(E$11,index1970,Query!$O50)/E$9 * HLOOKUP(E$11,comboutfac,Query!$O50) /E$8))</f>
        <v>0.1934161179581648</v>
      </c>
      <c r="F16" s="110">
        <f ca="1">IF($J$7=1,HLOOKUP(F$11,index1970,Query!$O50)/F$9,IF($J$7=2,HLOOKUP(F$11,index1970,Query!$O50)/F$9 * HLOOKUP(F$11,comboutfac,Query!$O50),HLOOKUP(F$11,index1970,Query!$O50)/F$9 * HLOOKUP(F$11,comboutfac,Query!$O50) /F$8))</f>
        <v>0.20118190201952763</v>
      </c>
      <c r="G16" s="110">
        <f ca="1">IF($J$7=1,HLOOKUP(G$11,index1970,Query!$O50)/G$9,IF($J$7=2,HLOOKUP(G$11,index1970,Query!$O50)/G$9 * HLOOKUP(G$11,comboutfac,Query!$O50),HLOOKUP(G$11,index1970,Query!$O50)/G$9 * HLOOKUP(G$11,comboutfac,Query!$O50) /G$8))</f>
        <v>0.18624374769960031</v>
      </c>
      <c r="H16" s="110">
        <f ca="1">IF($J$7=1,HLOOKUP(H$11,index1970,Query!$O50)/H$9,IF($J$7=2,HLOOKUP(H$11,index1970,Query!$O50)/H$9 * HLOOKUP(H$11,comboutfac,Query!$O50),HLOOKUP(H$11,index1970,Query!$O50)/H$9 * HLOOKUP(H$11,comboutfac,Query!$O50) /H$8))</f>
        <v>0.18624374769960031</v>
      </c>
      <c r="I16" s="110">
        <f ca="1">IF($J$7=1,HLOOKUP(I$11,index1970,Query!$O50)/I$9,IF($J$7=2,HLOOKUP(I$11,index1970,Query!$O50)/I$9 * HLOOKUP(I$11,comboutfac,Query!$O50),HLOOKUP(I$11,index1970,Query!$O50)/I$9 * HLOOKUP(I$11,comboutfac,Query!$O50) /I$8))</f>
        <v>0.18694439725222775</v>
      </c>
      <c r="J16" s="110">
        <f ca="1">IF($J$7=1,HLOOKUP(J$11,index1970,Query!$O50)/J$9,IF($J$7=2,HLOOKUP(J$11,index1970,Query!$O50)/J$9 * HLOOKUP(J$11,comboutfac,Query!$O50),HLOOKUP(J$11,index1970,Query!$O50)/J$9 * HLOOKUP(J$11,comboutfac,Query!$O50) /J$8))</f>
        <v>0.14044321086418701</v>
      </c>
      <c r="K16" s="110">
        <f ca="1">IF($J$7=1,HLOOKUP(K$11,index1970,Query!$O50)/K$9,IF($J$7=2,HLOOKUP(K$11,index1970,Query!$O50)/K$9 * HLOOKUP(K$11,comboutfac,Query!$O50),HLOOKUP(K$11,index1970,Query!$O50)/K$9 * HLOOKUP(K$11,comboutfac,Query!$O50) /K$8))</f>
        <v>0.15102023778232079</v>
      </c>
      <c r="L16" s="110">
        <f ca="1">IF($J$7=1,HLOOKUP(L$11,index1970,Query!$O50)/L$9,IF($J$7=2,HLOOKUP(L$11,index1970,Query!$O50)/L$9 * HLOOKUP(L$11,comboutfac,Query!$O50),HLOOKUP(L$11,index1970,Query!$O50)/L$9 * HLOOKUP(L$11,comboutfac,Query!$O50) /L$8))</f>
        <v>0.19359233206807389</v>
      </c>
      <c r="M16" s="110">
        <f ca="1">IF($J$7=1,HLOOKUP(M$11,index1970,Query!$O50)/M$9,IF($J$7=2,HLOOKUP(M$11,index1970,Query!$O50)/M$9 * HLOOKUP(M$11,comboutfac,Query!$O50),HLOOKUP(M$11,index1970,Query!$O50)/M$9 * HLOOKUP(M$11,comboutfac,Query!$O50) /M$8))</f>
        <v>0.21879515717734829</v>
      </c>
      <c r="N16" s="110">
        <f ca="1">IF($J$7=1,HLOOKUP(N$11,index1970,Query!$O50)/N$9,IF($J$7=2,HLOOKUP(N$11,index1970,Query!$O50)/N$9 * HLOOKUP(N$11,comboutfac,Query!$O50),HLOOKUP(N$11,index1970,Query!$O50)/N$9 * HLOOKUP(N$11,comboutfac,Query!$O50) /N$8))</f>
        <v>0.20118190201952763</v>
      </c>
      <c r="O16" s="110">
        <f ca="1">IF($J$7=1,HLOOKUP(O$11,index1970,Query!$O50)/O$9,IF($J$7=2,HLOOKUP(O$11,index1970,Query!$O50)/O$9 * HLOOKUP(O$11,comboutfac,Query!$O50),HLOOKUP(O$11,index1970,Query!$O50)/O$9 * HLOOKUP(O$11,comboutfac,Query!$O50) /O$8))</f>
        <v>0.20118190201952763</v>
      </c>
      <c r="P16" s="110">
        <f ca="1">IF($J$7=1,HLOOKUP(P$11,index1970,Query!$O50)/P$9,IF($J$7=2,HLOOKUP(P$11,index1970,Query!$O50)/P$9 * HLOOKUP(P$11,comboutfac,Query!$O50),HLOOKUP(P$11,index1970,Query!$O50)/P$9 * HLOOKUP(P$11,comboutfac,Query!$O50) /P$8))</f>
        <v>0.15329659663391262</v>
      </c>
      <c r="Q16" s="110">
        <f ca="1">IF($J$7=1,HLOOKUP(Q$11,index1970,Query!$O50)/Q$9,IF($J$7=2,HLOOKUP(Q$11,index1970,Query!$O50)/Q$9 * HLOOKUP(Q$11,comboutfac,Query!$O50),HLOOKUP(Q$11,index1970,Query!$O50)/Q$9 * HLOOKUP(Q$11,comboutfac,Query!$O50) /Q$8))</f>
        <v>0.20740880203182963</v>
      </c>
      <c r="R16" s="110">
        <f ca="1">IF($J$7=1,HLOOKUP(R$11,index1970,Query!$O50)/R$9,IF($J$7=2,HLOOKUP(R$11,index1970,Query!$O50)/R$9 * HLOOKUP(R$11,comboutfac,Query!$O50),HLOOKUP(R$11,index1970,Query!$O50)/R$9 * HLOOKUP(R$11,comboutfac,Query!$O50) /R$8))</f>
        <v>0.15361225794873964</v>
      </c>
      <c r="S16" s="110">
        <f ca="1">IF($J$7=1,HLOOKUP(S$11,index1970,Query!$O50)/S$9,IF($J$7=2,HLOOKUP(S$11,index1970,Query!$O50)/S$9 * HLOOKUP(S$11,comboutfac,Query!$O50),HLOOKUP(S$11,index1970,Query!$O50)/S$9 * HLOOKUP(S$11,comboutfac,Query!$O50) /S$8))</f>
        <v>0.20740880203182963</v>
      </c>
      <c r="T16" s="110">
        <f ca="1">IF($J$7=1,HLOOKUP(T$11,index1970,Query!$O50)/T$9,IF($J$7=2,HLOOKUP(T$11,index1970,Query!$O50)/T$9 * HLOOKUP(T$11,comboutfac,Query!$O50),HLOOKUP(T$11,index1970,Query!$O50)/T$9 * HLOOKUP(T$11,comboutfac,Query!$O50) /T$8))</f>
        <v>0.21879515717734829</v>
      </c>
      <c r="U16" s="110">
        <f ca="1">IF($J$7=1,HLOOKUP(U$11,index1970,Query!$O50)/U$9,IF($J$7=2,HLOOKUP(U$11,index1970,Query!$O50)/U$9 * HLOOKUP(U$11,comboutfac,Query!$O50),HLOOKUP(U$11,index1970,Query!$O50)/U$9 * HLOOKUP(U$11,comboutfac,Query!$O50) /U$8))</f>
        <v>0.16502743367468467</v>
      </c>
      <c r="V16" s="110">
        <f ca="1">IF($J$7=1,HLOOKUP(V$11,index1970,Query!$O50)/V$9,IF($J$7=2,HLOOKUP(V$11,index1970,Query!$O50)/V$9 * HLOOKUP(V$11,comboutfac,Query!$O50),HLOOKUP(V$11,index1970,Query!$O50)/V$9 * HLOOKUP(V$11,comboutfac,Query!$O50) /V$8))</f>
        <v>0.18624374769960031</v>
      </c>
      <c r="W16" s="110">
        <f ca="1">IF($J$7=1,HLOOKUP(W$11,index1970,Query!$O50)/W$9,IF($J$7=2,HLOOKUP(W$11,index1970,Query!$O50)/W$9 * HLOOKUP(W$11,comboutfac,Query!$O50),HLOOKUP(W$11,index1970,Query!$O50)/W$9 * HLOOKUP(W$11,comboutfac,Query!$O50) /W$8))</f>
        <v>0.18052692564990183</v>
      </c>
      <c r="X16" s="110">
        <f ca="1">IF($J$7=1,HLOOKUP(X$11,index1970,Query!$O50)/X$9,IF($J$7=2,HLOOKUP(X$11,index1970,Query!$O50)/X$9 * HLOOKUP(X$11,comboutfac,Query!$O50),HLOOKUP(X$11,index1970,Query!$O50)/X$9 * HLOOKUP(X$11,comboutfac,Query!$O50) /X$8))</f>
        <v>0.18624374769960031</v>
      </c>
      <c r="Y16" s="110">
        <f ca="1">IF($J$7=1,HLOOKUP(Y$11,index1970,Query!$O50)/Y$9,IF($J$7=2,HLOOKUP(Y$11,index1970,Query!$O50)/Y$9 * HLOOKUP(Y$11,comboutfac,Query!$O50),HLOOKUP(Y$11,index1970,Query!$O50)/Y$9 * HLOOKUP(Y$11,comboutfac,Query!$O50) /Y$8))</f>
        <v>0.18465738375127067</v>
      </c>
      <c r="Z16" s="110">
        <f ca="1">IF($J$7=1,HLOOKUP(Z$11,index1970,Query!$O50)/Z$9,IF($J$7=2,HLOOKUP(Z$11,index1970,Query!$O50)/Z$9 * HLOOKUP(Z$11,comboutfac,Query!$O50),HLOOKUP(Z$11,index1970,Query!$O50)/Z$9 * HLOOKUP(Z$11,comboutfac,Query!$O50) /Z$8))</f>
        <v>0.16164132755555347</v>
      </c>
      <c r="AA16" s="110">
        <f ca="1">IF($J$7=1,HLOOKUP(AA$11,index1970,Query!$O50)/AA$9,IF($J$7=2,HLOOKUP(AA$11,index1970,Query!$O50)/AA$9 * HLOOKUP(AA$11,comboutfac,Query!$O50),HLOOKUP(AA$11,index1970,Query!$O50)/AA$9 * HLOOKUP(AA$11,comboutfac,Query!$O50) /AA$8))</f>
        <v>0.18624374769960031</v>
      </c>
      <c r="AB16" s="110">
        <f ca="1">IF($J$7=1,HLOOKUP(AB$11,index1970,Query!$O50)/AB$9,IF($J$7=2,HLOOKUP(AB$11,index1970,Query!$O50)/AB$9 * HLOOKUP(AB$11,comboutfac,Query!$O50),HLOOKUP(AB$11,index1970,Query!$O50)/AB$9 * HLOOKUP(AB$11,comboutfac,Query!$O50) /AB$8))</f>
        <v>0.19191672531133341</v>
      </c>
      <c r="AC16" s="110">
        <f ca="1">IF($J$7=1,HLOOKUP(AC$11,index1970,Query!$O50)/AC$9,IF($J$7=2,HLOOKUP(AC$11,index1970,Query!$O50)/AC$9 * HLOOKUP(AC$11,comboutfac,Query!$O50),HLOOKUP(AC$11,index1970,Query!$O50)/AC$9 * HLOOKUP(AC$11,comboutfac,Query!$O50) /AC$8))</f>
        <v>0.15360214459839927</v>
      </c>
      <c r="AD16" s="110">
        <f ca="1">IF($J$7=1,HLOOKUP(AD$11,index1970,Query!$O50)/AD$9,IF($J$7=2,HLOOKUP(AD$11,index1970,Query!$O50)/AD$9 * HLOOKUP(AD$11,comboutfac,Query!$O50),HLOOKUP(AD$11,index1970,Query!$O50)/AD$9 * HLOOKUP(AD$11,comboutfac,Query!$O50) /AD$8))</f>
        <v>0.18624374769960031</v>
      </c>
      <c r="AE16" s="110">
        <f ca="1">IF($J$7=1,HLOOKUP(AE$11,index1970,Query!$O50)/AE$9,IF($J$7=2,HLOOKUP(AE$11,index1970,Query!$O50)/AE$9 * HLOOKUP(AE$11,comboutfac,Query!$O50),HLOOKUP(AE$11,index1970,Query!$O50)/AE$9 * HLOOKUP(AE$11,comboutfac,Query!$O50) /AE$8))</f>
        <v>0.21879515717734829</v>
      </c>
      <c r="AF16" s="110">
        <f ca="1">IF($J$7=1,HLOOKUP(AF$11,index1970,Query!$O50)/AF$9,IF($J$7=2,HLOOKUP(AF$11,index1970,Query!$O50)/AF$9 * HLOOKUP(AF$11,comboutfac,Query!$O50),HLOOKUP(AF$11,index1970,Query!$O50)/AF$9 * HLOOKUP(AF$11,comboutfac,Query!$O50) /AF$8))</f>
        <v>0.14555436265398916</v>
      </c>
      <c r="AG16" s="110">
        <f ca="1">IF($J$7=1,HLOOKUP(AG$11,index1970,Query!$O50)/AG$9,IF($J$7=2,HLOOKUP(AG$11,index1970,Query!$O50)/AG$9 * HLOOKUP(AG$11,comboutfac,Query!$O50),HLOOKUP(AG$11,index1970,Query!$O50)/AG$9 * HLOOKUP(AG$11,comboutfac,Query!$O50) /AG$8))</f>
        <v>0.18678009418914721</v>
      </c>
      <c r="AH16" s="110">
        <f ca="1">IF($J$7=1,HLOOKUP(AH$11,index1970,Query!$O50)/AH$9,IF($J$7=2,HLOOKUP(AH$11,index1970,Query!$O50)/AH$9 * HLOOKUP(AH$11,comboutfac,Query!$O50),HLOOKUP(AH$11,index1970,Query!$O50)/AH$9 * HLOOKUP(AH$11,comboutfac,Query!$O50) /AH$8))</f>
        <v>0.21879515717734829</v>
      </c>
      <c r="AI16" s="110">
        <f ca="1">IF($J$7=1,HLOOKUP(AI$11,index1970,Query!$O50)/AI$9,IF($J$7=2,HLOOKUP(AI$11,index1970,Query!$O50)/AI$9 * HLOOKUP(AI$11,comboutfac,Query!$O50),HLOOKUP(AI$11,index1970,Query!$O50)/AI$9 * HLOOKUP(AI$11,comboutfac,Query!$O50) /AI$8))</f>
        <v>0.21481427888459631</v>
      </c>
      <c r="AJ16" s="110">
        <f ca="1">IF($J$7=1,HLOOKUP(AJ$11,index1970,Query!$O50)/AJ$9,IF($J$7=2,HLOOKUP(AJ$11,index1970,Query!$O50)/AJ$9 * HLOOKUP(AJ$11,comboutfac,Query!$O50),HLOOKUP(AJ$11,index1970,Query!$O50)/AJ$9 * HLOOKUP(AJ$11,comboutfac,Query!$O50) /AJ$8))</f>
        <v>0.21879515717734829</v>
      </c>
      <c r="AK16" s="110">
        <f ca="1">IF($J$7=1,HLOOKUP(AK$11,index1970,Query!$O50)/AK$9,IF($J$7=2,HLOOKUP(AK$11,index1970,Query!$O50)/AK$9 * HLOOKUP(AK$11,comboutfac,Query!$O50),HLOOKUP(AK$11,index1970,Query!$O50)/AK$9 * HLOOKUP(AK$11,comboutfac,Query!$O50) /AK$8))</f>
        <v>0.21428758794100949</v>
      </c>
      <c r="AL16" s="110">
        <f ca="1">IF($J$7=1,HLOOKUP(AL$11,index1970,Query!$O50)/AL$9,IF($J$7=2,HLOOKUP(AL$11,index1970,Query!$O50)/AL$9 * HLOOKUP(AL$11,comboutfac,Query!$O50),HLOOKUP(AL$11,index1970,Query!$O50)/AL$9 * HLOOKUP(AL$11,comboutfac,Query!$O50) /AL$8))</f>
        <v>0.15543383861533833</v>
      </c>
      <c r="AM16" s="110">
        <f ca="1">IF($J$7=1,HLOOKUP(AM$11,index1970,Query!$O50)/AM$9,IF($J$7=2,HLOOKUP(AM$11,index1970,Query!$O50)/AM$9 * HLOOKUP(AM$11,comboutfac,Query!$O50),HLOOKUP(AM$11,index1970,Query!$O50)/AM$9 * HLOOKUP(AM$11,comboutfac,Query!$O50) /AM$8))</f>
        <v>0.20740880203182963</v>
      </c>
      <c r="AN16" s="110">
        <f ca="1">IF($J$7=1,HLOOKUP(AN$11,index1970,Query!$O50)/AN$9,IF($J$7=2,HLOOKUP(AN$11,index1970,Query!$O50)/AN$9 * HLOOKUP(AN$11,comboutfac,Query!$O50),HLOOKUP(AN$11,index1970,Query!$O50)/AN$9 * HLOOKUP(AN$11,comboutfac,Query!$O50) /AN$8))</f>
        <v>0.15776653857922673</v>
      </c>
      <c r="AO16" s="110">
        <f ca="1">IF($J$7=1,HLOOKUP(AO$11,index1970,Query!$O50)/AO$9,IF($J$7=2,HLOOKUP(AO$11,index1970,Query!$O50)/AO$9 * HLOOKUP(AO$11,comboutfac,Query!$O50),HLOOKUP(AO$11,index1970,Query!$O50)/AO$9 * HLOOKUP(AO$11,comboutfac,Query!$O50) /AO$8))</f>
        <v>0.20740880203182963</v>
      </c>
      <c r="AP16" s="110">
        <f ca="1">IF($J$7=1,HLOOKUP(AP$11,index1970,Query!$O50)/AP$9,IF($J$7=2,HLOOKUP(AP$11,index1970,Query!$O50)/AP$9 * HLOOKUP(AP$11,comboutfac,Query!$O50),HLOOKUP(AP$11,index1970,Query!$O50)/AP$9 * HLOOKUP(AP$11,comboutfac,Query!$O50) /AP$8))</f>
        <v>0.14555436265398916</v>
      </c>
      <c r="AQ16" s="647">
        <f ca="1">IF($J$7=1,HLOOKUP(AQ$11,index1970,Query!$O50)/AQ$9,IF($J$7=2,HLOOKUP(AQ$11,index1970,Query!$O50)/AQ$9 * HLOOKUP(AQ$11,comboutfac,Query!$O50),HLOOKUP(AQ$11,index1970,Query!$O50)/AQ$9 * HLOOKUP(AQ$11,comboutfac,Query!$O50) /AQ$8))</f>
        <v>0.16502743367468467</v>
      </c>
      <c r="AR16" s="110">
        <f ca="1">IF($J$7=1,HLOOKUP(AR$11,index1970,Query!$O50)/AR$9,IF($J$7=2,HLOOKUP(AR$11,index1970,Query!$O50)/AR$9 * HLOOKUP(AR$11,comboutfac,Query!$O50),HLOOKUP(AR$11,index1970,Query!$O50)/AR$9 * HLOOKUP(AR$11,comboutfac,Query!$O50) /AR$8))</f>
        <v>0.18678009418914721</v>
      </c>
      <c r="AS16" s="194"/>
    </row>
    <row r="17" spans="1:45" s="112" customFormat="1">
      <c r="A17" s="111">
        <f t="shared" si="5"/>
        <v>1973</v>
      </c>
      <c r="B17" s="110">
        <f ca="1">IF($J$7=1,HLOOKUP(B$11,index1970,Query!$O51)/B$9,IF($J$7=2,HLOOKUP(B$11,index1970,Query!$O51)/B$9 * HLOOKUP(B$11,comboutfac,Query!$O51),HLOOKUP(B$11,index1970,Query!$O51)/B$9 * HLOOKUP(B$11,comboutfac,Query!$O51) /B$8))</f>
        <v>0.19455014610741575</v>
      </c>
      <c r="C17" s="110">
        <f ca="1">IF($J$7=1,HLOOKUP(C$11,index1970,Query!$O51)/C$9,IF($J$7=2,HLOOKUP(C$11,index1970,Query!$O51)/C$9 * HLOOKUP(C$11,comboutfac,Query!$O51),HLOOKUP(C$11,index1970,Query!$O51)/C$9 * HLOOKUP(C$11,comboutfac,Query!$O51) /C$8))</f>
        <v>0.21234749758161145</v>
      </c>
      <c r="D17" s="110">
        <f ca="1">IF($J$7=1,HLOOKUP(D$11,index1970,Query!$O51)/D$9,IF($J$7=2,HLOOKUP(D$11,index1970,Query!$O51)/D$9 * HLOOKUP(D$11,comboutfac,Query!$O51),HLOOKUP(D$11,index1970,Query!$O51)/D$9 * HLOOKUP(D$11,comboutfac,Query!$O51) /D$8))</f>
        <v>0.21234749758161145</v>
      </c>
      <c r="E17" s="110">
        <f ca="1">IF($J$7=1,HLOOKUP(E$11,index1970,Query!$O51)/E$9,IF($J$7=2,HLOOKUP(E$11,index1970,Query!$O51)/E$9 * HLOOKUP(E$11,comboutfac,Query!$O51),HLOOKUP(E$11,index1970,Query!$O51)/E$9 * HLOOKUP(E$11,comboutfac,Query!$O51) /E$8))</f>
        <v>0.20496306020026725</v>
      </c>
      <c r="F17" s="110">
        <f ca="1">IF($J$7=1,HLOOKUP(F$11,index1970,Query!$O51)/F$9,IF($J$7=2,HLOOKUP(F$11,index1970,Query!$O51)/F$9 * HLOOKUP(F$11,comboutfac,Query!$O51),HLOOKUP(F$11,index1970,Query!$O51)/F$9 * HLOOKUP(F$11,comboutfac,Query!$O51) /F$8))</f>
        <v>0.21234749758161145</v>
      </c>
      <c r="G17" s="110">
        <f ca="1">IF($J$7=1,HLOOKUP(G$11,index1970,Query!$O51)/G$9,IF($J$7=2,HLOOKUP(G$11,index1970,Query!$O51)/G$9 * HLOOKUP(G$11,comboutfac,Query!$O51),HLOOKUP(G$11,index1970,Query!$O51)/G$9 * HLOOKUP(G$11,comboutfac,Query!$O51) /G$8))</f>
        <v>0.1906763488948508</v>
      </c>
      <c r="H17" s="110">
        <f ca="1">IF($J$7=1,HLOOKUP(H$11,index1970,Query!$O51)/H$9,IF($J$7=2,HLOOKUP(H$11,index1970,Query!$O51)/H$9 * HLOOKUP(H$11,comboutfac,Query!$O51),HLOOKUP(H$11,index1970,Query!$O51)/H$9 * HLOOKUP(H$11,comboutfac,Query!$O51) /H$8))</f>
        <v>0.1906763488948508</v>
      </c>
      <c r="I17" s="110">
        <f ca="1">IF($J$7=1,HLOOKUP(I$11,index1970,Query!$O51)/I$9,IF($J$7=2,HLOOKUP(I$11,index1970,Query!$O51)/I$9 * HLOOKUP(I$11,comboutfac,Query!$O51),HLOOKUP(I$11,index1970,Query!$O51)/I$9 * HLOOKUP(I$11,comboutfac,Query!$O51) /I$8))</f>
        <v>0.19233325644742047</v>
      </c>
      <c r="J17" s="110">
        <f ca="1">IF($J$7=1,HLOOKUP(J$11,index1970,Query!$O51)/J$9,IF($J$7=2,HLOOKUP(J$11,index1970,Query!$O51)/J$9 * HLOOKUP(J$11,comboutfac,Query!$O51),HLOOKUP(J$11,index1970,Query!$O51)/J$9 * HLOOKUP(J$11,comboutfac,Query!$O51) /J$8))</f>
        <v>0.14626038527867993</v>
      </c>
      <c r="K17" s="110">
        <f ca="1">IF($J$7=1,HLOOKUP(K$11,index1970,Query!$O51)/K$9,IF($J$7=2,HLOOKUP(K$11,index1970,Query!$O51)/K$9 * HLOOKUP(K$11,comboutfac,Query!$O51),HLOOKUP(K$11,index1970,Query!$O51)/K$9 * HLOOKUP(K$11,comboutfac,Query!$O51) /K$8))</f>
        <v>0.16982225738621975</v>
      </c>
      <c r="L17" s="110">
        <f ca="1">IF($J$7=1,HLOOKUP(L$11,index1970,Query!$O51)/L$9,IF($J$7=2,HLOOKUP(L$11,index1970,Query!$O51)/L$9 * HLOOKUP(L$11,comboutfac,Query!$O51),HLOOKUP(L$11,index1970,Query!$O51)/L$9 * HLOOKUP(L$11,comboutfac,Query!$O51) /L$8))</f>
        <v>0.20439511365538118</v>
      </c>
      <c r="M17" s="110">
        <f ca="1">IF($J$7=1,HLOOKUP(M$11,index1970,Query!$O51)/M$9,IF($J$7=2,HLOOKUP(M$11,index1970,Query!$O51)/M$9 * HLOOKUP(M$11,comboutfac,Query!$O51),HLOOKUP(M$11,index1970,Query!$O51)/M$9 * HLOOKUP(M$11,comboutfac,Query!$O51) /M$8))</f>
        <v>0.22789703571592598</v>
      </c>
      <c r="N17" s="110">
        <f ca="1">IF($J$7=1,HLOOKUP(N$11,index1970,Query!$O51)/N$9,IF($J$7=2,HLOOKUP(N$11,index1970,Query!$O51)/N$9 * HLOOKUP(N$11,comboutfac,Query!$O51),HLOOKUP(N$11,index1970,Query!$O51)/N$9 * HLOOKUP(N$11,comboutfac,Query!$O51) /N$8))</f>
        <v>0.21234749758161145</v>
      </c>
      <c r="O17" s="110">
        <f ca="1">IF($J$7=1,HLOOKUP(O$11,index1970,Query!$O51)/O$9,IF($J$7=2,HLOOKUP(O$11,index1970,Query!$O51)/O$9 * HLOOKUP(O$11,comboutfac,Query!$O51),HLOOKUP(O$11,index1970,Query!$O51)/O$9 * HLOOKUP(O$11,comboutfac,Query!$O51) /O$8))</f>
        <v>0.21234749758161145</v>
      </c>
      <c r="P17" s="110">
        <f ca="1">IF($J$7=1,HLOOKUP(P$11,index1970,Query!$O51)/P$9,IF($J$7=2,HLOOKUP(P$11,index1970,Query!$O51)/P$9 * HLOOKUP(P$11,comboutfac,Query!$O51),HLOOKUP(P$11,index1970,Query!$O51)/P$9 * HLOOKUP(P$11,comboutfac,Query!$O51) /P$8))</f>
        <v>0.1717233687577375</v>
      </c>
      <c r="Q17" s="110">
        <f ca="1">IF($J$7=1,HLOOKUP(Q$11,index1970,Query!$O51)/Q$9,IF($J$7=2,HLOOKUP(Q$11,index1970,Query!$O51)/Q$9 * HLOOKUP(Q$11,comboutfac,Query!$O51),HLOOKUP(Q$11,index1970,Query!$O51)/Q$9 * HLOOKUP(Q$11,comboutfac,Query!$O51) /Q$8))</f>
        <v>0.21972888487252029</v>
      </c>
      <c r="R17" s="110">
        <f ca="1">IF($J$7=1,HLOOKUP(R$11,index1970,Query!$O51)/R$9,IF($J$7=2,HLOOKUP(R$11,index1970,Query!$O51)/R$9 * HLOOKUP(R$11,comboutfac,Query!$O51),HLOOKUP(R$11,index1970,Query!$O51)/R$9 * HLOOKUP(R$11,comboutfac,Query!$O51) /R$8))</f>
        <v>0.17094795579850611</v>
      </c>
      <c r="S17" s="110">
        <f ca="1">IF($J$7=1,HLOOKUP(S$11,index1970,Query!$O51)/S$9,IF($J$7=2,HLOOKUP(S$11,index1970,Query!$O51)/S$9 * HLOOKUP(S$11,comboutfac,Query!$O51),HLOOKUP(S$11,index1970,Query!$O51)/S$9 * HLOOKUP(S$11,comboutfac,Query!$O51) /S$8))</f>
        <v>0.21972888487252029</v>
      </c>
      <c r="T17" s="110">
        <f ca="1">IF($J$7=1,HLOOKUP(T$11,index1970,Query!$O51)/T$9,IF($J$7=2,HLOOKUP(T$11,index1970,Query!$O51)/T$9 * HLOOKUP(T$11,comboutfac,Query!$O51),HLOOKUP(T$11,index1970,Query!$O51)/T$9 * HLOOKUP(T$11,comboutfac,Query!$O51) /T$8))</f>
        <v>0.22789703571592598</v>
      </c>
      <c r="U17" s="110">
        <f ca="1">IF($J$7=1,HLOOKUP(U$11,index1970,Query!$O51)/U$9,IF($J$7=2,HLOOKUP(U$11,index1970,Query!$O51)/U$9 * HLOOKUP(U$11,comboutfac,Query!$O51),HLOOKUP(U$11,index1970,Query!$O51)/U$9 * HLOOKUP(U$11,comboutfac,Query!$O51) /U$8))</f>
        <v>0.17377388765944293</v>
      </c>
      <c r="V17" s="110">
        <f ca="1">IF($J$7=1,HLOOKUP(V$11,index1970,Query!$O51)/V$9,IF($J$7=2,HLOOKUP(V$11,index1970,Query!$O51)/V$9 * HLOOKUP(V$11,comboutfac,Query!$O51),HLOOKUP(V$11,index1970,Query!$O51)/V$9 * HLOOKUP(V$11,comboutfac,Query!$O51) /V$8))</f>
        <v>0.1906763488948508</v>
      </c>
      <c r="W17" s="110">
        <f ca="1">IF($J$7=1,HLOOKUP(W$11,index1970,Query!$O51)/W$9,IF($J$7=2,HLOOKUP(W$11,index1970,Query!$O51)/W$9 * HLOOKUP(W$11,comboutfac,Query!$O51),HLOOKUP(W$11,index1970,Query!$O51)/W$9 * HLOOKUP(W$11,comboutfac,Query!$O51) /W$8))</f>
        <v>0.18656222288775712</v>
      </c>
      <c r="X17" s="110">
        <f ca="1">IF($J$7=1,HLOOKUP(X$11,index1970,Query!$O51)/X$9,IF($J$7=2,HLOOKUP(X$11,index1970,Query!$O51)/X$9 * HLOOKUP(X$11,comboutfac,Query!$O51),HLOOKUP(X$11,index1970,Query!$O51)/X$9 * HLOOKUP(X$11,comboutfac,Query!$O51) /X$8))</f>
        <v>0.1906763488948508</v>
      </c>
      <c r="Y17" s="110">
        <f ca="1">IF($J$7=1,HLOOKUP(Y$11,index1970,Query!$O51)/Y$9,IF($J$7=2,HLOOKUP(Y$11,index1970,Query!$O51)/Y$9 * HLOOKUP(Y$11,comboutfac,Query!$O51),HLOOKUP(Y$11,index1970,Query!$O51)/Y$9 * HLOOKUP(Y$11,comboutfac,Query!$O51) /Y$8))</f>
        <v>0.18972209837902448</v>
      </c>
      <c r="Z17" s="110">
        <f ca="1">IF($J$7=1,HLOOKUP(Z$11,index1970,Query!$O51)/Z$9,IF($J$7=2,HLOOKUP(Z$11,index1970,Query!$O51)/Z$9 * HLOOKUP(Z$11,comboutfac,Query!$O51),HLOOKUP(Z$11,index1970,Query!$O51)/Z$9 * HLOOKUP(Z$11,comboutfac,Query!$O51) /Z$8))</f>
        <v>0.16836538374552618</v>
      </c>
      <c r="AA17" s="110">
        <f ca="1">IF($J$7=1,HLOOKUP(AA$11,index1970,Query!$O51)/AA$9,IF($J$7=2,HLOOKUP(AA$11,index1970,Query!$O51)/AA$9 * HLOOKUP(AA$11,comboutfac,Query!$O51),HLOOKUP(AA$11,index1970,Query!$O51)/AA$9 * HLOOKUP(AA$11,comboutfac,Query!$O51) /AA$8))</f>
        <v>0.1906763488948508</v>
      </c>
      <c r="AB17" s="110">
        <f ca="1">IF($J$7=1,HLOOKUP(AB$11,index1970,Query!$O51)/AB$9,IF($J$7=2,HLOOKUP(AB$11,index1970,Query!$O51)/AB$9 * HLOOKUP(AB$11,comboutfac,Query!$O51),HLOOKUP(AB$11,index1970,Query!$O51)/AB$9 * HLOOKUP(AB$11,comboutfac,Query!$O51) /AB$8))</f>
        <v>0.19990720119967781</v>
      </c>
      <c r="AC17" s="110">
        <f ca="1">IF($J$7=1,HLOOKUP(AC$11,index1970,Query!$O51)/AC$9,IF($J$7=2,HLOOKUP(AC$11,index1970,Query!$O51)/AC$9 * HLOOKUP(AC$11,comboutfac,Query!$O51),HLOOKUP(AC$11,index1970,Query!$O51)/AC$9 * HLOOKUP(AC$11,comboutfac,Query!$O51) /AC$8))</f>
        <v>0.15822926785286021</v>
      </c>
      <c r="AD17" s="110">
        <f ca="1">IF($J$7=1,HLOOKUP(AD$11,index1970,Query!$O51)/AD$9,IF($J$7=2,HLOOKUP(AD$11,index1970,Query!$O51)/AD$9 * HLOOKUP(AD$11,comboutfac,Query!$O51),HLOOKUP(AD$11,index1970,Query!$O51)/AD$9 * HLOOKUP(AD$11,comboutfac,Query!$O51) /AD$8))</f>
        <v>0.1906763488948508</v>
      </c>
      <c r="AE17" s="110">
        <f ca="1">IF($J$7=1,HLOOKUP(AE$11,index1970,Query!$O51)/AE$9,IF($J$7=2,HLOOKUP(AE$11,index1970,Query!$O51)/AE$9 * HLOOKUP(AE$11,comboutfac,Query!$O51),HLOOKUP(AE$11,index1970,Query!$O51)/AE$9 * HLOOKUP(AE$11,comboutfac,Query!$O51) /AE$8))</f>
        <v>0.22789703571592598</v>
      </c>
      <c r="AF17" s="110">
        <f ca="1">IF($J$7=1,HLOOKUP(AF$11,index1970,Query!$O51)/AF$9,IF($J$7=2,HLOOKUP(AF$11,index1970,Query!$O51)/AF$9 * HLOOKUP(AF$11,comboutfac,Query!$O51),HLOOKUP(AF$11,index1970,Query!$O51)/AF$9 * HLOOKUP(AF$11,comboutfac,Query!$O51) /AF$8))</f>
        <v>0.15616527569146496</v>
      </c>
      <c r="AG17" s="110">
        <f ca="1">IF($J$7=1,HLOOKUP(AG$11,index1970,Query!$O51)/AG$9,IF($J$7=2,HLOOKUP(AG$11,index1970,Query!$O51)/AG$9 * HLOOKUP(AG$11,comboutfac,Query!$O51),HLOOKUP(AG$11,index1970,Query!$O51)/AG$9 * HLOOKUP(AG$11,comboutfac,Query!$O51) /AG$8))</f>
        <v>0.19455014610741575</v>
      </c>
      <c r="AH17" s="110">
        <f ca="1">IF($J$7=1,HLOOKUP(AH$11,index1970,Query!$O51)/AH$9,IF($J$7=2,HLOOKUP(AH$11,index1970,Query!$O51)/AH$9 * HLOOKUP(AH$11,comboutfac,Query!$O51),HLOOKUP(AH$11,index1970,Query!$O51)/AH$9 * HLOOKUP(AH$11,comboutfac,Query!$O51) /AH$8))</f>
        <v>0.22789703571592598</v>
      </c>
      <c r="AI17" s="110">
        <f ca="1">IF($J$7=1,HLOOKUP(AI$11,index1970,Query!$O51)/AI$9,IF($J$7=2,HLOOKUP(AI$11,index1970,Query!$O51)/AI$9 * HLOOKUP(AI$11,comboutfac,Query!$O51),HLOOKUP(AI$11,index1970,Query!$O51)/AI$9 * HLOOKUP(AI$11,comboutfac,Query!$O51) /AI$8))</f>
        <v>0.22455715902197926</v>
      </c>
      <c r="AJ17" s="110">
        <f ca="1">IF($J$7=1,HLOOKUP(AJ$11,index1970,Query!$O51)/AJ$9,IF($J$7=2,HLOOKUP(AJ$11,index1970,Query!$O51)/AJ$9 * HLOOKUP(AJ$11,comboutfac,Query!$O51),HLOOKUP(AJ$11,index1970,Query!$O51)/AJ$9 * HLOOKUP(AJ$11,comboutfac,Query!$O51) /AJ$8))</f>
        <v>0.22789703571592598</v>
      </c>
      <c r="AK17" s="110">
        <f ca="1">IF($J$7=1,HLOOKUP(AK$11,index1970,Query!$O51)/AK$9,IF($J$7=2,HLOOKUP(AK$11,index1970,Query!$O51)/AK$9 * HLOOKUP(AK$11,comboutfac,Query!$O51),HLOOKUP(AK$11,index1970,Query!$O51)/AK$9 * HLOOKUP(AK$11,comboutfac,Query!$O51) /AK$8))</f>
        <v>0.22360909801644344</v>
      </c>
      <c r="AL17" s="110">
        <f ca="1">IF($J$7=1,HLOOKUP(AL$11,index1970,Query!$O51)/AL$9,IF($J$7=2,HLOOKUP(AL$11,index1970,Query!$O51)/AL$9 * HLOOKUP(AL$11,comboutfac,Query!$O51),HLOOKUP(AL$11,index1970,Query!$O51)/AL$9 * HLOOKUP(AL$11,comboutfac,Query!$O51) /AL$8))</f>
        <v>0.17263005928655609</v>
      </c>
      <c r="AM17" s="110">
        <f ca="1">IF($J$7=1,HLOOKUP(AM$11,index1970,Query!$O51)/AM$9,IF($J$7=2,HLOOKUP(AM$11,index1970,Query!$O51)/AM$9 * HLOOKUP(AM$11,comboutfac,Query!$O51),HLOOKUP(AM$11,index1970,Query!$O51)/AM$9 * HLOOKUP(AM$11,comboutfac,Query!$O51) /AM$8))</f>
        <v>0.21972888487252029</v>
      </c>
      <c r="AN17" s="110">
        <f ca="1">IF($J$7=1,HLOOKUP(AN$11,index1970,Query!$O51)/AN$9,IF($J$7=2,HLOOKUP(AN$11,index1970,Query!$O51)/AN$9 * HLOOKUP(AN$11,comboutfac,Query!$O51),HLOOKUP(AN$11,index1970,Query!$O51)/AN$9 * HLOOKUP(AN$11,comboutfac,Query!$O51) /AN$8))</f>
        <v>0.17584866411194616</v>
      </c>
      <c r="AO17" s="110">
        <f ca="1">IF($J$7=1,HLOOKUP(AO$11,index1970,Query!$O51)/AO$9,IF($J$7=2,HLOOKUP(AO$11,index1970,Query!$O51)/AO$9 * HLOOKUP(AO$11,comboutfac,Query!$O51),HLOOKUP(AO$11,index1970,Query!$O51)/AO$9 * HLOOKUP(AO$11,comboutfac,Query!$O51) /AO$8))</f>
        <v>0.21972888487252029</v>
      </c>
      <c r="AP17" s="110">
        <f ca="1">IF($J$7=1,HLOOKUP(AP$11,index1970,Query!$O51)/AP$9,IF($J$7=2,HLOOKUP(AP$11,index1970,Query!$O51)/AP$9 * HLOOKUP(AP$11,comboutfac,Query!$O51),HLOOKUP(AP$11,index1970,Query!$O51)/AP$9 * HLOOKUP(AP$11,comboutfac,Query!$O51) /AP$8))</f>
        <v>0.15616527569146496</v>
      </c>
      <c r="AQ17" s="647">
        <f ca="1">IF($J$7=1,HLOOKUP(AQ$11,index1970,Query!$O51)/AQ$9,IF($J$7=2,HLOOKUP(AQ$11,index1970,Query!$O51)/AQ$9 * HLOOKUP(AQ$11,comboutfac,Query!$O51),HLOOKUP(AQ$11,index1970,Query!$O51)/AQ$9 * HLOOKUP(AQ$11,comboutfac,Query!$O51) /AQ$8))</f>
        <v>0.17377388765944293</v>
      </c>
      <c r="AR17" s="110">
        <f ca="1">IF($J$7=1,HLOOKUP(AR$11,index1970,Query!$O51)/AR$9,IF($J$7=2,HLOOKUP(AR$11,index1970,Query!$O51)/AR$9 * HLOOKUP(AR$11,comboutfac,Query!$O51),HLOOKUP(AR$11,index1970,Query!$O51)/AR$9 * HLOOKUP(AR$11,comboutfac,Query!$O51) /AR$8))</f>
        <v>0.19455014610741575</v>
      </c>
      <c r="AS17" s="194"/>
    </row>
    <row r="18" spans="1:45" s="112" customFormat="1">
      <c r="A18" s="111">
        <f t="shared" si="5"/>
        <v>1974</v>
      </c>
      <c r="B18" s="110">
        <f ca="1">IF($J$7=1,HLOOKUP(B$11,index1970,Query!$O52)/B$9,IF($J$7=2,HLOOKUP(B$11,index1970,Query!$O52)/B$9 * HLOOKUP(B$11,comboutfac,Query!$O52),HLOOKUP(B$11,index1970,Query!$O52)/B$9 * HLOOKUP(B$11,comboutfac,Query!$O52) /B$8))</f>
        <v>0.20577568953781364</v>
      </c>
      <c r="C18" s="110">
        <f ca="1">IF($J$7=1,HLOOKUP(C$11,index1970,Query!$O52)/C$9,IF($J$7=2,HLOOKUP(C$11,index1970,Query!$O52)/C$9 * HLOOKUP(C$11,comboutfac,Query!$O52),HLOOKUP(C$11,index1970,Query!$O52)/C$9 * HLOOKUP(C$11,comboutfac,Query!$O52) /C$8))</f>
        <v>0.23731956329720896</v>
      </c>
      <c r="D18" s="110">
        <f ca="1">IF($J$7=1,HLOOKUP(D$11,index1970,Query!$O52)/D$9,IF($J$7=2,HLOOKUP(D$11,index1970,Query!$O52)/D$9 * HLOOKUP(D$11,comboutfac,Query!$O52),HLOOKUP(D$11,index1970,Query!$O52)/D$9 * HLOOKUP(D$11,comboutfac,Query!$O52) /D$8))</f>
        <v>0.23731956329720896</v>
      </c>
      <c r="E18" s="110">
        <f ca="1">IF($J$7=1,HLOOKUP(E$11,index1970,Query!$O52)/E$9,IF($J$7=2,HLOOKUP(E$11,index1970,Query!$O52)/E$9 * HLOOKUP(E$11,comboutfac,Query!$O52),HLOOKUP(E$11,index1970,Query!$O52)/E$9 * HLOOKUP(E$11,comboutfac,Query!$O52) /E$8))</f>
        <v>0.22361469867849154</v>
      </c>
      <c r="F18" s="110">
        <f ca="1">IF($J$7=1,HLOOKUP(F$11,index1970,Query!$O52)/F$9,IF($J$7=2,HLOOKUP(F$11,index1970,Query!$O52)/F$9 * HLOOKUP(F$11,comboutfac,Query!$O52),HLOOKUP(F$11,index1970,Query!$O52)/F$9 * HLOOKUP(F$11,comboutfac,Query!$O52) /F$8))</f>
        <v>0.23731956329720896</v>
      </c>
      <c r="G18" s="110">
        <f ca="1">IF($J$7=1,HLOOKUP(G$11,index1970,Query!$O52)/G$9,IF($J$7=2,HLOOKUP(G$11,index1970,Query!$O52)/G$9 * HLOOKUP(G$11,comboutfac,Query!$O52),HLOOKUP(G$11,index1970,Query!$O52)/G$9 * HLOOKUP(G$11,comboutfac,Query!$O52) /G$8))</f>
        <v>0.21460623068115459</v>
      </c>
      <c r="H18" s="110">
        <f ca="1">IF($J$7=1,HLOOKUP(H$11,index1970,Query!$O52)/H$9,IF($J$7=2,HLOOKUP(H$11,index1970,Query!$O52)/H$9 * HLOOKUP(H$11,comboutfac,Query!$O52),HLOOKUP(H$11,index1970,Query!$O52)/H$9 * HLOOKUP(H$11,comboutfac,Query!$O52) /H$8))</f>
        <v>0.21460623068115459</v>
      </c>
      <c r="I18" s="110">
        <f ca="1">IF($J$7=1,HLOOKUP(I$11,index1970,Query!$O52)/I$9,IF($J$7=2,HLOOKUP(I$11,index1970,Query!$O52)/I$9 * HLOOKUP(I$11,comboutfac,Query!$O52),HLOOKUP(I$11,index1970,Query!$O52)/I$9 * HLOOKUP(I$11,comboutfac,Query!$O52) /I$8))</f>
        <v>0.21554211050293071</v>
      </c>
      <c r="J18" s="110">
        <f ca="1">IF($J$7=1,HLOOKUP(J$11,index1970,Query!$O52)/J$9,IF($J$7=2,HLOOKUP(J$11,index1970,Query!$O52)/J$9 * HLOOKUP(J$11,comboutfac,Query!$O52),HLOOKUP(J$11,index1970,Query!$O52)/J$9 * HLOOKUP(J$11,comboutfac,Query!$O52) /J$8))</f>
        <v>0.15488721536275793</v>
      </c>
      <c r="K18" s="110">
        <f ca="1">IF($J$7=1,HLOOKUP(K$11,index1970,Query!$O52)/K$9,IF($J$7=2,HLOOKUP(K$11,index1970,Query!$O52)/K$9 * HLOOKUP(K$11,comboutfac,Query!$O52),HLOOKUP(K$11,index1970,Query!$O52)/K$9 * HLOOKUP(K$11,comboutfac,Query!$O52) /K$8))</f>
        <v>0.18135318866274411</v>
      </c>
      <c r="L18" s="110">
        <f ca="1">IF($J$7=1,HLOOKUP(L$11,index1970,Query!$O52)/L$9,IF($J$7=2,HLOOKUP(L$11,index1970,Query!$O52)/L$9 * HLOOKUP(L$11,comboutfac,Query!$O52),HLOOKUP(L$11,index1970,Query!$O52)/L$9 * HLOOKUP(L$11,comboutfac,Query!$O52) /L$8))</f>
        <v>0.22804142530457711</v>
      </c>
      <c r="M18" s="110">
        <f ca="1">IF($J$7=1,HLOOKUP(M$11,index1970,Query!$O52)/M$9,IF($J$7=2,HLOOKUP(M$11,index1970,Query!$O52)/M$9 * HLOOKUP(M$11,comboutfac,Query!$O52),HLOOKUP(M$11,index1970,Query!$O52)/M$9 * HLOOKUP(M$11,comboutfac,Query!$O52) /M$8))</f>
        <v>0.24104669467673492</v>
      </c>
      <c r="N18" s="110">
        <f ca="1">IF($J$7=1,HLOOKUP(N$11,index1970,Query!$O52)/N$9,IF($J$7=2,HLOOKUP(N$11,index1970,Query!$O52)/N$9 * HLOOKUP(N$11,comboutfac,Query!$O52),HLOOKUP(N$11,index1970,Query!$O52)/N$9 * HLOOKUP(N$11,comboutfac,Query!$O52) /N$8))</f>
        <v>0.23731956329720896</v>
      </c>
      <c r="O18" s="110">
        <f ca="1">IF($J$7=1,HLOOKUP(O$11,index1970,Query!$O52)/O$9,IF($J$7=2,HLOOKUP(O$11,index1970,Query!$O52)/O$9 * HLOOKUP(O$11,comboutfac,Query!$O52),HLOOKUP(O$11,index1970,Query!$O52)/O$9 * HLOOKUP(O$11,comboutfac,Query!$O52) /O$8))</f>
        <v>0.23731956329720896</v>
      </c>
      <c r="P18" s="110">
        <f ca="1">IF($J$7=1,HLOOKUP(P$11,index1970,Query!$O52)/P$9,IF($J$7=2,HLOOKUP(P$11,index1970,Query!$O52)/P$9 * HLOOKUP(P$11,comboutfac,Query!$O52),HLOOKUP(P$11,index1970,Query!$O52)/P$9 * HLOOKUP(P$11,comboutfac,Query!$O52) /P$8))</f>
        <v>0.18357265899343261</v>
      </c>
      <c r="Q18" s="110">
        <f ca="1">IF($J$7=1,HLOOKUP(Q$11,index1970,Query!$O52)/Q$9,IF($J$7=2,HLOOKUP(Q$11,index1970,Query!$O52)/Q$9 * HLOOKUP(Q$11,comboutfac,Query!$O52),HLOOKUP(Q$11,index1970,Query!$O52)/Q$9 * HLOOKUP(Q$11,comboutfac,Query!$O52) /Q$8))</f>
        <v>0.23831794853273552</v>
      </c>
      <c r="R18" s="110">
        <f ca="1">IF($J$7=1,HLOOKUP(R$11,index1970,Query!$O52)/R$9,IF($J$7=2,HLOOKUP(R$11,index1970,Query!$O52)/R$9 * HLOOKUP(R$11,comboutfac,Query!$O52),HLOOKUP(R$11,index1970,Query!$O52)/R$9 * HLOOKUP(R$11,comboutfac,Query!$O52) /R$8))</f>
        <v>0.183066051238407</v>
      </c>
      <c r="S18" s="110">
        <f ca="1">IF($J$7=1,HLOOKUP(S$11,index1970,Query!$O52)/S$9,IF($J$7=2,HLOOKUP(S$11,index1970,Query!$O52)/S$9 * HLOOKUP(S$11,comboutfac,Query!$O52),HLOOKUP(S$11,index1970,Query!$O52)/S$9 * HLOOKUP(S$11,comboutfac,Query!$O52) /S$8))</f>
        <v>0.23831794853273552</v>
      </c>
      <c r="T18" s="110">
        <f ca="1">IF($J$7=1,HLOOKUP(T$11,index1970,Query!$O52)/T$9,IF($J$7=2,HLOOKUP(T$11,index1970,Query!$O52)/T$9 * HLOOKUP(T$11,comboutfac,Query!$O52),HLOOKUP(T$11,index1970,Query!$O52)/T$9 * HLOOKUP(T$11,comboutfac,Query!$O52) /T$8))</f>
        <v>0.24104669467673492</v>
      </c>
      <c r="U18" s="110">
        <f ca="1">IF($J$7=1,HLOOKUP(U$11,index1970,Query!$O52)/U$9,IF($J$7=2,HLOOKUP(U$11,index1970,Query!$O52)/U$9 * HLOOKUP(U$11,comboutfac,Query!$O52),HLOOKUP(U$11,index1970,Query!$O52)/U$9 * HLOOKUP(U$11,comboutfac,Query!$O52) /U$8))</f>
        <v>0.18941353754879281</v>
      </c>
      <c r="V18" s="110">
        <f ca="1">IF($J$7=1,HLOOKUP(V$11,index1970,Query!$O52)/V$9,IF($J$7=2,HLOOKUP(V$11,index1970,Query!$O52)/V$9 * HLOOKUP(V$11,comboutfac,Query!$O52),HLOOKUP(V$11,index1970,Query!$O52)/V$9 * HLOOKUP(V$11,comboutfac,Query!$O52) /V$8))</f>
        <v>0.21460623068115459</v>
      </c>
      <c r="W18" s="110">
        <f ca="1">IF($J$7=1,HLOOKUP(W$11,index1970,Query!$O52)/W$9,IF($J$7=2,HLOOKUP(W$11,index1970,Query!$O52)/W$9 * HLOOKUP(W$11,comboutfac,Query!$O52),HLOOKUP(W$11,index1970,Query!$O52)/W$9 * HLOOKUP(W$11,comboutfac,Query!$O52) /W$8))</f>
        <v>0.20803620668919187</v>
      </c>
      <c r="X18" s="110">
        <f ca="1">IF($J$7=1,HLOOKUP(X$11,index1970,Query!$O52)/X$9,IF($J$7=2,HLOOKUP(X$11,index1970,Query!$O52)/X$9 * HLOOKUP(X$11,comboutfac,Query!$O52),HLOOKUP(X$11,index1970,Query!$O52)/X$9 * HLOOKUP(X$11,comboutfac,Query!$O52) /X$8))</f>
        <v>0.21460623068115459</v>
      </c>
      <c r="Y18" s="110">
        <f ca="1">IF($J$7=1,HLOOKUP(Y$11,index1970,Query!$O52)/Y$9,IF($J$7=2,HLOOKUP(Y$11,index1970,Query!$O52)/Y$9 * HLOOKUP(Y$11,comboutfac,Query!$O52),HLOOKUP(Y$11,index1970,Query!$O52)/Y$9 * HLOOKUP(Y$11,comboutfac,Query!$O52) /Y$8))</f>
        <v>0.21261306094908131</v>
      </c>
      <c r="Z18" s="110">
        <f ca="1">IF($J$7=1,HLOOKUP(Z$11,index1970,Query!$O52)/Z$9,IF($J$7=2,HLOOKUP(Z$11,index1970,Query!$O52)/Z$9 * HLOOKUP(Z$11,comboutfac,Query!$O52),HLOOKUP(Z$11,index1970,Query!$O52)/Z$9 * HLOOKUP(Z$11,comboutfac,Query!$O52) /Z$8))</f>
        <v>0.18519204708945217</v>
      </c>
      <c r="AA18" s="110">
        <f ca="1">IF($J$7=1,HLOOKUP(AA$11,index1970,Query!$O52)/AA$9,IF($J$7=2,HLOOKUP(AA$11,index1970,Query!$O52)/AA$9 * HLOOKUP(AA$11,comboutfac,Query!$O52),HLOOKUP(AA$11,index1970,Query!$O52)/AA$9 * HLOOKUP(AA$11,comboutfac,Query!$O52) /AA$8))</f>
        <v>0.21460623068115459</v>
      </c>
      <c r="AB18" s="110">
        <f ca="1">IF($J$7=1,HLOOKUP(AB$11,index1970,Query!$O52)/AB$9,IF($J$7=2,HLOOKUP(AB$11,index1970,Query!$O52)/AB$9 * HLOOKUP(AB$11,comboutfac,Query!$O52),HLOOKUP(AB$11,index1970,Query!$O52)/AB$9 * HLOOKUP(AB$11,comboutfac,Query!$O52) /AB$8))</f>
        <v>0.2215692254845554</v>
      </c>
      <c r="AC18" s="110">
        <f ca="1">IF($J$7=1,HLOOKUP(AC$11,index1970,Query!$O52)/AC$9,IF($J$7=2,HLOOKUP(AC$11,index1970,Query!$O52)/AC$9 * HLOOKUP(AC$11,comboutfac,Query!$O52),HLOOKUP(AC$11,index1970,Query!$O52)/AC$9 * HLOOKUP(AC$11,comboutfac,Query!$O52) /AC$8))</f>
        <v>0.17564641184516228</v>
      </c>
      <c r="AD18" s="110">
        <f ca="1">IF($J$7=1,HLOOKUP(AD$11,index1970,Query!$O52)/AD$9,IF($J$7=2,HLOOKUP(AD$11,index1970,Query!$O52)/AD$9 * HLOOKUP(AD$11,comboutfac,Query!$O52),HLOOKUP(AD$11,index1970,Query!$O52)/AD$9 * HLOOKUP(AD$11,comboutfac,Query!$O52) /AD$8))</f>
        <v>0.21460623068115459</v>
      </c>
      <c r="AE18" s="110">
        <f ca="1">IF($J$7=1,HLOOKUP(AE$11,index1970,Query!$O52)/AE$9,IF($J$7=2,HLOOKUP(AE$11,index1970,Query!$O52)/AE$9 * HLOOKUP(AE$11,comboutfac,Query!$O52),HLOOKUP(AE$11,index1970,Query!$O52)/AE$9 * HLOOKUP(AE$11,comboutfac,Query!$O52) /AE$8))</f>
        <v>0.24104669467673492</v>
      </c>
      <c r="AF18" s="110">
        <f ca="1">IF($J$7=1,HLOOKUP(AF$11,index1970,Query!$O52)/AF$9,IF($J$7=2,HLOOKUP(AF$11,index1970,Query!$O52)/AF$9 * HLOOKUP(AF$11,comboutfac,Query!$O52),HLOOKUP(AF$11,index1970,Query!$O52)/AF$9 * HLOOKUP(AF$11,comboutfac,Query!$O52) /AF$8))</f>
        <v>0.18035527689607289</v>
      </c>
      <c r="AG18" s="110">
        <f ca="1">IF($J$7=1,HLOOKUP(AG$11,index1970,Query!$O52)/AG$9,IF($J$7=2,HLOOKUP(AG$11,index1970,Query!$O52)/AG$9 * HLOOKUP(AG$11,comboutfac,Query!$O52),HLOOKUP(AG$11,index1970,Query!$O52)/AG$9 * HLOOKUP(AG$11,comboutfac,Query!$O52) /AG$8))</f>
        <v>0.20577568953781364</v>
      </c>
      <c r="AH18" s="110">
        <f ca="1">IF($J$7=1,HLOOKUP(AH$11,index1970,Query!$O52)/AH$9,IF($J$7=2,HLOOKUP(AH$11,index1970,Query!$O52)/AH$9 * HLOOKUP(AH$11,comboutfac,Query!$O52),HLOOKUP(AH$11,index1970,Query!$O52)/AH$9 * HLOOKUP(AH$11,comboutfac,Query!$O52) /AH$8))</f>
        <v>0.24104669467673492</v>
      </c>
      <c r="AI18" s="110">
        <f ca="1">IF($J$7=1,HLOOKUP(AI$11,index1970,Query!$O52)/AI$9,IF($J$7=2,HLOOKUP(AI$11,index1970,Query!$O52)/AI$9 * HLOOKUP(AI$11,comboutfac,Query!$O52),HLOOKUP(AI$11,index1970,Query!$O52)/AI$9 * HLOOKUP(AI$11,comboutfac,Query!$O52) /AI$8))</f>
        <v>0.24274490787623162</v>
      </c>
      <c r="AJ18" s="110">
        <f ca="1">IF($J$7=1,HLOOKUP(AJ$11,index1970,Query!$O52)/AJ$9,IF($J$7=2,HLOOKUP(AJ$11,index1970,Query!$O52)/AJ$9 * HLOOKUP(AJ$11,comboutfac,Query!$O52),HLOOKUP(AJ$11,index1970,Query!$O52)/AJ$9 * HLOOKUP(AJ$11,comboutfac,Query!$O52) /AJ$8))</f>
        <v>0.24104669467673492</v>
      </c>
      <c r="AK18" s="110">
        <f ca="1">IF($J$7=1,HLOOKUP(AK$11,index1970,Query!$O52)/AK$9,IF($J$7=2,HLOOKUP(AK$11,index1970,Query!$O52)/AK$9 * HLOOKUP(AK$11,comboutfac,Query!$O52),HLOOKUP(AK$11,index1970,Query!$O52)/AK$9 * HLOOKUP(AK$11,comboutfac,Query!$O52) /AK$8))</f>
        <v>0.24143074312835397</v>
      </c>
      <c r="AL18" s="110">
        <f ca="1">IF($J$7=1,HLOOKUP(AL$11,index1970,Query!$O52)/AL$9,IF($J$7=2,HLOOKUP(AL$11,index1970,Query!$O52)/AL$9 * HLOOKUP(AL$11,comboutfac,Query!$O52),HLOOKUP(AL$11,index1970,Query!$O52)/AL$9 * HLOOKUP(AL$11,comboutfac,Query!$O52) /AL$8))</f>
        <v>0.18496570269600146</v>
      </c>
      <c r="AM18" s="110">
        <f ca="1">IF($J$7=1,HLOOKUP(AM$11,index1970,Query!$O52)/AM$9,IF($J$7=2,HLOOKUP(AM$11,index1970,Query!$O52)/AM$9 * HLOOKUP(AM$11,comboutfac,Query!$O52),HLOOKUP(AM$11,index1970,Query!$O52)/AM$9 * HLOOKUP(AM$11,comboutfac,Query!$O52) /AM$8))</f>
        <v>0.23831794853273552</v>
      </c>
      <c r="AN18" s="110">
        <f ca="1">IF($J$7=1,HLOOKUP(AN$11,index1970,Query!$O52)/AN$9,IF($J$7=2,HLOOKUP(AN$11,index1970,Query!$O52)/AN$9 * HLOOKUP(AN$11,comboutfac,Query!$O52),HLOOKUP(AN$11,index1970,Query!$O52)/AN$9 * HLOOKUP(AN$11,comboutfac,Query!$O52) /AN$8))</f>
        <v>0.18823478438819502</v>
      </c>
      <c r="AO18" s="110">
        <f ca="1">IF($J$7=1,HLOOKUP(AO$11,index1970,Query!$O52)/AO$9,IF($J$7=2,HLOOKUP(AO$11,index1970,Query!$O52)/AO$9 * HLOOKUP(AO$11,comboutfac,Query!$O52),HLOOKUP(AO$11,index1970,Query!$O52)/AO$9 * HLOOKUP(AO$11,comboutfac,Query!$O52) /AO$8))</f>
        <v>0.23831794853273552</v>
      </c>
      <c r="AP18" s="110">
        <f ca="1">IF($J$7=1,HLOOKUP(AP$11,index1970,Query!$O52)/AP$9,IF($J$7=2,HLOOKUP(AP$11,index1970,Query!$O52)/AP$9 * HLOOKUP(AP$11,comboutfac,Query!$O52),HLOOKUP(AP$11,index1970,Query!$O52)/AP$9 * HLOOKUP(AP$11,comboutfac,Query!$O52) /AP$8))</f>
        <v>0.18035527689607289</v>
      </c>
      <c r="AQ18" s="647">
        <f ca="1">IF($J$7=1,HLOOKUP(AQ$11,index1970,Query!$O52)/AQ$9,IF($J$7=2,HLOOKUP(AQ$11,index1970,Query!$O52)/AQ$9 * HLOOKUP(AQ$11,comboutfac,Query!$O52),HLOOKUP(AQ$11,index1970,Query!$O52)/AQ$9 * HLOOKUP(AQ$11,comboutfac,Query!$O52) /AQ$8))</f>
        <v>0.18941353754879281</v>
      </c>
      <c r="AR18" s="110">
        <f ca="1">IF($J$7=1,HLOOKUP(AR$11,index1970,Query!$O52)/AR$9,IF($J$7=2,HLOOKUP(AR$11,index1970,Query!$O52)/AR$9 * HLOOKUP(AR$11,comboutfac,Query!$O52),HLOOKUP(AR$11,index1970,Query!$O52)/AR$9 * HLOOKUP(AR$11,comboutfac,Query!$O52) /AR$8))</f>
        <v>0.20577568953781364</v>
      </c>
      <c r="AS18" s="194"/>
    </row>
    <row r="19" spans="1:45" s="112" customFormat="1">
      <c r="A19" s="111">
        <f t="shared" si="5"/>
        <v>1975</v>
      </c>
      <c r="B19" s="110">
        <f ca="1">IF($J$7=1,HLOOKUP(B$11,index1970,Query!$O53)/B$9,IF($J$7=2,HLOOKUP(B$11,index1970,Query!$O53)/B$9 * HLOOKUP(B$11,comboutfac,Query!$O53),HLOOKUP(B$11,index1970,Query!$O53)/B$9 * HLOOKUP(B$11,comboutfac,Query!$O53) /B$8))</f>
        <v>0.22390452778609504</v>
      </c>
      <c r="C19" s="110">
        <f ca="1">IF($J$7=1,HLOOKUP(C$11,index1970,Query!$O53)/C$9,IF($J$7=2,HLOOKUP(C$11,index1970,Query!$O53)/C$9 * HLOOKUP(C$11,comboutfac,Query!$O53),HLOOKUP(C$11,index1970,Query!$O53)/C$9 * HLOOKUP(C$11,comboutfac,Query!$O53) /C$8))</f>
        <v>0.27557547690071904</v>
      </c>
      <c r="D19" s="110">
        <f ca="1">IF($J$7=1,HLOOKUP(D$11,index1970,Query!$O53)/D$9,IF($J$7=2,HLOOKUP(D$11,index1970,Query!$O53)/D$9 * HLOOKUP(D$11,comboutfac,Query!$O53),HLOOKUP(D$11,index1970,Query!$O53)/D$9 * HLOOKUP(D$11,comboutfac,Query!$O53) /D$8))</f>
        <v>0.27557547690071904</v>
      </c>
      <c r="E19" s="110">
        <f ca="1">IF($J$7=1,HLOOKUP(E$11,index1970,Query!$O53)/E$9,IF($J$7=2,HLOOKUP(E$11,index1970,Query!$O53)/E$9 * HLOOKUP(E$11,comboutfac,Query!$O53),HLOOKUP(E$11,index1970,Query!$O53)/E$9 * HLOOKUP(E$11,comboutfac,Query!$O53) /E$8))</f>
        <v>0.24204054984959927</v>
      </c>
      <c r="F19" s="110">
        <f ca="1">IF($J$7=1,HLOOKUP(F$11,index1970,Query!$O53)/F$9,IF($J$7=2,HLOOKUP(F$11,index1970,Query!$O53)/F$9 * HLOOKUP(F$11,comboutfac,Query!$O53),HLOOKUP(F$11,index1970,Query!$O53)/F$9 * HLOOKUP(F$11,comboutfac,Query!$O53) /F$8))</f>
        <v>0.27557547690071904</v>
      </c>
      <c r="G19" s="110">
        <f ca="1">IF($J$7=1,HLOOKUP(G$11,index1970,Query!$O53)/G$9,IF($J$7=2,HLOOKUP(G$11,index1970,Query!$O53)/G$9 * HLOOKUP(G$11,comboutfac,Query!$O53),HLOOKUP(G$11,index1970,Query!$O53)/G$9 * HLOOKUP(G$11,comboutfac,Query!$O53) /G$8))</f>
        <v>0.25956623600885648</v>
      </c>
      <c r="H19" s="110">
        <f ca="1">IF($J$7=1,HLOOKUP(H$11,index1970,Query!$O53)/H$9,IF($J$7=2,HLOOKUP(H$11,index1970,Query!$O53)/H$9 * HLOOKUP(H$11,comboutfac,Query!$O53),HLOOKUP(H$11,index1970,Query!$O53)/H$9 * HLOOKUP(H$11,comboutfac,Query!$O53) /H$8))</f>
        <v>0.25956623600885648</v>
      </c>
      <c r="I19" s="110">
        <f ca="1">IF($J$7=1,HLOOKUP(I$11,index1970,Query!$O53)/I$9,IF($J$7=2,HLOOKUP(I$11,index1970,Query!$O53)/I$9 * HLOOKUP(I$11,comboutfac,Query!$O53),HLOOKUP(I$11,index1970,Query!$O53)/I$9 * HLOOKUP(I$11,comboutfac,Query!$O53) /I$8))</f>
        <v>0.25686282633900553</v>
      </c>
      <c r="J19" s="110">
        <f ca="1">IF($J$7=1,HLOOKUP(J$11,index1970,Query!$O53)/J$9,IF($J$7=2,HLOOKUP(J$11,index1970,Query!$O53)/J$9 * HLOOKUP(J$11,comboutfac,Query!$O53),HLOOKUP(J$11,index1970,Query!$O53)/J$9 * HLOOKUP(J$11,comboutfac,Query!$O53) /J$8))</f>
        <v>0.17823505825085886</v>
      </c>
      <c r="K19" s="110">
        <f ca="1">IF($J$7=1,HLOOKUP(K$11,index1970,Query!$O53)/K$9,IF($J$7=2,HLOOKUP(K$11,index1970,Query!$O53)/K$9 * HLOOKUP(K$11,comboutfac,Query!$O53),HLOOKUP(K$11,index1970,Query!$O53)/K$9 * HLOOKUP(K$11,comboutfac,Query!$O53) /K$8))</f>
        <v>0.19335876975221777</v>
      </c>
      <c r="L19" s="110">
        <f ca="1">IF($J$7=1,HLOOKUP(L$11,index1970,Query!$O53)/L$9,IF($J$7=2,HLOOKUP(L$11,index1970,Query!$O53)/L$9 * HLOOKUP(L$11,comboutfac,Query!$O53),HLOOKUP(L$11,index1970,Query!$O53)/L$9 * HLOOKUP(L$11,comboutfac,Query!$O53) /L$8))</f>
        <v>0.2635108744210673</v>
      </c>
      <c r="M19" s="110">
        <f ca="1">IF($J$7=1,HLOOKUP(M$11,index1970,Query!$O53)/M$9,IF($J$7=2,HLOOKUP(M$11,index1970,Query!$O53)/M$9 * HLOOKUP(M$11,comboutfac,Query!$O53),HLOOKUP(M$11,index1970,Query!$O53)/M$9 * HLOOKUP(M$11,comboutfac,Query!$O53) /M$8))</f>
        <v>0.26228290847775532</v>
      </c>
      <c r="N19" s="110">
        <f ca="1">IF($J$7=1,HLOOKUP(N$11,index1970,Query!$O53)/N$9,IF($J$7=2,HLOOKUP(N$11,index1970,Query!$O53)/N$9 * HLOOKUP(N$11,comboutfac,Query!$O53),HLOOKUP(N$11,index1970,Query!$O53)/N$9 * HLOOKUP(N$11,comboutfac,Query!$O53) /N$8))</f>
        <v>0.27557547690071904</v>
      </c>
      <c r="O19" s="110">
        <f ca="1">IF($J$7=1,HLOOKUP(O$11,index1970,Query!$O53)/O$9,IF($J$7=2,HLOOKUP(O$11,index1970,Query!$O53)/O$9 * HLOOKUP(O$11,comboutfac,Query!$O53),HLOOKUP(O$11,index1970,Query!$O53)/O$9 * HLOOKUP(O$11,comboutfac,Query!$O53) /O$8))</f>
        <v>0.27557547690071904</v>
      </c>
      <c r="P19" s="110">
        <f ca="1">IF($J$7=1,HLOOKUP(P$11,index1970,Query!$O53)/P$9,IF($J$7=2,HLOOKUP(P$11,index1970,Query!$O53)/P$9 * HLOOKUP(P$11,comboutfac,Query!$O53),HLOOKUP(P$11,index1970,Query!$O53)/P$9 * HLOOKUP(P$11,comboutfac,Query!$O53) /P$8))</f>
        <v>0.1956427816094416</v>
      </c>
      <c r="Q19" s="110">
        <f ca="1">IF($J$7=1,HLOOKUP(Q$11,index1970,Query!$O53)/Q$9,IF($J$7=2,HLOOKUP(Q$11,index1970,Query!$O53)/Q$9 * HLOOKUP(Q$11,comboutfac,Query!$O53),HLOOKUP(Q$11,index1970,Query!$O53)/Q$9 * HLOOKUP(Q$11,comboutfac,Query!$O53) /Q$8))</f>
        <v>0.25247403467557994</v>
      </c>
      <c r="R19" s="110">
        <f ca="1">IF($J$7=1,HLOOKUP(R$11,index1970,Query!$O53)/R$9,IF($J$7=2,HLOOKUP(R$11,index1970,Query!$O53)/R$9 * HLOOKUP(R$11,comboutfac,Query!$O53),HLOOKUP(R$11,index1970,Query!$O53)/R$9 * HLOOKUP(R$11,comboutfac,Query!$O53) /R$8))</f>
        <v>0.19496232031773697</v>
      </c>
      <c r="S19" s="110">
        <f ca="1">IF($J$7=1,HLOOKUP(S$11,index1970,Query!$O53)/S$9,IF($J$7=2,HLOOKUP(S$11,index1970,Query!$O53)/S$9 * HLOOKUP(S$11,comboutfac,Query!$O53),HLOOKUP(S$11,index1970,Query!$O53)/S$9 * HLOOKUP(S$11,comboutfac,Query!$O53) /S$8))</f>
        <v>0.25247403467557994</v>
      </c>
      <c r="T19" s="110">
        <f ca="1">IF($J$7=1,HLOOKUP(T$11,index1970,Query!$O53)/T$9,IF($J$7=2,HLOOKUP(T$11,index1970,Query!$O53)/T$9 * HLOOKUP(T$11,comboutfac,Query!$O53),HLOOKUP(T$11,index1970,Query!$O53)/T$9 * HLOOKUP(T$11,comboutfac,Query!$O53) /T$8))</f>
        <v>0.26228290847775532</v>
      </c>
      <c r="U19" s="110">
        <f ca="1">IF($J$7=1,HLOOKUP(U$11,index1970,Query!$O53)/U$9,IF($J$7=2,HLOOKUP(U$11,index1970,Query!$O53)/U$9 * HLOOKUP(U$11,comboutfac,Query!$O53),HLOOKUP(U$11,index1970,Query!$O53)/U$9 * HLOOKUP(U$11,comboutfac,Query!$O53) /U$8))</f>
        <v>0.21612084634317258</v>
      </c>
      <c r="V19" s="110">
        <f ca="1">IF($J$7=1,HLOOKUP(V$11,index1970,Query!$O53)/V$9,IF($J$7=2,HLOOKUP(V$11,index1970,Query!$O53)/V$9 * HLOOKUP(V$11,comboutfac,Query!$O53),HLOOKUP(V$11,index1970,Query!$O53)/V$9 * HLOOKUP(V$11,comboutfac,Query!$O53) /V$8))</f>
        <v>0.25956623600885648</v>
      </c>
      <c r="W19" s="110">
        <f ca="1">IF($J$7=1,HLOOKUP(W$11,index1970,Query!$O53)/W$9,IF($J$7=2,HLOOKUP(W$11,index1970,Query!$O53)/W$9 * HLOOKUP(W$11,comboutfac,Query!$O53),HLOOKUP(W$11,index1970,Query!$O53)/W$9 * HLOOKUP(W$11,comboutfac,Query!$O53) /W$8))</f>
        <v>0.2445431993871908</v>
      </c>
      <c r="X19" s="110">
        <f ca="1">IF($J$7=1,HLOOKUP(X$11,index1970,Query!$O53)/X$9,IF($J$7=2,HLOOKUP(X$11,index1970,Query!$O53)/X$9 * HLOOKUP(X$11,comboutfac,Query!$O53),HLOOKUP(X$11,index1970,Query!$O53)/X$9 * HLOOKUP(X$11,comboutfac,Query!$O53) /X$8))</f>
        <v>0.25956623600885648</v>
      </c>
      <c r="Y19" s="110">
        <f ca="1">IF($J$7=1,HLOOKUP(Y$11,index1970,Query!$O53)/Y$9,IF($J$7=2,HLOOKUP(Y$11,index1970,Query!$O53)/Y$9 * HLOOKUP(Y$11,comboutfac,Query!$O53),HLOOKUP(Y$11,index1970,Query!$O53)/Y$9 * HLOOKUP(Y$11,comboutfac,Query!$O53) /Y$8))</f>
        <v>0.25444596518876395</v>
      </c>
      <c r="Z19" s="110">
        <f ca="1">IF($J$7=1,HLOOKUP(Z$11,index1970,Query!$O53)/Z$9,IF($J$7=2,HLOOKUP(Z$11,index1970,Query!$O53)/Z$9 * HLOOKUP(Z$11,comboutfac,Query!$O53),HLOOKUP(Z$11,index1970,Query!$O53)/Z$9 * HLOOKUP(Z$11,comboutfac,Query!$O53) /Z$8))</f>
        <v>0.21243447660521145</v>
      </c>
      <c r="AA19" s="110">
        <f ca="1">IF($J$7=1,HLOOKUP(AA$11,index1970,Query!$O53)/AA$9,IF($J$7=2,HLOOKUP(AA$11,index1970,Query!$O53)/AA$9 * HLOOKUP(AA$11,comboutfac,Query!$O53),HLOOKUP(AA$11,index1970,Query!$O53)/AA$9 * HLOOKUP(AA$11,comboutfac,Query!$O53) /AA$8))</f>
        <v>0.25956623600885648</v>
      </c>
      <c r="AB19" s="110">
        <f ca="1">IF($J$7=1,HLOOKUP(AB$11,index1970,Query!$O53)/AB$9,IF($J$7=2,HLOOKUP(AB$11,index1970,Query!$O53)/AB$9 * HLOOKUP(AB$11,comboutfac,Query!$O53),HLOOKUP(AB$11,index1970,Query!$O53)/AB$9 * HLOOKUP(AB$11,comboutfac,Query!$O53) /AB$8))</f>
        <v>0.25399737057941529</v>
      </c>
      <c r="AC19" s="110">
        <f ca="1">IF($J$7=1,HLOOKUP(AC$11,index1970,Query!$O53)/AC$9,IF($J$7=2,HLOOKUP(AC$11,index1970,Query!$O53)/AC$9 * HLOOKUP(AC$11,comboutfac,Query!$O53),HLOOKUP(AC$11,index1970,Query!$O53)/AC$9 * HLOOKUP(AC$11,comboutfac,Query!$O53) /AC$8))</f>
        <v>0.20863162583489606</v>
      </c>
      <c r="AD19" s="110">
        <f ca="1">IF($J$7=1,HLOOKUP(AD$11,index1970,Query!$O53)/AD$9,IF($J$7=2,HLOOKUP(AD$11,index1970,Query!$O53)/AD$9 * HLOOKUP(AD$11,comboutfac,Query!$O53),HLOOKUP(AD$11,index1970,Query!$O53)/AD$9 * HLOOKUP(AD$11,comboutfac,Query!$O53) /AD$8))</f>
        <v>0.25956623600885648</v>
      </c>
      <c r="AE19" s="110">
        <f ca="1">IF($J$7=1,HLOOKUP(AE$11,index1970,Query!$O53)/AE$9,IF($J$7=2,HLOOKUP(AE$11,index1970,Query!$O53)/AE$9 * HLOOKUP(AE$11,comboutfac,Query!$O53),HLOOKUP(AE$11,index1970,Query!$O53)/AE$9 * HLOOKUP(AE$11,comboutfac,Query!$O53) /AE$8))</f>
        <v>0.26228290847775532</v>
      </c>
      <c r="AF19" s="110">
        <f ca="1">IF($J$7=1,HLOOKUP(AF$11,index1970,Query!$O53)/AF$9,IF($J$7=2,HLOOKUP(AF$11,index1970,Query!$O53)/AF$9 * HLOOKUP(AF$11,comboutfac,Query!$O53),HLOOKUP(AF$11,index1970,Query!$O53)/AF$9 * HLOOKUP(AF$11,comboutfac,Query!$O53) /AF$8))</f>
        <v>0.20975318703013277</v>
      </c>
      <c r="AG19" s="110">
        <f ca="1">IF($J$7=1,HLOOKUP(AG$11,index1970,Query!$O53)/AG$9,IF($J$7=2,HLOOKUP(AG$11,index1970,Query!$O53)/AG$9 * HLOOKUP(AG$11,comboutfac,Query!$O53),HLOOKUP(AG$11,index1970,Query!$O53)/AG$9 * HLOOKUP(AG$11,comboutfac,Query!$O53) /AG$8))</f>
        <v>0.22390452778609504</v>
      </c>
      <c r="AH19" s="110">
        <f ca="1">IF($J$7=1,HLOOKUP(AH$11,index1970,Query!$O53)/AH$9,IF($J$7=2,HLOOKUP(AH$11,index1970,Query!$O53)/AH$9 * HLOOKUP(AH$11,comboutfac,Query!$O53),HLOOKUP(AH$11,index1970,Query!$O53)/AH$9 * HLOOKUP(AH$11,comboutfac,Query!$O53) /AH$8))</f>
        <v>0.26228290847775532</v>
      </c>
      <c r="AI19" s="110">
        <f ca="1">IF($J$7=1,HLOOKUP(AI$11,index1970,Query!$O53)/AI$9,IF($J$7=2,HLOOKUP(AI$11,index1970,Query!$O53)/AI$9 * HLOOKUP(AI$11,comboutfac,Query!$O53),HLOOKUP(AI$11,index1970,Query!$O53)/AI$9 * HLOOKUP(AI$11,comboutfac,Query!$O53) /AI$8))</f>
        <v>0.26855075491519198</v>
      </c>
      <c r="AJ19" s="110">
        <f ca="1">IF($J$7=1,HLOOKUP(AJ$11,index1970,Query!$O53)/AJ$9,IF($J$7=2,HLOOKUP(AJ$11,index1970,Query!$O53)/AJ$9 * HLOOKUP(AJ$11,comboutfac,Query!$O53),HLOOKUP(AJ$11,index1970,Query!$O53)/AJ$9 * HLOOKUP(AJ$11,comboutfac,Query!$O53) /AJ$8))</f>
        <v>0.26228290847775532</v>
      </c>
      <c r="AK19" s="110">
        <f ca="1">IF($J$7=1,HLOOKUP(AK$11,index1970,Query!$O53)/AK$9,IF($J$7=2,HLOOKUP(AK$11,index1970,Query!$O53)/AK$9 * HLOOKUP(AK$11,comboutfac,Query!$O53),HLOOKUP(AK$11,index1970,Query!$O53)/AK$9 * HLOOKUP(AK$11,comboutfac,Query!$O53) /AK$8))</f>
        <v>0.26784326642659589</v>
      </c>
      <c r="AL19" s="110">
        <f ca="1">IF($J$7=1,HLOOKUP(AL$11,index1970,Query!$O53)/AL$9,IF($J$7=2,HLOOKUP(AL$11,index1970,Query!$O53)/AL$9 * HLOOKUP(AL$11,comboutfac,Query!$O53),HLOOKUP(AL$11,index1970,Query!$O53)/AL$9 * HLOOKUP(AL$11,comboutfac,Query!$O53) /AL$8))</f>
        <v>0.19694252789069186</v>
      </c>
      <c r="AM19" s="110">
        <f ca="1">IF($J$7=1,HLOOKUP(AM$11,index1970,Query!$O53)/AM$9,IF($J$7=2,HLOOKUP(AM$11,index1970,Query!$O53)/AM$9 * HLOOKUP(AM$11,comboutfac,Query!$O53),HLOOKUP(AM$11,index1970,Query!$O53)/AM$9 * HLOOKUP(AM$11,comboutfac,Query!$O53) /AM$8))</f>
        <v>0.25247403467557994</v>
      </c>
      <c r="AN19" s="110">
        <f ca="1">IF($J$7=1,HLOOKUP(AN$11,index1970,Query!$O53)/AN$9,IF($J$7=2,HLOOKUP(AN$11,index1970,Query!$O53)/AN$9 * HLOOKUP(AN$11,comboutfac,Query!$O53),HLOOKUP(AN$11,index1970,Query!$O53)/AN$9 * HLOOKUP(AN$11,comboutfac,Query!$O53) /AN$8))</f>
        <v>0.20050153251490671</v>
      </c>
      <c r="AO19" s="110">
        <f ca="1">IF($J$7=1,HLOOKUP(AO$11,index1970,Query!$O53)/AO$9,IF($J$7=2,HLOOKUP(AO$11,index1970,Query!$O53)/AO$9 * HLOOKUP(AO$11,comboutfac,Query!$O53),HLOOKUP(AO$11,index1970,Query!$O53)/AO$9 * HLOOKUP(AO$11,comboutfac,Query!$O53) /AO$8))</f>
        <v>0.25247403467557994</v>
      </c>
      <c r="AP19" s="110">
        <f ca="1">IF($J$7=1,HLOOKUP(AP$11,index1970,Query!$O53)/AP$9,IF($J$7=2,HLOOKUP(AP$11,index1970,Query!$O53)/AP$9 * HLOOKUP(AP$11,comboutfac,Query!$O53),HLOOKUP(AP$11,index1970,Query!$O53)/AP$9 * HLOOKUP(AP$11,comboutfac,Query!$O53) /AP$8))</f>
        <v>0.20975318703013277</v>
      </c>
      <c r="AQ19" s="647">
        <f ca="1">IF($J$7=1,HLOOKUP(AQ$11,index1970,Query!$O53)/AQ$9,IF($J$7=2,HLOOKUP(AQ$11,index1970,Query!$O53)/AQ$9 * HLOOKUP(AQ$11,comboutfac,Query!$O53),HLOOKUP(AQ$11,index1970,Query!$O53)/AQ$9 * HLOOKUP(AQ$11,comboutfac,Query!$O53) /AQ$8))</f>
        <v>0.21612084634317258</v>
      </c>
      <c r="AR19" s="110">
        <f ca="1">IF($J$7=1,HLOOKUP(AR$11,index1970,Query!$O53)/AR$9,IF($J$7=2,HLOOKUP(AR$11,index1970,Query!$O53)/AR$9 * HLOOKUP(AR$11,comboutfac,Query!$O53),HLOOKUP(AR$11,index1970,Query!$O53)/AR$9 * HLOOKUP(AR$11,comboutfac,Query!$O53) /AR$8))</f>
        <v>0.22390452778609504</v>
      </c>
      <c r="AS19" s="194"/>
    </row>
    <row r="20" spans="1:45" s="112" customFormat="1">
      <c r="A20" s="111">
        <f t="shared" si="5"/>
        <v>1976</v>
      </c>
      <c r="B20" s="110">
        <f ca="1">IF($J$7=1,HLOOKUP(B$11,index1970,Query!$O54)/B$9,IF($J$7=2,HLOOKUP(B$11,index1970,Query!$O54)/B$9 * HLOOKUP(B$11,comboutfac,Query!$O54),HLOOKUP(B$11,index1970,Query!$O54)/B$9 * HLOOKUP(B$11,comboutfac,Query!$O54) /B$8))</f>
        <v>0.23865983616719874</v>
      </c>
      <c r="C20" s="110">
        <f ca="1">IF($J$7=1,HLOOKUP(C$11,index1970,Query!$O54)/C$9,IF($J$7=2,HLOOKUP(C$11,index1970,Query!$O54)/C$9 * HLOOKUP(C$11,comboutfac,Query!$O54),HLOOKUP(C$11,index1970,Query!$O54)/C$9 * HLOOKUP(C$11,comboutfac,Query!$O54) /C$8))</f>
        <v>0.28389785630312075</v>
      </c>
      <c r="D20" s="110">
        <f ca="1">IF($J$7=1,HLOOKUP(D$11,index1970,Query!$O54)/D$9,IF($J$7=2,HLOOKUP(D$11,index1970,Query!$O54)/D$9 * HLOOKUP(D$11,comboutfac,Query!$O54),HLOOKUP(D$11,index1970,Query!$O54)/D$9 * HLOOKUP(D$11,comboutfac,Query!$O54) /D$8))</f>
        <v>0.28389785630312075</v>
      </c>
      <c r="E20" s="110">
        <f ca="1">IF($J$7=1,HLOOKUP(E$11,index1970,Query!$O54)/E$9,IF($J$7=2,HLOOKUP(E$11,index1970,Query!$O54)/E$9 * HLOOKUP(E$11,comboutfac,Query!$O54),HLOOKUP(E$11,index1970,Query!$O54)/E$9 * HLOOKUP(E$11,comboutfac,Query!$O54) /E$8))</f>
        <v>0.26200889521219123</v>
      </c>
      <c r="F20" s="110">
        <f ca="1">IF($J$7=1,HLOOKUP(F$11,index1970,Query!$O54)/F$9,IF($J$7=2,HLOOKUP(F$11,index1970,Query!$O54)/F$9 * HLOOKUP(F$11,comboutfac,Query!$O54),HLOOKUP(F$11,index1970,Query!$O54)/F$9 * HLOOKUP(F$11,comboutfac,Query!$O54) /F$8))</f>
        <v>0.28389785630312075</v>
      </c>
      <c r="G20" s="110">
        <f ca="1">IF($J$7=1,HLOOKUP(G$11,index1970,Query!$O54)/G$9,IF($J$7=2,HLOOKUP(G$11,index1970,Query!$O54)/G$9 * HLOOKUP(G$11,comboutfac,Query!$O54),HLOOKUP(G$11,index1970,Query!$O54)/G$9 * HLOOKUP(G$11,comboutfac,Query!$O54) /G$8))</f>
        <v>0.27711291356305517</v>
      </c>
      <c r="H20" s="110">
        <f ca="1">IF($J$7=1,HLOOKUP(H$11,index1970,Query!$O54)/H$9,IF($J$7=2,HLOOKUP(H$11,index1970,Query!$O54)/H$9 * HLOOKUP(H$11,comboutfac,Query!$O54),HLOOKUP(H$11,index1970,Query!$O54)/H$9 * HLOOKUP(H$11,comboutfac,Query!$O54) /H$8))</f>
        <v>0.27711291356305517</v>
      </c>
      <c r="I20" s="110">
        <f ca="1">IF($J$7=1,HLOOKUP(I$11,index1970,Query!$O54)/I$9,IF($J$7=2,HLOOKUP(I$11,index1970,Query!$O54)/I$9 * HLOOKUP(I$11,comboutfac,Query!$O54),HLOOKUP(I$11,index1970,Query!$O54)/I$9 * HLOOKUP(I$11,comboutfac,Query!$O54) /I$8))</f>
        <v>0.27476256925526543</v>
      </c>
      <c r="J20" s="110">
        <f ca="1">IF($J$7=1,HLOOKUP(J$11,index1970,Query!$O54)/J$9,IF($J$7=2,HLOOKUP(J$11,index1970,Query!$O54)/J$9 * HLOOKUP(J$11,comboutfac,Query!$O54),HLOOKUP(J$11,index1970,Query!$O54)/J$9 * HLOOKUP(J$11,comboutfac,Query!$O54) /J$8))</f>
        <v>0.19157102952762162</v>
      </c>
      <c r="K20" s="110">
        <f ca="1">IF($J$7=1,HLOOKUP(K$11,index1970,Query!$O54)/K$9,IF($J$7=2,HLOOKUP(K$11,index1970,Query!$O54)/K$9 * HLOOKUP(K$11,comboutfac,Query!$O54),HLOOKUP(K$11,index1970,Query!$O54)/K$9 * HLOOKUP(K$11,comboutfac,Query!$O54) /K$8))</f>
        <v>0.20322006700958087</v>
      </c>
      <c r="L20" s="110">
        <f ca="1">IF($J$7=1,HLOOKUP(L$11,index1970,Query!$O54)/L$9,IF($J$7=2,HLOOKUP(L$11,index1970,Query!$O54)/L$9 * HLOOKUP(L$11,comboutfac,Query!$O54),HLOOKUP(L$11,index1970,Query!$O54)/L$9 * HLOOKUP(L$11,comboutfac,Query!$O54) /L$8))</f>
        <v>0.27245888838925919</v>
      </c>
      <c r="M20" s="110">
        <f ca="1">IF($J$7=1,HLOOKUP(M$11,index1970,Query!$O54)/M$9,IF($J$7=2,HLOOKUP(M$11,index1970,Query!$O54)/M$9 * HLOOKUP(M$11,comboutfac,Query!$O54),HLOOKUP(M$11,index1970,Query!$O54)/M$9 * HLOOKUP(M$11,comboutfac,Query!$O54) /M$8))</f>
        <v>0.27956735214643941</v>
      </c>
      <c r="N20" s="110">
        <f ca="1">IF($J$7=1,HLOOKUP(N$11,index1970,Query!$O54)/N$9,IF($J$7=2,HLOOKUP(N$11,index1970,Query!$O54)/N$9 * HLOOKUP(N$11,comboutfac,Query!$O54),HLOOKUP(N$11,index1970,Query!$O54)/N$9 * HLOOKUP(N$11,comboutfac,Query!$O54) /N$8))</f>
        <v>0.28389785630312075</v>
      </c>
      <c r="O20" s="110">
        <f ca="1">IF($J$7=1,HLOOKUP(O$11,index1970,Query!$O54)/O$9,IF($J$7=2,HLOOKUP(O$11,index1970,Query!$O54)/O$9 * HLOOKUP(O$11,comboutfac,Query!$O54),HLOOKUP(O$11,index1970,Query!$O54)/O$9 * HLOOKUP(O$11,comboutfac,Query!$O54) /O$8))</f>
        <v>0.28389785630312075</v>
      </c>
      <c r="P20" s="110">
        <f ca="1">IF($J$7=1,HLOOKUP(P$11,index1970,Query!$O54)/P$9,IF($J$7=2,HLOOKUP(P$11,index1970,Query!$O54)/P$9 * HLOOKUP(P$11,comboutfac,Query!$O54),HLOOKUP(P$11,index1970,Query!$O54)/P$9 * HLOOKUP(P$11,comboutfac,Query!$O54) /P$8))</f>
        <v>0.20570449422483356</v>
      </c>
      <c r="Q20" s="110">
        <f ca="1">IF($J$7=1,HLOOKUP(Q$11,index1970,Query!$O54)/Q$9,IF($J$7=2,HLOOKUP(Q$11,index1970,Query!$O54)/Q$9 * HLOOKUP(Q$11,comboutfac,Query!$O54),HLOOKUP(Q$11,index1970,Query!$O54)/Q$9 * HLOOKUP(Q$11,comboutfac,Query!$O54) /Q$8))</f>
        <v>0.26699129166942581</v>
      </c>
      <c r="R20" s="110">
        <f ca="1">IF($J$7=1,HLOOKUP(R$11,index1970,Query!$O54)/R$9,IF($J$7=2,HLOOKUP(R$11,index1970,Query!$O54)/R$9 * HLOOKUP(R$11,comboutfac,Query!$O54),HLOOKUP(R$11,index1970,Query!$O54)/R$9 * HLOOKUP(R$11,comboutfac,Query!$O54) /R$8))</f>
        <v>0.20513211058812306</v>
      </c>
      <c r="S20" s="110">
        <f ca="1">IF($J$7=1,HLOOKUP(S$11,index1970,Query!$O54)/S$9,IF($J$7=2,HLOOKUP(S$11,index1970,Query!$O54)/S$9 * HLOOKUP(S$11,comboutfac,Query!$O54),HLOOKUP(S$11,index1970,Query!$O54)/S$9 * HLOOKUP(S$11,comboutfac,Query!$O54) /S$8))</f>
        <v>0.26699129166942581</v>
      </c>
      <c r="T20" s="110">
        <f ca="1">IF($J$7=1,HLOOKUP(T$11,index1970,Query!$O54)/T$9,IF($J$7=2,HLOOKUP(T$11,index1970,Query!$O54)/T$9 * HLOOKUP(T$11,comboutfac,Query!$O54),HLOOKUP(T$11,index1970,Query!$O54)/T$9 * HLOOKUP(T$11,comboutfac,Query!$O54) /T$8))</f>
        <v>0.27956735214643941</v>
      </c>
      <c r="U20" s="110">
        <f ca="1">IF($J$7=1,HLOOKUP(U$11,index1970,Query!$O54)/U$9,IF($J$7=2,HLOOKUP(U$11,index1970,Query!$O54)/U$9 * HLOOKUP(U$11,comboutfac,Query!$O54),HLOOKUP(U$11,index1970,Query!$O54)/U$9 * HLOOKUP(U$11,comboutfac,Query!$O54) /U$8))</f>
        <v>0.24097474367263744</v>
      </c>
      <c r="V20" s="110">
        <f ca="1">IF($J$7=1,HLOOKUP(V$11,index1970,Query!$O54)/V$9,IF($J$7=2,HLOOKUP(V$11,index1970,Query!$O54)/V$9 * HLOOKUP(V$11,comboutfac,Query!$O54),HLOOKUP(V$11,index1970,Query!$O54)/V$9 * HLOOKUP(V$11,comboutfac,Query!$O54) /V$8))</f>
        <v>0.27711291356305517</v>
      </c>
      <c r="W20" s="110">
        <f ca="1">IF($J$7=1,HLOOKUP(W$11,index1970,Query!$O54)/W$9,IF($J$7=2,HLOOKUP(W$11,index1970,Query!$O54)/W$9 * HLOOKUP(W$11,comboutfac,Query!$O54),HLOOKUP(W$11,index1970,Query!$O54)/W$9 * HLOOKUP(W$11,comboutfac,Query!$O54) /W$8))</f>
        <v>0.26205137116976263</v>
      </c>
      <c r="X20" s="110">
        <f ca="1">IF($J$7=1,HLOOKUP(X$11,index1970,Query!$O54)/X$9,IF($J$7=2,HLOOKUP(X$11,index1970,Query!$O54)/X$9 * HLOOKUP(X$11,comboutfac,Query!$O54),HLOOKUP(X$11,index1970,Query!$O54)/X$9 * HLOOKUP(X$11,comboutfac,Query!$O54) /X$8))</f>
        <v>0.27711291356305517</v>
      </c>
      <c r="Y20" s="110">
        <f ca="1">IF($J$7=1,HLOOKUP(Y$11,index1970,Query!$O54)/Y$9,IF($J$7=2,HLOOKUP(Y$11,index1970,Query!$O54)/Y$9 * HLOOKUP(Y$11,comboutfac,Query!$O54),HLOOKUP(Y$11,index1970,Query!$O54)/Y$9 * HLOOKUP(Y$11,comboutfac,Query!$O54) /Y$8))</f>
        <v>0.27202897861720204</v>
      </c>
      <c r="Z20" s="110">
        <f ca="1">IF($J$7=1,HLOOKUP(Z$11,index1970,Query!$O54)/Z$9,IF($J$7=2,HLOOKUP(Z$11,index1970,Query!$O54)/Z$9 * HLOOKUP(Z$11,comboutfac,Query!$O54),HLOOKUP(Z$11,index1970,Query!$O54)/Z$9 * HLOOKUP(Z$11,comboutfac,Query!$O54) /Z$8))</f>
        <v>0.22836105168877002</v>
      </c>
      <c r="AA20" s="110">
        <f ca="1">IF($J$7=1,HLOOKUP(AA$11,index1970,Query!$O54)/AA$9,IF($J$7=2,HLOOKUP(AA$11,index1970,Query!$O54)/AA$9 * HLOOKUP(AA$11,comboutfac,Query!$O54),HLOOKUP(AA$11,index1970,Query!$O54)/AA$9 * HLOOKUP(AA$11,comboutfac,Query!$O54) /AA$8))</f>
        <v>0.27711291356305517</v>
      </c>
      <c r="AB20" s="110">
        <f ca="1">IF($J$7=1,HLOOKUP(AB$11,index1970,Query!$O54)/AB$9,IF($J$7=2,HLOOKUP(AB$11,index1970,Query!$O54)/AB$9 * HLOOKUP(AB$11,comboutfac,Query!$O54),HLOOKUP(AB$11,index1970,Query!$O54)/AB$9 * HLOOKUP(AB$11,comboutfac,Query!$O54) /AB$8))</f>
        <v>0.27304776264677122</v>
      </c>
      <c r="AC20" s="110">
        <f ca="1">IF($J$7=1,HLOOKUP(AC$11,index1970,Query!$O54)/AC$9,IF($J$7=2,HLOOKUP(AC$11,index1970,Query!$O54)/AC$9 * HLOOKUP(AC$11,comboutfac,Query!$O54),HLOOKUP(AC$11,index1970,Query!$O54)/AC$9 * HLOOKUP(AC$11,comboutfac,Query!$O54) /AC$8))</f>
        <v>0.22327916375859075</v>
      </c>
      <c r="AD20" s="110">
        <f ca="1">IF($J$7=1,HLOOKUP(AD$11,index1970,Query!$O54)/AD$9,IF($J$7=2,HLOOKUP(AD$11,index1970,Query!$O54)/AD$9 * HLOOKUP(AD$11,comboutfac,Query!$O54),HLOOKUP(AD$11,index1970,Query!$O54)/AD$9 * HLOOKUP(AD$11,comboutfac,Query!$O54) /AD$8))</f>
        <v>0.27711291356305517</v>
      </c>
      <c r="AE20" s="110">
        <f ca="1">IF($J$7=1,HLOOKUP(AE$11,index1970,Query!$O54)/AE$9,IF($J$7=2,HLOOKUP(AE$11,index1970,Query!$O54)/AE$9 * HLOOKUP(AE$11,comboutfac,Query!$O54),HLOOKUP(AE$11,index1970,Query!$O54)/AE$9 * HLOOKUP(AE$11,comboutfac,Query!$O54) /AE$8))</f>
        <v>0.27956735214643941</v>
      </c>
      <c r="AF20" s="110">
        <f ca="1">IF($J$7=1,HLOOKUP(AF$11,index1970,Query!$O54)/AF$9,IF($J$7=2,HLOOKUP(AF$11,index1970,Query!$O54)/AF$9 * HLOOKUP(AF$11,comboutfac,Query!$O54),HLOOKUP(AF$11,index1970,Query!$O54)/AF$9 * HLOOKUP(AF$11,comboutfac,Query!$O54) /AF$8))</f>
        <v>0.24270541271256663</v>
      </c>
      <c r="AG20" s="110">
        <f ca="1">IF($J$7=1,HLOOKUP(AG$11,index1970,Query!$O54)/AG$9,IF($J$7=2,HLOOKUP(AG$11,index1970,Query!$O54)/AG$9 * HLOOKUP(AG$11,comboutfac,Query!$O54),HLOOKUP(AG$11,index1970,Query!$O54)/AG$9 * HLOOKUP(AG$11,comboutfac,Query!$O54) /AG$8))</f>
        <v>0.23865983616719874</v>
      </c>
      <c r="AH20" s="110">
        <f ca="1">IF($J$7=1,HLOOKUP(AH$11,index1970,Query!$O54)/AH$9,IF($J$7=2,HLOOKUP(AH$11,index1970,Query!$O54)/AH$9 * HLOOKUP(AH$11,comboutfac,Query!$O54),HLOOKUP(AH$11,index1970,Query!$O54)/AH$9 * HLOOKUP(AH$11,comboutfac,Query!$O54) /AH$8))</f>
        <v>0.27956735214643941</v>
      </c>
      <c r="AI20" s="110">
        <f ca="1">IF($J$7=1,HLOOKUP(AI$11,index1970,Query!$O54)/AI$9,IF($J$7=2,HLOOKUP(AI$11,index1970,Query!$O54)/AI$9 * HLOOKUP(AI$11,comboutfac,Query!$O54),HLOOKUP(AI$11,index1970,Query!$O54)/AI$9 * HLOOKUP(AI$11,comboutfac,Query!$O54) /AI$8))</f>
        <v>0.28680624442266595</v>
      </c>
      <c r="AJ20" s="110">
        <f ca="1">IF($J$7=1,HLOOKUP(AJ$11,index1970,Query!$O54)/AJ$9,IF($J$7=2,HLOOKUP(AJ$11,index1970,Query!$O54)/AJ$9 * HLOOKUP(AJ$11,comboutfac,Query!$O54),HLOOKUP(AJ$11,index1970,Query!$O54)/AJ$9 * HLOOKUP(AJ$11,comboutfac,Query!$O54) /AJ$8))</f>
        <v>0.27956735214643941</v>
      </c>
      <c r="AK20" s="110">
        <f ca="1">IF($J$7=1,HLOOKUP(AK$11,index1970,Query!$O54)/AK$9,IF($J$7=2,HLOOKUP(AK$11,index1970,Query!$O54)/AK$9 * HLOOKUP(AK$11,comboutfac,Query!$O54),HLOOKUP(AK$11,index1970,Query!$O54)/AK$9 * HLOOKUP(AK$11,comboutfac,Query!$O54) /AK$8))</f>
        <v>0.28554770633739385</v>
      </c>
      <c r="AL20" s="110">
        <f ca="1">IF($J$7=1,HLOOKUP(AL$11,index1970,Query!$O54)/AL$9,IF($J$7=2,HLOOKUP(AL$11,index1970,Query!$O54)/AL$9 * HLOOKUP(AL$11,comboutfac,Query!$O54),HLOOKUP(AL$11,index1970,Query!$O54)/AL$9 * HLOOKUP(AL$11,comboutfac,Query!$O54) /AL$8))</f>
        <v>0.20725926374298181</v>
      </c>
      <c r="AM20" s="110">
        <f ca="1">IF($J$7=1,HLOOKUP(AM$11,index1970,Query!$O54)/AM$9,IF($J$7=2,HLOOKUP(AM$11,index1970,Query!$O54)/AM$9 * HLOOKUP(AM$11,comboutfac,Query!$O54),HLOOKUP(AM$11,index1970,Query!$O54)/AM$9 * HLOOKUP(AM$11,comboutfac,Query!$O54) /AM$8))</f>
        <v>0.26699129166942581</v>
      </c>
      <c r="AN20" s="110">
        <f ca="1">IF($J$7=1,HLOOKUP(AN$11,index1970,Query!$O54)/AN$9,IF($J$7=2,HLOOKUP(AN$11,index1970,Query!$O54)/AN$9 * HLOOKUP(AN$11,comboutfac,Query!$O54),HLOOKUP(AN$11,index1970,Query!$O54)/AN$9 * HLOOKUP(AN$11,comboutfac,Query!$O54) /AN$8))</f>
        <v>0.2109250383174272</v>
      </c>
      <c r="AO20" s="110">
        <f ca="1">IF($J$7=1,HLOOKUP(AO$11,index1970,Query!$O54)/AO$9,IF($J$7=2,HLOOKUP(AO$11,index1970,Query!$O54)/AO$9 * HLOOKUP(AO$11,comboutfac,Query!$O54),HLOOKUP(AO$11,index1970,Query!$O54)/AO$9 * HLOOKUP(AO$11,comboutfac,Query!$O54) /AO$8))</f>
        <v>0.26699129166942581</v>
      </c>
      <c r="AP20" s="110">
        <f ca="1">IF($J$7=1,HLOOKUP(AP$11,index1970,Query!$O54)/AP$9,IF($J$7=2,HLOOKUP(AP$11,index1970,Query!$O54)/AP$9 * HLOOKUP(AP$11,comboutfac,Query!$O54),HLOOKUP(AP$11,index1970,Query!$O54)/AP$9 * HLOOKUP(AP$11,comboutfac,Query!$O54) /AP$8))</f>
        <v>0.24270541271256663</v>
      </c>
      <c r="AQ20" s="647">
        <f ca="1">IF($J$7=1,HLOOKUP(AQ$11,index1970,Query!$O54)/AQ$9,IF($J$7=2,HLOOKUP(AQ$11,index1970,Query!$O54)/AQ$9 * HLOOKUP(AQ$11,comboutfac,Query!$O54),HLOOKUP(AQ$11,index1970,Query!$O54)/AQ$9 * HLOOKUP(AQ$11,comboutfac,Query!$O54) /AQ$8))</f>
        <v>0.24097474367263744</v>
      </c>
      <c r="AR20" s="110">
        <f ca="1">IF($J$7=1,HLOOKUP(AR$11,index1970,Query!$O54)/AR$9,IF($J$7=2,HLOOKUP(AR$11,index1970,Query!$O54)/AR$9 * HLOOKUP(AR$11,comboutfac,Query!$O54),HLOOKUP(AR$11,index1970,Query!$O54)/AR$9 * HLOOKUP(AR$11,comboutfac,Query!$O54) /AR$8))</f>
        <v>0.23865983616719874</v>
      </c>
      <c r="AS20" s="194"/>
    </row>
    <row r="21" spans="1:45" s="112" customFormat="1">
      <c r="A21" s="199" t="s">
        <v>1</v>
      </c>
      <c r="B21" s="110">
        <f ca="1">IF($J$7=1,HLOOKUP(B$11,index1970,Query!$O55)/B$9,IF($J$7=2,HLOOKUP(B$11,index1970,Query!$O55)/B$9 * HLOOKUP(B$11,comboutfac,Query!$O55),HLOOKUP(B$11,index1970,Query!$O55)/B$9 * HLOOKUP(B$11,comboutfac,Query!$O55) /B$8))</f>
        <v>0.24715612633475104</v>
      </c>
      <c r="C21" s="110">
        <f ca="1">IF($J$7=1,HLOOKUP(C$11,index1970,Query!$O55)/C$9,IF($J$7=2,HLOOKUP(C$11,index1970,Query!$O55)/C$9 * HLOOKUP(C$11,comboutfac,Query!$O55),HLOOKUP(C$11,index1970,Query!$O55)/C$9 * HLOOKUP(C$11,comboutfac,Query!$O55) /C$8))</f>
        <v>0.28832666286144942</v>
      </c>
      <c r="D21" s="110">
        <f ca="1">IF($J$7=1,HLOOKUP(D$11,index1970,Query!$O55)/D$9,IF($J$7=2,HLOOKUP(D$11,index1970,Query!$O55)/D$9 * HLOOKUP(D$11,comboutfac,Query!$O55),HLOOKUP(D$11,index1970,Query!$O55)/D$9 * HLOOKUP(D$11,comboutfac,Query!$O55) /D$8))</f>
        <v>0.28832666286144942</v>
      </c>
      <c r="E21" s="110">
        <f ca="1">IF($J$7=1,HLOOKUP(E$11,index1970,Query!$O55)/E$9,IF($J$7=2,HLOOKUP(E$11,index1970,Query!$O55)/E$9 * HLOOKUP(E$11,comboutfac,Query!$O55),HLOOKUP(E$11,index1970,Query!$O55)/E$9 * HLOOKUP(E$11,comboutfac,Query!$O55) /E$8))</f>
        <v>0.26971195673142967</v>
      </c>
      <c r="F21" s="110">
        <f ca="1">IF($J$7=1,HLOOKUP(F$11,index1970,Query!$O55)/F$9,IF($J$7=2,HLOOKUP(F$11,index1970,Query!$O55)/F$9 * HLOOKUP(F$11,comboutfac,Query!$O55),HLOOKUP(F$11,index1970,Query!$O55)/F$9 * HLOOKUP(F$11,comboutfac,Query!$O55) /F$8))</f>
        <v>0.28832666286144942</v>
      </c>
      <c r="G21" s="110">
        <f ca="1">IF($J$7=1,HLOOKUP(G$11,index1970,Query!$O55)/G$9,IF($J$7=2,HLOOKUP(G$11,index1970,Query!$O55)/G$9 * HLOOKUP(G$11,comboutfac,Query!$O55),HLOOKUP(G$11,index1970,Query!$O55)/G$9 * HLOOKUP(G$11,comboutfac,Query!$O55) /G$8))</f>
        <v>0.28512147676502747</v>
      </c>
      <c r="H21" s="110">
        <f ca="1">IF($J$7=1,HLOOKUP(H$11,index1970,Query!$O55)/H$9,IF($J$7=2,HLOOKUP(H$11,index1970,Query!$O55)/H$9 * HLOOKUP(H$11,comboutfac,Query!$O55),HLOOKUP(H$11,index1970,Query!$O55)/H$9 * HLOOKUP(H$11,comboutfac,Query!$O55) /H$8))</f>
        <v>0.28512147676502747</v>
      </c>
      <c r="I21" s="110">
        <f ca="1">IF($J$7=1,HLOOKUP(I$11,index1970,Query!$O55)/I$9,IF($J$7=2,HLOOKUP(I$11,index1970,Query!$O55)/I$9 * HLOOKUP(I$11,comboutfac,Query!$O55),HLOOKUP(I$11,index1970,Query!$O55)/I$9 * HLOOKUP(I$11,comboutfac,Query!$O55) /I$8))</f>
        <v>0.28272244088659049</v>
      </c>
      <c r="J21" s="110">
        <f ca="1">IF($J$7=1,HLOOKUP(J$11,index1970,Query!$O55)/J$9,IF($J$7=2,HLOOKUP(J$11,index1970,Query!$O55)/J$9 * HLOOKUP(J$11,comboutfac,Query!$O55),HLOOKUP(J$11,index1970,Query!$O55)/J$9 * HLOOKUP(J$11,comboutfac,Query!$O55) /J$8))</f>
        <v>0.19157102952762162</v>
      </c>
      <c r="K21" s="110">
        <f ca="1">IF($J$7=1,HLOOKUP(K$11,index1970,Query!$O55)/K$9,IF($J$7=2,HLOOKUP(K$11,index1970,Query!$O55)/K$9 * HLOOKUP(K$11,comboutfac,Query!$O55),HLOOKUP(K$11,index1970,Query!$O55)/K$9 * HLOOKUP(K$11,comboutfac,Query!$O55) /K$8))</f>
        <v>0.20573999584049968</v>
      </c>
      <c r="L21" s="110">
        <f ca="1">IF($J$7=1,HLOOKUP(L$11,index1970,Query!$O55)/L$9,IF($J$7=2,HLOOKUP(L$11,index1970,Query!$O55)/L$9 * HLOOKUP(L$11,comboutfac,Query!$O55),HLOOKUP(L$11,index1970,Query!$O55)/L$9 * HLOOKUP(L$11,comboutfac,Query!$O55) /L$8))</f>
        <v>0.27697933716705098</v>
      </c>
      <c r="M21" s="110">
        <f ca="1">IF($J$7=1,HLOOKUP(M$11,index1970,Query!$O55)/M$9,IF($J$7=2,HLOOKUP(M$11,index1970,Query!$O55)/M$9 * HLOOKUP(M$11,comboutfac,Query!$O55),HLOOKUP(M$11,index1970,Query!$O55)/M$9 * HLOOKUP(M$11,comboutfac,Query!$O55) /M$8))</f>
        <v>0.28951994988285268</v>
      </c>
      <c r="N21" s="110">
        <f ca="1">IF($J$7=1,HLOOKUP(N$11,index1970,Query!$O55)/N$9,IF($J$7=2,HLOOKUP(N$11,index1970,Query!$O55)/N$9 * HLOOKUP(N$11,comboutfac,Query!$O55),HLOOKUP(N$11,index1970,Query!$O55)/N$9 * HLOOKUP(N$11,comboutfac,Query!$O55) /N$8))</f>
        <v>0.28832666286144942</v>
      </c>
      <c r="O21" s="110">
        <f ca="1">IF($J$7=1,HLOOKUP(O$11,index1970,Query!$O55)/O$9,IF($J$7=2,HLOOKUP(O$11,index1970,Query!$O55)/O$9 * HLOOKUP(O$11,comboutfac,Query!$O55),HLOOKUP(O$11,index1970,Query!$O55)/O$9 * HLOOKUP(O$11,comboutfac,Query!$O55) /O$8))</f>
        <v>0.28832666286144942</v>
      </c>
      <c r="P21" s="110">
        <f ca="1">IF($J$7=1,HLOOKUP(P$11,index1970,Query!$O55)/P$9,IF($J$7=2,HLOOKUP(P$11,index1970,Query!$O55)/P$9 * HLOOKUP(P$11,comboutfac,Query!$O55),HLOOKUP(P$11,index1970,Query!$O55)/P$9 * HLOOKUP(P$11,comboutfac,Query!$O55) /P$8))</f>
        <v>0.20883223105952212</v>
      </c>
      <c r="Q21" s="110">
        <f ca="1">IF($J$7=1,HLOOKUP(Q$11,index1970,Query!$O55)/Q$9,IF($J$7=2,HLOOKUP(Q$11,index1970,Query!$O55)/Q$9 * HLOOKUP(Q$11,comboutfac,Query!$O55),HLOOKUP(Q$11,index1970,Query!$O55)/Q$9 * HLOOKUP(Q$11,comboutfac,Query!$O55) /Q$8))</f>
        <v>0.28164911358207728</v>
      </c>
      <c r="R21" s="110">
        <f ca="1">IF($J$7=1,HLOOKUP(R$11,index1970,Query!$O55)/R$9,IF($J$7=2,HLOOKUP(R$11,index1970,Query!$O55)/R$9 * HLOOKUP(R$11,comboutfac,Query!$O55),HLOOKUP(R$11,index1970,Query!$O55)/R$9 * HLOOKUP(R$11,comboutfac,Query!$O55) /R$8))</f>
        <v>0.20923541947924496</v>
      </c>
      <c r="S21" s="110">
        <f ca="1">IF($J$7=1,HLOOKUP(S$11,index1970,Query!$O55)/S$9,IF($J$7=2,HLOOKUP(S$11,index1970,Query!$O55)/S$9 * HLOOKUP(S$11,comboutfac,Query!$O55),HLOOKUP(S$11,index1970,Query!$O55)/S$9 * HLOOKUP(S$11,comboutfac,Query!$O55) /S$8))</f>
        <v>0.28164911358207728</v>
      </c>
      <c r="T21" s="110">
        <f ca="1">IF($J$7=1,HLOOKUP(T$11,index1970,Query!$O55)/T$9,IF($J$7=2,HLOOKUP(T$11,index1970,Query!$O55)/T$9 * HLOOKUP(T$11,comboutfac,Query!$O55),HLOOKUP(T$11,index1970,Query!$O55)/T$9 * HLOOKUP(T$11,comboutfac,Query!$O55) /T$8))</f>
        <v>0.28951994988285268</v>
      </c>
      <c r="U21" s="110">
        <f ca="1">IF($J$7=1,HLOOKUP(U$11,index1970,Query!$O55)/U$9,IF($J$7=2,HLOOKUP(U$11,index1970,Query!$O55)/U$9 * HLOOKUP(U$11,comboutfac,Query!$O55),HLOOKUP(U$11,index1970,Query!$O55)/U$9 * HLOOKUP(U$11,comboutfac,Query!$O55) /U$8))</f>
        <v>0.24579423854609017</v>
      </c>
      <c r="V21" s="110">
        <f ca="1">IF($J$7=1,HLOOKUP(V$11,index1970,Query!$O55)/V$9,IF($J$7=2,HLOOKUP(V$11,index1970,Query!$O55)/V$9 * HLOOKUP(V$11,comboutfac,Query!$O55),HLOOKUP(V$11,index1970,Query!$O55)/V$9 * HLOOKUP(V$11,comboutfac,Query!$O55) /V$8))</f>
        <v>0.28512147676502747</v>
      </c>
      <c r="W21" s="110">
        <f ca="1">IF($J$7=1,HLOOKUP(W$11,index1970,Query!$O55)/W$9,IF($J$7=2,HLOOKUP(W$11,index1970,Query!$O55)/W$9 * HLOOKUP(W$11,comboutfac,Query!$O55),HLOOKUP(W$11,index1970,Query!$O55)/W$9 * HLOOKUP(W$11,comboutfac,Query!$O55) /W$8))</f>
        <v>0.26948414385134756</v>
      </c>
      <c r="X21" s="110">
        <f ca="1">IF($J$7=1,HLOOKUP(X$11,index1970,Query!$O55)/X$9,IF($J$7=2,HLOOKUP(X$11,index1970,Query!$O55)/X$9 * HLOOKUP(X$11,comboutfac,Query!$O55),HLOOKUP(X$11,index1970,Query!$O55)/X$9 * HLOOKUP(X$11,comboutfac,Query!$O55) /X$8))</f>
        <v>0.28512147676502747</v>
      </c>
      <c r="Y21" s="110">
        <f ca="1">IF($J$7=1,HLOOKUP(Y$11,index1970,Query!$O55)/Y$9,IF($J$7=2,HLOOKUP(Y$11,index1970,Query!$O55)/Y$9 * HLOOKUP(Y$11,comboutfac,Query!$O55),HLOOKUP(Y$11,index1970,Query!$O55)/Y$9 * HLOOKUP(Y$11,comboutfac,Query!$O55) /Y$8))</f>
        <v>0.27968712210149482</v>
      </c>
      <c r="Z21" s="110">
        <f ca="1">IF($J$7=1,HLOOKUP(Z$11,index1970,Query!$O55)/Z$9,IF($J$7=2,HLOOKUP(Z$11,index1970,Query!$O55)/Z$9 * HLOOKUP(Z$11,comboutfac,Query!$O55),HLOOKUP(Z$11,index1970,Query!$O55)/Z$9 * HLOOKUP(Z$11,comboutfac,Query!$O55) /Z$8))</f>
        <v>0.23388250221313209</v>
      </c>
      <c r="AA21" s="110">
        <f ca="1">IF($J$7=1,HLOOKUP(AA$11,index1970,Query!$O55)/AA$9,IF($J$7=2,HLOOKUP(AA$11,index1970,Query!$O55)/AA$9 * HLOOKUP(AA$11,comboutfac,Query!$O55),HLOOKUP(AA$11,index1970,Query!$O55)/AA$9 * HLOOKUP(AA$11,comboutfac,Query!$O55) /AA$8))</f>
        <v>0.28512147676502747</v>
      </c>
      <c r="AB21" s="110">
        <f ca="1">IF($J$7=1,HLOOKUP(AB$11,index1970,Query!$O55)/AB$9,IF($J$7=2,HLOOKUP(AB$11,index1970,Query!$O55)/AB$9 * HLOOKUP(AB$11,comboutfac,Query!$O55),HLOOKUP(AB$11,index1970,Query!$O55)/AB$9 * HLOOKUP(AB$11,comboutfac,Query!$O55) /AB$8))</f>
        <v>0.28100666805150437</v>
      </c>
      <c r="AC21" s="110">
        <f ca="1">IF($J$7=1,HLOOKUP(AC$11,index1970,Query!$O55)/AC$9,IF($J$7=2,HLOOKUP(AC$11,index1970,Query!$O55)/AC$9 * HLOOKUP(AC$11,comboutfac,Query!$O55),HLOOKUP(AC$11,index1970,Query!$O55)/AC$9 * HLOOKUP(AC$11,comboutfac,Query!$O55) /AC$8))</f>
        <v>0.22852485252721266</v>
      </c>
      <c r="AD21" s="110">
        <f ca="1">IF($J$7=1,HLOOKUP(AD$11,index1970,Query!$O55)/AD$9,IF($J$7=2,HLOOKUP(AD$11,index1970,Query!$O55)/AD$9 * HLOOKUP(AD$11,comboutfac,Query!$O55),HLOOKUP(AD$11,index1970,Query!$O55)/AD$9 * HLOOKUP(AD$11,comboutfac,Query!$O55) /AD$8))</f>
        <v>0.28512147676502747</v>
      </c>
      <c r="AE21" s="110">
        <f ca="1">IF($J$7=1,HLOOKUP(AE$11,index1970,Query!$O55)/AE$9,IF($J$7=2,HLOOKUP(AE$11,index1970,Query!$O55)/AE$9 * HLOOKUP(AE$11,comboutfac,Query!$O55),HLOOKUP(AE$11,index1970,Query!$O55)/AE$9 * HLOOKUP(AE$11,comboutfac,Query!$O55) /AE$8))</f>
        <v>0.28951994988285268</v>
      </c>
      <c r="AF21" s="110">
        <f ca="1">IF($J$7=1,HLOOKUP(AF$11,index1970,Query!$O55)/AF$9,IF($J$7=2,HLOOKUP(AF$11,index1970,Query!$O55)/AF$9 * HLOOKUP(AF$11,comboutfac,Query!$O55),HLOOKUP(AF$11,index1970,Query!$O55)/AF$9 * HLOOKUP(AF$11,comboutfac,Query!$O55) /AF$8))</f>
        <v>0.24782649692080175</v>
      </c>
      <c r="AG21" s="110">
        <f ca="1">IF($J$7=1,HLOOKUP(AG$11,index1970,Query!$O55)/AG$9,IF($J$7=2,HLOOKUP(AG$11,index1970,Query!$O55)/AG$9 * HLOOKUP(AG$11,comboutfac,Query!$O55),HLOOKUP(AG$11,index1970,Query!$O55)/AG$9 * HLOOKUP(AG$11,comboutfac,Query!$O55) /AG$8))</f>
        <v>0.24715612633475104</v>
      </c>
      <c r="AH21" s="110">
        <f ca="1">IF($J$7=1,HLOOKUP(AH$11,index1970,Query!$O55)/AH$9,IF($J$7=2,HLOOKUP(AH$11,index1970,Query!$O55)/AH$9 * HLOOKUP(AH$11,comboutfac,Query!$O55),HLOOKUP(AH$11,index1970,Query!$O55)/AH$9 * HLOOKUP(AH$11,comboutfac,Query!$O55) /AH$8))</f>
        <v>0.28951994988285268</v>
      </c>
      <c r="AI21" s="110">
        <f ca="1">IF($J$7=1,HLOOKUP(AI$11,index1970,Query!$O55)/AI$9,IF($J$7=2,HLOOKUP(AI$11,index1970,Query!$O55)/AI$9 * HLOOKUP(AI$11,comboutfac,Query!$O55),HLOOKUP(AI$11,index1970,Query!$O55)/AI$9 * HLOOKUP(AI$11,comboutfac,Query!$O55) /AI$8))</f>
        <v>0.29508596785103058</v>
      </c>
      <c r="AJ21" s="110">
        <f ca="1">IF($J$7=1,HLOOKUP(AJ$11,index1970,Query!$O55)/AJ$9,IF($J$7=2,HLOOKUP(AJ$11,index1970,Query!$O55)/AJ$9 * HLOOKUP(AJ$11,comboutfac,Query!$O55),HLOOKUP(AJ$11,index1970,Query!$O55)/AJ$9 * HLOOKUP(AJ$11,comboutfac,Query!$O55) /AJ$8))</f>
        <v>0.28951994988285268</v>
      </c>
      <c r="AK21" s="110">
        <f ca="1">IF($J$7=1,HLOOKUP(AK$11,index1970,Query!$O55)/AK$9,IF($J$7=2,HLOOKUP(AK$11,index1970,Query!$O55)/AK$9 * HLOOKUP(AK$11,comboutfac,Query!$O55),HLOOKUP(AK$11,index1970,Query!$O55)/AK$9 * HLOOKUP(AK$11,comboutfac,Query!$O55) /AK$8))</f>
        <v>0.29377148027991079</v>
      </c>
      <c r="AL21" s="110">
        <f ca="1">IF($J$7=1,HLOOKUP(AL$11,index1970,Query!$O55)/AL$9,IF($J$7=2,HLOOKUP(AL$11,index1970,Query!$O55)/AL$9 * HLOOKUP(AL$11,comboutfac,Query!$O55),HLOOKUP(AL$11,index1970,Query!$O55)/AL$9 * HLOOKUP(AL$11,comboutfac,Query!$O55) /AL$8))</f>
        <v>0.21170549309842815</v>
      </c>
      <c r="AM21" s="110">
        <f ca="1">IF($J$7=1,HLOOKUP(AM$11,index1970,Query!$O55)/AM$9,IF($J$7=2,HLOOKUP(AM$11,index1970,Query!$O55)/AM$9 * HLOOKUP(AM$11,comboutfac,Query!$O55),HLOOKUP(AM$11,index1970,Query!$O55)/AM$9 * HLOOKUP(AM$11,comboutfac,Query!$O55) /AM$8))</f>
        <v>0.28164911358207728</v>
      </c>
      <c r="AN21" s="110">
        <f ca="1">IF($J$7=1,HLOOKUP(AN$11,index1970,Query!$O55)/AN$9,IF($J$7=2,HLOOKUP(AN$11,index1970,Query!$O55)/AN$9 * HLOOKUP(AN$11,comboutfac,Query!$O55),HLOOKUP(AN$11,index1970,Query!$O55)/AN$9 * HLOOKUP(AN$11,comboutfac,Query!$O55) /AN$8))</f>
        <v>0.21490192986777795</v>
      </c>
      <c r="AO21" s="110">
        <f ca="1">IF($J$7=1,HLOOKUP(AO$11,index1970,Query!$O55)/AO$9,IF($J$7=2,HLOOKUP(AO$11,index1970,Query!$O55)/AO$9 * HLOOKUP(AO$11,comboutfac,Query!$O55),HLOOKUP(AO$11,index1970,Query!$O55)/AO$9 * HLOOKUP(AO$11,comboutfac,Query!$O55) /AO$8))</f>
        <v>0.28164911358207728</v>
      </c>
      <c r="AP21" s="110">
        <f ca="1">IF($J$7=1,HLOOKUP(AP$11,index1970,Query!$O55)/AP$9,IF($J$7=2,HLOOKUP(AP$11,index1970,Query!$O55)/AP$9 * HLOOKUP(AP$11,comboutfac,Query!$O55),HLOOKUP(AP$11,index1970,Query!$O55)/AP$9 * HLOOKUP(AP$11,comboutfac,Query!$O55) /AP$8))</f>
        <v>0.24782649692080175</v>
      </c>
      <c r="AQ21" s="647">
        <f ca="1">IF($J$7=1,HLOOKUP(AQ$11,index1970,Query!$O55)/AQ$9,IF($J$7=2,HLOOKUP(AQ$11,index1970,Query!$O55)/AQ$9 * HLOOKUP(AQ$11,comboutfac,Query!$O55),HLOOKUP(AQ$11,index1970,Query!$O55)/AQ$9 * HLOOKUP(AQ$11,comboutfac,Query!$O55) /AQ$8))</f>
        <v>0.24579423854609017</v>
      </c>
      <c r="AR21" s="110">
        <f ca="1">IF($J$7=1,HLOOKUP(AR$11,index1970,Query!$O55)/AR$9,IF($J$7=2,HLOOKUP(AR$11,index1970,Query!$O55)/AR$9 * HLOOKUP(AR$11,comboutfac,Query!$O55),HLOOKUP(AR$11,index1970,Query!$O55)/AR$9 * HLOOKUP(AR$11,comboutfac,Query!$O55) /AR$8))</f>
        <v>0.24715612633475104</v>
      </c>
      <c r="AS21" s="194"/>
    </row>
    <row r="22" spans="1:45" s="112" customFormat="1">
      <c r="A22" s="111">
        <f>+A20+1</f>
        <v>1977</v>
      </c>
      <c r="B22" s="110">
        <f ca="1">IF($J$7=1,HLOOKUP(B$11,index1970,Query!$O56)/B$9,IF($J$7=2,HLOOKUP(B$11,index1970,Query!$O56)/B$9 * HLOOKUP(B$11,comboutfac,Query!$O56),HLOOKUP(B$11,index1970,Query!$O56)/B$9 * HLOOKUP(B$11,comboutfac,Query!$O56) /B$8))</f>
        <v>0.25649862791020461</v>
      </c>
      <c r="C22" s="110">
        <f ca="1">IF($J$7=1,HLOOKUP(C$11,index1970,Query!$O56)/C$9,IF($J$7=2,HLOOKUP(C$11,index1970,Query!$O56)/C$9 * HLOOKUP(C$11,comboutfac,Query!$O56),HLOOKUP(C$11,index1970,Query!$O56)/C$9 * HLOOKUP(C$11,comboutfac,Query!$O56) /C$8))</f>
        <v>0.29639980942157002</v>
      </c>
      <c r="D22" s="110">
        <f ca="1">IF($J$7=1,HLOOKUP(D$11,index1970,Query!$O56)/D$9,IF($J$7=2,HLOOKUP(D$11,index1970,Query!$O56)/D$9 * HLOOKUP(D$11,comboutfac,Query!$O56),HLOOKUP(D$11,index1970,Query!$O56)/D$9 * HLOOKUP(D$11,comboutfac,Query!$O56) /D$8))</f>
        <v>0.29639980942157002</v>
      </c>
      <c r="E22" s="110">
        <f ca="1">IF($J$7=1,HLOOKUP(E$11,index1970,Query!$O56)/E$9,IF($J$7=2,HLOOKUP(E$11,index1970,Query!$O56)/E$9 * HLOOKUP(E$11,comboutfac,Query!$O56),HLOOKUP(E$11,index1970,Query!$O56)/E$9 * HLOOKUP(E$11,comboutfac,Query!$O56) /E$8))</f>
        <v>0.28532827902617947</v>
      </c>
      <c r="F22" s="110">
        <f ca="1">IF($J$7=1,HLOOKUP(F$11,index1970,Query!$O56)/F$9,IF($J$7=2,HLOOKUP(F$11,index1970,Query!$O56)/F$9 * HLOOKUP(F$11,comboutfac,Query!$O56),HLOOKUP(F$11,index1970,Query!$O56)/F$9 * HLOOKUP(F$11,comboutfac,Query!$O56) /F$8))</f>
        <v>0.29639980942157002</v>
      </c>
      <c r="G22" s="110">
        <f ca="1">IF($J$7=1,HLOOKUP(G$11,index1970,Query!$O56)/G$9,IF($J$7=2,HLOOKUP(G$11,index1970,Query!$O56)/G$9 * HLOOKUP(G$11,comboutfac,Query!$O56),HLOOKUP(G$11,index1970,Query!$O56)/G$9 * HLOOKUP(G$11,comboutfac,Query!$O56) /G$8))</f>
        <v>0.29855069832066022</v>
      </c>
      <c r="H22" s="110">
        <f ca="1">IF($J$7=1,HLOOKUP(H$11,index1970,Query!$O56)/H$9,IF($J$7=2,HLOOKUP(H$11,index1970,Query!$O56)/H$9 * HLOOKUP(H$11,comboutfac,Query!$O56),HLOOKUP(H$11,index1970,Query!$O56)/H$9 * HLOOKUP(H$11,comboutfac,Query!$O56) /H$8))</f>
        <v>0.29855069832066022</v>
      </c>
      <c r="I22" s="110">
        <f ca="1">IF($J$7=1,HLOOKUP(I$11,index1970,Query!$O56)/I$9,IF($J$7=2,HLOOKUP(I$11,index1970,Query!$O56)/I$9 * HLOOKUP(I$11,comboutfac,Query!$O56),HLOOKUP(I$11,index1970,Query!$O56)/I$9 * HLOOKUP(I$11,comboutfac,Query!$O56) /I$8))</f>
        <v>0.29646614418296946</v>
      </c>
      <c r="J22" s="110">
        <f ca="1">IF($J$7=1,HLOOKUP(J$11,index1970,Query!$O56)/J$9,IF($J$7=2,HLOOKUP(J$11,index1970,Query!$O56)/J$9 * HLOOKUP(J$11,comboutfac,Query!$O56),HLOOKUP(J$11,index1970,Query!$O56)/J$9 * HLOOKUP(J$11,comboutfac,Query!$O56) /J$8))</f>
        <v>0.20728135770825903</v>
      </c>
      <c r="K22" s="110">
        <f ca="1">IF($J$7=1,HLOOKUP(K$11,index1970,Query!$O56)/K$9,IF($J$7=2,HLOOKUP(K$11,index1970,Query!$O56)/K$9 * HLOOKUP(K$11,comboutfac,Query!$O56),HLOOKUP(K$11,index1970,Query!$O56)/K$9 * HLOOKUP(K$11,comboutfac,Query!$O56) /K$8))</f>
        <v>0.21479255565748168</v>
      </c>
      <c r="L22" s="110">
        <f ca="1">IF($J$7=1,HLOOKUP(L$11,index1970,Query!$O56)/L$9,IF($J$7=2,HLOOKUP(L$11,index1970,Query!$O56)/L$9 * HLOOKUP(L$11,comboutfac,Query!$O56),HLOOKUP(L$11,index1970,Query!$O56)/L$9 * HLOOKUP(L$11,comboutfac,Query!$O56) /L$8))</f>
        <v>0.28532966301895107</v>
      </c>
      <c r="M22" s="110">
        <f ca="1">IF($J$7=1,HLOOKUP(M$11,index1970,Query!$O56)/M$9,IF($J$7=2,HLOOKUP(M$11,index1970,Query!$O56)/M$9 * HLOOKUP(M$11,comboutfac,Query!$O56),HLOOKUP(M$11,index1970,Query!$O56)/M$9 * HLOOKUP(M$11,comboutfac,Query!$O56) /M$8))</f>
        <v>0.30046380398842454</v>
      </c>
      <c r="N22" s="110">
        <f ca="1">IF($J$7=1,HLOOKUP(N$11,index1970,Query!$O56)/N$9,IF($J$7=2,HLOOKUP(N$11,index1970,Query!$O56)/N$9 * HLOOKUP(N$11,comboutfac,Query!$O56),HLOOKUP(N$11,index1970,Query!$O56)/N$9 * HLOOKUP(N$11,comboutfac,Query!$O56) /N$8))</f>
        <v>0.29639980942157002</v>
      </c>
      <c r="O22" s="110">
        <f ca="1">IF($J$7=1,HLOOKUP(O$11,index1970,Query!$O56)/O$9,IF($J$7=2,HLOOKUP(O$11,index1970,Query!$O56)/O$9 * HLOOKUP(O$11,comboutfac,Query!$O56),HLOOKUP(O$11,index1970,Query!$O56)/O$9 * HLOOKUP(O$11,comboutfac,Query!$O56) /O$8))</f>
        <v>0.29639980942157002</v>
      </c>
      <c r="P22" s="110">
        <f ca="1">IF($J$7=1,HLOOKUP(P$11,index1970,Query!$O56)/P$9,IF($J$7=2,HLOOKUP(P$11,index1970,Query!$O56)/P$9 * HLOOKUP(P$11,comboutfac,Query!$O56),HLOOKUP(P$11,index1970,Query!$O56)/P$9 * HLOOKUP(P$11,comboutfac,Query!$O56) /P$8))</f>
        <v>0.21737994310901942</v>
      </c>
      <c r="Q22" s="110">
        <f ca="1">IF($J$7=1,HLOOKUP(Q$11,index1970,Query!$O56)/Q$9,IF($J$7=2,HLOOKUP(Q$11,index1970,Query!$O56)/Q$9 * HLOOKUP(Q$11,comboutfac,Query!$O56),HLOOKUP(Q$11,index1970,Query!$O56)/Q$9 * HLOOKUP(Q$11,comboutfac,Query!$O56) /Q$8))</f>
        <v>0.28094499079812213</v>
      </c>
      <c r="R22" s="110">
        <f ca="1">IF($J$7=1,HLOOKUP(R$11,index1970,Query!$O56)/R$9,IF($J$7=2,HLOOKUP(R$11,index1970,Query!$O56)/R$9 * HLOOKUP(R$11,comboutfac,Query!$O56),HLOOKUP(R$11,index1970,Query!$O56)/R$9 * HLOOKUP(R$11,comboutfac,Query!$O56) /R$8))</f>
        <v>0.21670117986699683</v>
      </c>
      <c r="S22" s="110">
        <f ca="1">IF($J$7=1,HLOOKUP(S$11,index1970,Query!$O56)/S$9,IF($J$7=2,HLOOKUP(S$11,index1970,Query!$O56)/S$9 * HLOOKUP(S$11,comboutfac,Query!$O56),HLOOKUP(S$11,index1970,Query!$O56)/S$9 * HLOOKUP(S$11,comboutfac,Query!$O56) /S$8))</f>
        <v>0.28094499079812213</v>
      </c>
      <c r="T22" s="110">
        <f ca="1">IF($J$7=1,HLOOKUP(T$11,index1970,Query!$O56)/T$9,IF($J$7=2,HLOOKUP(T$11,index1970,Query!$O56)/T$9 * HLOOKUP(T$11,comboutfac,Query!$O56),HLOOKUP(T$11,index1970,Query!$O56)/T$9 * HLOOKUP(T$11,comboutfac,Query!$O56) /T$8))</f>
        <v>0.30046380398842454</v>
      </c>
      <c r="U22" s="110">
        <f ca="1">IF($J$7=1,HLOOKUP(U$11,index1970,Query!$O56)/U$9,IF($J$7=2,HLOOKUP(U$11,index1970,Query!$O56)/U$9 * HLOOKUP(U$11,comboutfac,Query!$O56),HLOOKUP(U$11,index1970,Query!$O56)/U$9 * HLOOKUP(U$11,comboutfac,Query!$O56) /U$8))</f>
        <v>0.26103348133594778</v>
      </c>
      <c r="V22" s="110">
        <f ca="1">IF($J$7=1,HLOOKUP(V$11,index1970,Query!$O56)/V$9,IF($J$7=2,HLOOKUP(V$11,index1970,Query!$O56)/V$9 * HLOOKUP(V$11,comboutfac,Query!$O56),HLOOKUP(V$11,index1970,Query!$O56)/V$9 * HLOOKUP(V$11,comboutfac,Query!$O56) /V$8))</f>
        <v>0.29855069832066022</v>
      </c>
      <c r="W22" s="110">
        <f ca="1">IF($J$7=1,HLOOKUP(W$11,index1970,Query!$O56)/W$9,IF($J$7=2,HLOOKUP(W$11,index1970,Query!$O56)/W$9 * HLOOKUP(W$11,comboutfac,Query!$O56),HLOOKUP(W$11,index1970,Query!$O56)/W$9 * HLOOKUP(W$11,comboutfac,Query!$O56) /W$8))</f>
        <v>0.28314119079168287</v>
      </c>
      <c r="X22" s="110">
        <f ca="1">IF($J$7=1,HLOOKUP(X$11,index1970,Query!$O56)/X$9,IF($J$7=2,HLOOKUP(X$11,index1970,Query!$O56)/X$9 * HLOOKUP(X$11,comboutfac,Query!$O56),HLOOKUP(X$11,index1970,Query!$O56)/X$9 * HLOOKUP(X$11,comboutfac,Query!$O56) /X$8))</f>
        <v>0.29855069832066022</v>
      </c>
      <c r="Y22" s="110">
        <f ca="1">IF($J$7=1,HLOOKUP(Y$11,index1970,Query!$O56)/Y$9,IF($J$7=2,HLOOKUP(Y$11,index1970,Query!$O56)/Y$9 * HLOOKUP(Y$11,comboutfac,Query!$O56),HLOOKUP(Y$11,index1970,Query!$O56)/Y$9 * HLOOKUP(Y$11,comboutfac,Query!$O56) /Y$8))</f>
        <v>0.29339250570730829</v>
      </c>
      <c r="Z22" s="110">
        <f ca="1">IF($J$7=1,HLOOKUP(Z$11,index1970,Query!$O56)/Z$9,IF($J$7=2,HLOOKUP(Z$11,index1970,Query!$O56)/Z$9 * HLOOKUP(Z$11,comboutfac,Query!$O56),HLOOKUP(Z$11,index1970,Query!$O56)/Z$9 * HLOOKUP(Z$11,comboutfac,Query!$O56) /Z$8))</f>
        <v>0.24733132339656363</v>
      </c>
      <c r="AA22" s="110">
        <f ca="1">IF($J$7=1,HLOOKUP(AA$11,index1970,Query!$O56)/AA$9,IF($J$7=2,HLOOKUP(AA$11,index1970,Query!$O56)/AA$9 * HLOOKUP(AA$11,comboutfac,Query!$O56),HLOOKUP(AA$11,index1970,Query!$O56)/AA$9 * HLOOKUP(AA$11,comboutfac,Query!$O56) /AA$8))</f>
        <v>0.29855069832066022</v>
      </c>
      <c r="AB22" s="110">
        <f ca="1">IF($J$7=1,HLOOKUP(AB$11,index1970,Query!$O56)/AB$9,IF($J$7=2,HLOOKUP(AB$11,index1970,Query!$O56)/AB$9 * HLOOKUP(AB$11,comboutfac,Query!$O56),HLOOKUP(AB$11,index1970,Query!$O56)/AB$9 * HLOOKUP(AB$11,comboutfac,Query!$O56) /AB$8))</f>
        <v>0.29574980653376048</v>
      </c>
      <c r="AC22" s="110">
        <f ca="1">IF($J$7=1,HLOOKUP(AC$11,index1970,Query!$O56)/AC$9,IF($J$7=2,HLOOKUP(AC$11,index1970,Query!$O56)/AC$9 * HLOOKUP(AC$11,comboutfac,Query!$O56),HLOOKUP(AC$11,index1970,Query!$O56)/AC$9 * HLOOKUP(AC$11,comboutfac,Query!$O56) /AC$8))</f>
        <v>0.24099859894157813</v>
      </c>
      <c r="AD22" s="110">
        <f ca="1">IF($J$7=1,HLOOKUP(AD$11,index1970,Query!$O56)/AD$9,IF($J$7=2,HLOOKUP(AD$11,index1970,Query!$O56)/AD$9 * HLOOKUP(AD$11,comboutfac,Query!$O56),HLOOKUP(AD$11,index1970,Query!$O56)/AD$9 * HLOOKUP(AD$11,comboutfac,Query!$O56) /AD$8))</f>
        <v>0.29855069832066022</v>
      </c>
      <c r="AE22" s="110">
        <f ca="1">IF($J$7=1,HLOOKUP(AE$11,index1970,Query!$O56)/AE$9,IF($J$7=2,HLOOKUP(AE$11,index1970,Query!$O56)/AE$9 * HLOOKUP(AE$11,comboutfac,Query!$O56),HLOOKUP(AE$11,index1970,Query!$O56)/AE$9 * HLOOKUP(AE$11,comboutfac,Query!$O56) /AE$8))</f>
        <v>0.30046380398842454</v>
      </c>
      <c r="AF22" s="110">
        <f ca="1">IF($J$7=1,HLOOKUP(AF$11,index1970,Query!$O56)/AF$9,IF($J$7=2,HLOOKUP(AF$11,index1970,Query!$O56)/AF$9 * HLOOKUP(AF$11,comboutfac,Query!$O56),HLOOKUP(AF$11,index1970,Query!$O56)/AF$9 * HLOOKUP(AF$11,comboutfac,Query!$O56) /AF$8))</f>
        <v>0.2623739122900528</v>
      </c>
      <c r="AG22" s="110">
        <f ca="1">IF($J$7=1,HLOOKUP(AG$11,index1970,Query!$O56)/AG$9,IF($J$7=2,HLOOKUP(AG$11,index1970,Query!$O56)/AG$9 * HLOOKUP(AG$11,comboutfac,Query!$O56),HLOOKUP(AG$11,index1970,Query!$O56)/AG$9 * HLOOKUP(AG$11,comboutfac,Query!$O56) /AG$8))</f>
        <v>0.25649862791020461</v>
      </c>
      <c r="AH22" s="110">
        <f ca="1">IF($J$7=1,HLOOKUP(AH$11,index1970,Query!$O56)/AH$9,IF($J$7=2,HLOOKUP(AH$11,index1970,Query!$O56)/AH$9 * HLOOKUP(AH$11,comboutfac,Query!$O56),HLOOKUP(AH$11,index1970,Query!$O56)/AH$9 * HLOOKUP(AH$11,comboutfac,Query!$O56) /AH$8))</f>
        <v>0.30046380398842454</v>
      </c>
      <c r="AI22" s="110">
        <f ca="1">IF($J$7=1,HLOOKUP(AI$11,index1970,Query!$O56)/AI$9,IF($J$7=2,HLOOKUP(AI$11,index1970,Query!$O56)/AI$9 * HLOOKUP(AI$11,comboutfac,Query!$O56),HLOOKUP(AI$11,index1970,Query!$O56)/AI$9 * HLOOKUP(AI$11,comboutfac,Query!$O56) /AI$8))</f>
        <v>0.30378375954212522</v>
      </c>
      <c r="AJ22" s="110">
        <f ca="1">IF($J$7=1,HLOOKUP(AJ$11,index1970,Query!$O56)/AJ$9,IF($J$7=2,HLOOKUP(AJ$11,index1970,Query!$O56)/AJ$9 * HLOOKUP(AJ$11,comboutfac,Query!$O56),HLOOKUP(AJ$11,index1970,Query!$O56)/AJ$9 * HLOOKUP(AJ$11,comboutfac,Query!$O56) /AJ$8))</f>
        <v>0.30046380398842454</v>
      </c>
      <c r="AK22" s="110">
        <f ca="1">IF($J$7=1,HLOOKUP(AK$11,index1970,Query!$O56)/AK$9,IF($J$7=2,HLOOKUP(AK$11,index1970,Query!$O56)/AK$9 * HLOOKUP(AK$11,comboutfac,Query!$O56),HLOOKUP(AK$11,index1970,Query!$O56)/AK$9 * HLOOKUP(AK$11,comboutfac,Query!$O56) /AK$8))</f>
        <v>0.30135078447113245</v>
      </c>
      <c r="AL22" s="110">
        <f ca="1">IF($J$7=1,HLOOKUP(AL$11,index1970,Query!$O56)/AL$9,IF($J$7=2,HLOOKUP(AL$11,index1970,Query!$O56)/AL$9 * HLOOKUP(AL$11,comboutfac,Query!$O56),HLOOKUP(AL$11,index1970,Query!$O56)/AL$9 * HLOOKUP(AL$11,comboutfac,Query!$O56) /AL$8))</f>
        <v>0.21892369773836565</v>
      </c>
      <c r="AM22" s="110">
        <f ca="1">IF($J$7=1,HLOOKUP(AM$11,index1970,Query!$O56)/AM$9,IF($J$7=2,HLOOKUP(AM$11,index1970,Query!$O56)/AM$9 * HLOOKUP(AM$11,comboutfac,Query!$O56),HLOOKUP(AM$11,index1970,Query!$O56)/AM$9 * HLOOKUP(AM$11,comboutfac,Query!$O56) /AM$8))</f>
        <v>0.28094499079812213</v>
      </c>
      <c r="AN22" s="110">
        <f ca="1">IF($J$7=1,HLOOKUP(AN$11,index1970,Query!$O56)/AN$9,IF($J$7=2,HLOOKUP(AN$11,index1970,Query!$O56)/AN$9 * HLOOKUP(AN$11,comboutfac,Query!$O56),HLOOKUP(AN$11,index1970,Query!$O56)/AN$9 * HLOOKUP(AN$11,comboutfac,Query!$O56) /AN$8))</f>
        <v>0.22283997510882733</v>
      </c>
      <c r="AO22" s="110">
        <f ca="1">IF($J$7=1,HLOOKUP(AO$11,index1970,Query!$O56)/AO$9,IF($J$7=2,HLOOKUP(AO$11,index1970,Query!$O56)/AO$9 * HLOOKUP(AO$11,comboutfac,Query!$O56),HLOOKUP(AO$11,index1970,Query!$O56)/AO$9 * HLOOKUP(AO$11,comboutfac,Query!$O56) /AO$8))</f>
        <v>0.28094499079812213</v>
      </c>
      <c r="AP22" s="110">
        <f ca="1">IF($J$7=1,HLOOKUP(AP$11,index1970,Query!$O56)/AP$9,IF($J$7=2,HLOOKUP(AP$11,index1970,Query!$O56)/AP$9 * HLOOKUP(AP$11,comboutfac,Query!$O56),HLOOKUP(AP$11,index1970,Query!$O56)/AP$9 * HLOOKUP(AP$11,comboutfac,Query!$O56) /AP$8))</f>
        <v>0.2623739122900528</v>
      </c>
      <c r="AQ22" s="647">
        <f ca="1">IF($J$7=1,HLOOKUP(AQ$11,index1970,Query!$O56)/AQ$9,IF($J$7=2,HLOOKUP(AQ$11,index1970,Query!$O56)/AQ$9 * HLOOKUP(AQ$11,comboutfac,Query!$O56),HLOOKUP(AQ$11,index1970,Query!$O56)/AQ$9 * HLOOKUP(AQ$11,comboutfac,Query!$O56) /AQ$8))</f>
        <v>0.26103348133594778</v>
      </c>
      <c r="AR22" s="110">
        <f ca="1">IF($J$7=1,HLOOKUP(AR$11,index1970,Query!$O56)/AR$9,IF($J$7=2,HLOOKUP(AR$11,index1970,Query!$O56)/AR$9 * HLOOKUP(AR$11,comboutfac,Query!$O56),HLOOKUP(AR$11,index1970,Query!$O56)/AR$9 * HLOOKUP(AR$11,comboutfac,Query!$O56) /AR$8))</f>
        <v>0.25649862791020461</v>
      </c>
      <c r="AS22" s="194"/>
    </row>
    <row r="23" spans="1:45" s="112" customFormat="1">
      <c r="A23" s="111">
        <f>+A22+1</f>
        <v>1978</v>
      </c>
      <c r="B23" s="110">
        <f ca="1">IF($J$7=1,HLOOKUP(B$11,index1970,Query!$O57)/B$9,IF($J$7=2,HLOOKUP(B$11,index1970,Query!$O57)/B$9 * HLOOKUP(B$11,comboutfac,Query!$O57),HLOOKUP(B$11,index1970,Query!$O57)/B$9 * HLOOKUP(B$11,comboutfac,Query!$O57) /B$8))</f>
        <v>0.27394053460809853</v>
      </c>
      <c r="C23" s="110">
        <f ca="1">IF($J$7=1,HLOOKUP(C$11,index1970,Query!$O57)/C$9,IF($J$7=2,HLOOKUP(C$11,index1970,Query!$O57)/C$9 * HLOOKUP(C$11,comboutfac,Query!$O57),HLOOKUP(C$11,index1970,Query!$O57)/C$9 * HLOOKUP(C$11,comboutfac,Query!$O57) /C$8))</f>
        <v>0.31916331478514659</v>
      </c>
      <c r="D23" s="110">
        <f ca="1">IF($J$7=1,HLOOKUP(D$11,index1970,Query!$O57)/D$9,IF($J$7=2,HLOOKUP(D$11,index1970,Query!$O57)/D$9 * HLOOKUP(D$11,comboutfac,Query!$O57),HLOOKUP(D$11,index1970,Query!$O57)/D$9 * HLOOKUP(D$11,comboutfac,Query!$O57) /D$8))</f>
        <v>0.31916331478514659</v>
      </c>
      <c r="E23" s="110">
        <f ca="1">IF($J$7=1,HLOOKUP(E$11,index1970,Query!$O57)/E$9,IF($J$7=2,HLOOKUP(E$11,index1970,Query!$O57)/E$9 * HLOOKUP(E$11,comboutfac,Query!$O57),HLOOKUP(E$11,index1970,Query!$O57)/E$9 * HLOOKUP(E$11,comboutfac,Query!$O57) /E$8))</f>
        <v>0.30741268782280573</v>
      </c>
      <c r="F23" s="110">
        <f ca="1">IF($J$7=1,HLOOKUP(F$11,index1970,Query!$O57)/F$9,IF($J$7=2,HLOOKUP(F$11,index1970,Query!$O57)/F$9 * HLOOKUP(F$11,comboutfac,Query!$O57),HLOOKUP(F$11,index1970,Query!$O57)/F$9 * HLOOKUP(F$11,comboutfac,Query!$O57) /F$8))</f>
        <v>0.31916331478514659</v>
      </c>
      <c r="G23" s="110">
        <f ca="1">IF($J$7=1,HLOOKUP(G$11,index1970,Query!$O57)/G$9,IF($J$7=2,HLOOKUP(G$11,index1970,Query!$O57)/G$9 * HLOOKUP(G$11,comboutfac,Query!$O57),HLOOKUP(G$11,index1970,Query!$O57)/G$9 * HLOOKUP(G$11,comboutfac,Query!$O57) /G$8))</f>
        <v>0.31977765297125915</v>
      </c>
      <c r="H23" s="110">
        <f ca="1">IF($J$7=1,HLOOKUP(H$11,index1970,Query!$O57)/H$9,IF($J$7=2,HLOOKUP(H$11,index1970,Query!$O57)/H$9 * HLOOKUP(H$11,comboutfac,Query!$O57),HLOOKUP(H$11,index1970,Query!$O57)/H$9 * HLOOKUP(H$11,comboutfac,Query!$O57) /H$8))</f>
        <v>0.31977765297125915</v>
      </c>
      <c r="I23" s="110">
        <f ca="1">IF($J$7=1,HLOOKUP(I$11,index1970,Query!$O57)/I$9,IF($J$7=2,HLOOKUP(I$11,index1970,Query!$O57)/I$9 * HLOOKUP(I$11,comboutfac,Query!$O57),HLOOKUP(I$11,index1970,Query!$O57)/I$9 * HLOOKUP(I$11,comboutfac,Query!$O57) /I$8))</f>
        <v>0.31780637017354796</v>
      </c>
      <c r="J23" s="110">
        <f ca="1">IF($J$7=1,HLOOKUP(J$11,index1970,Query!$O57)/J$9,IF($J$7=2,HLOOKUP(J$11,index1970,Query!$O57)/J$9 * HLOOKUP(J$11,comboutfac,Query!$O57),HLOOKUP(J$11,index1970,Query!$O57)/J$9 * HLOOKUP(J$11,comboutfac,Query!$O57) /J$8))</f>
        <v>0.222002370512282</v>
      </c>
      <c r="K23" s="110">
        <f ca="1">IF($J$7=1,HLOOKUP(K$11,index1970,Query!$O57)/K$9,IF($J$7=2,HLOOKUP(K$11,index1970,Query!$O57)/K$9 * HLOOKUP(K$11,comboutfac,Query!$O57),HLOOKUP(K$11,index1970,Query!$O57)/K$9 * HLOOKUP(K$11,comboutfac,Query!$O57) /K$8))</f>
        <v>0.22978507604237389</v>
      </c>
      <c r="L23" s="110">
        <f ca="1">IF($J$7=1,HLOOKUP(L$11,index1970,Query!$O57)/L$9,IF($J$7=2,HLOOKUP(L$11,index1970,Query!$O57)/L$9 * HLOOKUP(L$11,comboutfac,Query!$O57),HLOOKUP(L$11,index1970,Query!$O57)/L$9 * HLOOKUP(L$11,comboutfac,Query!$O57) /L$8))</f>
        <v>0.30725527892117493</v>
      </c>
      <c r="M23" s="110">
        <f ca="1">IF($J$7=1,HLOOKUP(M$11,index1970,Query!$O57)/M$9,IF($J$7=2,HLOOKUP(M$11,index1970,Query!$O57)/M$9 * HLOOKUP(M$11,comboutfac,Query!$O57),HLOOKUP(M$11,index1970,Query!$O57)/M$9 * HLOOKUP(M$11,comboutfac,Query!$O57) /M$8))</f>
        <v>0.32089534265963737</v>
      </c>
      <c r="N23" s="110">
        <f ca="1">IF($J$7=1,HLOOKUP(N$11,index1970,Query!$O57)/N$9,IF($J$7=2,HLOOKUP(N$11,index1970,Query!$O57)/N$9 * HLOOKUP(N$11,comboutfac,Query!$O57),HLOOKUP(N$11,index1970,Query!$O57)/N$9 * HLOOKUP(N$11,comboutfac,Query!$O57) /N$8))</f>
        <v>0.31916331478514659</v>
      </c>
      <c r="O23" s="110">
        <f ca="1">IF($J$7=1,HLOOKUP(O$11,index1970,Query!$O57)/O$9,IF($J$7=2,HLOOKUP(O$11,index1970,Query!$O57)/O$9 * HLOOKUP(O$11,comboutfac,Query!$O57),HLOOKUP(O$11,index1970,Query!$O57)/O$9 * HLOOKUP(O$11,comboutfac,Query!$O57) /O$8))</f>
        <v>0.31916331478514659</v>
      </c>
      <c r="P23" s="110">
        <f ca="1">IF($J$7=1,HLOOKUP(P$11,index1970,Query!$O57)/P$9,IF($J$7=2,HLOOKUP(P$11,index1970,Query!$O57)/P$9 * HLOOKUP(P$11,comboutfac,Query!$O57),HLOOKUP(P$11,index1970,Query!$O57)/P$9 * HLOOKUP(P$11,comboutfac,Query!$O57) /P$8))</f>
        <v>0.2323622470239679</v>
      </c>
      <c r="Q23" s="110">
        <f ca="1">IF($J$7=1,HLOOKUP(Q$11,index1970,Query!$O57)/Q$9,IF($J$7=2,HLOOKUP(Q$11,index1970,Query!$O57)/Q$9 * HLOOKUP(Q$11,comboutfac,Query!$O57),HLOOKUP(Q$11,index1970,Query!$O57)/Q$9 * HLOOKUP(Q$11,comboutfac,Query!$O57) /Q$8))</f>
        <v>0.29681838277821604</v>
      </c>
      <c r="R23" s="110">
        <f ca="1">IF($J$7=1,HLOOKUP(R$11,index1970,Query!$O57)/R$9,IF($J$7=2,HLOOKUP(R$11,index1970,Query!$O57)/R$9 * HLOOKUP(R$11,comboutfac,Query!$O57),HLOOKUP(R$11,index1970,Query!$O57)/R$9 * HLOOKUP(R$11,comboutfac,Query!$O57) /R$8))</f>
        <v>0.23131130993537305</v>
      </c>
      <c r="S23" s="110">
        <f ca="1">IF($J$7=1,HLOOKUP(S$11,index1970,Query!$O57)/S$9,IF($J$7=2,HLOOKUP(S$11,index1970,Query!$O57)/S$9 * HLOOKUP(S$11,comboutfac,Query!$O57),HLOOKUP(S$11,index1970,Query!$O57)/S$9 * HLOOKUP(S$11,comboutfac,Query!$O57) /S$8))</f>
        <v>0.29681838277821604</v>
      </c>
      <c r="T23" s="110">
        <f ca="1">IF($J$7=1,HLOOKUP(T$11,index1970,Query!$O57)/T$9,IF($J$7=2,HLOOKUP(T$11,index1970,Query!$O57)/T$9 * HLOOKUP(T$11,comboutfac,Query!$O57),HLOOKUP(T$11,index1970,Query!$O57)/T$9 * HLOOKUP(T$11,comboutfac,Query!$O57) /T$8))</f>
        <v>0.32089534265963737</v>
      </c>
      <c r="U23" s="110">
        <f ca="1">IF($J$7=1,HLOOKUP(U$11,index1970,Query!$O57)/U$9,IF($J$7=2,HLOOKUP(U$11,index1970,Query!$O57)/U$9 * HLOOKUP(U$11,comboutfac,Query!$O57),HLOOKUP(U$11,index1970,Query!$O57)/U$9 * HLOOKUP(U$11,comboutfac,Query!$O57) /U$8))</f>
        <v>0.28243822680549552</v>
      </c>
      <c r="V23" s="110">
        <f ca="1">IF($J$7=1,HLOOKUP(V$11,index1970,Query!$O57)/V$9,IF($J$7=2,HLOOKUP(V$11,index1970,Query!$O57)/V$9 * HLOOKUP(V$11,comboutfac,Query!$O57),HLOOKUP(V$11,index1970,Query!$O57)/V$9 * HLOOKUP(V$11,comboutfac,Query!$O57) /V$8))</f>
        <v>0.31977765297125915</v>
      </c>
      <c r="W23" s="110">
        <f ca="1">IF($J$7=1,HLOOKUP(W$11,index1970,Query!$O57)/W$9,IF($J$7=2,HLOOKUP(W$11,index1970,Query!$O57)/W$9 * HLOOKUP(W$11,comboutfac,Query!$O57),HLOOKUP(W$11,index1970,Query!$O57)/W$9 * HLOOKUP(W$11,comboutfac,Query!$O57) /W$8))</f>
        <v>0.30373043894776658</v>
      </c>
      <c r="X23" s="110">
        <f ca="1">IF($J$7=1,HLOOKUP(X$11,index1970,Query!$O57)/X$9,IF($J$7=2,HLOOKUP(X$11,index1970,Query!$O57)/X$9 * HLOOKUP(X$11,comboutfac,Query!$O57),HLOOKUP(X$11,index1970,Query!$O57)/X$9 * HLOOKUP(X$11,comboutfac,Query!$O57) /X$8))</f>
        <v>0.31977765297125915</v>
      </c>
      <c r="Y23" s="110">
        <f ca="1">IF($J$7=1,HLOOKUP(Y$11,index1970,Query!$O57)/Y$9,IF($J$7=2,HLOOKUP(Y$11,index1970,Query!$O57)/Y$9 * HLOOKUP(Y$11,comboutfac,Query!$O57),HLOOKUP(Y$11,index1970,Query!$O57)/Y$9 * HLOOKUP(Y$11,comboutfac,Query!$O57) /Y$8))</f>
        <v>0.31441398296689982</v>
      </c>
      <c r="Z23" s="110">
        <f ca="1">IF($J$7=1,HLOOKUP(Z$11,index1970,Query!$O57)/Z$9,IF($J$7=2,HLOOKUP(Z$11,index1970,Query!$O57)/Z$9 * HLOOKUP(Z$11,comboutfac,Query!$O57),HLOOKUP(Z$11,index1970,Query!$O57)/Z$9 * HLOOKUP(Z$11,comboutfac,Query!$O57) /Z$8))</f>
        <v>0.2655553136723946</v>
      </c>
      <c r="AA23" s="110">
        <f ca="1">IF($J$7=1,HLOOKUP(AA$11,index1970,Query!$O57)/AA$9,IF($J$7=2,HLOOKUP(AA$11,index1970,Query!$O57)/AA$9 * HLOOKUP(AA$11,comboutfac,Query!$O57),HLOOKUP(AA$11,index1970,Query!$O57)/AA$9 * HLOOKUP(AA$11,comboutfac,Query!$O57) /AA$8))</f>
        <v>0.31977765297125915</v>
      </c>
      <c r="AB23" s="110">
        <f ca="1">IF($J$7=1,HLOOKUP(AB$11,index1970,Query!$O57)/AB$9,IF($J$7=2,HLOOKUP(AB$11,index1970,Query!$O57)/AB$9 * HLOOKUP(AB$11,comboutfac,Query!$O57),HLOOKUP(AB$11,index1970,Query!$O57)/AB$9 * HLOOKUP(AB$11,comboutfac,Query!$O57) /AB$8))</f>
        <v>0.31770326735279247</v>
      </c>
      <c r="AC23" s="110">
        <f ca="1">IF($J$7=1,HLOOKUP(AC$11,index1970,Query!$O57)/AC$9,IF($J$7=2,HLOOKUP(AC$11,index1970,Query!$O57)/AC$9 * HLOOKUP(AC$11,comboutfac,Query!$O57),HLOOKUP(AC$11,index1970,Query!$O57)/AC$9 * HLOOKUP(AC$11,comboutfac,Query!$O57) /AC$8))</f>
        <v>0.25825692327576077</v>
      </c>
      <c r="AD23" s="110">
        <f ca="1">IF($J$7=1,HLOOKUP(AD$11,index1970,Query!$O57)/AD$9,IF($J$7=2,HLOOKUP(AD$11,index1970,Query!$O57)/AD$9 * HLOOKUP(AD$11,comboutfac,Query!$O57),HLOOKUP(AD$11,index1970,Query!$O57)/AD$9 * HLOOKUP(AD$11,comboutfac,Query!$O57) /AD$8))</f>
        <v>0.31977765297125915</v>
      </c>
      <c r="AE23" s="110">
        <f ca="1">IF($J$7=1,HLOOKUP(AE$11,index1970,Query!$O57)/AE$9,IF($J$7=2,HLOOKUP(AE$11,index1970,Query!$O57)/AE$9 * HLOOKUP(AE$11,comboutfac,Query!$O57),HLOOKUP(AE$11,index1970,Query!$O57)/AE$9 * HLOOKUP(AE$11,comboutfac,Query!$O57) /AE$8))</f>
        <v>0.32089534265963737</v>
      </c>
      <c r="AF23" s="110">
        <f ca="1">IF($J$7=1,HLOOKUP(AF$11,index1970,Query!$O57)/AF$9,IF($J$7=2,HLOOKUP(AF$11,index1970,Query!$O57)/AF$9 * HLOOKUP(AF$11,comboutfac,Query!$O57),HLOOKUP(AF$11,index1970,Query!$O57)/AF$9 * HLOOKUP(AF$11,comboutfac,Query!$O57) /AF$8))</f>
        <v>0.28441332092241728</v>
      </c>
      <c r="AG23" s="110">
        <f ca="1">IF($J$7=1,HLOOKUP(AG$11,index1970,Query!$O57)/AG$9,IF($J$7=2,HLOOKUP(AG$11,index1970,Query!$O57)/AG$9 * HLOOKUP(AG$11,comboutfac,Query!$O57),HLOOKUP(AG$11,index1970,Query!$O57)/AG$9 * HLOOKUP(AG$11,comboutfac,Query!$O57) /AG$8))</f>
        <v>0.27394053460809853</v>
      </c>
      <c r="AH23" s="110">
        <f ca="1">IF($J$7=1,HLOOKUP(AH$11,index1970,Query!$O57)/AH$9,IF($J$7=2,HLOOKUP(AH$11,index1970,Query!$O57)/AH$9 * HLOOKUP(AH$11,comboutfac,Query!$O57),HLOOKUP(AH$11,index1970,Query!$O57)/AH$9 * HLOOKUP(AH$11,comboutfac,Query!$O57) /AH$8))</f>
        <v>0.32089534265963737</v>
      </c>
      <c r="AI23" s="110">
        <f ca="1">IF($J$7=1,HLOOKUP(AI$11,index1970,Query!$O57)/AI$9,IF($J$7=2,HLOOKUP(AI$11,index1970,Query!$O57)/AI$9 * HLOOKUP(AI$11,comboutfac,Query!$O57),HLOOKUP(AI$11,index1970,Query!$O57)/AI$9 * HLOOKUP(AI$11,comboutfac,Query!$O57) /AI$8))</f>
        <v>0.32476801765138497</v>
      </c>
      <c r="AJ23" s="110">
        <f ca="1">IF($J$7=1,HLOOKUP(AJ$11,index1970,Query!$O57)/AJ$9,IF($J$7=2,HLOOKUP(AJ$11,index1970,Query!$O57)/AJ$9 * HLOOKUP(AJ$11,comboutfac,Query!$O57),HLOOKUP(AJ$11,index1970,Query!$O57)/AJ$9 * HLOOKUP(AJ$11,comboutfac,Query!$O57) /AJ$8))</f>
        <v>0.32089534265963737</v>
      </c>
      <c r="AK23" s="110">
        <f ca="1">IF($J$7=1,HLOOKUP(AK$11,index1970,Query!$O57)/AK$9,IF($J$7=2,HLOOKUP(AK$11,index1970,Query!$O57)/AK$9 * HLOOKUP(AK$11,comboutfac,Query!$O57),HLOOKUP(AK$11,index1970,Query!$O57)/AK$9 * HLOOKUP(AK$11,comboutfac,Query!$O57) /AK$8))</f>
        <v>0.32184263781516947</v>
      </c>
      <c r="AL23" s="110">
        <f ca="1">IF($J$7=1,HLOOKUP(AL$11,index1970,Query!$O57)/AL$9,IF($J$7=2,HLOOKUP(AL$11,index1970,Query!$O57)/AL$9 * HLOOKUP(AL$11,comboutfac,Query!$O57),HLOOKUP(AL$11,index1970,Query!$O57)/AL$9 * HLOOKUP(AL$11,comboutfac,Query!$O57) /AL$8))</f>
        <v>0.23358438289718053</v>
      </c>
      <c r="AM23" s="110">
        <f ca="1">IF($J$7=1,HLOOKUP(AM$11,index1970,Query!$O57)/AM$9,IF($J$7=2,HLOOKUP(AM$11,index1970,Query!$O57)/AM$9 * HLOOKUP(AM$11,comboutfac,Query!$O57),HLOOKUP(AM$11,index1970,Query!$O57)/AM$9 * HLOOKUP(AM$11,comboutfac,Query!$O57) /AM$8))</f>
        <v>0.29681838277821604</v>
      </c>
      <c r="AN23" s="110">
        <f ca="1">IF($J$7=1,HLOOKUP(AN$11,index1970,Query!$O57)/AN$9,IF($J$7=2,HLOOKUP(AN$11,index1970,Query!$O57)/AN$9 * HLOOKUP(AN$11,comboutfac,Query!$O57),HLOOKUP(AN$11,index1970,Query!$O57)/AN$9 * HLOOKUP(AN$11,comboutfac,Query!$O57) /AN$8))</f>
        <v>0.23794409383423348</v>
      </c>
      <c r="AO23" s="110">
        <f ca="1">IF($J$7=1,HLOOKUP(AO$11,index1970,Query!$O57)/AO$9,IF($J$7=2,HLOOKUP(AO$11,index1970,Query!$O57)/AO$9 * HLOOKUP(AO$11,comboutfac,Query!$O57),HLOOKUP(AO$11,index1970,Query!$O57)/AO$9 * HLOOKUP(AO$11,comboutfac,Query!$O57) /AO$8))</f>
        <v>0.29681838277821604</v>
      </c>
      <c r="AP23" s="110">
        <f ca="1">IF($J$7=1,HLOOKUP(AP$11,index1970,Query!$O57)/AP$9,IF($J$7=2,HLOOKUP(AP$11,index1970,Query!$O57)/AP$9 * HLOOKUP(AP$11,comboutfac,Query!$O57),HLOOKUP(AP$11,index1970,Query!$O57)/AP$9 * HLOOKUP(AP$11,comboutfac,Query!$O57) /AP$8))</f>
        <v>0.28441332092241728</v>
      </c>
      <c r="AQ23" s="647">
        <f ca="1">IF($J$7=1,HLOOKUP(AQ$11,index1970,Query!$O57)/AQ$9,IF($J$7=2,HLOOKUP(AQ$11,index1970,Query!$O57)/AQ$9 * HLOOKUP(AQ$11,comboutfac,Query!$O57),HLOOKUP(AQ$11,index1970,Query!$O57)/AQ$9 * HLOOKUP(AQ$11,comboutfac,Query!$O57) /AQ$8))</f>
        <v>0.28243822680549552</v>
      </c>
      <c r="AR23" s="110">
        <f ca="1">IF($J$7=1,HLOOKUP(AR$11,index1970,Query!$O57)/AR$9,IF($J$7=2,HLOOKUP(AR$11,index1970,Query!$O57)/AR$9 * HLOOKUP(AR$11,comboutfac,Query!$O57),HLOOKUP(AR$11,index1970,Query!$O57)/AR$9 * HLOOKUP(AR$11,comboutfac,Query!$O57) /AR$8))</f>
        <v>0.27394053460809853</v>
      </c>
      <c r="AS23" s="194"/>
    </row>
    <row r="24" spans="1:45" s="112" customFormat="1">
      <c r="A24" s="111">
        <f>+A23+1</f>
        <v>1979</v>
      </c>
      <c r="B24" s="110">
        <f ca="1">IF($J$7=1,HLOOKUP(B$11,index1970,Query!$O58)/B$9,IF($J$7=2,HLOOKUP(B$11,index1970,Query!$O58)/B$9 * HLOOKUP(B$11,comboutfac,Query!$O58),HLOOKUP(B$11,index1970,Query!$O58)/B$9 * HLOOKUP(B$11,comboutfac,Query!$O58) /B$8))</f>
        <v>0.29782814922592477</v>
      </c>
      <c r="C24" s="110">
        <f ca="1">IF($J$7=1,HLOOKUP(C$11,index1970,Query!$O58)/C$9,IF($J$7=2,HLOOKUP(C$11,index1970,Query!$O58)/C$9 * HLOOKUP(C$11,comboutfac,Query!$O58),HLOOKUP(C$11,index1970,Query!$O58)/C$9 * HLOOKUP(C$11,comboutfac,Query!$O58) /C$8))</f>
        <v>0.34887741939164368</v>
      </c>
      <c r="D24" s="110">
        <f ca="1">IF($J$7=1,HLOOKUP(D$11,index1970,Query!$O58)/D$9,IF($J$7=2,HLOOKUP(D$11,index1970,Query!$O58)/D$9 * HLOOKUP(D$11,comboutfac,Query!$O58),HLOOKUP(D$11,index1970,Query!$O58)/D$9 * HLOOKUP(D$11,comboutfac,Query!$O58) /D$8))</f>
        <v>0.34887741939164368</v>
      </c>
      <c r="E24" s="110">
        <f ca="1">IF($J$7=1,HLOOKUP(E$11,index1970,Query!$O58)/E$9,IF($J$7=2,HLOOKUP(E$11,index1970,Query!$O58)/E$9 * HLOOKUP(E$11,comboutfac,Query!$O58),HLOOKUP(E$11,index1970,Query!$O58)/E$9 * HLOOKUP(E$11,comboutfac,Query!$O58) /E$8))</f>
        <v>0.32598041416730322</v>
      </c>
      <c r="F24" s="110">
        <f ca="1">IF($J$7=1,HLOOKUP(F$11,index1970,Query!$O58)/F$9,IF($J$7=2,HLOOKUP(F$11,index1970,Query!$O58)/F$9 * HLOOKUP(F$11,comboutfac,Query!$O58),HLOOKUP(F$11,index1970,Query!$O58)/F$9 * HLOOKUP(F$11,comboutfac,Query!$O58) /F$8))</f>
        <v>0.34887741939164368</v>
      </c>
      <c r="G24" s="110">
        <f ca="1">IF($J$7=1,HLOOKUP(G$11,index1970,Query!$O58)/G$9,IF($J$7=2,HLOOKUP(G$11,index1970,Query!$O58)/G$9 * HLOOKUP(G$11,comboutfac,Query!$O58),HLOOKUP(G$11,index1970,Query!$O58)/G$9 * HLOOKUP(G$11,comboutfac,Query!$O58) /G$8))</f>
        <v>0.34887741939164374</v>
      </c>
      <c r="H24" s="110">
        <f ca="1">IF($J$7=1,HLOOKUP(H$11,index1970,Query!$O58)/H$9,IF($J$7=2,HLOOKUP(H$11,index1970,Query!$O58)/H$9 * HLOOKUP(H$11,comboutfac,Query!$O58),HLOOKUP(H$11,index1970,Query!$O58)/H$9 * HLOOKUP(H$11,comboutfac,Query!$O58) /H$8))</f>
        <v>0.34887741939164374</v>
      </c>
      <c r="I24" s="110">
        <f ca="1">IF($J$7=1,HLOOKUP(I$11,index1970,Query!$O58)/I$9,IF($J$7=2,HLOOKUP(I$11,index1970,Query!$O58)/I$9 * HLOOKUP(I$11,comboutfac,Query!$O58),HLOOKUP(I$11,index1970,Query!$O58)/I$9 * HLOOKUP(I$11,comboutfac,Query!$O58) /I$8))</f>
        <v>0.34536526736951734</v>
      </c>
      <c r="J24" s="110">
        <f ca="1">IF($J$7=1,HLOOKUP(J$11,index1970,Query!$O58)/J$9,IF($J$7=2,HLOOKUP(J$11,index1970,Query!$O58)/J$9 * HLOOKUP(J$11,comboutfac,Query!$O58),HLOOKUP(J$11,index1970,Query!$O58)/J$9 * HLOOKUP(J$11,comboutfac,Query!$O58) /J$8))</f>
        <v>0.25662840869378761</v>
      </c>
      <c r="K24" s="110">
        <f ca="1">IF($J$7=1,HLOOKUP(K$11,index1970,Query!$O58)/K$9,IF($J$7=2,HLOOKUP(K$11,index1970,Query!$O58)/K$9 * HLOOKUP(K$11,comboutfac,Query!$O58),HLOOKUP(K$11,index1970,Query!$O58)/K$9 * HLOOKUP(K$11,comboutfac,Query!$O58) /K$8))</f>
        <v>0.24345728806689515</v>
      </c>
      <c r="L24" s="110">
        <f ca="1">IF($J$7=1,HLOOKUP(L$11,index1970,Query!$O58)/L$9,IF($J$7=2,HLOOKUP(L$11,index1970,Query!$O58)/L$9 * HLOOKUP(L$11,comboutfac,Query!$O58),HLOOKUP(L$11,index1970,Query!$O58)/L$9 * HLOOKUP(L$11,comboutfac,Query!$O58) /L$8))</f>
        <v>0.33513901376472954</v>
      </c>
      <c r="M24" s="110">
        <f ca="1">IF($J$7=1,HLOOKUP(M$11,index1970,Query!$O58)/M$9,IF($J$7=2,HLOOKUP(M$11,index1970,Query!$O58)/M$9 * HLOOKUP(M$11,comboutfac,Query!$O58),HLOOKUP(M$11,index1970,Query!$O58)/M$9 * HLOOKUP(M$11,comboutfac,Query!$O58) /M$8))</f>
        <v>0.34887741653955778</v>
      </c>
      <c r="N24" s="110">
        <f ca="1">IF($J$7=1,HLOOKUP(N$11,index1970,Query!$O58)/N$9,IF($J$7=2,HLOOKUP(N$11,index1970,Query!$O58)/N$9 * HLOOKUP(N$11,comboutfac,Query!$O58),HLOOKUP(N$11,index1970,Query!$O58)/N$9 * HLOOKUP(N$11,comboutfac,Query!$O58) /N$8))</f>
        <v>0.34887741939164368</v>
      </c>
      <c r="O24" s="110">
        <f ca="1">IF($J$7=1,HLOOKUP(O$11,index1970,Query!$O58)/O$9,IF($J$7=2,HLOOKUP(O$11,index1970,Query!$O58)/O$9 * HLOOKUP(O$11,comboutfac,Query!$O58),HLOOKUP(O$11,index1970,Query!$O58)/O$9 * HLOOKUP(O$11,comboutfac,Query!$O58) /O$8))</f>
        <v>0.34887741939164368</v>
      </c>
      <c r="P24" s="110">
        <f ca="1">IF($J$7=1,HLOOKUP(P$11,index1970,Query!$O58)/P$9,IF($J$7=2,HLOOKUP(P$11,index1970,Query!$O58)/P$9 * HLOOKUP(P$11,comboutfac,Query!$O58),HLOOKUP(P$11,index1970,Query!$O58)/P$9 * HLOOKUP(P$11,comboutfac,Query!$O58) /P$8))</f>
        <v>0.24648838452464422</v>
      </c>
      <c r="Q24" s="110">
        <f ca="1">IF($J$7=1,HLOOKUP(Q$11,index1970,Query!$O58)/Q$9,IF($J$7=2,HLOOKUP(Q$11,index1970,Query!$O58)/Q$9 * HLOOKUP(Q$11,comboutfac,Query!$O58),HLOOKUP(Q$11,index1970,Query!$O58)/Q$9 * HLOOKUP(Q$11,comboutfac,Query!$O58) /Q$8))</f>
        <v>0.32029671685597294</v>
      </c>
      <c r="R24" s="110">
        <f ca="1">IF($J$7=1,HLOOKUP(R$11,index1970,Query!$O58)/R$9,IF($J$7=2,HLOOKUP(R$11,index1970,Query!$O58)/R$9 * HLOOKUP(R$11,comboutfac,Query!$O58),HLOOKUP(R$11,index1970,Query!$O58)/R$9 * HLOOKUP(R$11,comboutfac,Query!$O58) /R$8))</f>
        <v>0.24588541210613754</v>
      </c>
      <c r="S24" s="110">
        <f ca="1">IF($J$7=1,HLOOKUP(S$11,index1970,Query!$O58)/S$9,IF($J$7=2,HLOOKUP(S$11,index1970,Query!$O58)/S$9 * HLOOKUP(S$11,comboutfac,Query!$O58),HLOOKUP(S$11,index1970,Query!$O58)/S$9 * HLOOKUP(S$11,comboutfac,Query!$O58) /S$8))</f>
        <v>0.32029671685597294</v>
      </c>
      <c r="T24" s="110">
        <f ca="1">IF($J$7=1,HLOOKUP(T$11,index1970,Query!$O58)/T$9,IF($J$7=2,HLOOKUP(T$11,index1970,Query!$O58)/T$9 * HLOOKUP(T$11,comboutfac,Query!$O58),HLOOKUP(T$11,index1970,Query!$O58)/T$9 * HLOOKUP(T$11,comboutfac,Query!$O58) /T$8))</f>
        <v>0.34887741653955778</v>
      </c>
      <c r="U24" s="110">
        <f ca="1">IF($J$7=1,HLOOKUP(U$11,index1970,Query!$O58)/U$9,IF($J$7=2,HLOOKUP(U$11,index1970,Query!$O58)/U$9 * HLOOKUP(U$11,comboutfac,Query!$O58),HLOOKUP(U$11,index1970,Query!$O58)/U$9 * HLOOKUP(U$11,comboutfac,Query!$O58) /U$8))</f>
        <v>0.31011717303243413</v>
      </c>
      <c r="V24" s="110">
        <f ca="1">IF($J$7=1,HLOOKUP(V$11,index1970,Query!$O58)/V$9,IF($J$7=2,HLOOKUP(V$11,index1970,Query!$O58)/V$9 * HLOOKUP(V$11,comboutfac,Query!$O58),HLOOKUP(V$11,index1970,Query!$O58)/V$9 * HLOOKUP(V$11,comboutfac,Query!$O58) /V$8))</f>
        <v>0.34887741939164374</v>
      </c>
      <c r="W24" s="110">
        <f ca="1">IF($J$7=1,HLOOKUP(W$11,index1970,Query!$O58)/W$9,IF($J$7=2,HLOOKUP(W$11,index1970,Query!$O58)/W$9 * HLOOKUP(W$11,comboutfac,Query!$O58),HLOOKUP(W$11,index1970,Query!$O58)/W$9 * HLOOKUP(W$11,comboutfac,Query!$O58) /W$8))</f>
        <v>0.32943518974176184</v>
      </c>
      <c r="X24" s="110">
        <f ca="1">IF($J$7=1,HLOOKUP(X$11,index1970,Query!$O58)/X$9,IF($J$7=2,HLOOKUP(X$11,index1970,Query!$O58)/X$9 * HLOOKUP(X$11,comboutfac,Query!$O58),HLOOKUP(X$11,index1970,Query!$O58)/X$9 * HLOOKUP(X$11,comboutfac,Query!$O58) /X$8))</f>
        <v>0.34887741939164374</v>
      </c>
      <c r="Y24" s="110">
        <f ca="1">IF($J$7=1,HLOOKUP(Y$11,index1970,Query!$O58)/Y$9,IF($J$7=2,HLOOKUP(Y$11,index1970,Query!$O58)/Y$9 * HLOOKUP(Y$11,comboutfac,Query!$O58),HLOOKUP(Y$11,index1970,Query!$O58)/Y$9 * HLOOKUP(Y$11,comboutfac,Query!$O58) /Y$8))</f>
        <v>0.34274257547189207</v>
      </c>
      <c r="Z24" s="110">
        <f ca="1">IF($J$7=1,HLOOKUP(Z$11,index1970,Query!$O58)/Z$9,IF($J$7=2,HLOOKUP(Z$11,index1970,Query!$O58)/Z$9 * HLOOKUP(Z$11,comboutfac,Query!$O58),HLOOKUP(Z$11,index1970,Query!$O58)/Z$9 * HLOOKUP(Z$11,comboutfac,Query!$O58) /Z$8))</f>
        <v>0.28931385110276653</v>
      </c>
      <c r="AA24" s="110">
        <f ca="1">IF($J$7=1,HLOOKUP(AA$11,index1970,Query!$O58)/AA$9,IF($J$7=2,HLOOKUP(AA$11,index1970,Query!$O58)/AA$9 * HLOOKUP(AA$11,comboutfac,Query!$O58),HLOOKUP(AA$11,index1970,Query!$O58)/AA$9 * HLOOKUP(AA$11,comboutfac,Query!$O58) /AA$8))</f>
        <v>0.34887741939164374</v>
      </c>
      <c r="AB24" s="110">
        <f ca="1">IF($J$7=1,HLOOKUP(AB$11,index1970,Query!$O58)/AB$9,IF($J$7=2,HLOOKUP(AB$11,index1970,Query!$O58)/AB$9 * HLOOKUP(AB$11,comboutfac,Query!$O58),HLOOKUP(AB$11,index1970,Query!$O58)/AB$9 * HLOOKUP(AB$11,comboutfac,Query!$O58) /AB$8))</f>
        <v>0.34178451419533806</v>
      </c>
      <c r="AC24" s="110">
        <f ca="1">IF($J$7=1,HLOOKUP(AC$11,index1970,Query!$O58)/AC$9,IF($J$7=2,HLOOKUP(AC$11,index1970,Query!$O58)/AC$9 * HLOOKUP(AC$11,comboutfac,Query!$O58),HLOOKUP(AC$11,index1970,Query!$O58)/AC$9 * HLOOKUP(AC$11,comboutfac,Query!$O58) /AC$8))</f>
        <v>0.28426044855862059</v>
      </c>
      <c r="AD24" s="110">
        <f ca="1">IF($J$7=1,HLOOKUP(AD$11,index1970,Query!$O58)/AD$9,IF($J$7=2,HLOOKUP(AD$11,index1970,Query!$O58)/AD$9 * HLOOKUP(AD$11,comboutfac,Query!$O58),HLOOKUP(AD$11,index1970,Query!$O58)/AD$9 * HLOOKUP(AD$11,comboutfac,Query!$O58) /AD$8))</f>
        <v>0.34887741939164374</v>
      </c>
      <c r="AE24" s="110">
        <f ca="1">IF($J$7=1,HLOOKUP(AE$11,index1970,Query!$O58)/AE$9,IF($J$7=2,HLOOKUP(AE$11,index1970,Query!$O58)/AE$9 * HLOOKUP(AE$11,comboutfac,Query!$O58),HLOOKUP(AE$11,index1970,Query!$O58)/AE$9 * HLOOKUP(AE$11,comboutfac,Query!$O58) /AE$8))</f>
        <v>0.34887741653955778</v>
      </c>
      <c r="AF24" s="110">
        <f ca="1">IF($J$7=1,HLOOKUP(AF$11,index1970,Query!$O58)/AF$9,IF($J$7=2,HLOOKUP(AF$11,index1970,Query!$O58)/AF$9 * HLOOKUP(AF$11,comboutfac,Query!$O58),HLOOKUP(AF$11,index1970,Query!$O58)/AF$9 * HLOOKUP(AF$11,comboutfac,Query!$O58) /AF$8))</f>
        <v>0.31228582637281421</v>
      </c>
      <c r="AG24" s="110">
        <f ca="1">IF($J$7=1,HLOOKUP(AG$11,index1970,Query!$O58)/AG$9,IF($J$7=2,HLOOKUP(AG$11,index1970,Query!$O58)/AG$9 * HLOOKUP(AG$11,comboutfac,Query!$O58),HLOOKUP(AG$11,index1970,Query!$O58)/AG$9 * HLOOKUP(AG$11,comboutfac,Query!$O58) /AG$8))</f>
        <v>0.29782814922592477</v>
      </c>
      <c r="AH24" s="110">
        <f ca="1">IF($J$7=1,HLOOKUP(AH$11,index1970,Query!$O58)/AH$9,IF($J$7=2,HLOOKUP(AH$11,index1970,Query!$O58)/AH$9 * HLOOKUP(AH$11,comboutfac,Query!$O58),HLOOKUP(AH$11,index1970,Query!$O58)/AH$9 * HLOOKUP(AH$11,comboutfac,Query!$O58) /AH$8))</f>
        <v>0.34887741653955778</v>
      </c>
      <c r="AI24" s="110">
        <f ca="1">IF($J$7=1,HLOOKUP(AI$11,index1970,Query!$O58)/AI$9,IF($J$7=2,HLOOKUP(AI$11,index1970,Query!$O58)/AI$9 * HLOOKUP(AI$11,comboutfac,Query!$O58),HLOOKUP(AI$11,index1970,Query!$O58)/AI$9 * HLOOKUP(AI$11,comboutfac,Query!$O58) /AI$8))</f>
        <v>0.35117094299680374</v>
      </c>
      <c r="AJ24" s="110">
        <f ca="1">IF($J$7=1,HLOOKUP(AJ$11,index1970,Query!$O58)/AJ$9,IF($J$7=2,HLOOKUP(AJ$11,index1970,Query!$O58)/AJ$9 * HLOOKUP(AJ$11,comboutfac,Query!$O58),HLOOKUP(AJ$11,index1970,Query!$O58)/AJ$9 * HLOOKUP(AJ$11,comboutfac,Query!$O58) /AJ$8))</f>
        <v>0.34887741653955778</v>
      </c>
      <c r="AK24" s="110">
        <f ca="1">IF($J$7=1,HLOOKUP(AK$11,index1970,Query!$O58)/AK$9,IF($J$7=2,HLOOKUP(AK$11,index1970,Query!$O58)/AK$9 * HLOOKUP(AK$11,comboutfac,Query!$O58),HLOOKUP(AK$11,index1970,Query!$O58)/AK$9 * HLOOKUP(AK$11,comboutfac,Query!$O58) /AK$8))</f>
        <v>0.34887741939164374</v>
      </c>
      <c r="AL24" s="110">
        <f ca="1">IF($J$7=1,HLOOKUP(AL$11,index1970,Query!$O58)/AL$9,IF($J$7=2,HLOOKUP(AL$11,index1970,Query!$O58)/AL$9 * HLOOKUP(AL$11,comboutfac,Query!$O58),HLOOKUP(AL$11,index1970,Query!$O58)/AL$9 * HLOOKUP(AL$11,comboutfac,Query!$O58) /AL$8))</f>
        <v>0.24845782176128192</v>
      </c>
      <c r="AM24" s="110">
        <f ca="1">IF($J$7=1,HLOOKUP(AM$11,index1970,Query!$O58)/AM$9,IF($J$7=2,HLOOKUP(AM$11,index1970,Query!$O58)/AM$9 * HLOOKUP(AM$11,comboutfac,Query!$O58),HLOOKUP(AM$11,index1970,Query!$O58)/AM$9 * HLOOKUP(AM$11,comboutfac,Query!$O58) /AM$8))</f>
        <v>0.32029671685597294</v>
      </c>
      <c r="AN24" s="110">
        <f ca="1">IF($J$7=1,HLOOKUP(AN$11,index1970,Query!$O58)/AN$9,IF($J$7=2,HLOOKUP(AN$11,index1970,Query!$O58)/AN$9 * HLOOKUP(AN$11,comboutfac,Query!$O58),HLOOKUP(AN$11,index1970,Query!$O58)/AN$9 * HLOOKUP(AN$11,comboutfac,Query!$O58) /AN$8))</f>
        <v>0.25281004974089677</v>
      </c>
      <c r="AO24" s="110">
        <f ca="1">IF($J$7=1,HLOOKUP(AO$11,index1970,Query!$O58)/AO$9,IF($J$7=2,HLOOKUP(AO$11,index1970,Query!$O58)/AO$9 * HLOOKUP(AO$11,comboutfac,Query!$O58),HLOOKUP(AO$11,index1970,Query!$O58)/AO$9 * HLOOKUP(AO$11,comboutfac,Query!$O58) /AO$8))</f>
        <v>0.32029671685597294</v>
      </c>
      <c r="AP24" s="110">
        <f ca="1">IF($J$7=1,HLOOKUP(AP$11,index1970,Query!$O58)/AP$9,IF($J$7=2,HLOOKUP(AP$11,index1970,Query!$O58)/AP$9 * HLOOKUP(AP$11,comboutfac,Query!$O58),HLOOKUP(AP$11,index1970,Query!$O58)/AP$9 * HLOOKUP(AP$11,comboutfac,Query!$O58) /AP$8))</f>
        <v>0.31228582637281421</v>
      </c>
      <c r="AQ24" s="647">
        <f ca="1">IF($J$7=1,HLOOKUP(AQ$11,index1970,Query!$O58)/AQ$9,IF($J$7=2,HLOOKUP(AQ$11,index1970,Query!$O58)/AQ$9 * HLOOKUP(AQ$11,comboutfac,Query!$O58),HLOOKUP(AQ$11,index1970,Query!$O58)/AQ$9 * HLOOKUP(AQ$11,comboutfac,Query!$O58) /AQ$8))</f>
        <v>0.31011717303243413</v>
      </c>
      <c r="AR24" s="110">
        <f ca="1">IF($J$7=1,HLOOKUP(AR$11,index1970,Query!$O58)/AR$9,IF($J$7=2,HLOOKUP(AR$11,index1970,Query!$O58)/AR$9 * HLOOKUP(AR$11,comboutfac,Query!$O58),HLOOKUP(AR$11,index1970,Query!$O58)/AR$9 * HLOOKUP(AR$11,comboutfac,Query!$O58) /AR$8))</f>
        <v>0.29782814922592477</v>
      </c>
      <c r="AS24" s="194"/>
    </row>
    <row r="25" spans="1:45" s="112" customFormat="1">
      <c r="A25" s="111">
        <f>+A24+1</f>
        <v>1980</v>
      </c>
      <c r="B25" s="110">
        <f ca="1">IF($J$7=1,HLOOKUP(B$11,index1970,Query!$O59)/B$9,IF($J$7=2,HLOOKUP(B$11,index1970,Query!$O59)/B$9 * HLOOKUP(B$11,comboutfac,Query!$O59),HLOOKUP(B$11,index1970,Query!$O59)/B$9 * HLOOKUP(B$11,comboutfac,Query!$O59) /B$8))</f>
        <v>0.33297187083458385</v>
      </c>
      <c r="C25" s="110">
        <f ca="1">IF($J$7=1,HLOOKUP(C$11,index1970,Query!$O59)/C$9,IF($J$7=2,HLOOKUP(C$11,index1970,Query!$O59)/C$9 * HLOOKUP(C$11,comboutfac,Query!$O59),HLOOKUP(C$11,index1970,Query!$O59)/C$9 * HLOOKUP(C$11,comboutfac,Query!$O59) /C$8))</f>
        <v>0.38582353810521886</v>
      </c>
      <c r="D25" s="110">
        <f ca="1">IF($J$7=1,HLOOKUP(D$11,index1970,Query!$O59)/D$9,IF($J$7=2,HLOOKUP(D$11,index1970,Query!$O59)/D$9 * HLOOKUP(D$11,comboutfac,Query!$O59),HLOOKUP(D$11,index1970,Query!$O59)/D$9 * HLOOKUP(D$11,comboutfac,Query!$O59) /D$8))</f>
        <v>0.38582353810521886</v>
      </c>
      <c r="E25" s="110">
        <f ca="1">IF($J$7=1,HLOOKUP(E$11,index1970,Query!$O59)/E$9,IF($J$7=2,HLOOKUP(E$11,index1970,Query!$O59)/E$9 * HLOOKUP(E$11,comboutfac,Query!$O59),HLOOKUP(E$11,index1970,Query!$O59)/E$9 * HLOOKUP(E$11,comboutfac,Query!$O59) /E$8))</f>
        <v>0.34824487645493002</v>
      </c>
      <c r="F25" s="110">
        <f ca="1">IF($J$7=1,HLOOKUP(F$11,index1970,Query!$O59)/F$9,IF($J$7=2,HLOOKUP(F$11,index1970,Query!$O59)/F$9 * HLOOKUP(F$11,comboutfac,Query!$O59),HLOOKUP(F$11,index1970,Query!$O59)/F$9 * HLOOKUP(F$11,comboutfac,Query!$O59) /F$8))</f>
        <v>0.38582353810521886</v>
      </c>
      <c r="G25" s="110">
        <f ca="1">IF($J$7=1,HLOOKUP(G$11,index1970,Query!$O59)/G$9,IF($J$7=2,HLOOKUP(G$11,index1970,Query!$O59)/G$9 * HLOOKUP(G$11,comboutfac,Query!$O59),HLOOKUP(G$11,index1970,Query!$O59)/G$9 * HLOOKUP(G$11,comboutfac,Query!$O59) /G$8))</f>
        <v>0.3858235381052188</v>
      </c>
      <c r="H25" s="110">
        <f ca="1">IF($J$7=1,HLOOKUP(H$11,index1970,Query!$O59)/H$9,IF($J$7=2,HLOOKUP(H$11,index1970,Query!$O59)/H$9 * HLOOKUP(H$11,comboutfac,Query!$O59),HLOOKUP(H$11,index1970,Query!$O59)/H$9 * HLOOKUP(H$11,comboutfac,Query!$O59) /H$8))</f>
        <v>0.3858235381052188</v>
      </c>
      <c r="I25" s="110">
        <f ca="1">IF($J$7=1,HLOOKUP(I$11,index1970,Query!$O59)/I$9,IF($J$7=2,HLOOKUP(I$11,index1970,Query!$O59)/I$9 * HLOOKUP(I$11,comboutfac,Query!$O59),HLOOKUP(I$11,index1970,Query!$O59)/I$9 * HLOOKUP(I$11,comboutfac,Query!$O59) /I$8))</f>
        <v>0.38012144641651607</v>
      </c>
      <c r="J25" s="110">
        <f ca="1">IF($J$7=1,HLOOKUP(J$11,index1970,Query!$O59)/J$9,IF($J$7=2,HLOOKUP(J$11,index1970,Query!$O59)/J$9 * HLOOKUP(J$11,comboutfac,Query!$O59),HLOOKUP(J$11,index1970,Query!$O59)/J$9 * HLOOKUP(J$11,comboutfac,Query!$O59) /J$8))</f>
        <v>0.47863077920606961</v>
      </c>
      <c r="K25" s="110">
        <f ca="1">IF($J$7=1,HLOOKUP(K$11,index1970,Query!$O59)/K$9,IF($J$7=2,HLOOKUP(K$11,index1970,Query!$O59)/K$9 * HLOOKUP(K$11,comboutfac,Query!$O59),HLOOKUP(K$11,index1970,Query!$O59)/K$9 * HLOOKUP(K$11,comboutfac,Query!$O59) /K$8))</f>
        <v>0.26086448416367813</v>
      </c>
      <c r="L25" s="110">
        <f ca="1">IF($J$7=1,HLOOKUP(L$11,index1970,Query!$O59)/L$9,IF($J$7=2,HLOOKUP(L$11,index1970,Query!$O59)/L$9 * HLOOKUP(L$11,comboutfac,Query!$O59),HLOOKUP(L$11,index1970,Query!$O59)/L$9 * HLOOKUP(L$11,comboutfac,Query!$O59) /L$8))</f>
        <v>0.36972504174990545</v>
      </c>
      <c r="M25" s="110">
        <f ca="1">IF($J$7=1,HLOOKUP(M$11,index1970,Query!$O59)/M$9,IF($J$7=2,HLOOKUP(M$11,index1970,Query!$O59)/M$9 * HLOOKUP(M$11,comboutfac,Query!$O59),HLOOKUP(M$11,index1970,Query!$O59)/M$9 * HLOOKUP(M$11,comboutfac,Query!$O59) /M$8))</f>
        <v>0.38585842269275095</v>
      </c>
      <c r="N25" s="110">
        <f ca="1">IF($J$7=1,HLOOKUP(N$11,index1970,Query!$O59)/N$9,IF($J$7=2,HLOOKUP(N$11,index1970,Query!$O59)/N$9 * HLOOKUP(N$11,comboutfac,Query!$O59),HLOOKUP(N$11,index1970,Query!$O59)/N$9 * HLOOKUP(N$11,comboutfac,Query!$O59) /N$8))</f>
        <v>0.38582353810521886</v>
      </c>
      <c r="O25" s="110">
        <f ca="1">IF($J$7=1,HLOOKUP(O$11,index1970,Query!$O59)/O$9,IF($J$7=2,HLOOKUP(O$11,index1970,Query!$O59)/O$9 * HLOOKUP(O$11,comboutfac,Query!$O59),HLOOKUP(O$11,index1970,Query!$O59)/O$9 * HLOOKUP(O$11,comboutfac,Query!$O59) /O$8))</f>
        <v>0.38582353810521886</v>
      </c>
      <c r="P25" s="110">
        <f ca="1">IF($J$7=1,HLOOKUP(P$11,index1970,Query!$O59)/P$9,IF($J$7=2,HLOOKUP(P$11,index1970,Query!$O59)/P$9 * HLOOKUP(P$11,comboutfac,Query!$O59),HLOOKUP(P$11,index1970,Query!$O59)/P$9 * HLOOKUP(P$11,comboutfac,Query!$O59) /P$8))</f>
        <v>0.26415134777826499</v>
      </c>
      <c r="Q25" s="110">
        <f ca="1">IF($J$7=1,HLOOKUP(Q$11,index1970,Query!$O59)/Q$9,IF($J$7=2,HLOOKUP(Q$11,index1970,Query!$O59)/Q$9 * HLOOKUP(Q$11,comboutfac,Query!$O59),HLOOKUP(Q$11,index1970,Query!$O59)/Q$9 * HLOOKUP(Q$11,comboutfac,Query!$O59) /Q$8))</f>
        <v>0.34396664423162937</v>
      </c>
      <c r="R25" s="110">
        <f ca="1">IF($J$7=1,HLOOKUP(R$11,index1970,Query!$O59)/R$9,IF($J$7=2,HLOOKUP(R$11,index1970,Query!$O59)/R$9 * HLOOKUP(R$11,comboutfac,Query!$O59),HLOOKUP(R$11,index1970,Query!$O59)/R$9 * HLOOKUP(R$11,comboutfac,Query!$O59) /R$8))</f>
        <v>0.26357179243226825</v>
      </c>
      <c r="S25" s="110">
        <f ca="1">IF($J$7=1,HLOOKUP(S$11,index1970,Query!$O59)/S$9,IF($J$7=2,HLOOKUP(S$11,index1970,Query!$O59)/S$9 * HLOOKUP(S$11,comboutfac,Query!$O59),HLOOKUP(S$11,index1970,Query!$O59)/S$9 * HLOOKUP(S$11,comboutfac,Query!$O59) /S$8))</f>
        <v>0.34396664423162937</v>
      </c>
      <c r="T25" s="110">
        <f ca="1">IF($J$7=1,HLOOKUP(T$11,index1970,Query!$O59)/T$9,IF($J$7=2,HLOOKUP(T$11,index1970,Query!$O59)/T$9 * HLOOKUP(T$11,comboutfac,Query!$O59),HLOOKUP(T$11,index1970,Query!$O59)/T$9 * HLOOKUP(T$11,comboutfac,Query!$O59) /T$8))</f>
        <v>0.38585842269275095</v>
      </c>
      <c r="U25" s="110">
        <f ca="1">IF($J$7=1,HLOOKUP(U$11,index1970,Query!$O59)/U$9,IF($J$7=2,HLOOKUP(U$11,index1970,Query!$O59)/U$9 * HLOOKUP(U$11,comboutfac,Query!$O59),HLOOKUP(U$11,index1970,Query!$O59)/U$9 * HLOOKUP(U$11,comboutfac,Query!$O59) /U$8))</f>
        <v>0.34081877316264508</v>
      </c>
      <c r="V25" s="110">
        <f ca="1">IF($J$7=1,HLOOKUP(V$11,index1970,Query!$O59)/V$9,IF($J$7=2,HLOOKUP(V$11,index1970,Query!$O59)/V$9 * HLOOKUP(V$11,comboutfac,Query!$O59),HLOOKUP(V$11,index1970,Query!$O59)/V$9 * HLOOKUP(V$11,comboutfac,Query!$O59) /V$8))</f>
        <v>0.3858235381052188</v>
      </c>
      <c r="W25" s="110">
        <f ca="1">IF($J$7=1,HLOOKUP(W$11,index1970,Query!$O59)/W$9,IF($J$7=2,HLOOKUP(W$11,index1970,Query!$O59)/W$9 * HLOOKUP(W$11,comboutfac,Query!$O59),HLOOKUP(W$11,index1970,Query!$O59)/W$9 * HLOOKUP(W$11,comboutfac,Query!$O59) /W$8))</f>
        <v>0.36689124100342579</v>
      </c>
      <c r="X25" s="110">
        <f ca="1">IF($J$7=1,HLOOKUP(X$11,index1970,Query!$O59)/X$9,IF($J$7=2,HLOOKUP(X$11,index1970,Query!$O59)/X$9 * HLOOKUP(X$11,comboutfac,Query!$O59),HLOOKUP(X$11,index1970,Query!$O59)/X$9 * HLOOKUP(X$11,comboutfac,Query!$O59) /X$8))</f>
        <v>0.3858235381052188</v>
      </c>
      <c r="Y25" s="110">
        <f ca="1">IF($J$7=1,HLOOKUP(Y$11,index1970,Query!$O59)/Y$9,IF($J$7=2,HLOOKUP(Y$11,index1970,Query!$O59)/Y$9 * HLOOKUP(Y$11,comboutfac,Query!$O59),HLOOKUP(Y$11,index1970,Query!$O59)/Y$9 * HLOOKUP(Y$11,comboutfac,Query!$O59) /Y$8))</f>
        <v>0.38503960965216733</v>
      </c>
      <c r="Z25" s="110">
        <f ca="1">IF($J$7=1,HLOOKUP(Z$11,index1970,Query!$O59)/Z$9,IF($J$7=2,HLOOKUP(Z$11,index1970,Query!$O59)/Z$9 * HLOOKUP(Z$11,comboutfac,Query!$O59),HLOOKUP(Z$11,index1970,Query!$O59)/Z$9 * HLOOKUP(Z$11,comboutfac,Query!$O59) /Z$8))</f>
        <v>0.35291778807689156</v>
      </c>
      <c r="AA25" s="110">
        <f ca="1">IF($J$7=1,HLOOKUP(AA$11,index1970,Query!$O59)/AA$9,IF($J$7=2,HLOOKUP(AA$11,index1970,Query!$O59)/AA$9 * HLOOKUP(AA$11,comboutfac,Query!$O59),HLOOKUP(AA$11,index1970,Query!$O59)/AA$9 * HLOOKUP(AA$11,comboutfac,Query!$O59) /AA$8))</f>
        <v>0.3858235381052188</v>
      </c>
      <c r="AB25" s="110">
        <f ca="1">IF($J$7=1,HLOOKUP(AB$11,index1970,Query!$O59)/AB$9,IF($J$7=2,HLOOKUP(AB$11,index1970,Query!$O59)/AB$9 * HLOOKUP(AB$11,comboutfac,Query!$O59),HLOOKUP(AB$11,index1970,Query!$O59)/AB$9 * HLOOKUP(AB$11,comboutfac,Query!$O59) /AB$8))</f>
        <v>0.37159506889449995</v>
      </c>
      <c r="AC25" s="110">
        <f ca="1">IF($J$7=1,HLOOKUP(AC$11,index1970,Query!$O59)/AC$9,IF($J$7=2,HLOOKUP(AC$11,index1970,Query!$O59)/AC$9 * HLOOKUP(AC$11,comboutfac,Query!$O59),HLOOKUP(AC$11,index1970,Query!$O59)/AC$9 * HLOOKUP(AC$11,comboutfac,Query!$O59) /AC$8))</f>
        <v>0.35415089230894514</v>
      </c>
      <c r="AD25" s="110">
        <f ca="1">IF($J$7=1,HLOOKUP(AD$11,index1970,Query!$O59)/AD$9,IF($J$7=2,HLOOKUP(AD$11,index1970,Query!$O59)/AD$9 * HLOOKUP(AD$11,comboutfac,Query!$O59),HLOOKUP(AD$11,index1970,Query!$O59)/AD$9 * HLOOKUP(AD$11,comboutfac,Query!$O59) /AD$8))</f>
        <v>0.3858235381052188</v>
      </c>
      <c r="AE25" s="110">
        <f ca="1">IF($J$7=1,HLOOKUP(AE$11,index1970,Query!$O59)/AE$9,IF($J$7=2,HLOOKUP(AE$11,index1970,Query!$O59)/AE$9 * HLOOKUP(AE$11,comboutfac,Query!$O59),HLOOKUP(AE$11,index1970,Query!$O59)/AE$9 * HLOOKUP(AE$11,comboutfac,Query!$O59) /AE$8))</f>
        <v>0.38585842269275095</v>
      </c>
      <c r="AF25" s="110">
        <f ca="1">IF($J$7=1,HLOOKUP(AF$11,index1970,Query!$O59)/AF$9,IF($J$7=2,HLOOKUP(AF$11,index1970,Query!$O59)/AF$9 * HLOOKUP(AF$11,comboutfac,Query!$O59),HLOOKUP(AF$11,index1970,Query!$O59)/AF$9 * HLOOKUP(AF$11,comboutfac,Query!$O59) /AF$8))</f>
        <v>0.34913555388480633</v>
      </c>
      <c r="AG25" s="110">
        <f ca="1">IF($J$7=1,HLOOKUP(AG$11,index1970,Query!$O59)/AG$9,IF($J$7=2,HLOOKUP(AG$11,index1970,Query!$O59)/AG$9 * HLOOKUP(AG$11,comboutfac,Query!$O59),HLOOKUP(AG$11,index1970,Query!$O59)/AG$9 * HLOOKUP(AG$11,comboutfac,Query!$O59) /AG$8))</f>
        <v>0.33297187083458385</v>
      </c>
      <c r="AH25" s="110">
        <f ca="1">IF($J$7=1,HLOOKUP(AH$11,index1970,Query!$O59)/AH$9,IF($J$7=2,HLOOKUP(AH$11,index1970,Query!$O59)/AH$9 * HLOOKUP(AH$11,comboutfac,Query!$O59),HLOOKUP(AH$11,index1970,Query!$O59)/AH$9 * HLOOKUP(AH$11,comboutfac,Query!$O59) /AH$8))</f>
        <v>0.38585842269275095</v>
      </c>
      <c r="AI25" s="110">
        <f ca="1">IF($J$7=1,HLOOKUP(AI$11,index1970,Query!$O59)/AI$9,IF($J$7=2,HLOOKUP(AI$11,index1970,Query!$O59)/AI$9 * HLOOKUP(AI$11,comboutfac,Query!$O59),HLOOKUP(AI$11,index1970,Query!$O59)/AI$9 * HLOOKUP(AI$11,comboutfac,Query!$O59) /AI$8))</f>
        <v>0.38684808471637538</v>
      </c>
      <c r="AJ25" s="110">
        <f ca="1">IF($J$7=1,HLOOKUP(AJ$11,index1970,Query!$O59)/AJ$9,IF($J$7=2,HLOOKUP(AJ$11,index1970,Query!$O59)/AJ$9 * HLOOKUP(AJ$11,comboutfac,Query!$O59),HLOOKUP(AJ$11,index1970,Query!$O59)/AJ$9 * HLOOKUP(AJ$11,comboutfac,Query!$O59) /AJ$8))</f>
        <v>0.38585842269275095</v>
      </c>
      <c r="AK25" s="110">
        <f ca="1">IF($J$7=1,HLOOKUP(AK$11,index1970,Query!$O59)/AK$9,IF($J$7=2,HLOOKUP(AK$11,index1970,Query!$O59)/AK$9 * HLOOKUP(AK$11,comboutfac,Query!$O59),HLOOKUP(AK$11,index1970,Query!$O59)/AK$9 * HLOOKUP(AK$11,comboutfac,Query!$O59) /AK$8))</f>
        <v>0.38582353810521886</v>
      </c>
      <c r="AL25" s="110">
        <f ca="1">IF($J$7=1,HLOOKUP(AL$11,index1970,Query!$O59)/AL$9,IF($J$7=2,HLOOKUP(AL$11,index1970,Query!$O59)/AL$9 * HLOOKUP(AL$11,comboutfac,Query!$O59),HLOOKUP(AL$11,index1970,Query!$O59)/AL$9 * HLOOKUP(AL$11,comboutfac,Query!$O59) /AL$8))</f>
        <v>0.26634956765569795</v>
      </c>
      <c r="AM25" s="110">
        <f ca="1">IF($J$7=1,HLOOKUP(AM$11,index1970,Query!$O59)/AM$9,IF($J$7=2,HLOOKUP(AM$11,index1970,Query!$O59)/AM$9 * HLOOKUP(AM$11,comboutfac,Query!$O59),HLOOKUP(AM$11,index1970,Query!$O59)/AM$9 * HLOOKUP(AM$11,comboutfac,Query!$O59) /AM$8))</f>
        <v>0.34396664423162937</v>
      </c>
      <c r="AN25" s="110">
        <f ca="1">IF($J$7=1,HLOOKUP(AN$11,index1970,Query!$O59)/AN$9,IF($J$7=2,HLOOKUP(AN$11,index1970,Query!$O59)/AN$9 * HLOOKUP(AN$11,comboutfac,Query!$O59),HLOOKUP(AN$11,index1970,Query!$O59)/AN$9 * HLOOKUP(AN$11,comboutfac,Query!$O59) /AN$8))</f>
        <v>0.27097811525022686</v>
      </c>
      <c r="AO25" s="110">
        <f ca="1">IF($J$7=1,HLOOKUP(AO$11,index1970,Query!$O59)/AO$9,IF($J$7=2,HLOOKUP(AO$11,index1970,Query!$O59)/AO$9 * HLOOKUP(AO$11,comboutfac,Query!$O59),HLOOKUP(AO$11,index1970,Query!$O59)/AO$9 * HLOOKUP(AO$11,comboutfac,Query!$O59) /AO$8))</f>
        <v>0.34396664423162937</v>
      </c>
      <c r="AP25" s="110">
        <f ca="1">IF($J$7=1,HLOOKUP(AP$11,index1970,Query!$O59)/AP$9,IF($J$7=2,HLOOKUP(AP$11,index1970,Query!$O59)/AP$9 * HLOOKUP(AP$11,comboutfac,Query!$O59),HLOOKUP(AP$11,index1970,Query!$O59)/AP$9 * HLOOKUP(AP$11,comboutfac,Query!$O59) /AP$8))</f>
        <v>0.34913555388480633</v>
      </c>
      <c r="AQ25" s="647">
        <f ca="1">IF($J$7=1,HLOOKUP(AQ$11,index1970,Query!$O59)/AQ$9,IF($J$7=2,HLOOKUP(AQ$11,index1970,Query!$O59)/AQ$9 * HLOOKUP(AQ$11,comboutfac,Query!$O59),HLOOKUP(AQ$11,index1970,Query!$O59)/AQ$9 * HLOOKUP(AQ$11,comboutfac,Query!$O59) /AQ$8))</f>
        <v>0.34081877316264508</v>
      </c>
      <c r="AR25" s="110">
        <f ca="1">IF($J$7=1,HLOOKUP(AR$11,index1970,Query!$O59)/AR$9,IF($J$7=2,HLOOKUP(AR$11,index1970,Query!$O59)/AR$9 * HLOOKUP(AR$11,comboutfac,Query!$O59),HLOOKUP(AR$11,index1970,Query!$O59)/AR$9 * HLOOKUP(AR$11,comboutfac,Query!$O59) /AR$8))</f>
        <v>0.33297187083458385</v>
      </c>
      <c r="AS25" s="194"/>
    </row>
    <row r="26" spans="1:45" s="112" customFormat="1">
      <c r="A26" s="111">
        <f>+A25+1</f>
        <v>1981</v>
      </c>
      <c r="B26" s="110">
        <f ca="1">IF($J$7=1,HLOOKUP(B$11,index1970,Query!$O60)/B$9,IF($J$7=2,HLOOKUP(B$11,index1970,Query!$O60)/B$9 * HLOOKUP(B$11,comboutfac,Query!$O60),HLOOKUP(B$11,index1970,Query!$O60)/B$9 * HLOOKUP(B$11,comboutfac,Query!$O60) /B$8))</f>
        <v>0.37159660785139564</v>
      </c>
      <c r="C26" s="110">
        <f ca="1">IF($J$7=1,HLOOKUP(C$11,index1970,Query!$O60)/C$9,IF($J$7=2,HLOOKUP(C$11,index1970,Query!$O60)/C$9 * HLOOKUP(C$11,comboutfac,Query!$O60),HLOOKUP(C$11,index1970,Query!$O60)/C$9 * HLOOKUP(C$11,comboutfac,Query!$O60) /C$8))</f>
        <v>0.42675941549818264</v>
      </c>
      <c r="D26" s="110">
        <f ca="1">IF($J$7=1,HLOOKUP(D$11,index1970,Query!$O60)/D$9,IF($J$7=2,HLOOKUP(D$11,index1970,Query!$O60)/D$9 * HLOOKUP(D$11,comboutfac,Query!$O60),HLOOKUP(D$11,index1970,Query!$O60)/D$9 * HLOOKUP(D$11,comboutfac,Query!$O60) /D$8))</f>
        <v>0.42675941549818264</v>
      </c>
      <c r="E26" s="110">
        <f ca="1">IF($J$7=1,HLOOKUP(E$11,index1970,Query!$O60)/E$9,IF($J$7=2,HLOOKUP(E$11,index1970,Query!$O60)/E$9 * HLOOKUP(E$11,comboutfac,Query!$O60),HLOOKUP(E$11,index1970,Query!$O60)/E$9 * HLOOKUP(E$11,comboutfac,Query!$O60) /E$8))</f>
        <v>0.37854218070650891</v>
      </c>
      <c r="F26" s="110">
        <f ca="1">IF($J$7=1,HLOOKUP(F$11,index1970,Query!$O60)/F$9,IF($J$7=2,HLOOKUP(F$11,index1970,Query!$O60)/F$9 * HLOOKUP(F$11,comboutfac,Query!$O60),HLOOKUP(F$11,index1970,Query!$O60)/F$9 * HLOOKUP(F$11,comboutfac,Query!$O60) /F$8))</f>
        <v>0.42675941549818264</v>
      </c>
      <c r="G26" s="110">
        <f ca="1">IF($J$7=1,HLOOKUP(G$11,index1970,Query!$O60)/G$9,IF($J$7=2,HLOOKUP(G$11,index1970,Query!$O60)/G$9 * HLOOKUP(G$11,comboutfac,Query!$O60),HLOOKUP(G$11,index1970,Query!$O60)/G$9 * HLOOKUP(G$11,comboutfac,Query!$O60) /G$8))</f>
        <v>0.42675941549818258</v>
      </c>
      <c r="H26" s="110">
        <f ca="1">IF($J$7=1,HLOOKUP(H$11,index1970,Query!$O60)/H$9,IF($J$7=2,HLOOKUP(H$11,index1970,Query!$O60)/H$9 * HLOOKUP(H$11,comboutfac,Query!$O60),HLOOKUP(H$11,index1970,Query!$O60)/H$9 * HLOOKUP(H$11,comboutfac,Query!$O60) /H$8))</f>
        <v>0.42675941549818258</v>
      </c>
      <c r="I26" s="110">
        <f ca="1">IF($J$7=1,HLOOKUP(I$11,index1970,Query!$O60)/I$9,IF($J$7=2,HLOOKUP(I$11,index1970,Query!$O60)/I$9 * HLOOKUP(I$11,comboutfac,Query!$O60),HLOOKUP(I$11,index1970,Query!$O60)/I$9 * HLOOKUP(I$11,comboutfac,Query!$O60) /I$8))</f>
        <v>0.41943588713359065</v>
      </c>
      <c r="J26" s="110">
        <f ca="1">IF($J$7=1,HLOOKUP(J$11,index1970,Query!$O60)/J$9,IF($J$7=2,HLOOKUP(J$11,index1970,Query!$O60)/J$9 * HLOOKUP(J$11,comboutfac,Query!$O60),HLOOKUP(J$11,index1970,Query!$O60)/J$9 * HLOOKUP(J$11,comboutfac,Query!$O60) /J$8))</f>
        <v>0.55429361920954257</v>
      </c>
      <c r="K26" s="110">
        <f ca="1">IF($J$7=1,HLOOKUP(K$11,index1970,Query!$O60)/K$9,IF($J$7=2,HLOOKUP(K$11,index1970,Query!$O60)/K$9 * HLOOKUP(K$11,comboutfac,Query!$O60),HLOOKUP(K$11,index1970,Query!$O60)/K$9 * HLOOKUP(K$11,comboutfac,Query!$O60) /K$8))</f>
        <v>0.30223759135203748</v>
      </c>
      <c r="L26" s="110">
        <f ca="1">IF($J$7=1,HLOOKUP(L$11,index1970,Query!$O60)/L$9,IF($J$7=2,HLOOKUP(L$11,index1970,Query!$O60)/L$9 * HLOOKUP(L$11,comboutfac,Query!$O60),HLOOKUP(L$11,index1970,Query!$O60)/L$9 * HLOOKUP(L$11,comboutfac,Query!$O60) /L$8))</f>
        <v>0.40844559671221942</v>
      </c>
      <c r="M26" s="110">
        <f ca="1">IF($J$7=1,HLOOKUP(M$11,index1970,Query!$O60)/M$9,IF($J$7=2,HLOOKUP(M$11,index1970,Query!$O60)/M$9 * HLOOKUP(M$11,comboutfac,Query!$O60),HLOOKUP(M$11,index1970,Query!$O60)/M$9 * HLOOKUP(M$11,comboutfac,Query!$O60) /M$8))</f>
        <v>0.42675941549818264</v>
      </c>
      <c r="N26" s="110">
        <f ca="1">IF($J$7=1,HLOOKUP(N$11,index1970,Query!$O60)/N$9,IF($J$7=2,HLOOKUP(N$11,index1970,Query!$O60)/N$9 * HLOOKUP(N$11,comboutfac,Query!$O60),HLOOKUP(N$11,index1970,Query!$O60)/N$9 * HLOOKUP(N$11,comboutfac,Query!$O60) /N$8))</f>
        <v>0.42675941549818264</v>
      </c>
      <c r="O26" s="110">
        <f ca="1">IF($J$7=1,HLOOKUP(O$11,index1970,Query!$O60)/O$9,IF($J$7=2,HLOOKUP(O$11,index1970,Query!$O60)/O$9 * HLOOKUP(O$11,comboutfac,Query!$O60),HLOOKUP(O$11,index1970,Query!$O60)/O$9 * HLOOKUP(O$11,comboutfac,Query!$O60) /O$8))</f>
        <v>0.42675941549818264</v>
      </c>
      <c r="P26" s="110">
        <f ca="1">IF($J$7=1,HLOOKUP(P$11,index1970,Query!$O60)/P$9,IF($J$7=2,HLOOKUP(P$11,index1970,Query!$O60)/P$9 * HLOOKUP(P$11,comboutfac,Query!$O60),HLOOKUP(P$11,index1970,Query!$O60)/P$9 * HLOOKUP(P$11,comboutfac,Query!$O60) /P$8))</f>
        <v>0.30747708202896912</v>
      </c>
      <c r="Q26" s="110">
        <f ca="1">IF($J$7=1,HLOOKUP(Q$11,index1970,Query!$O60)/Q$9,IF($J$7=2,HLOOKUP(Q$11,index1970,Query!$O60)/Q$9 * HLOOKUP(Q$11,comboutfac,Query!$O60),HLOOKUP(Q$11,index1970,Query!$O60)/Q$9 * HLOOKUP(Q$11,comboutfac,Query!$O60) /Q$8))</f>
        <v>0.42675941549818247</v>
      </c>
      <c r="R26" s="110">
        <f ca="1">IF($J$7=1,HLOOKUP(R$11,index1970,Query!$O60)/R$9,IF($J$7=2,HLOOKUP(R$11,index1970,Query!$O60)/R$9 * HLOOKUP(R$11,comboutfac,Query!$O60),HLOOKUP(R$11,index1970,Query!$O60)/R$9 * HLOOKUP(R$11,comboutfac,Query!$O60) /R$8))</f>
        <v>0.30924553949201544</v>
      </c>
      <c r="S26" s="110">
        <f ca="1">IF($J$7=1,HLOOKUP(S$11,index1970,Query!$O60)/S$9,IF($J$7=2,HLOOKUP(S$11,index1970,Query!$O60)/S$9 * HLOOKUP(S$11,comboutfac,Query!$O60),HLOOKUP(S$11,index1970,Query!$O60)/S$9 * HLOOKUP(S$11,comboutfac,Query!$O60) /S$8))</f>
        <v>0.42675941549818247</v>
      </c>
      <c r="T26" s="110">
        <f ca="1">IF($J$7=1,HLOOKUP(T$11,index1970,Query!$O60)/T$9,IF($J$7=2,HLOOKUP(T$11,index1970,Query!$O60)/T$9 * HLOOKUP(T$11,comboutfac,Query!$O60),HLOOKUP(T$11,index1970,Query!$O60)/T$9 * HLOOKUP(T$11,comboutfac,Query!$O60) /T$8))</f>
        <v>0.42675941549818264</v>
      </c>
      <c r="U26" s="110">
        <f ca="1">IF($J$7=1,HLOOKUP(U$11,index1970,Query!$O60)/U$9,IF($J$7=2,HLOOKUP(U$11,index1970,Query!$O60)/U$9 * HLOOKUP(U$11,comboutfac,Query!$O60),HLOOKUP(U$11,index1970,Query!$O60)/U$9 * HLOOKUP(U$11,comboutfac,Query!$O60) /U$8))</f>
        <v>0.37353737538625903</v>
      </c>
      <c r="V26" s="110">
        <f ca="1">IF($J$7=1,HLOOKUP(V$11,index1970,Query!$O60)/V$9,IF($J$7=2,HLOOKUP(V$11,index1970,Query!$O60)/V$9 * HLOOKUP(V$11,comboutfac,Query!$O60),HLOOKUP(V$11,index1970,Query!$O60)/V$9 * HLOOKUP(V$11,comboutfac,Query!$O60) /V$8))</f>
        <v>0.42675941549818258</v>
      </c>
      <c r="W26" s="110">
        <f ca="1">IF($J$7=1,HLOOKUP(W$11,index1970,Query!$O60)/W$9,IF($J$7=2,HLOOKUP(W$11,index1970,Query!$O60)/W$9 * HLOOKUP(W$11,comboutfac,Query!$O60),HLOOKUP(W$11,index1970,Query!$O60)/W$9 * HLOOKUP(W$11,comboutfac,Query!$O60) /W$8))</f>
        <v>0.40445609142158612</v>
      </c>
      <c r="X26" s="110">
        <f ca="1">IF($J$7=1,HLOOKUP(X$11,index1970,Query!$O60)/X$9,IF($J$7=2,HLOOKUP(X$11,index1970,Query!$O60)/X$9 * HLOOKUP(X$11,comboutfac,Query!$O60),HLOOKUP(X$11,index1970,Query!$O60)/X$9 * HLOOKUP(X$11,comboutfac,Query!$O60) /X$8))</f>
        <v>0.42675941549818258</v>
      </c>
      <c r="Y26" s="110">
        <f ca="1">IF($J$7=1,HLOOKUP(Y$11,index1970,Query!$O60)/Y$9,IF($J$7=2,HLOOKUP(Y$11,index1970,Query!$O60)/Y$9 * HLOOKUP(Y$11,comboutfac,Query!$O60),HLOOKUP(Y$11,index1970,Query!$O60)/Y$9 * HLOOKUP(Y$11,comboutfac,Query!$O60) /Y$8))</f>
        <v>0.42579649233591327</v>
      </c>
      <c r="Z26" s="110">
        <f ca="1">IF($J$7=1,HLOOKUP(Z$11,index1970,Query!$O60)/Z$9,IF($J$7=2,HLOOKUP(Z$11,index1970,Query!$O60)/Z$9 * HLOOKUP(Z$11,comboutfac,Query!$O60),HLOOKUP(Z$11,index1970,Query!$O60)/Z$9 * HLOOKUP(Z$11,comboutfac,Query!$O60) /Z$8))</f>
        <v>0.39071238776010897</v>
      </c>
      <c r="AA26" s="110">
        <f ca="1">IF($J$7=1,HLOOKUP(AA$11,index1970,Query!$O60)/AA$9,IF($J$7=2,HLOOKUP(AA$11,index1970,Query!$O60)/AA$9 * HLOOKUP(AA$11,comboutfac,Query!$O60),HLOOKUP(AA$11,index1970,Query!$O60)/AA$9 * HLOOKUP(AA$11,comboutfac,Query!$O60) /AA$8))</f>
        <v>0.42675941549818258</v>
      </c>
      <c r="AB26" s="110">
        <f ca="1">IF($J$7=1,HLOOKUP(AB$11,index1970,Query!$O60)/AB$9,IF($J$7=2,HLOOKUP(AB$11,index1970,Query!$O60)/AB$9 * HLOOKUP(AB$11,comboutfac,Query!$O60),HLOOKUP(AB$11,index1970,Query!$O60)/AB$9 * HLOOKUP(AB$11,comboutfac,Query!$O60) /AB$8))</f>
        <v>0.40749528468687474</v>
      </c>
      <c r="AC26" s="110">
        <f ca="1">IF($J$7=1,HLOOKUP(AC$11,index1970,Query!$O60)/AC$9,IF($J$7=2,HLOOKUP(AC$11,index1970,Query!$O60)/AC$9 * HLOOKUP(AC$11,comboutfac,Query!$O60),HLOOKUP(AC$11,index1970,Query!$O60)/AC$9 * HLOOKUP(AC$11,comboutfac,Query!$O60) /AC$8))</f>
        <v>0.39463094420427375</v>
      </c>
      <c r="AD26" s="110">
        <f ca="1">IF($J$7=1,HLOOKUP(AD$11,index1970,Query!$O60)/AD$9,IF($J$7=2,HLOOKUP(AD$11,index1970,Query!$O60)/AD$9 * HLOOKUP(AD$11,comboutfac,Query!$O60),HLOOKUP(AD$11,index1970,Query!$O60)/AD$9 * HLOOKUP(AD$11,comboutfac,Query!$O60) /AD$8))</f>
        <v>0.42675941549818258</v>
      </c>
      <c r="AE26" s="110">
        <f ca="1">IF($J$7=1,HLOOKUP(AE$11,index1970,Query!$O60)/AE$9,IF($J$7=2,HLOOKUP(AE$11,index1970,Query!$O60)/AE$9 * HLOOKUP(AE$11,comboutfac,Query!$O60),HLOOKUP(AE$11,index1970,Query!$O60)/AE$9 * HLOOKUP(AE$11,comboutfac,Query!$O60) /AE$8))</f>
        <v>0.42675941549818264</v>
      </c>
      <c r="AF26" s="110">
        <f ca="1">IF($J$7=1,HLOOKUP(AF$11,index1970,Query!$O60)/AF$9,IF($J$7=2,HLOOKUP(AF$11,index1970,Query!$O60)/AF$9 * HLOOKUP(AF$11,comboutfac,Query!$O60),HLOOKUP(AF$11,index1970,Query!$O60)/AF$9 * HLOOKUP(AF$11,comboutfac,Query!$O60) /AF$8))</f>
        <v>0.38963527813544391</v>
      </c>
      <c r="AG26" s="110">
        <f ca="1">IF($J$7=1,HLOOKUP(AG$11,index1970,Query!$O60)/AG$9,IF($J$7=2,HLOOKUP(AG$11,index1970,Query!$O60)/AG$9 * HLOOKUP(AG$11,comboutfac,Query!$O60),HLOOKUP(AG$11,index1970,Query!$O60)/AG$9 * HLOOKUP(AG$11,comboutfac,Query!$O60) /AG$8))</f>
        <v>0.37159660785139564</v>
      </c>
      <c r="AH26" s="110">
        <f ca="1">IF($J$7=1,HLOOKUP(AH$11,index1970,Query!$O60)/AH$9,IF($J$7=2,HLOOKUP(AH$11,index1970,Query!$O60)/AH$9 * HLOOKUP(AH$11,comboutfac,Query!$O60),HLOOKUP(AH$11,index1970,Query!$O60)/AH$9 * HLOOKUP(AH$11,comboutfac,Query!$O60) /AH$8))</f>
        <v>0.42675941549818264</v>
      </c>
      <c r="AI26" s="110">
        <f ca="1">IF($J$7=1,HLOOKUP(AI$11,index1970,Query!$O60)/AI$9,IF($J$7=2,HLOOKUP(AI$11,index1970,Query!$O60)/AI$9 * HLOOKUP(AI$11,comboutfac,Query!$O60),HLOOKUP(AI$11,index1970,Query!$O60)/AI$9 * HLOOKUP(AI$11,comboutfac,Query!$O60) /AI$8))</f>
        <v>0.42704664908591233</v>
      </c>
      <c r="AJ26" s="110">
        <f ca="1">IF($J$7=1,HLOOKUP(AJ$11,index1970,Query!$O60)/AJ$9,IF($J$7=2,HLOOKUP(AJ$11,index1970,Query!$O60)/AJ$9 * HLOOKUP(AJ$11,comboutfac,Query!$O60),HLOOKUP(AJ$11,index1970,Query!$O60)/AJ$9 * HLOOKUP(AJ$11,comboutfac,Query!$O60) /AJ$8))</f>
        <v>0.42675941549818264</v>
      </c>
      <c r="AK26" s="110">
        <f ca="1">IF($J$7=1,HLOOKUP(AK$11,index1970,Query!$O60)/AK$9,IF($J$7=2,HLOOKUP(AK$11,index1970,Query!$O60)/AK$9 * HLOOKUP(AK$11,comboutfac,Query!$O60),HLOOKUP(AK$11,index1970,Query!$O60)/AK$9 * HLOOKUP(AK$11,comboutfac,Query!$O60) /AK$8))</f>
        <v>0.42675941549818264</v>
      </c>
      <c r="AL26" s="110">
        <f ca="1">IF($J$7=1,HLOOKUP(AL$11,index1970,Query!$O60)/AL$9,IF($J$7=2,HLOOKUP(AL$11,index1970,Query!$O60)/AL$9 * HLOOKUP(AL$11,comboutfac,Query!$O60),HLOOKUP(AL$11,index1970,Query!$O60)/AL$9 * HLOOKUP(AL$11,comboutfac,Query!$O60) /AL$8))</f>
        <v>0.31325034388035711</v>
      </c>
      <c r="AM26" s="110">
        <f ca="1">IF($J$7=1,HLOOKUP(AM$11,index1970,Query!$O60)/AM$9,IF($J$7=2,HLOOKUP(AM$11,index1970,Query!$O60)/AM$9 * HLOOKUP(AM$11,comboutfac,Query!$O60),HLOOKUP(AM$11,index1970,Query!$O60)/AM$9 * HLOOKUP(AM$11,comboutfac,Query!$O60) /AM$8))</f>
        <v>0.42675941549818247</v>
      </c>
      <c r="AN26" s="110">
        <f ca="1">IF($J$7=1,HLOOKUP(AN$11,index1970,Query!$O60)/AN$9,IF($J$7=2,HLOOKUP(AN$11,index1970,Query!$O60)/AN$9 * HLOOKUP(AN$11,comboutfac,Query!$O60),HLOOKUP(AN$11,index1970,Query!$O60)/AN$9 * HLOOKUP(AN$11,comboutfac,Query!$O60) /AN$8))</f>
        <v>0.3173339688016949</v>
      </c>
      <c r="AO26" s="110">
        <f ca="1">IF($J$7=1,HLOOKUP(AO$11,index1970,Query!$O60)/AO$9,IF($J$7=2,HLOOKUP(AO$11,index1970,Query!$O60)/AO$9 * HLOOKUP(AO$11,comboutfac,Query!$O60),HLOOKUP(AO$11,index1970,Query!$O60)/AO$9 * HLOOKUP(AO$11,comboutfac,Query!$O60) /AO$8))</f>
        <v>0.42675941549818247</v>
      </c>
      <c r="AP26" s="110">
        <f ca="1">IF($J$7=1,HLOOKUP(AP$11,index1970,Query!$O60)/AP$9,IF($J$7=2,HLOOKUP(AP$11,index1970,Query!$O60)/AP$9 * HLOOKUP(AP$11,comboutfac,Query!$O60),HLOOKUP(AP$11,index1970,Query!$O60)/AP$9 * HLOOKUP(AP$11,comboutfac,Query!$O60) /AP$8))</f>
        <v>0.38963527813544391</v>
      </c>
      <c r="AQ26" s="647">
        <f ca="1">IF($J$7=1,HLOOKUP(AQ$11,index1970,Query!$O60)/AQ$9,IF($J$7=2,HLOOKUP(AQ$11,index1970,Query!$O60)/AQ$9 * HLOOKUP(AQ$11,comboutfac,Query!$O60),HLOOKUP(AQ$11,index1970,Query!$O60)/AQ$9 * HLOOKUP(AQ$11,comboutfac,Query!$O60) /AQ$8))</f>
        <v>0.37353737538625903</v>
      </c>
      <c r="AR26" s="110">
        <f ca="1">IF($J$7=1,HLOOKUP(AR$11,index1970,Query!$O60)/AR$9,IF($J$7=2,HLOOKUP(AR$11,index1970,Query!$O60)/AR$9 * HLOOKUP(AR$11,comboutfac,Query!$O60),HLOOKUP(AR$11,index1970,Query!$O60)/AR$9 * HLOOKUP(AR$11,comboutfac,Query!$O60) /AR$8))</f>
        <v>0.37159660785139564</v>
      </c>
      <c r="AS26" s="194"/>
    </row>
    <row r="27" spans="1:45" s="112" customFormat="1">
      <c r="A27" s="111">
        <f t="shared" ref="A27:A46" si="6">+A26+1</f>
        <v>1982</v>
      </c>
      <c r="B27" s="110">
        <f ca="1">IF($J$7=1,HLOOKUP(B$11,index1970,Query!$O61)/B$9,IF($J$7=2,HLOOKUP(B$11,index1970,Query!$O61)/B$9 * HLOOKUP(B$11,comboutfac,Query!$O61),HLOOKUP(B$11,index1970,Query!$O61)/B$9 * HLOOKUP(B$11,comboutfac,Query!$O61) /B$8))</f>
        <v>0.42473492277414521</v>
      </c>
      <c r="C27" s="110">
        <f ca="1">IF($J$7=1,HLOOKUP(C$11,index1970,Query!$O61)/C$9,IF($J$7=2,HLOOKUP(C$11,index1970,Query!$O61)/C$9 * HLOOKUP(C$11,comboutfac,Query!$O61),HLOOKUP(C$11,index1970,Query!$O61)/C$9 * HLOOKUP(C$11,comboutfac,Query!$O61) /C$8))</f>
        <v>0.45919313107604448</v>
      </c>
      <c r="D27" s="110">
        <f ca="1">IF($J$7=1,HLOOKUP(D$11,index1970,Query!$O61)/D$9,IF($J$7=2,HLOOKUP(D$11,index1970,Query!$O61)/D$9 * HLOOKUP(D$11,comboutfac,Query!$O61),HLOOKUP(D$11,index1970,Query!$O61)/D$9 * HLOOKUP(D$11,comboutfac,Query!$O61) /D$8))</f>
        <v>0.45919313107604448</v>
      </c>
      <c r="E27" s="110">
        <f ca="1">IF($J$7=1,HLOOKUP(E$11,index1970,Query!$O61)/E$9,IF($J$7=2,HLOOKUP(E$11,index1970,Query!$O61)/E$9 * HLOOKUP(E$11,comboutfac,Query!$O61),HLOOKUP(E$11,index1970,Query!$O61)/E$9 * HLOOKUP(E$11,comboutfac,Query!$O61) /E$8))</f>
        <v>0.39932414642729624</v>
      </c>
      <c r="F27" s="110">
        <f ca="1">IF($J$7=1,HLOOKUP(F$11,index1970,Query!$O61)/F$9,IF($J$7=2,HLOOKUP(F$11,index1970,Query!$O61)/F$9 * HLOOKUP(F$11,comboutfac,Query!$O61),HLOOKUP(F$11,index1970,Query!$O61)/F$9 * HLOOKUP(F$11,comboutfac,Query!$O61) /F$8))</f>
        <v>0.45919313107604448</v>
      </c>
      <c r="G27" s="110">
        <f ca="1">IF($J$7=1,HLOOKUP(G$11,index1970,Query!$O61)/G$9,IF($J$7=2,HLOOKUP(G$11,index1970,Query!$O61)/G$9 * HLOOKUP(G$11,comboutfac,Query!$O61),HLOOKUP(G$11,index1970,Query!$O61)/G$9 * HLOOKUP(G$11,comboutfac,Query!$O61) /G$8))</f>
        <v>0.45919313107604454</v>
      </c>
      <c r="H27" s="110">
        <f ca="1">IF($J$7=1,HLOOKUP(H$11,index1970,Query!$O61)/H$9,IF($J$7=2,HLOOKUP(H$11,index1970,Query!$O61)/H$9 * HLOOKUP(H$11,comboutfac,Query!$O61),HLOOKUP(H$11,index1970,Query!$O61)/H$9 * HLOOKUP(H$11,comboutfac,Query!$O61) /H$8))</f>
        <v>0.45919313107604454</v>
      </c>
      <c r="I27" s="110">
        <f ca="1">IF($J$7=1,HLOOKUP(I$11,index1970,Query!$O61)/I$9,IF($J$7=2,HLOOKUP(I$11,index1970,Query!$O61)/I$9 * HLOOKUP(I$11,comboutfac,Query!$O61),HLOOKUP(I$11,index1970,Query!$O61)/I$9 * HLOOKUP(I$11,comboutfac,Query!$O61) /I$8))</f>
        <v>0.45007400094515088</v>
      </c>
      <c r="J27" s="110">
        <f ca="1">IF($J$7=1,HLOOKUP(J$11,index1970,Query!$O61)/J$9,IF($J$7=2,HLOOKUP(J$11,index1970,Query!$O61)/J$9 * HLOOKUP(J$11,comboutfac,Query!$O61),HLOOKUP(J$11,index1970,Query!$O61)/J$9 * HLOOKUP(J$11,comboutfac,Query!$O61) /J$8))</f>
        <v>0.61677877839651107</v>
      </c>
      <c r="K27" s="110">
        <f ca="1">IF($J$7=1,HLOOKUP(K$11,index1970,Query!$O61)/K$9,IF($J$7=2,HLOOKUP(K$11,index1970,Query!$O61)/K$9 * HLOOKUP(K$11,comboutfac,Query!$O61),HLOOKUP(K$11,index1970,Query!$O61)/K$9 * HLOOKUP(K$11,comboutfac,Query!$O61) /K$8))</f>
        <v>0.34367436512640187</v>
      </c>
      <c r="L27" s="110">
        <f ca="1">IF($J$7=1,HLOOKUP(L$11,index1970,Query!$O61)/L$9,IF($J$7=2,HLOOKUP(L$11,index1970,Query!$O61)/L$9 * HLOOKUP(L$11,comboutfac,Query!$O61),HLOOKUP(L$11,index1970,Query!$O61)/L$9 * HLOOKUP(L$11,comboutfac,Query!$O61) /L$8))</f>
        <v>0.43886838415905666</v>
      </c>
      <c r="M27" s="110">
        <f ca="1">IF($J$7=1,HLOOKUP(M$11,index1970,Query!$O61)/M$9,IF($J$7=2,HLOOKUP(M$11,index1970,Query!$O61)/M$9 * HLOOKUP(M$11,comboutfac,Query!$O61),HLOOKUP(M$11,index1970,Query!$O61)/M$9 * HLOOKUP(M$11,comboutfac,Query!$O61) /M$8))</f>
        <v>0.45919313107604448</v>
      </c>
      <c r="N27" s="110">
        <f ca="1">IF($J$7=1,HLOOKUP(N$11,index1970,Query!$O61)/N$9,IF($J$7=2,HLOOKUP(N$11,index1970,Query!$O61)/N$9 * HLOOKUP(N$11,comboutfac,Query!$O61),HLOOKUP(N$11,index1970,Query!$O61)/N$9 * HLOOKUP(N$11,comboutfac,Query!$O61) /N$8))</f>
        <v>0.45919313107604448</v>
      </c>
      <c r="O27" s="110">
        <f ca="1">IF($J$7=1,HLOOKUP(O$11,index1970,Query!$O61)/O$9,IF($J$7=2,HLOOKUP(O$11,index1970,Query!$O61)/O$9 * HLOOKUP(O$11,comboutfac,Query!$O61),HLOOKUP(O$11,index1970,Query!$O61)/O$9 * HLOOKUP(O$11,comboutfac,Query!$O61) /O$8))</f>
        <v>0.45919313107604448</v>
      </c>
      <c r="P27" s="110">
        <f ca="1">IF($J$7=1,HLOOKUP(P$11,index1970,Query!$O61)/P$9,IF($J$7=2,HLOOKUP(P$11,index1970,Query!$O61)/P$9 * HLOOKUP(P$11,comboutfac,Query!$O61),HLOOKUP(P$11,index1970,Query!$O61)/P$9 * HLOOKUP(P$11,comboutfac,Query!$O61) /P$8))</f>
        <v>0.34839225789415079</v>
      </c>
      <c r="Q27" s="110">
        <f ca="1">IF($J$7=1,HLOOKUP(Q$11,index1970,Query!$O61)/Q$9,IF($J$7=2,HLOOKUP(Q$11,index1970,Query!$O61)/Q$9 * HLOOKUP(Q$11,comboutfac,Query!$O61),HLOOKUP(Q$11,index1970,Query!$O61)/Q$9 * HLOOKUP(Q$11,comboutfac,Query!$O61) /Q$8))</f>
        <v>0.45919313107604443</v>
      </c>
      <c r="R27" s="110">
        <f ca="1">IF($J$7=1,HLOOKUP(R$11,index1970,Query!$O61)/R$9,IF($J$7=2,HLOOKUP(R$11,index1970,Query!$O61)/R$9 * HLOOKUP(R$11,comboutfac,Query!$O61),HLOOKUP(R$11,index1970,Query!$O61)/R$9 * HLOOKUP(R$11,comboutfac,Query!$O61) /R$8))</f>
        <v>0.34882965197963572</v>
      </c>
      <c r="S27" s="110">
        <f ca="1">IF($J$7=1,HLOOKUP(S$11,index1970,Query!$O61)/S$9,IF($J$7=2,HLOOKUP(S$11,index1970,Query!$O61)/S$9 * HLOOKUP(S$11,comboutfac,Query!$O61),HLOOKUP(S$11,index1970,Query!$O61)/S$9 * HLOOKUP(S$11,comboutfac,Query!$O61) /S$8))</f>
        <v>0.45919313107604443</v>
      </c>
      <c r="T27" s="110">
        <f ca="1">IF($J$7=1,HLOOKUP(T$11,index1970,Query!$O61)/T$9,IF($J$7=2,HLOOKUP(T$11,index1970,Query!$O61)/T$9 * HLOOKUP(T$11,comboutfac,Query!$O61),HLOOKUP(T$11,index1970,Query!$O61)/T$9 * HLOOKUP(T$11,comboutfac,Query!$O61) /T$8))</f>
        <v>0.45919313107604448</v>
      </c>
      <c r="U27" s="110">
        <f ca="1">IF($J$7=1,HLOOKUP(U$11,index1970,Query!$O61)/U$9,IF($J$7=2,HLOOKUP(U$11,index1970,Query!$O61)/U$9 * HLOOKUP(U$11,comboutfac,Query!$O61),HLOOKUP(U$11,index1970,Query!$O61)/U$9 * HLOOKUP(U$11,comboutfac,Query!$O61) /U$8))</f>
        <v>0.40155267854022847</v>
      </c>
      <c r="V27" s="110">
        <f ca="1">IF($J$7=1,HLOOKUP(V$11,index1970,Query!$O61)/V$9,IF($J$7=2,HLOOKUP(V$11,index1970,Query!$O61)/V$9 * HLOOKUP(V$11,comboutfac,Query!$O61),HLOOKUP(V$11,index1970,Query!$O61)/V$9 * HLOOKUP(V$11,comboutfac,Query!$O61) /V$8))</f>
        <v>0.45919313107604454</v>
      </c>
      <c r="W27" s="110">
        <f ca="1">IF($J$7=1,HLOOKUP(W$11,index1970,Query!$O61)/W$9,IF($J$7=2,HLOOKUP(W$11,index1970,Query!$O61)/W$9 * HLOOKUP(W$11,comboutfac,Query!$O61),HLOOKUP(W$11,index1970,Query!$O61)/W$9 * HLOOKUP(W$11,comboutfac,Query!$O61) /W$8))</f>
        <v>0.43334318473390876</v>
      </c>
      <c r="X27" s="110">
        <f ca="1">IF($J$7=1,HLOOKUP(X$11,index1970,Query!$O61)/X$9,IF($J$7=2,HLOOKUP(X$11,index1970,Query!$O61)/X$9 * HLOOKUP(X$11,comboutfac,Query!$O61),HLOOKUP(X$11,index1970,Query!$O61)/X$9 * HLOOKUP(X$11,comboutfac,Query!$O61) /X$8))</f>
        <v>0.45919313107604454</v>
      </c>
      <c r="Y27" s="110">
        <f ca="1">IF($J$7=1,HLOOKUP(Y$11,index1970,Query!$O61)/Y$9,IF($J$7=2,HLOOKUP(Y$11,index1970,Query!$O61)/Y$9 * HLOOKUP(Y$11,comboutfac,Query!$O61),HLOOKUP(Y$11,index1970,Query!$O61)/Y$9 * HLOOKUP(Y$11,comboutfac,Query!$O61) /Y$8))</f>
        <v>0.45779851540237354</v>
      </c>
      <c r="Z27" s="110">
        <f ca="1">IF($J$7=1,HLOOKUP(Z$11,index1970,Query!$O61)/Z$9,IF($J$7=2,HLOOKUP(Z$11,index1970,Query!$O61)/Z$9 * HLOOKUP(Z$11,comboutfac,Query!$O61),HLOOKUP(Z$11,index1970,Query!$O61)/Z$9 * HLOOKUP(Z$11,comboutfac,Query!$O61) /Z$8))</f>
        <v>0.4189096124015238</v>
      </c>
      <c r="AA27" s="110">
        <f ca="1">IF($J$7=1,HLOOKUP(AA$11,index1970,Query!$O61)/AA$9,IF($J$7=2,HLOOKUP(AA$11,index1970,Query!$O61)/AA$9 * HLOOKUP(AA$11,comboutfac,Query!$O61),HLOOKUP(AA$11,index1970,Query!$O61)/AA$9 * HLOOKUP(AA$11,comboutfac,Query!$O61) /AA$8))</f>
        <v>0.45919313107604454</v>
      </c>
      <c r="AB27" s="110">
        <f ca="1">IF($J$7=1,HLOOKUP(AB$11,index1970,Query!$O61)/AB$9,IF($J$7=2,HLOOKUP(AB$11,index1970,Query!$O61)/AB$9 * HLOOKUP(AB$11,comboutfac,Query!$O61),HLOOKUP(AB$11,index1970,Query!$O61)/AB$9 * HLOOKUP(AB$11,comboutfac,Query!$O61) /AB$8))</f>
        <v>0.43438510390755652</v>
      </c>
      <c r="AC27" s="110">
        <f ca="1">IF($J$7=1,HLOOKUP(AC$11,index1970,Query!$O61)/AC$9,IF($J$7=2,HLOOKUP(AC$11,index1970,Query!$O61)/AC$9 * HLOOKUP(AC$11,comboutfac,Query!$O61),HLOOKUP(AC$11,index1970,Query!$O61)/AC$9 * HLOOKUP(AC$11,comboutfac,Query!$O61) /AC$8))</f>
        <v>0.42665886701990002</v>
      </c>
      <c r="AD27" s="110">
        <f ca="1">IF($J$7=1,HLOOKUP(AD$11,index1970,Query!$O61)/AD$9,IF($J$7=2,HLOOKUP(AD$11,index1970,Query!$O61)/AD$9 * HLOOKUP(AD$11,comboutfac,Query!$O61),HLOOKUP(AD$11,index1970,Query!$O61)/AD$9 * HLOOKUP(AD$11,comboutfac,Query!$O61) /AD$8))</f>
        <v>0.45919313107604454</v>
      </c>
      <c r="AE27" s="110">
        <f ca="1">IF($J$7=1,HLOOKUP(AE$11,index1970,Query!$O61)/AE$9,IF($J$7=2,HLOOKUP(AE$11,index1970,Query!$O61)/AE$9 * HLOOKUP(AE$11,comboutfac,Query!$O61),HLOOKUP(AE$11,index1970,Query!$O61)/AE$9 * HLOOKUP(AE$11,comboutfac,Query!$O61) /AE$8))</f>
        <v>0.45919313107604448</v>
      </c>
      <c r="AF27" s="110">
        <f ca="1">IF($J$7=1,HLOOKUP(AF$11,index1970,Query!$O61)/AF$9,IF($J$7=2,HLOOKUP(AF$11,index1970,Query!$O61)/AF$9 * HLOOKUP(AF$11,comboutfac,Query!$O61),HLOOKUP(AF$11,index1970,Query!$O61)/AF$9 * HLOOKUP(AF$11,comboutfac,Query!$O61) /AF$8))</f>
        <v>0.44535312290881235</v>
      </c>
      <c r="AG27" s="110">
        <f ca="1">IF($J$7=1,HLOOKUP(AG$11,index1970,Query!$O61)/AG$9,IF($J$7=2,HLOOKUP(AG$11,index1970,Query!$O61)/AG$9 * HLOOKUP(AG$11,comboutfac,Query!$O61),HLOOKUP(AG$11,index1970,Query!$O61)/AG$9 * HLOOKUP(AG$11,comboutfac,Query!$O61) /AG$8))</f>
        <v>0.42473492277414521</v>
      </c>
      <c r="AH27" s="110">
        <f ca="1">IF($J$7=1,HLOOKUP(AH$11,index1970,Query!$O61)/AH$9,IF($J$7=2,HLOOKUP(AH$11,index1970,Query!$O61)/AH$9 * HLOOKUP(AH$11,comboutfac,Query!$O61),HLOOKUP(AH$11,index1970,Query!$O61)/AH$9 * HLOOKUP(AH$11,comboutfac,Query!$O61) /AH$8))</f>
        <v>0.45919313107604448</v>
      </c>
      <c r="AI27" s="110">
        <f ca="1">IF($J$7=1,HLOOKUP(AI$11,index1970,Query!$O61)/AI$9,IF($J$7=2,HLOOKUP(AI$11,index1970,Query!$O61)/AI$9 * HLOOKUP(AI$11,comboutfac,Query!$O61),HLOOKUP(AI$11,index1970,Query!$O61)/AI$9 * HLOOKUP(AI$11,comboutfac,Query!$O61) /AI$8))</f>
        <v>0.45854435867580745</v>
      </c>
      <c r="AJ27" s="110">
        <f ca="1">IF($J$7=1,HLOOKUP(AJ$11,index1970,Query!$O61)/AJ$9,IF($J$7=2,HLOOKUP(AJ$11,index1970,Query!$O61)/AJ$9 * HLOOKUP(AJ$11,comboutfac,Query!$O61),HLOOKUP(AJ$11,index1970,Query!$O61)/AJ$9 * HLOOKUP(AJ$11,comboutfac,Query!$O61) /AJ$8))</f>
        <v>0.45919313107604448</v>
      </c>
      <c r="AK27" s="110">
        <f ca="1">IF($J$7=1,HLOOKUP(AK$11,index1970,Query!$O61)/AK$9,IF($J$7=2,HLOOKUP(AK$11,index1970,Query!$O61)/AK$9 * HLOOKUP(AK$11,comboutfac,Query!$O61),HLOOKUP(AK$11,index1970,Query!$O61)/AK$9 * HLOOKUP(AK$11,comboutfac,Query!$O61) /AK$8))</f>
        <v>0.45919313107604454</v>
      </c>
      <c r="AL27" s="110">
        <f ca="1">IF($J$7=1,HLOOKUP(AL$11,index1970,Query!$O61)/AL$9,IF($J$7=2,HLOOKUP(AL$11,index1970,Query!$O61)/AL$9 * HLOOKUP(AL$11,comboutfac,Query!$O61),HLOOKUP(AL$11,index1970,Query!$O61)/AL$9 * HLOOKUP(AL$11,comboutfac,Query!$O61) /AL$8))</f>
        <v>0.35212023207599197</v>
      </c>
      <c r="AM27" s="110">
        <f ca="1">IF($J$7=1,HLOOKUP(AM$11,index1970,Query!$O61)/AM$9,IF($J$7=2,HLOOKUP(AM$11,index1970,Query!$O61)/AM$9 * HLOOKUP(AM$11,comboutfac,Query!$O61),HLOOKUP(AM$11,index1970,Query!$O61)/AM$9 * HLOOKUP(AM$11,comboutfac,Query!$O61) /AM$8))</f>
        <v>0.45919313107604443</v>
      </c>
      <c r="AN27" s="110">
        <f ca="1">IF($J$7=1,HLOOKUP(AN$11,index1970,Query!$O61)/AN$9,IF($J$7=2,HLOOKUP(AN$11,index1970,Query!$O61)/AN$9 * HLOOKUP(AN$11,comboutfac,Query!$O61),HLOOKUP(AN$11,index1970,Query!$O61)/AN$9 * HLOOKUP(AN$11,comboutfac,Query!$O61) /AN$8))</f>
        <v>0.35789580935463772</v>
      </c>
      <c r="AO27" s="110">
        <f ca="1">IF($J$7=1,HLOOKUP(AO$11,index1970,Query!$O61)/AO$9,IF($J$7=2,HLOOKUP(AO$11,index1970,Query!$O61)/AO$9 * HLOOKUP(AO$11,comboutfac,Query!$O61),HLOOKUP(AO$11,index1970,Query!$O61)/AO$9 * HLOOKUP(AO$11,comboutfac,Query!$O61) /AO$8))</f>
        <v>0.45919313107604443</v>
      </c>
      <c r="AP27" s="110">
        <f ca="1">IF($J$7=1,HLOOKUP(AP$11,index1970,Query!$O61)/AP$9,IF($J$7=2,HLOOKUP(AP$11,index1970,Query!$O61)/AP$9 * HLOOKUP(AP$11,comboutfac,Query!$O61),HLOOKUP(AP$11,index1970,Query!$O61)/AP$9 * HLOOKUP(AP$11,comboutfac,Query!$O61) /AP$8))</f>
        <v>0.44535312290881235</v>
      </c>
      <c r="AQ27" s="647">
        <f ca="1">IF($J$7=1,HLOOKUP(AQ$11,index1970,Query!$O61)/AQ$9,IF($J$7=2,HLOOKUP(AQ$11,index1970,Query!$O61)/AQ$9 * HLOOKUP(AQ$11,comboutfac,Query!$O61),HLOOKUP(AQ$11,index1970,Query!$O61)/AQ$9 * HLOOKUP(AQ$11,comboutfac,Query!$O61) /AQ$8))</f>
        <v>0.40155267854022847</v>
      </c>
      <c r="AR27" s="110">
        <f ca="1">IF($J$7=1,HLOOKUP(AR$11,index1970,Query!$O61)/AR$9,IF($J$7=2,HLOOKUP(AR$11,index1970,Query!$O61)/AR$9 * HLOOKUP(AR$11,comboutfac,Query!$O61),HLOOKUP(AR$11,index1970,Query!$O61)/AR$9 * HLOOKUP(AR$11,comboutfac,Query!$O61) /AR$8))</f>
        <v>0.42473492277414521</v>
      </c>
      <c r="AS27" s="194"/>
    </row>
    <row r="28" spans="1:45" s="112" customFormat="1">
      <c r="A28" s="111">
        <f t="shared" si="6"/>
        <v>1983</v>
      </c>
      <c r="B28" s="110">
        <f ca="1">IF($J$7=1,HLOOKUP(B$11,index1970,Query!$O62)/B$9,IF($J$7=2,HLOOKUP(B$11,index1970,Query!$O62)/B$9 * HLOOKUP(B$11,comboutfac,Query!$O62),HLOOKUP(B$11,index1970,Query!$O62)/B$9 * HLOOKUP(B$11,comboutfac,Query!$O62) /B$8))</f>
        <v>0.46296106582381835</v>
      </c>
      <c r="C28" s="110">
        <f ca="1">IF($J$7=1,HLOOKUP(C$11,index1970,Query!$O62)/C$9,IF($J$7=2,HLOOKUP(C$11,index1970,Query!$O62)/C$9 * HLOOKUP(C$11,comboutfac,Query!$O62),HLOOKUP(C$11,index1970,Query!$O62)/C$9 * HLOOKUP(C$11,comboutfac,Query!$O62) /C$8))</f>
        <v>0.48169359449877064</v>
      </c>
      <c r="D28" s="110">
        <f ca="1">IF($J$7=1,HLOOKUP(D$11,index1970,Query!$O62)/D$9,IF($J$7=2,HLOOKUP(D$11,index1970,Query!$O62)/D$9 * HLOOKUP(D$11,comboutfac,Query!$O62),HLOOKUP(D$11,index1970,Query!$O62)/D$9 * HLOOKUP(D$11,comboutfac,Query!$O62) /D$8))</f>
        <v>0.48169359449877064</v>
      </c>
      <c r="E28" s="110">
        <f ca="1">IF($J$7=1,HLOOKUP(E$11,index1970,Query!$O62)/E$9,IF($J$7=2,HLOOKUP(E$11,index1970,Query!$O62)/E$9 * HLOOKUP(E$11,comboutfac,Query!$O62),HLOOKUP(E$11,index1970,Query!$O62)/E$9 * HLOOKUP(E$11,comboutfac,Query!$O62) /E$8))</f>
        <v>0.41649508472366997</v>
      </c>
      <c r="F28" s="110">
        <f ca="1">IF($J$7=1,HLOOKUP(F$11,index1970,Query!$O62)/F$9,IF($J$7=2,HLOOKUP(F$11,index1970,Query!$O62)/F$9 * HLOOKUP(F$11,comboutfac,Query!$O62),HLOOKUP(F$11,index1970,Query!$O62)/F$9 * HLOOKUP(F$11,comboutfac,Query!$O62) /F$8))</f>
        <v>0.48169359449877064</v>
      </c>
      <c r="G28" s="110">
        <f ca="1">IF($J$7=1,HLOOKUP(G$11,index1970,Query!$O62)/G$9,IF($J$7=2,HLOOKUP(G$11,index1970,Query!$O62)/G$9 * HLOOKUP(G$11,comboutfac,Query!$O62),HLOOKUP(G$11,index1970,Query!$O62)/G$9 * HLOOKUP(G$11,comboutfac,Query!$O62) /G$8))</f>
        <v>0.48169359449877069</v>
      </c>
      <c r="H28" s="110">
        <f ca="1">IF($J$7=1,HLOOKUP(H$11,index1970,Query!$O62)/H$9,IF($J$7=2,HLOOKUP(H$11,index1970,Query!$O62)/H$9 * HLOOKUP(H$11,comboutfac,Query!$O62),HLOOKUP(H$11,index1970,Query!$O62)/H$9 * HLOOKUP(H$11,comboutfac,Query!$O62) /H$8))</f>
        <v>0.48169359449877069</v>
      </c>
      <c r="I28" s="110">
        <f ca="1">IF($J$7=1,HLOOKUP(I$11,index1970,Query!$O62)/I$9,IF($J$7=2,HLOOKUP(I$11,index1970,Query!$O62)/I$9 * HLOOKUP(I$11,comboutfac,Query!$O62),HLOOKUP(I$11,index1970,Query!$O62)/I$9 * HLOOKUP(I$11,comboutfac,Query!$O62) /I$8))</f>
        <v>0.47174956483066932</v>
      </c>
      <c r="J28" s="110">
        <f ca="1">IF($J$7=1,HLOOKUP(J$11,index1970,Query!$O62)/J$9,IF($J$7=2,HLOOKUP(J$11,index1970,Query!$O62)/J$9 * HLOOKUP(J$11,comboutfac,Query!$O62),HLOOKUP(J$11,index1970,Query!$O62)/J$9 * HLOOKUP(J$11,comboutfac,Query!$O62) /J$8))</f>
        <v>0.55579737858199652</v>
      </c>
      <c r="K28" s="110">
        <f ca="1">IF($J$7=1,HLOOKUP(K$11,index1970,Query!$O62)/K$9,IF($J$7=2,HLOOKUP(K$11,index1970,Query!$O62)/K$9 * HLOOKUP(K$11,comboutfac,Query!$O62),HLOOKUP(K$11,index1970,Query!$O62)/K$9 * HLOOKUP(K$11,comboutfac,Query!$O62) /K$8))</f>
        <v>0.35742133973145795</v>
      </c>
      <c r="L28" s="110">
        <f ca="1">IF($J$7=1,HLOOKUP(L$11,index1970,Query!$O62)/L$9,IF($J$7=2,HLOOKUP(L$11,index1970,Query!$O62)/L$9 * HLOOKUP(L$11,comboutfac,Query!$O62),HLOOKUP(L$11,index1970,Query!$O62)/L$9 * HLOOKUP(L$11,comboutfac,Query!$O62) /L$8))</f>
        <v>0.46018378157273382</v>
      </c>
      <c r="M28" s="110">
        <f ca="1">IF($J$7=1,HLOOKUP(M$11,index1970,Query!$O62)/M$9,IF($J$7=2,HLOOKUP(M$11,index1970,Query!$O62)/M$9 * HLOOKUP(M$11,comboutfac,Query!$O62),HLOOKUP(M$11,index1970,Query!$O62)/M$9 * HLOOKUP(M$11,comboutfac,Query!$O62) /M$8))</f>
        <v>0.48169359449877069</v>
      </c>
      <c r="N28" s="110">
        <f ca="1">IF($J$7=1,HLOOKUP(N$11,index1970,Query!$O62)/N$9,IF($J$7=2,HLOOKUP(N$11,index1970,Query!$O62)/N$9 * HLOOKUP(N$11,comboutfac,Query!$O62),HLOOKUP(N$11,index1970,Query!$O62)/N$9 * HLOOKUP(N$11,comboutfac,Query!$O62) /N$8))</f>
        <v>0.48169359449877064</v>
      </c>
      <c r="O28" s="110">
        <f ca="1">IF($J$7=1,HLOOKUP(O$11,index1970,Query!$O62)/O$9,IF($J$7=2,HLOOKUP(O$11,index1970,Query!$O62)/O$9 * HLOOKUP(O$11,comboutfac,Query!$O62),HLOOKUP(O$11,index1970,Query!$O62)/O$9 * HLOOKUP(O$11,comboutfac,Query!$O62) /O$8))</f>
        <v>0.48169359449877064</v>
      </c>
      <c r="P28" s="110">
        <f ca="1">IF($J$7=1,HLOOKUP(P$11,index1970,Query!$O62)/P$9,IF($J$7=2,HLOOKUP(P$11,index1970,Query!$O62)/P$9 * HLOOKUP(P$11,comboutfac,Query!$O62),HLOOKUP(P$11,index1970,Query!$O62)/P$9 * HLOOKUP(P$11,comboutfac,Query!$O62) /P$8))</f>
        <v>0.36253489321110594</v>
      </c>
      <c r="Q28" s="110">
        <f ca="1">IF($J$7=1,HLOOKUP(Q$11,index1970,Query!$O62)/Q$9,IF($J$7=2,HLOOKUP(Q$11,index1970,Query!$O62)/Q$9 * HLOOKUP(Q$11,comboutfac,Query!$O62),HLOOKUP(Q$11,index1970,Query!$O62)/Q$9 * HLOOKUP(Q$11,comboutfac,Query!$O62) /Q$8))</f>
        <v>0.48169359449877058</v>
      </c>
      <c r="R28" s="110">
        <f ca="1">IF($J$7=1,HLOOKUP(R$11,index1970,Query!$O62)/R$9,IF($J$7=2,HLOOKUP(R$11,index1970,Query!$O62)/R$9 * HLOOKUP(R$11,comboutfac,Query!$O62),HLOOKUP(R$11,index1970,Query!$O62)/R$9 * HLOOKUP(R$11,comboutfac,Query!$O62) /R$8))</f>
        <v>0.36329425721158853</v>
      </c>
      <c r="S28" s="110">
        <f ca="1">IF($J$7=1,HLOOKUP(S$11,index1970,Query!$O62)/S$9,IF($J$7=2,HLOOKUP(S$11,index1970,Query!$O62)/S$9 * HLOOKUP(S$11,comboutfac,Query!$O62),HLOOKUP(S$11,index1970,Query!$O62)/S$9 * HLOOKUP(S$11,comboutfac,Query!$O62) /S$8))</f>
        <v>0.48169359449877058</v>
      </c>
      <c r="T28" s="110">
        <f ca="1">IF($J$7=1,HLOOKUP(T$11,index1970,Query!$O62)/T$9,IF($J$7=2,HLOOKUP(T$11,index1970,Query!$O62)/T$9 * HLOOKUP(T$11,comboutfac,Query!$O62),HLOOKUP(T$11,index1970,Query!$O62)/T$9 * HLOOKUP(T$11,comboutfac,Query!$O62) /T$8))</f>
        <v>0.48169359449877069</v>
      </c>
      <c r="U28" s="110">
        <f ca="1">IF($J$7=1,HLOOKUP(U$11,index1970,Query!$O62)/U$9,IF($J$7=2,HLOOKUP(U$11,index1970,Query!$O62)/U$9 * HLOOKUP(U$11,comboutfac,Query!$O62),HLOOKUP(U$11,index1970,Query!$O62)/U$9 * HLOOKUP(U$11,comboutfac,Query!$O62) /U$8))</f>
        <v>0.41681168032475718</v>
      </c>
      <c r="V28" s="110">
        <f ca="1">IF($J$7=1,HLOOKUP(V$11,index1970,Query!$O62)/V$9,IF($J$7=2,HLOOKUP(V$11,index1970,Query!$O62)/V$9 * HLOOKUP(V$11,comboutfac,Query!$O62),HLOOKUP(V$11,index1970,Query!$O62)/V$9 * HLOOKUP(V$11,comboutfac,Query!$O62) /V$8))</f>
        <v>0.48169359449877069</v>
      </c>
      <c r="W28" s="110">
        <f ca="1">IF($J$7=1,HLOOKUP(W$11,index1970,Query!$O62)/W$9,IF($J$7=2,HLOOKUP(W$11,index1970,Query!$O62)/W$9 * HLOOKUP(W$11,comboutfac,Query!$O62),HLOOKUP(W$11,index1970,Query!$O62)/W$9 * HLOOKUP(W$11,comboutfac,Query!$O62) /W$8))</f>
        <v>0.45243497330146526</v>
      </c>
      <c r="X28" s="110">
        <f ca="1">IF($J$7=1,HLOOKUP(X$11,index1970,Query!$O62)/X$9,IF($J$7=2,HLOOKUP(X$11,index1970,Query!$O62)/X$9 * HLOOKUP(X$11,comboutfac,Query!$O62),HLOOKUP(X$11,index1970,Query!$O62)/X$9 * HLOOKUP(X$11,comboutfac,Query!$O62) /X$8))</f>
        <v>0.48169359449877069</v>
      </c>
      <c r="Y28" s="110">
        <f ca="1">IF($J$7=1,HLOOKUP(Y$11,index1970,Query!$O62)/Y$9,IF($J$7=2,HLOOKUP(Y$11,index1970,Query!$O62)/Y$9 * HLOOKUP(Y$11,comboutfac,Query!$O62),HLOOKUP(Y$11,index1970,Query!$O62)/Y$9 * HLOOKUP(Y$11,comboutfac,Query!$O62) /Y$8))</f>
        <v>0.47813518009353057</v>
      </c>
      <c r="Z28" s="110">
        <f ca="1">IF($J$7=1,HLOOKUP(Z$11,index1970,Query!$O62)/Z$9,IF($J$7=2,HLOOKUP(Z$11,index1970,Query!$O62)/Z$9 * HLOOKUP(Z$11,comboutfac,Query!$O62),HLOOKUP(Z$11,index1970,Query!$O62)/Z$9 * HLOOKUP(Z$11,comboutfac,Query!$O62) /Z$8))</f>
        <v>0.42960778851362857</v>
      </c>
      <c r="AA28" s="110">
        <f ca="1">IF($J$7=1,HLOOKUP(AA$11,index1970,Query!$O62)/AA$9,IF($J$7=2,HLOOKUP(AA$11,index1970,Query!$O62)/AA$9 * HLOOKUP(AA$11,comboutfac,Query!$O62),HLOOKUP(AA$11,index1970,Query!$O62)/AA$9 * HLOOKUP(AA$11,comboutfac,Query!$O62) /AA$8))</f>
        <v>0.48169359449877069</v>
      </c>
      <c r="AB28" s="110">
        <f ca="1">IF($J$7=1,HLOOKUP(AB$11,index1970,Query!$O62)/AB$9,IF($J$7=2,HLOOKUP(AB$11,index1970,Query!$O62)/AB$9 * HLOOKUP(AB$11,comboutfac,Query!$O62),HLOOKUP(AB$11,index1970,Query!$O62)/AB$9 * HLOOKUP(AB$11,comboutfac,Query!$O62) /AB$8))</f>
        <v>0.45442207247252109</v>
      </c>
      <c r="AC28" s="110">
        <f ca="1">IF($J$7=1,HLOOKUP(AC$11,index1970,Query!$O62)/AC$9,IF($J$7=2,HLOOKUP(AC$11,index1970,Query!$O62)/AC$9 * HLOOKUP(AC$11,comboutfac,Query!$O62),HLOOKUP(AC$11,index1970,Query!$O62)/AC$9 * HLOOKUP(AC$11,comboutfac,Query!$O62) /AC$8))</f>
        <v>0.43545783539648231</v>
      </c>
      <c r="AD28" s="110">
        <f ca="1">IF($J$7=1,HLOOKUP(AD$11,index1970,Query!$O62)/AD$9,IF($J$7=2,HLOOKUP(AD$11,index1970,Query!$O62)/AD$9 * HLOOKUP(AD$11,comboutfac,Query!$O62),HLOOKUP(AD$11,index1970,Query!$O62)/AD$9 * HLOOKUP(AD$11,comboutfac,Query!$O62) /AD$8))</f>
        <v>0.48169359449877069</v>
      </c>
      <c r="AE28" s="110">
        <f ca="1">IF($J$7=1,HLOOKUP(AE$11,index1970,Query!$O62)/AE$9,IF($J$7=2,HLOOKUP(AE$11,index1970,Query!$O62)/AE$9 * HLOOKUP(AE$11,comboutfac,Query!$O62),HLOOKUP(AE$11,index1970,Query!$O62)/AE$9 * HLOOKUP(AE$11,comboutfac,Query!$O62) /AE$8))</f>
        <v>0.48169359449877069</v>
      </c>
      <c r="AF28" s="110">
        <f ca="1">IF($J$7=1,HLOOKUP(AF$11,index1970,Query!$O62)/AF$9,IF($J$7=2,HLOOKUP(AF$11,index1970,Query!$O62)/AF$9 * HLOOKUP(AF$11,comboutfac,Query!$O62),HLOOKUP(AF$11,index1970,Query!$O62)/AF$9 * HLOOKUP(AF$11,comboutfac,Query!$O62) /AF$8))</f>
        <v>0.48543490397060557</v>
      </c>
      <c r="AG28" s="110">
        <f ca="1">IF($J$7=1,HLOOKUP(AG$11,index1970,Query!$O62)/AG$9,IF($J$7=2,HLOOKUP(AG$11,index1970,Query!$O62)/AG$9 * HLOOKUP(AG$11,comboutfac,Query!$O62),HLOOKUP(AG$11,index1970,Query!$O62)/AG$9 * HLOOKUP(AG$11,comboutfac,Query!$O62) /AG$8))</f>
        <v>0.46296106582381835</v>
      </c>
      <c r="AH28" s="110">
        <f ca="1">IF($J$7=1,HLOOKUP(AH$11,index1970,Query!$O62)/AH$9,IF($J$7=2,HLOOKUP(AH$11,index1970,Query!$O62)/AH$9 * HLOOKUP(AH$11,comboutfac,Query!$O62),HLOOKUP(AH$11,index1970,Query!$O62)/AH$9 * HLOOKUP(AH$11,comboutfac,Query!$O62) /AH$8))</f>
        <v>0.48169359449877069</v>
      </c>
      <c r="AI28" s="110">
        <f ca="1">IF($J$7=1,HLOOKUP(AI$11,index1970,Query!$O62)/AI$9,IF($J$7=2,HLOOKUP(AI$11,index1970,Query!$O62)/AI$9 * HLOOKUP(AI$11,comboutfac,Query!$O62),HLOOKUP(AI$11,index1970,Query!$O62)/AI$9 * HLOOKUP(AI$11,comboutfac,Query!$O62) /AI$8))</f>
        <v>0.48097919167725178</v>
      </c>
      <c r="AJ28" s="110">
        <f ca="1">IF($J$7=1,HLOOKUP(AJ$11,index1970,Query!$O62)/AJ$9,IF($J$7=2,HLOOKUP(AJ$11,index1970,Query!$O62)/AJ$9 * HLOOKUP(AJ$11,comboutfac,Query!$O62),HLOOKUP(AJ$11,index1970,Query!$O62)/AJ$9 * HLOOKUP(AJ$11,comboutfac,Query!$O62) /AJ$8))</f>
        <v>0.48169359449877069</v>
      </c>
      <c r="AK28" s="110">
        <f ca="1">IF($J$7=1,HLOOKUP(AK$11,index1970,Query!$O62)/AK$9,IF($J$7=2,HLOOKUP(AK$11,index1970,Query!$O62)/AK$9 * HLOOKUP(AK$11,comboutfac,Query!$O62),HLOOKUP(AK$11,index1970,Query!$O62)/AK$9 * HLOOKUP(AK$11,comboutfac,Query!$O62) /AK$8))</f>
        <v>0.48169359449877069</v>
      </c>
      <c r="AL28" s="110">
        <f ca="1">IF($J$7=1,HLOOKUP(AL$11,index1970,Query!$O62)/AL$9,IF($J$7=2,HLOOKUP(AL$11,index1970,Query!$O62)/AL$9 * HLOOKUP(AL$11,comboutfac,Query!$O62),HLOOKUP(AL$11,index1970,Query!$O62)/AL$9 * HLOOKUP(AL$11,comboutfac,Query!$O62) /AL$8))</f>
        <v>0.3668800558439213</v>
      </c>
      <c r="AM28" s="110">
        <f ca="1">IF($J$7=1,HLOOKUP(AM$11,index1970,Query!$O62)/AM$9,IF($J$7=2,HLOOKUP(AM$11,index1970,Query!$O62)/AM$9 * HLOOKUP(AM$11,comboutfac,Query!$O62),HLOOKUP(AM$11,index1970,Query!$O62)/AM$9 * HLOOKUP(AM$11,comboutfac,Query!$O62) /AM$8))</f>
        <v>0.48169359449877058</v>
      </c>
      <c r="AN28" s="110">
        <f ca="1">IF($J$7=1,HLOOKUP(AN$11,index1970,Query!$O62)/AN$9,IF($J$7=2,HLOOKUP(AN$11,index1970,Query!$O62)/AN$9 * HLOOKUP(AN$11,comboutfac,Query!$O62),HLOOKUP(AN$11,index1970,Query!$O62)/AN$9 * HLOOKUP(AN$11,comboutfac,Query!$O62) /AN$8))</f>
        <v>0.37270082829852863</v>
      </c>
      <c r="AO28" s="110">
        <f ca="1">IF($J$7=1,HLOOKUP(AO$11,index1970,Query!$O62)/AO$9,IF($J$7=2,HLOOKUP(AO$11,index1970,Query!$O62)/AO$9 * HLOOKUP(AO$11,comboutfac,Query!$O62),HLOOKUP(AO$11,index1970,Query!$O62)/AO$9 * HLOOKUP(AO$11,comboutfac,Query!$O62) /AO$8))</f>
        <v>0.48169359449877058</v>
      </c>
      <c r="AP28" s="110">
        <f ca="1">IF($J$7=1,HLOOKUP(AP$11,index1970,Query!$O62)/AP$9,IF($J$7=2,HLOOKUP(AP$11,index1970,Query!$O62)/AP$9 * HLOOKUP(AP$11,comboutfac,Query!$O62),HLOOKUP(AP$11,index1970,Query!$O62)/AP$9 * HLOOKUP(AP$11,comboutfac,Query!$O62) /AP$8))</f>
        <v>0.48543490397060557</v>
      </c>
      <c r="AQ28" s="647">
        <f ca="1">IF($J$7=1,HLOOKUP(AQ$11,index1970,Query!$O62)/AQ$9,IF($J$7=2,HLOOKUP(AQ$11,index1970,Query!$O62)/AQ$9 * HLOOKUP(AQ$11,comboutfac,Query!$O62),HLOOKUP(AQ$11,index1970,Query!$O62)/AQ$9 * HLOOKUP(AQ$11,comboutfac,Query!$O62) /AQ$8))</f>
        <v>0.41681168032475718</v>
      </c>
      <c r="AR28" s="110">
        <f ca="1">IF($J$7=1,HLOOKUP(AR$11,index1970,Query!$O62)/AR$9,IF($J$7=2,HLOOKUP(AR$11,index1970,Query!$O62)/AR$9 * HLOOKUP(AR$11,comboutfac,Query!$O62),HLOOKUP(AR$11,index1970,Query!$O62)/AR$9 * HLOOKUP(AR$11,comboutfac,Query!$O62) /AR$8))</f>
        <v>0.46296106582381835</v>
      </c>
      <c r="AS28" s="194"/>
    </row>
    <row r="29" spans="1:45" s="112" customFormat="1">
      <c r="A29" s="111">
        <f t="shared" si="6"/>
        <v>1984</v>
      </c>
      <c r="B29" s="110">
        <f ca="1">IF($J$7=1,HLOOKUP(B$11,index1970,Query!$O63)/B$9,IF($J$7=2,HLOOKUP(B$11,index1970,Query!$O63)/B$9 * HLOOKUP(B$11,comboutfac,Query!$O63),HLOOKUP(B$11,index1970,Query!$O63)/B$9 * HLOOKUP(B$11,comboutfac,Query!$O63) /B$8))</f>
        <v>0.49999795108972384</v>
      </c>
      <c r="C29" s="110">
        <f ca="1">IF($J$7=1,HLOOKUP(C$11,index1970,Query!$O63)/C$9,IF($J$7=2,HLOOKUP(C$11,index1970,Query!$O63)/C$9 * HLOOKUP(C$11,comboutfac,Query!$O63),HLOOKUP(C$11,index1970,Query!$O63)/C$9 * HLOOKUP(C$11,comboutfac,Query!$O63) /C$8))</f>
        <v>0.49999795108972395</v>
      </c>
      <c r="D29" s="110">
        <f ca="1">IF($J$7=1,HLOOKUP(D$11,index1970,Query!$O63)/D$9,IF($J$7=2,HLOOKUP(D$11,index1970,Query!$O63)/D$9 * HLOOKUP(D$11,comboutfac,Query!$O63),HLOOKUP(D$11,index1970,Query!$O63)/D$9 * HLOOKUP(D$11,comboutfac,Query!$O63) /D$8))</f>
        <v>0.49999795108972395</v>
      </c>
      <c r="E29" s="110">
        <f ca="1">IF($J$7=1,HLOOKUP(E$11,index1970,Query!$O63)/E$9,IF($J$7=2,HLOOKUP(E$11,index1970,Query!$O63)/E$9 * HLOOKUP(E$11,comboutfac,Query!$O63),HLOOKUP(E$11,index1970,Query!$O63)/E$9 * HLOOKUP(E$11,comboutfac,Query!$O63) /E$8))</f>
        <v>0.42898993726538009</v>
      </c>
      <c r="F29" s="110">
        <f ca="1">IF($J$7=1,HLOOKUP(F$11,index1970,Query!$O63)/F$9,IF($J$7=2,HLOOKUP(F$11,index1970,Query!$O63)/F$9 * HLOOKUP(F$11,comboutfac,Query!$O63),HLOOKUP(F$11,index1970,Query!$O63)/F$9 * HLOOKUP(F$11,comboutfac,Query!$O63) /F$8))</f>
        <v>0.49999795108972395</v>
      </c>
      <c r="G29" s="110">
        <f ca="1">IF($J$7=1,HLOOKUP(G$11,index1970,Query!$O63)/G$9,IF($J$7=2,HLOOKUP(G$11,index1970,Query!$O63)/G$9 * HLOOKUP(G$11,comboutfac,Query!$O63),HLOOKUP(G$11,index1970,Query!$O63)/G$9 * HLOOKUP(G$11,comboutfac,Query!$O63) /G$8))</f>
        <v>0.49999795108972395</v>
      </c>
      <c r="H29" s="110">
        <f ca="1">IF($J$7=1,HLOOKUP(H$11,index1970,Query!$O63)/H$9,IF($J$7=2,HLOOKUP(H$11,index1970,Query!$O63)/H$9 * HLOOKUP(H$11,comboutfac,Query!$O63),HLOOKUP(H$11,index1970,Query!$O63)/H$9 * HLOOKUP(H$11,comboutfac,Query!$O63) /H$8))</f>
        <v>0.49999795108972395</v>
      </c>
      <c r="I29" s="110">
        <f ca="1">IF($J$7=1,HLOOKUP(I$11,index1970,Query!$O63)/I$9,IF($J$7=2,HLOOKUP(I$11,index1970,Query!$O63)/I$9 * HLOOKUP(I$11,comboutfac,Query!$O63),HLOOKUP(I$11,index1970,Query!$O63)/I$9 * HLOOKUP(I$11,comboutfac,Query!$O63) /I$8))</f>
        <v>0.48914768878162446</v>
      </c>
      <c r="J29" s="110">
        <f ca="1">IF($J$7=1,HLOOKUP(J$11,index1970,Query!$O63)/J$9,IF($J$7=2,HLOOKUP(J$11,index1970,Query!$O63)/J$9 * HLOOKUP(J$11,comboutfac,Query!$O63),HLOOKUP(J$11,index1970,Query!$O63)/J$9 * HLOOKUP(J$11,comboutfac,Query!$O63) /J$8))</f>
        <v>0.47902650535671537</v>
      </c>
      <c r="K29" s="110">
        <f ca="1">IF($J$7=1,HLOOKUP(K$11,index1970,Query!$O63)/K$9,IF($J$7=2,HLOOKUP(K$11,index1970,Query!$O63)/K$9 * HLOOKUP(K$11,comboutfac,Query!$O63),HLOOKUP(K$11,index1970,Query!$O63)/K$9 * HLOOKUP(K$11,comboutfac,Query!$O63) /K$8))</f>
        <v>0.36814397992340175</v>
      </c>
      <c r="L29" s="110">
        <f ca="1">IF($J$7=1,HLOOKUP(L$11,index1970,Query!$O63)/L$9,IF($J$7=2,HLOOKUP(L$11,index1970,Query!$O63)/L$9 * HLOOKUP(L$11,comboutfac,Query!$O63),HLOOKUP(L$11,index1970,Query!$O63)/L$9 * HLOOKUP(L$11,comboutfac,Query!$O63) /L$8))</f>
        <v>0.47740631140369394</v>
      </c>
      <c r="M29" s="110">
        <f ca="1">IF($J$7=1,HLOOKUP(M$11,index1970,Query!$O63)/M$9,IF($J$7=2,HLOOKUP(M$11,index1970,Query!$O63)/M$9 * HLOOKUP(M$11,comboutfac,Query!$O63),HLOOKUP(M$11,index1970,Query!$O63)/M$9 * HLOOKUP(M$11,comboutfac,Query!$O63) /M$8))</f>
        <v>0.499997951089724</v>
      </c>
      <c r="N29" s="110">
        <f ca="1">IF($J$7=1,HLOOKUP(N$11,index1970,Query!$O63)/N$9,IF($J$7=2,HLOOKUP(N$11,index1970,Query!$O63)/N$9 * HLOOKUP(N$11,comboutfac,Query!$O63),HLOOKUP(N$11,index1970,Query!$O63)/N$9 * HLOOKUP(N$11,comboutfac,Query!$O63) /N$8))</f>
        <v>0.49999795108972395</v>
      </c>
      <c r="O29" s="110">
        <f ca="1">IF($J$7=1,HLOOKUP(O$11,index1970,Query!$O63)/O$9,IF($J$7=2,HLOOKUP(O$11,index1970,Query!$O63)/O$9 * HLOOKUP(O$11,comboutfac,Query!$O63),HLOOKUP(O$11,index1970,Query!$O63)/O$9 * HLOOKUP(O$11,comboutfac,Query!$O63) /O$8))</f>
        <v>0.49999795108972395</v>
      </c>
      <c r="P29" s="110">
        <f ca="1">IF($J$7=1,HLOOKUP(P$11,index1970,Query!$O63)/P$9,IF($J$7=2,HLOOKUP(P$11,index1970,Query!$O63)/P$9 * HLOOKUP(P$11,comboutfac,Query!$O63),HLOOKUP(P$11,index1970,Query!$O63)/P$9 * HLOOKUP(P$11,comboutfac,Query!$O63) /P$8))</f>
        <v>0.3736023584310546</v>
      </c>
      <c r="Q29" s="110">
        <f ca="1">IF($J$7=1,HLOOKUP(Q$11,index1970,Query!$O63)/Q$9,IF($J$7=2,HLOOKUP(Q$11,index1970,Query!$O63)/Q$9 * HLOOKUP(Q$11,comboutfac,Query!$O63),HLOOKUP(Q$11,index1970,Query!$O63)/Q$9 * HLOOKUP(Q$11,comboutfac,Query!$O63) /Q$8))</f>
        <v>0.49999795108972389</v>
      </c>
      <c r="R29" s="110">
        <f ca="1">IF($J$7=1,HLOOKUP(R$11,index1970,Query!$O63)/R$9,IF($J$7=2,HLOOKUP(R$11,index1970,Query!$O63)/R$9 * HLOOKUP(R$11,comboutfac,Query!$O63),HLOOKUP(R$11,index1970,Query!$O63)/R$9 * HLOOKUP(R$11,comboutfac,Query!$O63) /R$8))</f>
        <v>0.37465984538960156</v>
      </c>
      <c r="S29" s="110">
        <f ca="1">IF($J$7=1,HLOOKUP(S$11,index1970,Query!$O63)/S$9,IF($J$7=2,HLOOKUP(S$11,index1970,Query!$O63)/S$9 * HLOOKUP(S$11,comboutfac,Query!$O63),HLOOKUP(S$11,index1970,Query!$O63)/S$9 * HLOOKUP(S$11,comboutfac,Query!$O63) /S$8))</f>
        <v>0.49999795108972389</v>
      </c>
      <c r="T29" s="110">
        <f ca="1">IF($J$7=1,HLOOKUP(T$11,index1970,Query!$O63)/T$9,IF($J$7=2,HLOOKUP(T$11,index1970,Query!$O63)/T$9 * HLOOKUP(T$11,comboutfac,Query!$O63),HLOOKUP(T$11,index1970,Query!$O63)/T$9 * HLOOKUP(T$11,comboutfac,Query!$O63) /T$8))</f>
        <v>0.499997951089724</v>
      </c>
      <c r="U29" s="110">
        <f ca="1">IF($J$7=1,HLOOKUP(U$11,index1970,Query!$O63)/U$9,IF($J$7=2,HLOOKUP(U$11,index1970,Query!$O63)/U$9 * HLOOKUP(U$11,comboutfac,Query!$O63),HLOOKUP(U$11,index1970,Query!$O63)/U$9 * HLOOKUP(U$11,comboutfac,Query!$O63) /U$8))</f>
        <v>0.43181690081644847</v>
      </c>
      <c r="V29" s="110">
        <f ca="1">IF($J$7=1,HLOOKUP(V$11,index1970,Query!$O63)/V$9,IF($J$7=2,HLOOKUP(V$11,index1970,Query!$O63)/V$9 * HLOOKUP(V$11,comboutfac,Query!$O63),HLOOKUP(V$11,index1970,Query!$O63)/V$9 * HLOOKUP(V$11,comboutfac,Query!$O63) /V$8))</f>
        <v>0.49999795108972395</v>
      </c>
      <c r="W29" s="110">
        <f ca="1">IF($J$7=1,HLOOKUP(W$11,index1970,Query!$O63)/W$9,IF($J$7=2,HLOOKUP(W$11,index1970,Query!$O63)/W$9 * HLOOKUP(W$11,comboutfac,Query!$O63),HLOOKUP(W$11,index1970,Query!$O63)/W$9 * HLOOKUP(W$11,comboutfac,Query!$O63) /W$8))</f>
        <v>0.46686451299074672</v>
      </c>
      <c r="X29" s="110">
        <f ca="1">IF($J$7=1,HLOOKUP(X$11,index1970,Query!$O63)/X$9,IF($J$7=2,HLOOKUP(X$11,index1970,Query!$O63)/X$9 * HLOOKUP(X$11,comboutfac,Query!$O63),HLOOKUP(X$11,index1970,Query!$O63)/X$9 * HLOOKUP(X$11,comboutfac,Query!$O63) /X$8))</f>
        <v>0.49999795108972395</v>
      </c>
      <c r="Y29" s="110">
        <f ca="1">IF($J$7=1,HLOOKUP(Y$11,index1970,Query!$O63)/Y$9,IF($J$7=2,HLOOKUP(Y$11,index1970,Query!$O63)/Y$9 * HLOOKUP(Y$11,comboutfac,Query!$O63),HLOOKUP(Y$11,index1970,Query!$O63)/Y$9 * HLOOKUP(Y$11,comboutfac,Query!$O63) /Y$8))</f>
        <v>0.49366181103306617</v>
      </c>
      <c r="Z29" s="110">
        <f ca="1">IF($J$7=1,HLOOKUP(Z$11,index1970,Query!$O63)/Z$9,IF($J$7=2,HLOOKUP(Z$11,index1970,Query!$O63)/Z$9 * HLOOKUP(Z$11,comboutfac,Query!$O63),HLOOKUP(Z$11,index1970,Query!$O63)/Z$9 * HLOOKUP(Z$11,comboutfac,Query!$O63) /Z$8))</f>
        <v>0.43669130466814182</v>
      </c>
      <c r="AA29" s="110">
        <f ca="1">IF($J$7=1,HLOOKUP(AA$11,index1970,Query!$O63)/AA$9,IF($J$7=2,HLOOKUP(AA$11,index1970,Query!$O63)/AA$9 * HLOOKUP(AA$11,comboutfac,Query!$O63),HLOOKUP(AA$11,index1970,Query!$O63)/AA$9 * HLOOKUP(AA$11,comboutfac,Query!$O63) /AA$8))</f>
        <v>0.49999795108972395</v>
      </c>
      <c r="AB29" s="110">
        <f ca="1">IF($J$7=1,HLOOKUP(AB$11,index1970,Query!$O63)/AB$9,IF($J$7=2,HLOOKUP(AB$11,index1970,Query!$O63)/AB$9 * HLOOKUP(AB$11,comboutfac,Query!$O63),HLOOKUP(AB$11,index1970,Query!$O63)/AB$9 * HLOOKUP(AB$11,comboutfac,Query!$O63) /AB$8))</f>
        <v>0.47007891232631832</v>
      </c>
      <c r="AC29" s="110">
        <f ca="1">IF($J$7=1,HLOOKUP(AC$11,index1970,Query!$O63)/AC$9,IF($J$7=2,HLOOKUP(AC$11,index1970,Query!$O63)/AC$9 * HLOOKUP(AC$11,comboutfac,Query!$O63),HLOOKUP(AC$11,index1970,Query!$O63)/AC$9 * HLOOKUP(AC$11,comboutfac,Query!$O63) /AC$8))</f>
        <v>0.43725584253416444</v>
      </c>
      <c r="AD29" s="110">
        <f ca="1">IF($J$7=1,HLOOKUP(AD$11,index1970,Query!$O63)/AD$9,IF($J$7=2,HLOOKUP(AD$11,index1970,Query!$O63)/AD$9 * HLOOKUP(AD$11,comboutfac,Query!$O63),HLOOKUP(AD$11,index1970,Query!$O63)/AD$9 * HLOOKUP(AD$11,comboutfac,Query!$O63) /AD$8))</f>
        <v>0.49999795108972395</v>
      </c>
      <c r="AE29" s="110">
        <f ca="1">IF($J$7=1,HLOOKUP(AE$11,index1970,Query!$O63)/AE$9,IF($J$7=2,HLOOKUP(AE$11,index1970,Query!$O63)/AE$9 * HLOOKUP(AE$11,comboutfac,Query!$O63),HLOOKUP(AE$11,index1970,Query!$O63)/AE$9 * HLOOKUP(AE$11,comboutfac,Query!$O63) /AE$8))</f>
        <v>0.499997951089724</v>
      </c>
      <c r="AF29" s="110">
        <f ca="1">IF($J$7=1,HLOOKUP(AF$11,index1970,Query!$O63)/AF$9,IF($J$7=2,HLOOKUP(AF$11,index1970,Query!$O63)/AF$9 * HLOOKUP(AF$11,comboutfac,Query!$O63),HLOOKUP(AF$11,index1970,Query!$O63)/AF$9 * HLOOKUP(AF$11,comboutfac,Query!$O63) /AF$8))</f>
        <v>0.49999795108972372</v>
      </c>
      <c r="AG29" s="110">
        <f ca="1">IF($J$7=1,HLOOKUP(AG$11,index1970,Query!$O63)/AG$9,IF($J$7=2,HLOOKUP(AG$11,index1970,Query!$O63)/AG$9 * HLOOKUP(AG$11,comboutfac,Query!$O63),HLOOKUP(AG$11,index1970,Query!$O63)/AG$9 * HLOOKUP(AG$11,comboutfac,Query!$O63) /AG$8))</f>
        <v>0.49999795108972384</v>
      </c>
      <c r="AH29" s="110">
        <f ca="1">IF($J$7=1,HLOOKUP(AH$11,index1970,Query!$O63)/AH$9,IF($J$7=2,HLOOKUP(AH$11,index1970,Query!$O63)/AH$9 * HLOOKUP(AH$11,comboutfac,Query!$O63),HLOOKUP(AH$11,index1970,Query!$O63)/AH$9 * HLOOKUP(AH$11,comboutfac,Query!$O63) /AH$8))</f>
        <v>0.499997951089724</v>
      </c>
      <c r="AI29" s="110">
        <f ca="1">IF($J$7=1,HLOOKUP(AI$11,index1970,Query!$O63)/AI$9,IF($J$7=2,HLOOKUP(AI$11,index1970,Query!$O63)/AI$9 * HLOOKUP(AI$11,comboutfac,Query!$O63),HLOOKUP(AI$11,index1970,Query!$O63)/AI$9 * HLOOKUP(AI$11,comboutfac,Query!$O63) /AI$8))</f>
        <v>0.49921676827559319</v>
      </c>
      <c r="AJ29" s="110">
        <f ca="1">IF($J$7=1,HLOOKUP(AJ$11,index1970,Query!$O63)/AJ$9,IF($J$7=2,HLOOKUP(AJ$11,index1970,Query!$O63)/AJ$9 * HLOOKUP(AJ$11,comboutfac,Query!$O63),HLOOKUP(AJ$11,index1970,Query!$O63)/AJ$9 * HLOOKUP(AJ$11,comboutfac,Query!$O63) /AJ$8))</f>
        <v>0.499997951089724</v>
      </c>
      <c r="AK29" s="110">
        <f ca="1">IF($J$7=1,HLOOKUP(AK$11,index1970,Query!$O63)/AK$9,IF($J$7=2,HLOOKUP(AK$11,index1970,Query!$O63)/AK$9 * HLOOKUP(AK$11,comboutfac,Query!$O63),HLOOKUP(AK$11,index1970,Query!$O63)/AK$9 * HLOOKUP(AK$11,comboutfac,Query!$O63) /AK$8))</f>
        <v>0.49999795108972395</v>
      </c>
      <c r="AL29" s="110">
        <f ca="1">IF($J$7=1,HLOOKUP(AL$11,index1970,Query!$O63)/AL$9,IF($J$7=2,HLOOKUP(AL$11,index1970,Query!$O63)/AL$9 * HLOOKUP(AL$11,comboutfac,Query!$O63),HLOOKUP(AL$11,index1970,Query!$O63)/AL$9 * HLOOKUP(AL$11,comboutfac,Query!$O63) /AL$8))</f>
        <v>0.37851162113439701</v>
      </c>
      <c r="AM29" s="110">
        <f ca="1">IF($J$7=1,HLOOKUP(AM$11,index1970,Query!$O63)/AM$9,IF($J$7=2,HLOOKUP(AM$11,index1970,Query!$O63)/AM$9 * HLOOKUP(AM$11,comboutfac,Query!$O63),HLOOKUP(AM$11,index1970,Query!$O63)/AM$9 * HLOOKUP(AM$11,comboutfac,Query!$O63) /AM$8))</f>
        <v>0.49999795108972389</v>
      </c>
      <c r="AN29" s="110">
        <f ca="1">IF($J$7=1,HLOOKUP(AN$11,index1970,Query!$O63)/AN$9,IF($J$7=2,HLOOKUP(AN$11,index1970,Query!$O63)/AN$9 * HLOOKUP(AN$11,comboutfac,Query!$O63),HLOOKUP(AN$11,index1970,Query!$O63)/AN$9 * HLOOKUP(AN$11,comboutfac,Query!$O63) /AN$8))</f>
        <v>0.38433467330092635</v>
      </c>
      <c r="AO29" s="110">
        <f ca="1">IF($J$7=1,HLOOKUP(AO$11,index1970,Query!$O63)/AO$9,IF($J$7=2,HLOOKUP(AO$11,index1970,Query!$O63)/AO$9 * HLOOKUP(AO$11,comboutfac,Query!$O63),HLOOKUP(AO$11,index1970,Query!$O63)/AO$9 * HLOOKUP(AO$11,comboutfac,Query!$O63) /AO$8))</f>
        <v>0.49999795108972389</v>
      </c>
      <c r="AP29" s="110">
        <f ca="1">IF($J$7=1,HLOOKUP(AP$11,index1970,Query!$O63)/AP$9,IF($J$7=2,HLOOKUP(AP$11,index1970,Query!$O63)/AP$9 * HLOOKUP(AP$11,comboutfac,Query!$O63),HLOOKUP(AP$11,index1970,Query!$O63)/AP$9 * HLOOKUP(AP$11,comboutfac,Query!$O63) /AP$8))</f>
        <v>0.49999795108972372</v>
      </c>
      <c r="AQ29" s="647">
        <f ca="1">IF($J$7=1,HLOOKUP(AQ$11,index1970,Query!$O63)/AQ$9,IF($J$7=2,HLOOKUP(AQ$11,index1970,Query!$O63)/AQ$9 * HLOOKUP(AQ$11,comboutfac,Query!$O63),HLOOKUP(AQ$11,index1970,Query!$O63)/AQ$9 * HLOOKUP(AQ$11,comboutfac,Query!$O63) /AQ$8))</f>
        <v>0.43181690081644847</v>
      </c>
      <c r="AR29" s="110">
        <f ca="1">IF($J$7=1,HLOOKUP(AR$11,index1970,Query!$O63)/AR$9,IF($J$7=2,HLOOKUP(AR$11,index1970,Query!$O63)/AR$9 * HLOOKUP(AR$11,comboutfac,Query!$O63),HLOOKUP(AR$11,index1970,Query!$O63)/AR$9 * HLOOKUP(AR$11,comboutfac,Query!$O63) /AR$8))</f>
        <v>0.49999795108972384</v>
      </c>
      <c r="AS29" s="194"/>
    </row>
    <row r="30" spans="1:45" s="112" customFormat="1">
      <c r="A30" s="111">
        <f t="shared" si="6"/>
        <v>1985</v>
      </c>
      <c r="B30" s="110">
        <f ca="1">IF($J$7=1,HLOOKUP(B$11,index1970,Query!$O64)/B$9,IF($J$7=2,HLOOKUP(B$11,index1970,Query!$O64)/B$9 * HLOOKUP(B$11,comboutfac,Query!$O64),HLOOKUP(B$11,index1970,Query!$O64)/B$9 * HLOOKUP(B$11,comboutfac,Query!$O64) /B$8))</f>
        <v>0.51699788142677439</v>
      </c>
      <c r="C30" s="110">
        <f ca="1">IF($J$7=1,HLOOKUP(C$11,index1970,Query!$O64)/C$9,IF($J$7=2,HLOOKUP(C$11,index1970,Query!$O64)/C$9 * HLOOKUP(C$11,comboutfac,Query!$O64),HLOOKUP(C$11,index1970,Query!$O64)/C$9 * HLOOKUP(C$11,comboutfac,Query!$O64) /C$8))</f>
        <v>0.51699788142677461</v>
      </c>
      <c r="D30" s="110">
        <f ca="1">IF($J$7=1,HLOOKUP(D$11,index1970,Query!$O64)/D$9,IF($J$7=2,HLOOKUP(D$11,index1970,Query!$O64)/D$9 * HLOOKUP(D$11,comboutfac,Query!$O64),HLOOKUP(D$11,index1970,Query!$O64)/D$9 * HLOOKUP(D$11,comboutfac,Query!$O64) /D$8))</f>
        <v>0.51699788142677461</v>
      </c>
      <c r="E30" s="110">
        <f ca="1">IF($J$7=1,HLOOKUP(E$11,index1970,Query!$O64)/E$9,IF($J$7=2,HLOOKUP(E$11,index1970,Query!$O64)/E$9 * HLOOKUP(E$11,comboutfac,Query!$O64),HLOOKUP(E$11,index1970,Query!$O64)/E$9 * HLOOKUP(E$11,comboutfac,Query!$O64) /E$8))</f>
        <v>0.44451937299438687</v>
      </c>
      <c r="F30" s="110">
        <f ca="1">IF($J$7=1,HLOOKUP(F$11,index1970,Query!$O64)/F$9,IF($J$7=2,HLOOKUP(F$11,index1970,Query!$O64)/F$9 * HLOOKUP(F$11,comboutfac,Query!$O64),HLOOKUP(F$11,index1970,Query!$O64)/F$9 * HLOOKUP(F$11,comboutfac,Query!$O64) /F$8))</f>
        <v>0.51699788142677461</v>
      </c>
      <c r="G30" s="110">
        <f ca="1">IF($J$7=1,HLOOKUP(G$11,index1970,Query!$O64)/G$9,IF($J$7=2,HLOOKUP(G$11,index1970,Query!$O64)/G$9 * HLOOKUP(G$11,comboutfac,Query!$O64),HLOOKUP(G$11,index1970,Query!$O64)/G$9 * HLOOKUP(G$11,comboutfac,Query!$O64) /G$8))</f>
        <v>0.51699788142677461</v>
      </c>
      <c r="H30" s="110">
        <f ca="1">IF($J$7=1,HLOOKUP(H$11,index1970,Query!$O64)/H$9,IF($J$7=2,HLOOKUP(H$11,index1970,Query!$O64)/H$9 * HLOOKUP(H$11,comboutfac,Query!$O64),HLOOKUP(H$11,index1970,Query!$O64)/H$9 * HLOOKUP(H$11,comboutfac,Query!$O64) /H$8))</f>
        <v>0.51699788142677461</v>
      </c>
      <c r="I30" s="110">
        <f ca="1">IF($J$7=1,HLOOKUP(I$11,index1970,Query!$O64)/I$9,IF($J$7=2,HLOOKUP(I$11,index1970,Query!$O64)/I$9 * HLOOKUP(I$11,comboutfac,Query!$O64),HLOOKUP(I$11,index1970,Query!$O64)/I$9 * HLOOKUP(I$11,comboutfac,Query!$O64) /I$8))</f>
        <v>0.5059293676883444</v>
      </c>
      <c r="J30" s="110">
        <f ca="1">IF($J$7=1,HLOOKUP(J$11,index1970,Query!$O64)/J$9,IF($J$7=2,HLOOKUP(J$11,index1970,Query!$O64)/J$9 * HLOOKUP(J$11,comboutfac,Query!$O64),HLOOKUP(J$11,index1970,Query!$O64)/J$9 * HLOOKUP(J$11,comboutfac,Query!$O64) /J$8))</f>
        <v>0.44432132194508056</v>
      </c>
      <c r="K30" s="110">
        <f ca="1">IF($J$7=1,HLOOKUP(K$11,index1970,Query!$O64)/K$9,IF($J$7=2,HLOOKUP(K$11,index1970,Query!$O64)/K$9 * HLOOKUP(K$11,comboutfac,Query!$O64),HLOOKUP(K$11,index1970,Query!$O64)/K$9 * HLOOKUP(K$11,comboutfac,Query!$O64) /K$8))</f>
        <v>0.38286973912033778</v>
      </c>
      <c r="L30" s="110">
        <f ca="1">IF($J$7=1,HLOOKUP(L$11,index1970,Query!$O64)/L$9,IF($J$7=2,HLOOKUP(L$11,index1970,Query!$O64)/L$9 * HLOOKUP(L$11,comboutfac,Query!$O64),HLOOKUP(L$11,index1970,Query!$O64)/L$9 * HLOOKUP(L$11,comboutfac,Query!$O64) /L$8))</f>
        <v>0.49371357255549203</v>
      </c>
      <c r="M30" s="110">
        <f ca="1">IF($J$7=1,HLOOKUP(M$11,index1970,Query!$O64)/M$9,IF($J$7=2,HLOOKUP(M$11,index1970,Query!$O64)/M$9 * HLOOKUP(M$11,comboutfac,Query!$O64),HLOOKUP(M$11,index1970,Query!$O64)/M$9 * HLOOKUP(M$11,comboutfac,Query!$O64) /M$8))</f>
        <v>0.51699788142677461</v>
      </c>
      <c r="N30" s="110">
        <f ca="1">IF($J$7=1,HLOOKUP(N$11,index1970,Query!$O64)/N$9,IF($J$7=2,HLOOKUP(N$11,index1970,Query!$O64)/N$9 * HLOOKUP(N$11,comboutfac,Query!$O64),HLOOKUP(N$11,index1970,Query!$O64)/N$9 * HLOOKUP(N$11,comboutfac,Query!$O64) /N$8))</f>
        <v>0.51699788142677461</v>
      </c>
      <c r="O30" s="110">
        <f ca="1">IF($J$7=1,HLOOKUP(O$11,index1970,Query!$O64)/O$9,IF($J$7=2,HLOOKUP(O$11,index1970,Query!$O64)/O$9 * HLOOKUP(O$11,comboutfac,Query!$O64),HLOOKUP(O$11,index1970,Query!$O64)/O$9 * HLOOKUP(O$11,comboutfac,Query!$O64) /O$8))</f>
        <v>0.51699788142677461</v>
      </c>
      <c r="P30" s="110">
        <f ca="1">IF($J$7=1,HLOOKUP(P$11,index1970,Query!$O64)/P$9,IF($J$7=2,HLOOKUP(P$11,index1970,Query!$O64)/P$9 * HLOOKUP(P$11,comboutfac,Query!$O64),HLOOKUP(P$11,index1970,Query!$O64)/P$9 * HLOOKUP(P$11,comboutfac,Query!$O64) /P$8))</f>
        <v>0.38839850623435801</v>
      </c>
      <c r="Q30" s="110">
        <f ca="1">IF($J$7=1,HLOOKUP(Q$11,index1970,Query!$O64)/Q$9,IF($J$7=2,HLOOKUP(Q$11,index1970,Query!$O64)/Q$9 * HLOOKUP(Q$11,comboutfac,Query!$O64),HLOOKUP(Q$11,index1970,Query!$O64)/Q$9 * HLOOKUP(Q$11,comboutfac,Query!$O64) /Q$8))</f>
        <v>0.5169978814267745</v>
      </c>
      <c r="R30" s="110">
        <f ca="1">IF($J$7=1,HLOOKUP(R$11,index1970,Query!$O64)/R$9,IF($J$7=2,HLOOKUP(R$11,index1970,Query!$O64)/R$9 * HLOOKUP(R$11,comboutfac,Query!$O64),HLOOKUP(R$11,index1970,Query!$O64)/R$9 * HLOOKUP(R$11,comboutfac,Query!$O64) /R$8))</f>
        <v>0.38934168867148716</v>
      </c>
      <c r="S30" s="110">
        <f ca="1">IF($J$7=1,HLOOKUP(S$11,index1970,Query!$O64)/S$9,IF($J$7=2,HLOOKUP(S$11,index1970,Query!$O64)/S$9 * HLOOKUP(S$11,comboutfac,Query!$O64),HLOOKUP(S$11,index1970,Query!$O64)/S$9 * HLOOKUP(S$11,comboutfac,Query!$O64) /S$8))</f>
        <v>0.5169978814267745</v>
      </c>
      <c r="T30" s="110">
        <f ca="1">IF($J$7=1,HLOOKUP(T$11,index1970,Query!$O64)/T$9,IF($J$7=2,HLOOKUP(T$11,index1970,Query!$O64)/T$9 * HLOOKUP(T$11,comboutfac,Query!$O64),HLOOKUP(T$11,index1970,Query!$O64)/T$9 * HLOOKUP(T$11,comboutfac,Query!$O64) /T$8))</f>
        <v>0.51699788142677461</v>
      </c>
      <c r="U30" s="110">
        <f ca="1">IF($J$7=1,HLOOKUP(U$11,index1970,Query!$O64)/U$9,IF($J$7=2,HLOOKUP(U$11,index1970,Query!$O64)/U$9 * HLOOKUP(U$11,comboutfac,Query!$O64),HLOOKUP(U$11,index1970,Query!$O64)/U$9 * HLOOKUP(U$11,comboutfac,Query!$O64) /U$8))</f>
        <v>0.44088505573359382</v>
      </c>
      <c r="V30" s="110">
        <f ca="1">IF($J$7=1,HLOOKUP(V$11,index1970,Query!$O64)/V$9,IF($J$7=2,HLOOKUP(V$11,index1970,Query!$O64)/V$9 * HLOOKUP(V$11,comboutfac,Query!$O64),HLOOKUP(V$11,index1970,Query!$O64)/V$9 * HLOOKUP(V$11,comboutfac,Query!$O64) /V$8))</f>
        <v>0.51699788142677461</v>
      </c>
      <c r="W30" s="110">
        <f ca="1">IF($J$7=1,HLOOKUP(W$11,index1970,Query!$O64)/W$9,IF($J$7=2,HLOOKUP(W$11,index1970,Query!$O64)/W$9 * HLOOKUP(W$11,comboutfac,Query!$O64),HLOOKUP(W$11,index1970,Query!$O64)/W$9 * HLOOKUP(W$11,comboutfac,Query!$O64) /W$8))</f>
        <v>0.48185883032889465</v>
      </c>
      <c r="X30" s="110">
        <f ca="1">IF($J$7=1,HLOOKUP(X$11,index1970,Query!$O64)/X$9,IF($J$7=2,HLOOKUP(X$11,index1970,Query!$O64)/X$9 * HLOOKUP(X$11,comboutfac,Query!$O64),HLOOKUP(X$11,index1970,Query!$O64)/X$9 * HLOOKUP(X$11,comboutfac,Query!$O64) /X$8))</f>
        <v>0.51699788142677461</v>
      </c>
      <c r="Y30" s="110">
        <f ca="1">IF($J$7=1,HLOOKUP(Y$11,index1970,Query!$O64)/Y$9,IF($J$7=2,HLOOKUP(Y$11,index1970,Query!$O64)/Y$9 * HLOOKUP(Y$11,comboutfac,Query!$O64),HLOOKUP(Y$11,index1970,Query!$O64)/Y$9 * HLOOKUP(Y$11,comboutfac,Query!$O64) /Y$8))</f>
        <v>0.50910158099959202</v>
      </c>
      <c r="Z30" s="110">
        <f ca="1">IF($J$7=1,HLOOKUP(Z$11,index1970,Query!$O64)/Z$9,IF($J$7=2,HLOOKUP(Z$11,index1970,Query!$O64)/Z$9 * HLOOKUP(Z$11,comboutfac,Query!$O64),HLOOKUP(Z$11,index1970,Query!$O64)/Z$9 * HLOOKUP(Z$11,comboutfac,Query!$O64) /Z$8))</f>
        <v>0.44754156414762936</v>
      </c>
      <c r="AA30" s="110">
        <f ca="1">IF($J$7=1,HLOOKUP(AA$11,index1970,Query!$O64)/AA$9,IF($J$7=2,HLOOKUP(AA$11,index1970,Query!$O64)/AA$9 * HLOOKUP(AA$11,comboutfac,Query!$O64),HLOOKUP(AA$11,index1970,Query!$O64)/AA$9 * HLOOKUP(AA$11,comboutfac,Query!$O64) /AA$8))</f>
        <v>0.51699788142677461</v>
      </c>
      <c r="AB30" s="110">
        <f ca="1">IF($J$7=1,HLOOKUP(AB$11,index1970,Query!$O64)/AB$9,IF($J$7=2,HLOOKUP(AB$11,index1970,Query!$O64)/AB$9 * HLOOKUP(AB$11,comboutfac,Query!$O64),HLOOKUP(AB$11,index1970,Query!$O64)/AB$9 * HLOOKUP(AB$11,comboutfac,Query!$O64) /AB$8))</f>
        <v>0.48649150129316154</v>
      </c>
      <c r="AC30" s="110">
        <f ca="1">IF($J$7=1,HLOOKUP(AC$11,index1970,Query!$O64)/AC$9,IF($J$7=2,HLOOKUP(AC$11,index1970,Query!$O64)/AC$9 * HLOOKUP(AC$11,comboutfac,Query!$O64),HLOOKUP(AC$11,index1970,Query!$O64)/AC$9 * HLOOKUP(AC$11,comboutfac,Query!$O64) /AC$8))</f>
        <v>0.44342864519051522</v>
      </c>
      <c r="AD30" s="110">
        <f ca="1">IF($J$7=1,HLOOKUP(AD$11,index1970,Query!$O64)/AD$9,IF($J$7=2,HLOOKUP(AD$11,index1970,Query!$O64)/AD$9 * HLOOKUP(AD$11,comboutfac,Query!$O64),HLOOKUP(AD$11,index1970,Query!$O64)/AD$9 * HLOOKUP(AD$11,comboutfac,Query!$O64) /AD$8))</f>
        <v>0.51699788142677461</v>
      </c>
      <c r="AE30" s="110">
        <f ca="1">IF($J$7=1,HLOOKUP(AE$11,index1970,Query!$O64)/AE$9,IF($J$7=2,HLOOKUP(AE$11,index1970,Query!$O64)/AE$9 * HLOOKUP(AE$11,comboutfac,Query!$O64),HLOOKUP(AE$11,index1970,Query!$O64)/AE$9 * HLOOKUP(AE$11,comboutfac,Query!$O64) /AE$8))</f>
        <v>0.51699788142677461</v>
      </c>
      <c r="AF30" s="110">
        <f ca="1">IF($J$7=1,HLOOKUP(AF$11,index1970,Query!$O64)/AF$9,IF($J$7=2,HLOOKUP(AF$11,index1970,Query!$O64)/AF$9 * HLOOKUP(AF$11,comboutfac,Query!$O64),HLOOKUP(AF$11,index1970,Query!$O64)/AF$9 * HLOOKUP(AF$11,comboutfac,Query!$O64) /AF$8))</f>
        <v>0.51699788142677439</v>
      </c>
      <c r="AG30" s="110">
        <f ca="1">IF($J$7=1,HLOOKUP(AG$11,index1970,Query!$O64)/AG$9,IF($J$7=2,HLOOKUP(AG$11,index1970,Query!$O64)/AG$9 * HLOOKUP(AG$11,comboutfac,Query!$O64),HLOOKUP(AG$11,index1970,Query!$O64)/AG$9 * HLOOKUP(AG$11,comboutfac,Query!$O64) /AG$8))</f>
        <v>0.51699788142677439</v>
      </c>
      <c r="AH30" s="110">
        <f ca="1">IF($J$7=1,HLOOKUP(AH$11,index1970,Query!$O64)/AH$9,IF($J$7=2,HLOOKUP(AH$11,index1970,Query!$O64)/AH$9 * HLOOKUP(AH$11,comboutfac,Query!$O64),HLOOKUP(AH$11,index1970,Query!$O64)/AH$9 * HLOOKUP(AH$11,comboutfac,Query!$O64) /AH$8))</f>
        <v>0.51699788142677461</v>
      </c>
      <c r="AI30" s="110">
        <f ca="1">IF($J$7=1,HLOOKUP(AI$11,index1970,Query!$O64)/AI$9,IF($J$7=2,HLOOKUP(AI$11,index1970,Query!$O64)/AI$9 * HLOOKUP(AI$11,comboutfac,Query!$O64),HLOOKUP(AI$11,index1970,Query!$O64)/AI$9 * HLOOKUP(AI$11,comboutfac,Query!$O64) /AI$8))</f>
        <v>0.51620056714613582</v>
      </c>
      <c r="AJ30" s="110">
        <f ca="1">IF($J$7=1,HLOOKUP(AJ$11,index1970,Query!$O64)/AJ$9,IF($J$7=2,HLOOKUP(AJ$11,index1970,Query!$O64)/AJ$9 * HLOOKUP(AJ$11,comboutfac,Query!$O64),HLOOKUP(AJ$11,index1970,Query!$O64)/AJ$9 * HLOOKUP(AJ$11,comboutfac,Query!$O64) /AJ$8))</f>
        <v>0.51699788142677461</v>
      </c>
      <c r="AK30" s="110">
        <f ca="1">IF($J$7=1,HLOOKUP(AK$11,index1970,Query!$O64)/AK$9,IF($J$7=2,HLOOKUP(AK$11,index1970,Query!$O64)/AK$9 * HLOOKUP(AK$11,comboutfac,Query!$O64),HLOOKUP(AK$11,index1970,Query!$O64)/AK$9 * HLOOKUP(AK$11,comboutfac,Query!$O64) /AK$8))</f>
        <v>0.51699788142677461</v>
      </c>
      <c r="AL30" s="110">
        <f ca="1">IF($J$7=1,HLOOKUP(AL$11,index1970,Query!$O64)/AL$9,IF($J$7=2,HLOOKUP(AL$11,index1970,Query!$O64)/AL$9 * HLOOKUP(AL$11,comboutfac,Query!$O64),HLOOKUP(AL$11,index1970,Query!$O64)/AL$9 * HLOOKUP(AL$11,comboutfac,Query!$O64) /AL$8))</f>
        <v>0.39316834812796309</v>
      </c>
      <c r="AM30" s="110">
        <f ca="1">IF($J$7=1,HLOOKUP(AM$11,index1970,Query!$O64)/AM$9,IF($J$7=2,HLOOKUP(AM$11,index1970,Query!$O64)/AM$9 * HLOOKUP(AM$11,comboutfac,Query!$O64),HLOOKUP(AM$11,index1970,Query!$O64)/AM$9 * HLOOKUP(AM$11,comboutfac,Query!$O64) /AM$8))</f>
        <v>0.5169978814267745</v>
      </c>
      <c r="AN30" s="110">
        <f ca="1">IF($J$7=1,HLOOKUP(AN$11,index1970,Query!$O64)/AN$9,IF($J$7=2,HLOOKUP(AN$11,index1970,Query!$O64)/AN$9 * HLOOKUP(AN$11,comboutfac,Query!$O64),HLOOKUP(AN$11,index1970,Query!$O64)/AN$9 * HLOOKUP(AN$11,comboutfac,Query!$O64) /AN$8))</f>
        <v>0.39935784404240982</v>
      </c>
      <c r="AO30" s="110">
        <f ca="1">IF($J$7=1,HLOOKUP(AO$11,index1970,Query!$O64)/AO$9,IF($J$7=2,HLOOKUP(AO$11,index1970,Query!$O64)/AO$9 * HLOOKUP(AO$11,comboutfac,Query!$O64),HLOOKUP(AO$11,index1970,Query!$O64)/AO$9 * HLOOKUP(AO$11,comboutfac,Query!$O64) /AO$8))</f>
        <v>0.5169978814267745</v>
      </c>
      <c r="AP30" s="110">
        <f ca="1">IF($J$7=1,HLOOKUP(AP$11,index1970,Query!$O64)/AP$9,IF($J$7=2,HLOOKUP(AP$11,index1970,Query!$O64)/AP$9 * HLOOKUP(AP$11,comboutfac,Query!$O64),HLOOKUP(AP$11,index1970,Query!$O64)/AP$9 * HLOOKUP(AP$11,comboutfac,Query!$O64) /AP$8))</f>
        <v>0.51699788142677439</v>
      </c>
      <c r="AQ30" s="647">
        <f ca="1">IF($J$7=1,HLOOKUP(AQ$11,index1970,Query!$O64)/AQ$9,IF($J$7=2,HLOOKUP(AQ$11,index1970,Query!$O64)/AQ$9 * HLOOKUP(AQ$11,comboutfac,Query!$O64),HLOOKUP(AQ$11,index1970,Query!$O64)/AQ$9 * HLOOKUP(AQ$11,comboutfac,Query!$O64) /AQ$8))</f>
        <v>0.44088505573359382</v>
      </c>
      <c r="AR30" s="110">
        <f ca="1">IF($J$7=1,HLOOKUP(AR$11,index1970,Query!$O64)/AR$9,IF($J$7=2,HLOOKUP(AR$11,index1970,Query!$O64)/AR$9 * HLOOKUP(AR$11,comboutfac,Query!$O64),HLOOKUP(AR$11,index1970,Query!$O64)/AR$9 * HLOOKUP(AR$11,comboutfac,Query!$O64) /AR$8))</f>
        <v>0.51699788142677439</v>
      </c>
      <c r="AS30" s="194"/>
    </row>
    <row r="31" spans="1:45" s="112" customFormat="1">
      <c r="A31" s="111">
        <f t="shared" si="6"/>
        <v>1986</v>
      </c>
      <c r="B31" s="110">
        <f ca="1">IF($J$7=1,HLOOKUP(B$11,index1970,Query!$O65)/B$9,IF($J$7=2,HLOOKUP(B$11,index1970,Query!$O65)/B$9 * HLOOKUP(B$11,comboutfac,Query!$O65),HLOOKUP(B$11,index1970,Query!$O65)/B$9 * HLOOKUP(B$11,comboutfac,Query!$O65) /B$8))</f>
        <v>0.53147382210672411</v>
      </c>
      <c r="C31" s="110">
        <f ca="1">IF($J$7=1,HLOOKUP(C$11,index1970,Query!$O65)/C$9,IF($J$7=2,HLOOKUP(C$11,index1970,Query!$O65)/C$9 * HLOOKUP(C$11,comboutfac,Query!$O65),HLOOKUP(C$11,index1970,Query!$O65)/C$9 * HLOOKUP(C$11,comboutfac,Query!$O65) /C$8))</f>
        <v>0.53147382210672434</v>
      </c>
      <c r="D31" s="110">
        <f ca="1">IF($J$7=1,HLOOKUP(D$11,index1970,Query!$O65)/D$9,IF($J$7=2,HLOOKUP(D$11,index1970,Query!$O65)/D$9 * HLOOKUP(D$11,comboutfac,Query!$O65),HLOOKUP(D$11,index1970,Query!$O65)/D$9 * HLOOKUP(D$11,comboutfac,Query!$O65) /D$8))</f>
        <v>0.53147382210672434</v>
      </c>
      <c r="E31" s="110">
        <f ca="1">IF($J$7=1,HLOOKUP(E$11,index1970,Query!$O65)/E$9,IF($J$7=2,HLOOKUP(E$11,index1970,Query!$O65)/E$9 * HLOOKUP(E$11,comboutfac,Query!$O65),HLOOKUP(E$11,index1970,Query!$O65)/E$9 * HLOOKUP(E$11,comboutfac,Query!$O65) /E$8))</f>
        <v>0.44451937299438687</v>
      </c>
      <c r="F31" s="110">
        <f ca="1">IF($J$7=1,HLOOKUP(F$11,index1970,Query!$O65)/F$9,IF($J$7=2,HLOOKUP(F$11,index1970,Query!$O65)/F$9 * HLOOKUP(F$11,comboutfac,Query!$O65),HLOOKUP(F$11,index1970,Query!$O65)/F$9 * HLOOKUP(F$11,comboutfac,Query!$O65) /F$8))</f>
        <v>0.53147382210672434</v>
      </c>
      <c r="G31" s="110">
        <f ca="1">IF($J$7=1,HLOOKUP(G$11,index1970,Query!$O65)/G$9,IF($J$7=2,HLOOKUP(G$11,index1970,Query!$O65)/G$9 * HLOOKUP(G$11,comboutfac,Query!$O65),HLOOKUP(G$11,index1970,Query!$O65)/G$9 * HLOOKUP(G$11,comboutfac,Query!$O65) /G$8))</f>
        <v>0.53147382210672434</v>
      </c>
      <c r="H31" s="110">
        <f ca="1">IF($J$7=1,HLOOKUP(H$11,index1970,Query!$O65)/H$9,IF($J$7=2,HLOOKUP(H$11,index1970,Query!$O65)/H$9 * HLOOKUP(H$11,comboutfac,Query!$O65),HLOOKUP(H$11,index1970,Query!$O65)/H$9 * HLOOKUP(H$11,comboutfac,Query!$O65) /H$8))</f>
        <v>0.53147382210672434</v>
      </c>
      <c r="I31" s="110">
        <f ca="1">IF($J$7=1,HLOOKUP(I$11,index1970,Query!$O65)/I$9,IF($J$7=2,HLOOKUP(I$11,index1970,Query!$O65)/I$9 * HLOOKUP(I$11,comboutfac,Query!$O65),HLOOKUP(I$11,index1970,Query!$O65)/I$9 * HLOOKUP(I$11,comboutfac,Query!$O65) /I$8))</f>
        <v>0.5181121468622798</v>
      </c>
      <c r="J31" s="110">
        <f ca="1">IF($J$7=1,HLOOKUP(J$11,index1970,Query!$O65)/J$9,IF($J$7=2,HLOOKUP(J$11,index1970,Query!$O65)/J$9 * HLOOKUP(J$11,comboutfac,Query!$O65),HLOOKUP(J$11,index1970,Query!$O65)/J$9 * HLOOKUP(J$11,comboutfac,Query!$O65) /J$8))</f>
        <v>0.38500197196327829</v>
      </c>
      <c r="K31" s="110">
        <f ca="1">IF($J$7=1,HLOOKUP(K$11,index1970,Query!$O65)/K$9,IF($J$7=2,HLOOKUP(K$11,index1970,Query!$O65)/K$9 * HLOOKUP(K$11,comboutfac,Query!$O65),HLOOKUP(K$11,index1970,Query!$O65)/K$9 * HLOOKUP(K$11,comboutfac,Query!$O65) /K$8))</f>
        <v>0.39435583129394797</v>
      </c>
      <c r="L31" s="110">
        <f ca="1">IF($J$7=1,HLOOKUP(L$11,index1970,Query!$O65)/L$9,IF($J$7=2,HLOOKUP(L$11,index1970,Query!$O65)/L$9 * HLOOKUP(L$11,comboutfac,Query!$O65),HLOOKUP(L$11,index1970,Query!$O65)/L$9 * HLOOKUP(L$11,comboutfac,Query!$O65) /L$8))</f>
        <v>0.50654452405475092</v>
      </c>
      <c r="M31" s="110">
        <f ca="1">IF($J$7=1,HLOOKUP(M$11,index1970,Query!$O65)/M$9,IF($J$7=2,HLOOKUP(M$11,index1970,Query!$O65)/M$9 * HLOOKUP(M$11,comboutfac,Query!$O65),HLOOKUP(M$11,index1970,Query!$O65)/M$9 * HLOOKUP(M$11,comboutfac,Query!$O65) /M$8))</f>
        <v>0.53147382210672434</v>
      </c>
      <c r="N31" s="110">
        <f ca="1">IF($J$7=1,HLOOKUP(N$11,index1970,Query!$O65)/N$9,IF($J$7=2,HLOOKUP(N$11,index1970,Query!$O65)/N$9 * HLOOKUP(N$11,comboutfac,Query!$O65),HLOOKUP(N$11,index1970,Query!$O65)/N$9 * HLOOKUP(N$11,comboutfac,Query!$O65) /N$8))</f>
        <v>0.53147382210672434</v>
      </c>
      <c r="O31" s="110">
        <f ca="1">IF($J$7=1,HLOOKUP(O$11,index1970,Query!$O65)/O$9,IF($J$7=2,HLOOKUP(O$11,index1970,Query!$O65)/O$9 * HLOOKUP(O$11,comboutfac,Query!$O65),HLOOKUP(O$11,index1970,Query!$O65)/O$9 * HLOOKUP(O$11,comboutfac,Query!$O65) /O$8))</f>
        <v>0.53147382210672434</v>
      </c>
      <c r="P31" s="110">
        <f ca="1">IF($J$7=1,HLOOKUP(P$11,index1970,Query!$O65)/P$9,IF($J$7=2,HLOOKUP(P$11,index1970,Query!$O65)/P$9 * HLOOKUP(P$11,comboutfac,Query!$O65),HLOOKUP(P$11,index1970,Query!$O65)/P$9 * HLOOKUP(P$11,comboutfac,Query!$O65) /P$8))</f>
        <v>0.40000152320960325</v>
      </c>
      <c r="Q31" s="110">
        <f ca="1">IF($J$7=1,HLOOKUP(Q$11,index1970,Query!$O65)/Q$9,IF($J$7=2,HLOOKUP(Q$11,index1970,Query!$O65)/Q$9 * HLOOKUP(Q$11,comboutfac,Query!$O65),HLOOKUP(Q$11,index1970,Query!$O65)/Q$9 * HLOOKUP(Q$11,comboutfac,Query!$O65) /Q$8))</f>
        <v>0.53147382210672423</v>
      </c>
      <c r="R31" s="110">
        <f ca="1">IF($J$7=1,HLOOKUP(R$11,index1970,Query!$O65)/R$9,IF($J$7=2,HLOOKUP(R$11,index1970,Query!$O65)/R$9 * HLOOKUP(R$11,comboutfac,Query!$O65),HLOOKUP(R$11,index1970,Query!$O65)/R$9 * HLOOKUP(R$11,comboutfac,Query!$O65) /R$8))</f>
        <v>0.4009195932191994</v>
      </c>
      <c r="S31" s="110">
        <f ca="1">IF($J$7=1,HLOOKUP(S$11,index1970,Query!$O65)/S$9,IF($J$7=2,HLOOKUP(S$11,index1970,Query!$O65)/S$9 * HLOOKUP(S$11,comboutfac,Query!$O65),HLOOKUP(S$11,index1970,Query!$O65)/S$9 * HLOOKUP(S$11,comboutfac,Query!$O65) /S$8))</f>
        <v>0.53147382210672423</v>
      </c>
      <c r="T31" s="110">
        <f ca="1">IF($J$7=1,HLOOKUP(T$11,index1970,Query!$O65)/T$9,IF($J$7=2,HLOOKUP(T$11,index1970,Query!$O65)/T$9 * HLOOKUP(T$11,comboutfac,Query!$O65),HLOOKUP(T$11,index1970,Query!$O65)/T$9 * HLOOKUP(T$11,comboutfac,Query!$O65) /T$8))</f>
        <v>0.53147382210672434</v>
      </c>
      <c r="U31" s="110">
        <f ca="1">IF($J$7=1,HLOOKUP(U$11,index1970,Query!$O65)/U$9,IF($J$7=2,HLOOKUP(U$11,index1970,Query!$O65)/U$9 * HLOOKUP(U$11,comboutfac,Query!$O65),HLOOKUP(U$11,index1970,Query!$O65)/U$9 * HLOOKUP(U$11,comboutfac,Query!$O65) /U$8))</f>
        <v>0.4470574465138642</v>
      </c>
      <c r="V31" s="110">
        <f ca="1">IF($J$7=1,HLOOKUP(V$11,index1970,Query!$O65)/V$9,IF($J$7=2,HLOOKUP(V$11,index1970,Query!$O65)/V$9 * HLOOKUP(V$11,comboutfac,Query!$O65),HLOOKUP(V$11,index1970,Query!$O65)/V$9 * HLOOKUP(V$11,comboutfac,Query!$O65) /V$8))</f>
        <v>0.53147382210672434</v>
      </c>
      <c r="W31" s="110">
        <f ca="1">IF($J$7=1,HLOOKUP(W$11,index1970,Query!$O65)/W$9,IF($J$7=2,HLOOKUP(W$11,index1970,Query!$O65)/W$9 * HLOOKUP(W$11,comboutfac,Query!$O65),HLOOKUP(W$11,index1970,Query!$O65)/W$9 * HLOOKUP(W$11,comboutfac,Query!$O65) /W$8))</f>
        <v>0.49026576280446399</v>
      </c>
      <c r="X31" s="110">
        <f ca="1">IF($J$7=1,HLOOKUP(X$11,index1970,Query!$O65)/X$9,IF($J$7=2,HLOOKUP(X$11,index1970,Query!$O65)/X$9 * HLOOKUP(X$11,comboutfac,Query!$O65),HLOOKUP(X$11,index1970,Query!$O65)/X$9 * HLOOKUP(X$11,comboutfac,Query!$O65) /X$8))</f>
        <v>0.53147382210672434</v>
      </c>
      <c r="Y31" s="110">
        <f ca="1">IF($J$7=1,HLOOKUP(Y$11,index1970,Query!$O65)/Y$9,IF($J$7=2,HLOOKUP(Y$11,index1970,Query!$O65)/Y$9 * HLOOKUP(Y$11,comboutfac,Query!$O65),HLOOKUP(Y$11,index1970,Query!$O65)/Y$9 * HLOOKUP(Y$11,comboutfac,Query!$O65) /Y$8))</f>
        <v>0.51970328534794497</v>
      </c>
      <c r="Z31" s="110">
        <f ca="1">IF($J$7=1,HLOOKUP(Z$11,index1970,Query!$O65)/Z$9,IF($J$7=2,HLOOKUP(Z$11,index1970,Query!$O65)/Z$9 * HLOOKUP(Z$11,comboutfac,Query!$O65),HLOOKUP(Z$11,index1970,Query!$O65)/Z$9 * HLOOKUP(Z$11,comboutfac,Query!$O65) /Z$8))</f>
        <v>0.44911033870528827</v>
      </c>
      <c r="AA31" s="110">
        <f ca="1">IF($J$7=1,HLOOKUP(AA$11,index1970,Query!$O65)/AA$9,IF($J$7=2,HLOOKUP(AA$11,index1970,Query!$O65)/AA$9 * HLOOKUP(AA$11,comboutfac,Query!$O65),HLOOKUP(AA$11,index1970,Query!$O65)/AA$9 * HLOOKUP(AA$11,comboutfac,Query!$O65) /AA$8))</f>
        <v>0.53147382210672434</v>
      </c>
      <c r="AB31" s="110">
        <f ca="1">IF($J$7=1,HLOOKUP(AB$11,index1970,Query!$O65)/AB$9,IF($J$7=2,HLOOKUP(AB$11,index1970,Query!$O65)/AB$9 * HLOOKUP(AB$11,comboutfac,Query!$O65),HLOOKUP(AB$11,index1970,Query!$O65)/AB$9 * HLOOKUP(AB$11,comboutfac,Query!$O65) /AB$8))</f>
        <v>0.49409194398023781</v>
      </c>
      <c r="AC31" s="110">
        <f ca="1">IF($J$7=1,HLOOKUP(AC$11,index1970,Query!$O65)/AC$9,IF($J$7=2,HLOOKUP(AC$11,index1970,Query!$O65)/AC$9 * HLOOKUP(AC$11,comboutfac,Query!$O65),HLOOKUP(AC$11,index1970,Query!$O65)/AC$9 * HLOOKUP(AC$11,comboutfac,Query!$O65) /AC$8))</f>
        <v>0.44407108692302971</v>
      </c>
      <c r="AD31" s="110">
        <f ca="1">IF($J$7=1,HLOOKUP(AD$11,index1970,Query!$O65)/AD$9,IF($J$7=2,HLOOKUP(AD$11,index1970,Query!$O65)/AD$9 * HLOOKUP(AD$11,comboutfac,Query!$O65),HLOOKUP(AD$11,index1970,Query!$O65)/AD$9 * HLOOKUP(AD$11,comboutfac,Query!$O65) /AD$8))</f>
        <v>0.53147382210672434</v>
      </c>
      <c r="AE31" s="110">
        <f ca="1">IF($J$7=1,HLOOKUP(AE$11,index1970,Query!$O65)/AE$9,IF($J$7=2,HLOOKUP(AE$11,index1970,Query!$O65)/AE$9 * HLOOKUP(AE$11,comboutfac,Query!$O65),HLOOKUP(AE$11,index1970,Query!$O65)/AE$9 * HLOOKUP(AE$11,comboutfac,Query!$O65) /AE$8))</f>
        <v>0.53147382210672434</v>
      </c>
      <c r="AF31" s="110">
        <f ca="1">IF($J$7=1,HLOOKUP(AF$11,index1970,Query!$O65)/AF$9,IF($J$7=2,HLOOKUP(AF$11,index1970,Query!$O65)/AF$9 * HLOOKUP(AF$11,comboutfac,Query!$O65),HLOOKUP(AF$11,index1970,Query!$O65)/AF$9 * HLOOKUP(AF$11,comboutfac,Query!$O65) /AF$8))</f>
        <v>0.531473822106724</v>
      </c>
      <c r="AG31" s="110">
        <f ca="1">IF($J$7=1,HLOOKUP(AG$11,index1970,Query!$O65)/AG$9,IF($J$7=2,HLOOKUP(AG$11,index1970,Query!$O65)/AG$9 * HLOOKUP(AG$11,comboutfac,Query!$O65),HLOOKUP(AG$11,index1970,Query!$O65)/AG$9 * HLOOKUP(AG$11,comboutfac,Query!$O65) /AG$8))</f>
        <v>0.53147382210672411</v>
      </c>
      <c r="AH31" s="110">
        <f ca="1">IF($J$7=1,HLOOKUP(AH$11,index1970,Query!$O65)/AH$9,IF($J$7=2,HLOOKUP(AH$11,index1970,Query!$O65)/AH$9 * HLOOKUP(AH$11,comboutfac,Query!$O65),HLOOKUP(AH$11,index1970,Query!$O65)/AH$9 * HLOOKUP(AH$11,comboutfac,Query!$O65) /AH$8))</f>
        <v>0.53147382210672434</v>
      </c>
      <c r="AI31" s="110">
        <f ca="1">IF($J$7=1,HLOOKUP(AI$11,index1970,Query!$O65)/AI$9,IF($J$7=2,HLOOKUP(AI$11,index1970,Query!$O65)/AI$9 * HLOOKUP(AI$11,comboutfac,Query!$O65),HLOOKUP(AI$11,index1970,Query!$O65)/AI$9 * HLOOKUP(AI$11,comboutfac,Query!$O65) /AI$8))</f>
        <v>0.53051239309846865</v>
      </c>
      <c r="AJ31" s="110">
        <f ca="1">IF($J$7=1,HLOOKUP(AJ$11,index1970,Query!$O65)/AJ$9,IF($J$7=2,HLOOKUP(AJ$11,index1970,Query!$O65)/AJ$9 * HLOOKUP(AJ$11,comboutfac,Query!$O65),HLOOKUP(AJ$11,index1970,Query!$O65)/AJ$9 * HLOOKUP(AJ$11,comboutfac,Query!$O65) /AJ$8))</f>
        <v>0.53147382210672434</v>
      </c>
      <c r="AK31" s="110">
        <f ca="1">IF($J$7=1,HLOOKUP(AK$11,index1970,Query!$O65)/AK$9,IF($J$7=2,HLOOKUP(AK$11,index1970,Query!$O65)/AK$9 * HLOOKUP(AK$11,comboutfac,Query!$O65),HLOOKUP(AK$11,index1970,Query!$O65)/AK$9 * HLOOKUP(AK$11,comboutfac,Query!$O65) /AK$8))</f>
        <v>0.53147382210672434</v>
      </c>
      <c r="AL31" s="110">
        <f ca="1">IF($J$7=1,HLOOKUP(AL$11,index1970,Query!$O65)/AL$9,IF($J$7=2,HLOOKUP(AL$11,index1970,Query!$O65)/AL$9 * HLOOKUP(AL$11,comboutfac,Query!$O65),HLOOKUP(AL$11,index1970,Query!$O65)/AL$9 * HLOOKUP(AL$11,comboutfac,Query!$O65) /AL$8))</f>
        <v>0.40479040449862569</v>
      </c>
      <c r="AM31" s="110">
        <f ca="1">IF($J$7=1,HLOOKUP(AM$11,index1970,Query!$O65)/AM$9,IF($J$7=2,HLOOKUP(AM$11,index1970,Query!$O65)/AM$9 * HLOOKUP(AM$11,comboutfac,Query!$O65),HLOOKUP(AM$11,index1970,Query!$O65)/AM$9 * HLOOKUP(AM$11,comboutfac,Query!$O65) /AM$8))</f>
        <v>0.53147382210672423</v>
      </c>
      <c r="AN31" s="110">
        <f ca="1">IF($J$7=1,HLOOKUP(AN$11,index1970,Query!$O65)/AN$9,IF($J$7=2,HLOOKUP(AN$11,index1970,Query!$O65)/AN$9 * HLOOKUP(AN$11,comboutfac,Query!$O65),HLOOKUP(AN$11,index1970,Query!$O65)/AN$9 * HLOOKUP(AN$11,comboutfac,Query!$O65) /AN$8))</f>
        <v>0.41119341295260764</v>
      </c>
      <c r="AO31" s="110">
        <f ca="1">IF($J$7=1,HLOOKUP(AO$11,index1970,Query!$O65)/AO$9,IF($J$7=2,HLOOKUP(AO$11,index1970,Query!$O65)/AO$9 * HLOOKUP(AO$11,comboutfac,Query!$O65),HLOOKUP(AO$11,index1970,Query!$O65)/AO$9 * HLOOKUP(AO$11,comboutfac,Query!$O65) /AO$8))</f>
        <v>0.53147382210672423</v>
      </c>
      <c r="AP31" s="110">
        <f ca="1">IF($J$7=1,HLOOKUP(AP$11,index1970,Query!$O65)/AP$9,IF($J$7=2,HLOOKUP(AP$11,index1970,Query!$O65)/AP$9 * HLOOKUP(AP$11,comboutfac,Query!$O65),HLOOKUP(AP$11,index1970,Query!$O65)/AP$9 * HLOOKUP(AP$11,comboutfac,Query!$O65) /AP$8))</f>
        <v>0.531473822106724</v>
      </c>
      <c r="AQ31" s="647">
        <f ca="1">IF($J$7=1,HLOOKUP(AQ$11,index1970,Query!$O65)/AQ$9,IF($J$7=2,HLOOKUP(AQ$11,index1970,Query!$O65)/AQ$9 * HLOOKUP(AQ$11,comboutfac,Query!$O65),HLOOKUP(AQ$11,index1970,Query!$O65)/AQ$9 * HLOOKUP(AQ$11,comboutfac,Query!$O65) /AQ$8))</f>
        <v>0.4470574465138642</v>
      </c>
      <c r="AR31" s="110">
        <f ca="1">IF($J$7=1,HLOOKUP(AR$11,index1970,Query!$O65)/AR$9,IF($J$7=2,HLOOKUP(AR$11,index1970,Query!$O65)/AR$9 * HLOOKUP(AR$11,comboutfac,Query!$O65),HLOOKUP(AR$11,index1970,Query!$O65)/AR$9 * HLOOKUP(AR$11,comboutfac,Query!$O65) /AR$8))</f>
        <v>0.53147382210672411</v>
      </c>
      <c r="AS31" s="194"/>
    </row>
    <row r="32" spans="1:45" s="112" customFormat="1">
      <c r="A32" s="111">
        <f t="shared" si="6"/>
        <v>1987</v>
      </c>
      <c r="B32" s="110">
        <f ca="1">IF($J$7=1,HLOOKUP(B$11,index1970,Query!$O66)/B$9,IF($J$7=2,HLOOKUP(B$11,index1970,Query!$O66)/B$9 * HLOOKUP(B$11,comboutfac,Query!$O66),HLOOKUP(B$11,index1970,Query!$O66)/B$9 * HLOOKUP(B$11,comboutfac,Query!$O66) /B$8))</f>
        <v>0.54582361530360568</v>
      </c>
      <c r="C32" s="110">
        <f ca="1">IF($J$7=1,HLOOKUP(C$11,index1970,Query!$O66)/C$9,IF($J$7=2,HLOOKUP(C$11,index1970,Query!$O66)/C$9 * HLOOKUP(C$11,comboutfac,Query!$O66),HLOOKUP(C$11,index1970,Query!$O66)/C$9 * HLOOKUP(C$11,comboutfac,Query!$O66) /C$8))</f>
        <v>0.54582361530360579</v>
      </c>
      <c r="D32" s="110">
        <f ca="1">IF($J$7=1,HLOOKUP(D$11,index1970,Query!$O66)/D$9,IF($J$7=2,HLOOKUP(D$11,index1970,Query!$O66)/D$9 * HLOOKUP(D$11,comboutfac,Query!$O66),HLOOKUP(D$11,index1970,Query!$O66)/D$9 * HLOOKUP(D$11,comboutfac,Query!$O66) /D$8))</f>
        <v>0.54582361530360579</v>
      </c>
      <c r="E32" s="110">
        <f ca="1">IF($J$7=1,HLOOKUP(E$11,index1970,Query!$O66)/E$9,IF($J$7=2,HLOOKUP(E$11,index1970,Query!$O66)/E$9 * HLOOKUP(E$11,comboutfac,Query!$O66),HLOOKUP(E$11,index1970,Query!$O66)/E$9 * HLOOKUP(E$11,comboutfac,Query!$O66) /E$8))</f>
        <v>0.45452105888676059</v>
      </c>
      <c r="F32" s="110">
        <f ca="1">IF($J$7=1,HLOOKUP(F$11,index1970,Query!$O66)/F$9,IF($J$7=2,HLOOKUP(F$11,index1970,Query!$O66)/F$9 * HLOOKUP(F$11,comboutfac,Query!$O66),HLOOKUP(F$11,index1970,Query!$O66)/F$9 * HLOOKUP(F$11,comboutfac,Query!$O66) /F$8))</f>
        <v>0.54582361530360579</v>
      </c>
      <c r="G32" s="110">
        <f ca="1">IF($J$7=1,HLOOKUP(G$11,index1970,Query!$O66)/G$9,IF($J$7=2,HLOOKUP(G$11,index1970,Query!$O66)/G$9 * HLOOKUP(G$11,comboutfac,Query!$O66),HLOOKUP(G$11,index1970,Query!$O66)/G$9 * HLOOKUP(G$11,comboutfac,Query!$O66) /G$8))</f>
        <v>0.54582361530360579</v>
      </c>
      <c r="H32" s="110">
        <f ca="1">IF($J$7=1,HLOOKUP(H$11,index1970,Query!$O66)/H$9,IF($J$7=2,HLOOKUP(H$11,index1970,Query!$O66)/H$9 * HLOOKUP(H$11,comboutfac,Query!$O66),HLOOKUP(H$11,index1970,Query!$O66)/H$9 * HLOOKUP(H$11,comboutfac,Query!$O66) /H$8))</f>
        <v>0.54582361530360579</v>
      </c>
      <c r="I32" s="110">
        <f ca="1">IF($J$7=1,HLOOKUP(I$11,index1970,Query!$O66)/I$9,IF($J$7=2,HLOOKUP(I$11,index1970,Query!$O66)/I$9 * HLOOKUP(I$11,comboutfac,Query!$O66),HLOOKUP(I$11,index1970,Query!$O66)/I$9 * HLOOKUP(I$11,comboutfac,Query!$O66) /I$8))</f>
        <v>0.53177476417503811</v>
      </c>
      <c r="J32" s="110">
        <f ca="1">IF($J$7=1,HLOOKUP(J$11,index1970,Query!$O66)/J$9,IF($J$7=2,HLOOKUP(J$11,index1970,Query!$O66)/J$9 * HLOOKUP(J$11,comboutfac,Query!$O66),HLOOKUP(J$11,index1970,Query!$O66)/J$9 * HLOOKUP(J$11,comboutfac,Query!$O66) /J$8))</f>
        <v>0.3535021703718742</v>
      </c>
      <c r="K32" s="110">
        <f ca="1">IF($J$7=1,HLOOKUP(K$11,index1970,Query!$O66)/K$9,IF($J$7=2,HLOOKUP(K$11,index1970,Query!$O66)/K$9 * HLOOKUP(K$11,comboutfac,Query!$O66),HLOOKUP(K$11,index1970,Query!$O66)/K$9 * HLOOKUP(K$11,comboutfac,Query!$O66) /K$8))</f>
        <v>0.40322883749806177</v>
      </c>
      <c r="L32" s="110">
        <f ca="1">IF($J$7=1,HLOOKUP(L$11,index1970,Query!$O66)/L$9,IF($J$7=2,HLOOKUP(L$11,index1970,Query!$O66)/L$9 * HLOOKUP(L$11,comboutfac,Query!$O66),HLOOKUP(L$11,index1970,Query!$O66)/L$9 * HLOOKUP(L$11,comboutfac,Query!$O66) /L$8))</f>
        <v>0.52002711804917501</v>
      </c>
      <c r="M32" s="110">
        <f ca="1">IF($J$7=1,HLOOKUP(M$11,index1970,Query!$O66)/M$9,IF($J$7=2,HLOOKUP(M$11,index1970,Query!$O66)/M$9 * HLOOKUP(M$11,comboutfac,Query!$O66),HLOOKUP(M$11,index1970,Query!$O66)/M$9 * HLOOKUP(M$11,comboutfac,Query!$O66) /M$8))</f>
        <v>0.54582361530360579</v>
      </c>
      <c r="N32" s="110">
        <f ca="1">IF($J$7=1,HLOOKUP(N$11,index1970,Query!$O66)/N$9,IF($J$7=2,HLOOKUP(N$11,index1970,Query!$O66)/N$9 * HLOOKUP(N$11,comboutfac,Query!$O66),HLOOKUP(N$11,index1970,Query!$O66)/N$9 * HLOOKUP(N$11,comboutfac,Query!$O66) /N$8))</f>
        <v>0.54582361530360579</v>
      </c>
      <c r="O32" s="110">
        <f ca="1">IF($J$7=1,HLOOKUP(O$11,index1970,Query!$O66)/O$9,IF($J$7=2,HLOOKUP(O$11,index1970,Query!$O66)/O$9 * HLOOKUP(O$11,comboutfac,Query!$O66),HLOOKUP(O$11,index1970,Query!$O66)/O$9 * HLOOKUP(O$11,comboutfac,Query!$O66) /O$8))</f>
        <v>0.54582361530360579</v>
      </c>
      <c r="P32" s="110">
        <f ca="1">IF($J$7=1,HLOOKUP(P$11,index1970,Query!$O66)/P$9,IF($J$7=2,HLOOKUP(P$11,index1970,Query!$O66)/P$9 * HLOOKUP(P$11,comboutfac,Query!$O66),HLOOKUP(P$11,index1970,Query!$O66)/P$9 * HLOOKUP(P$11,comboutfac,Query!$O66) /P$8))</f>
        <v>0.40912215794106693</v>
      </c>
      <c r="Q32" s="110">
        <f ca="1">IF($J$7=1,HLOOKUP(Q$11,index1970,Query!$O66)/Q$9,IF($J$7=2,HLOOKUP(Q$11,index1970,Query!$O66)/Q$9 * HLOOKUP(Q$11,comboutfac,Query!$O66),HLOOKUP(Q$11,index1970,Query!$O66)/Q$9 * HLOOKUP(Q$11,comboutfac,Query!$O66) /Q$8))</f>
        <v>0.54582361530360579</v>
      </c>
      <c r="R32" s="110">
        <f ca="1">IF($J$7=1,HLOOKUP(R$11,index1970,Query!$O66)/R$9,IF($J$7=2,HLOOKUP(R$11,index1970,Query!$O66)/R$9 * HLOOKUP(R$11,comboutfac,Query!$O66),HLOOKUP(R$11,index1970,Query!$O66)/R$9 * HLOOKUP(R$11,comboutfac,Query!$O66) /R$8))</f>
        <v>0.41013579184361298</v>
      </c>
      <c r="S32" s="110">
        <f ca="1">IF($J$7=1,HLOOKUP(S$11,index1970,Query!$O66)/S$9,IF($J$7=2,HLOOKUP(S$11,index1970,Query!$O66)/S$9 * HLOOKUP(S$11,comboutfac,Query!$O66),HLOOKUP(S$11,index1970,Query!$O66)/S$9 * HLOOKUP(S$11,comboutfac,Query!$O66) /S$8))</f>
        <v>0.54582361530360579</v>
      </c>
      <c r="T32" s="110">
        <f ca="1">IF($J$7=1,HLOOKUP(T$11,index1970,Query!$O66)/T$9,IF($J$7=2,HLOOKUP(T$11,index1970,Query!$O66)/T$9 * HLOOKUP(T$11,comboutfac,Query!$O66),HLOOKUP(T$11,index1970,Query!$O66)/T$9 * HLOOKUP(T$11,comboutfac,Query!$O66) /T$8))</f>
        <v>0.54582361530360579</v>
      </c>
      <c r="U32" s="110">
        <f ca="1">IF($J$7=1,HLOOKUP(U$11,index1970,Query!$O66)/U$9,IF($J$7=2,HLOOKUP(U$11,index1970,Query!$O66)/U$9 * HLOOKUP(U$11,comboutfac,Query!$O66),HLOOKUP(U$11,index1970,Query!$O66)/U$9 * HLOOKUP(U$11,comboutfac,Query!$O66) /U$8))</f>
        <v>0.45376330821157213</v>
      </c>
      <c r="V32" s="110">
        <f ca="1">IF($J$7=1,HLOOKUP(V$11,index1970,Query!$O66)/V$9,IF($J$7=2,HLOOKUP(V$11,index1970,Query!$O66)/V$9 * HLOOKUP(V$11,comboutfac,Query!$O66),HLOOKUP(V$11,index1970,Query!$O66)/V$9 * HLOOKUP(V$11,comboutfac,Query!$O66) /V$8))</f>
        <v>0.54582361530360579</v>
      </c>
      <c r="W32" s="110">
        <f ca="1">IF($J$7=1,HLOOKUP(W$11,index1970,Query!$O66)/W$9,IF($J$7=2,HLOOKUP(W$11,index1970,Query!$O66)/W$9 * HLOOKUP(W$11,comboutfac,Query!$O66),HLOOKUP(W$11,index1970,Query!$O66)/W$9 * HLOOKUP(W$11,comboutfac,Query!$O66) /W$8))</f>
        <v>0.50207092446453372</v>
      </c>
      <c r="X32" s="110">
        <f ca="1">IF($J$7=1,HLOOKUP(X$11,index1970,Query!$O66)/X$9,IF($J$7=2,HLOOKUP(X$11,index1970,Query!$O66)/X$9 * HLOOKUP(X$11,comboutfac,Query!$O66),HLOOKUP(X$11,index1970,Query!$O66)/X$9 * HLOOKUP(X$11,comboutfac,Query!$O66) /X$8))</f>
        <v>0.54582361530360579</v>
      </c>
      <c r="Y32" s="110">
        <f ca="1">IF($J$7=1,HLOOKUP(Y$11,index1970,Query!$O66)/Y$9,IF($J$7=2,HLOOKUP(Y$11,index1970,Query!$O66)/Y$9 * HLOOKUP(Y$11,comboutfac,Query!$O66),HLOOKUP(Y$11,index1970,Query!$O66)/Y$9 * HLOOKUP(Y$11,comboutfac,Query!$O66) /Y$8))</f>
        <v>0.53206186523684007</v>
      </c>
      <c r="Z32" s="110">
        <f ca="1">IF($J$7=1,HLOOKUP(Z$11,index1970,Query!$O66)/Z$9,IF($J$7=2,HLOOKUP(Z$11,index1970,Query!$O66)/Z$9 * HLOOKUP(Z$11,comboutfac,Query!$O66),HLOOKUP(Z$11,index1970,Query!$O66)/Z$9 * HLOOKUP(Z$11,comboutfac,Query!$O66) /Z$8))</f>
        <v>0.45728369888452836</v>
      </c>
      <c r="AA32" s="110">
        <f ca="1">IF($J$7=1,HLOOKUP(AA$11,index1970,Query!$O66)/AA$9,IF($J$7=2,HLOOKUP(AA$11,index1970,Query!$O66)/AA$9 * HLOOKUP(AA$11,comboutfac,Query!$O66),HLOOKUP(AA$11,index1970,Query!$O66)/AA$9 * HLOOKUP(AA$11,comboutfac,Query!$O66) /AA$8))</f>
        <v>0.54582361530360579</v>
      </c>
      <c r="AB32" s="110">
        <f ca="1">IF($J$7=1,HLOOKUP(AB$11,index1970,Query!$O66)/AB$9,IF($J$7=2,HLOOKUP(AB$11,index1970,Query!$O66)/AB$9 * HLOOKUP(AB$11,comboutfac,Query!$O66),HLOOKUP(AB$11,index1970,Query!$O66)/AB$9 * HLOOKUP(AB$11,comboutfac,Query!$O66) /AB$8))</f>
        <v>0.50642014168942651</v>
      </c>
      <c r="AC32" s="110">
        <f ca="1">IF($J$7=1,HLOOKUP(AC$11,index1970,Query!$O66)/AC$9,IF($J$7=2,HLOOKUP(AC$11,index1970,Query!$O66)/AC$9 * HLOOKUP(AC$11,comboutfac,Query!$O66),HLOOKUP(AC$11,index1970,Query!$O66)/AC$9 * HLOOKUP(AC$11,comboutfac,Query!$O66) /AC$8))</f>
        <v>0.44861645714314075</v>
      </c>
      <c r="AD32" s="110">
        <f ca="1">IF($J$7=1,HLOOKUP(AD$11,index1970,Query!$O66)/AD$9,IF($J$7=2,HLOOKUP(AD$11,index1970,Query!$O66)/AD$9 * HLOOKUP(AD$11,comboutfac,Query!$O66),HLOOKUP(AD$11,index1970,Query!$O66)/AD$9 * HLOOKUP(AD$11,comboutfac,Query!$O66) /AD$8))</f>
        <v>0.54582361530360579</v>
      </c>
      <c r="AE32" s="110">
        <f ca="1">IF($J$7=1,HLOOKUP(AE$11,index1970,Query!$O66)/AE$9,IF($J$7=2,HLOOKUP(AE$11,index1970,Query!$O66)/AE$9 * HLOOKUP(AE$11,comboutfac,Query!$O66),HLOOKUP(AE$11,index1970,Query!$O66)/AE$9 * HLOOKUP(AE$11,comboutfac,Query!$O66) /AE$8))</f>
        <v>0.54582361530360579</v>
      </c>
      <c r="AF32" s="110">
        <f ca="1">IF($J$7=1,HLOOKUP(AF$11,index1970,Query!$O66)/AF$9,IF($J$7=2,HLOOKUP(AF$11,index1970,Query!$O66)/AF$9 * HLOOKUP(AF$11,comboutfac,Query!$O66),HLOOKUP(AF$11,index1970,Query!$O66)/AF$9 * HLOOKUP(AF$11,comboutfac,Query!$O66) /AF$8))</f>
        <v>0.54582361530360546</v>
      </c>
      <c r="AG32" s="110">
        <f ca="1">IF($J$7=1,HLOOKUP(AG$11,index1970,Query!$O66)/AG$9,IF($J$7=2,HLOOKUP(AG$11,index1970,Query!$O66)/AG$9 * HLOOKUP(AG$11,comboutfac,Query!$O66),HLOOKUP(AG$11,index1970,Query!$O66)/AG$9 * HLOOKUP(AG$11,comboutfac,Query!$O66) /AG$8))</f>
        <v>0.54582361530360568</v>
      </c>
      <c r="AH32" s="110">
        <f ca="1">IF($J$7=1,HLOOKUP(AH$11,index1970,Query!$O66)/AH$9,IF($J$7=2,HLOOKUP(AH$11,index1970,Query!$O66)/AH$9 * HLOOKUP(AH$11,comboutfac,Query!$O66),HLOOKUP(AH$11,index1970,Query!$O66)/AH$9 * HLOOKUP(AH$11,comboutfac,Query!$O66) /AH$8))</f>
        <v>0.54582361530360579</v>
      </c>
      <c r="AI32" s="110">
        <f ca="1">IF($J$7=1,HLOOKUP(AI$11,index1970,Query!$O66)/AI$9,IF($J$7=2,HLOOKUP(AI$11,index1970,Query!$O66)/AI$9 * HLOOKUP(AI$11,comboutfac,Query!$O66),HLOOKUP(AI$11,index1970,Query!$O66)/AI$9 * HLOOKUP(AI$11,comboutfac,Query!$O66) /AI$8))</f>
        <v>0.54481157066728447</v>
      </c>
      <c r="AJ32" s="110">
        <f ca="1">IF($J$7=1,HLOOKUP(AJ$11,index1970,Query!$O66)/AJ$9,IF($J$7=2,HLOOKUP(AJ$11,index1970,Query!$O66)/AJ$9 * HLOOKUP(AJ$11,comboutfac,Query!$O66),HLOOKUP(AJ$11,index1970,Query!$O66)/AJ$9 * HLOOKUP(AJ$11,comboutfac,Query!$O66) /AJ$8))</f>
        <v>0.54582361530360579</v>
      </c>
      <c r="AK32" s="110">
        <f ca="1">IF($J$7=1,HLOOKUP(AK$11,index1970,Query!$O66)/AK$9,IF($J$7=2,HLOOKUP(AK$11,index1970,Query!$O66)/AK$9 * HLOOKUP(AK$11,comboutfac,Query!$O66),HLOOKUP(AK$11,index1970,Query!$O66)/AK$9 * HLOOKUP(AK$11,comboutfac,Query!$O66) /AK$8))</f>
        <v>0.5458236153036059</v>
      </c>
      <c r="AL32" s="110">
        <f ca="1">IF($J$7=1,HLOOKUP(AL$11,index1970,Query!$O66)/AL$9,IF($J$7=2,HLOOKUP(AL$11,index1970,Query!$O66)/AL$9 * HLOOKUP(AL$11,comboutfac,Query!$O66),HLOOKUP(AL$11,index1970,Query!$O66)/AL$9 * HLOOKUP(AL$11,comboutfac,Query!$O66) /AL$8))</f>
        <v>0.41430257421393885</v>
      </c>
      <c r="AM32" s="110">
        <f ca="1">IF($J$7=1,HLOOKUP(AM$11,index1970,Query!$O66)/AM$9,IF($J$7=2,HLOOKUP(AM$11,index1970,Query!$O66)/AM$9 * HLOOKUP(AM$11,comboutfac,Query!$O66),HLOOKUP(AM$11,index1970,Query!$O66)/AM$9 * HLOOKUP(AM$11,comboutfac,Query!$O66) /AM$8))</f>
        <v>0.54582361530360579</v>
      </c>
      <c r="AN32" s="110">
        <f ca="1">IF($J$7=1,HLOOKUP(AN$11,index1970,Query!$O66)/AN$9,IF($J$7=2,HLOOKUP(AN$11,index1970,Query!$O66)/AN$9 * HLOOKUP(AN$11,comboutfac,Query!$O66),HLOOKUP(AN$11,index1970,Query!$O66)/AN$9 * HLOOKUP(AN$11,comboutfac,Query!$O66) /AN$8))</f>
        <v>0.42078653462862914</v>
      </c>
      <c r="AO32" s="110">
        <f ca="1">IF($J$7=1,HLOOKUP(AO$11,index1970,Query!$O66)/AO$9,IF($J$7=2,HLOOKUP(AO$11,index1970,Query!$O66)/AO$9 * HLOOKUP(AO$11,comboutfac,Query!$O66),HLOOKUP(AO$11,index1970,Query!$O66)/AO$9 * HLOOKUP(AO$11,comboutfac,Query!$O66) /AO$8))</f>
        <v>0.54582361530360579</v>
      </c>
      <c r="AP32" s="110">
        <f ca="1">IF($J$7=1,HLOOKUP(AP$11,index1970,Query!$O66)/AP$9,IF($J$7=2,HLOOKUP(AP$11,index1970,Query!$O66)/AP$9 * HLOOKUP(AP$11,comboutfac,Query!$O66),HLOOKUP(AP$11,index1970,Query!$O66)/AP$9 * HLOOKUP(AP$11,comboutfac,Query!$O66) /AP$8))</f>
        <v>0.54582361530360546</v>
      </c>
      <c r="AQ32" s="647">
        <f ca="1">IF($J$7=1,HLOOKUP(AQ$11,index1970,Query!$O66)/AQ$9,IF($J$7=2,HLOOKUP(AQ$11,index1970,Query!$O66)/AQ$9 * HLOOKUP(AQ$11,comboutfac,Query!$O66),HLOOKUP(AQ$11,index1970,Query!$O66)/AQ$9 * HLOOKUP(AQ$11,comboutfac,Query!$O66) /AQ$8))</f>
        <v>0.45376330821157213</v>
      </c>
      <c r="AR32" s="110">
        <f ca="1">IF($J$7=1,HLOOKUP(AR$11,index1970,Query!$O66)/AR$9,IF($J$7=2,HLOOKUP(AR$11,index1970,Query!$O66)/AR$9 * HLOOKUP(AR$11,comboutfac,Query!$O66),HLOOKUP(AR$11,index1970,Query!$O66)/AR$9 * HLOOKUP(AR$11,comboutfac,Query!$O66) /AR$8))</f>
        <v>0.54582361530360568</v>
      </c>
      <c r="AS32" s="194"/>
    </row>
    <row r="33" spans="1:45" s="112" customFormat="1">
      <c r="A33" s="111">
        <f t="shared" si="6"/>
        <v>1988</v>
      </c>
      <c r="B33" s="110">
        <f ca="1">IF($J$7=1,HLOOKUP(B$11,index1970,Query!$O67)/B$9,IF($J$7=2,HLOOKUP(B$11,index1970,Query!$O67)/B$9 * HLOOKUP(B$11,comboutfac,Query!$O67),HLOOKUP(B$11,index1970,Query!$O67)/B$9 * HLOOKUP(B$11,comboutfac,Query!$O67) /B$8))</f>
        <v>0.56219832376271384</v>
      </c>
      <c r="C33" s="110">
        <f ca="1">IF($J$7=1,HLOOKUP(C$11,index1970,Query!$O67)/C$9,IF($J$7=2,HLOOKUP(C$11,index1970,Query!$O67)/C$9 * HLOOKUP(C$11,comboutfac,Query!$O67),HLOOKUP(C$11,index1970,Query!$O67)/C$9 * HLOOKUP(C$11,comboutfac,Query!$O67) /C$8))</f>
        <v>0.56219832376271395</v>
      </c>
      <c r="D33" s="110">
        <f ca="1">IF($J$7=1,HLOOKUP(D$11,index1970,Query!$O67)/D$9,IF($J$7=2,HLOOKUP(D$11,index1970,Query!$O67)/D$9 * HLOOKUP(D$11,comboutfac,Query!$O67),HLOOKUP(D$11,index1970,Query!$O67)/D$9 * HLOOKUP(D$11,comboutfac,Query!$O67) /D$8))</f>
        <v>0.56219832376271395</v>
      </c>
      <c r="E33" s="110">
        <f ca="1">IF($J$7=1,HLOOKUP(E$11,index1970,Query!$O67)/E$9,IF($J$7=2,HLOOKUP(E$11,index1970,Query!$O67)/E$9 * HLOOKUP(E$11,comboutfac,Query!$O67),HLOOKUP(E$11,index1970,Query!$O67)/E$9 * HLOOKUP(E$11,comboutfac,Query!$O67) /E$8))</f>
        <v>0.46470233060582405</v>
      </c>
      <c r="F33" s="110">
        <f ca="1">IF($J$7=1,HLOOKUP(F$11,index1970,Query!$O67)/F$9,IF($J$7=2,HLOOKUP(F$11,index1970,Query!$O67)/F$9 * HLOOKUP(F$11,comboutfac,Query!$O67),HLOOKUP(F$11,index1970,Query!$O67)/F$9 * HLOOKUP(F$11,comboutfac,Query!$O67) /F$8))</f>
        <v>0.56219832376271395</v>
      </c>
      <c r="G33" s="110">
        <f ca="1">IF($J$7=1,HLOOKUP(G$11,index1970,Query!$O67)/G$9,IF($J$7=2,HLOOKUP(G$11,index1970,Query!$O67)/G$9 * HLOOKUP(G$11,comboutfac,Query!$O67),HLOOKUP(G$11,index1970,Query!$O67)/G$9 * HLOOKUP(G$11,comboutfac,Query!$O67) /G$8))</f>
        <v>0.56219832376271406</v>
      </c>
      <c r="H33" s="110">
        <f ca="1">IF($J$7=1,HLOOKUP(H$11,index1970,Query!$O67)/H$9,IF($J$7=2,HLOOKUP(H$11,index1970,Query!$O67)/H$9 * HLOOKUP(H$11,comboutfac,Query!$O67),HLOOKUP(H$11,index1970,Query!$O67)/H$9 * HLOOKUP(H$11,comboutfac,Query!$O67) /H$8))</f>
        <v>0.56219832376271406</v>
      </c>
      <c r="I33" s="110">
        <f ca="1">IF($J$7=1,HLOOKUP(I$11,index1970,Query!$O67)/I$9,IF($J$7=2,HLOOKUP(I$11,index1970,Query!$O67)/I$9 * HLOOKUP(I$11,comboutfac,Query!$O67),HLOOKUP(I$11,index1970,Query!$O67)/I$9 * HLOOKUP(I$11,comboutfac,Query!$O67) /I$8))</f>
        <v>0.54716219875120709</v>
      </c>
      <c r="J33" s="110">
        <f ca="1">IF($J$7=1,HLOOKUP(J$11,index1970,Query!$O67)/J$9,IF($J$7=2,HLOOKUP(J$11,index1970,Query!$O67)/J$9 * HLOOKUP(J$11,comboutfac,Query!$O67),HLOOKUP(J$11,index1970,Query!$O67)/J$9 * HLOOKUP(J$11,comboutfac,Query!$O67) /J$8))</f>
        <v>0.29631974160355917</v>
      </c>
      <c r="K33" s="110">
        <f ca="1">IF($J$7=1,HLOOKUP(K$11,index1970,Query!$O67)/K$9,IF($J$7=2,HLOOKUP(K$11,index1970,Query!$O67)/K$9 * HLOOKUP(K$11,comboutfac,Query!$O67),HLOOKUP(K$11,index1970,Query!$O67)/K$9 * HLOOKUP(K$11,comboutfac,Query!$O67) /K$8))</f>
        <v>0.41226116345801828</v>
      </c>
      <c r="L33" s="110">
        <f ca="1">IF($J$7=1,HLOOKUP(L$11,index1970,Query!$O67)/L$9,IF($J$7=2,HLOOKUP(L$11,index1970,Query!$O67)/L$9 * HLOOKUP(L$11,comboutfac,Query!$O67),HLOOKUP(L$11,index1970,Query!$O67)/L$9 * HLOOKUP(L$11,comboutfac,Query!$O67) /L$8))</f>
        <v>0.53524512407749902</v>
      </c>
      <c r="M33" s="110">
        <f ca="1">IF($J$7=1,HLOOKUP(M$11,index1970,Query!$O67)/M$9,IF($J$7=2,HLOOKUP(M$11,index1970,Query!$O67)/M$9 * HLOOKUP(M$11,comboutfac,Query!$O67),HLOOKUP(M$11,index1970,Query!$O67)/M$9 * HLOOKUP(M$11,comboutfac,Query!$O67) /M$8))</f>
        <v>0.56219832376271395</v>
      </c>
      <c r="N33" s="110">
        <f ca="1">IF($J$7=1,HLOOKUP(N$11,index1970,Query!$O67)/N$9,IF($J$7=2,HLOOKUP(N$11,index1970,Query!$O67)/N$9 * HLOOKUP(N$11,comboutfac,Query!$O67),HLOOKUP(N$11,index1970,Query!$O67)/N$9 * HLOOKUP(N$11,comboutfac,Query!$O67) /N$8))</f>
        <v>0.56219832376271395</v>
      </c>
      <c r="O33" s="110">
        <f ca="1">IF($J$7=1,HLOOKUP(O$11,index1970,Query!$O67)/O$9,IF($J$7=2,HLOOKUP(O$11,index1970,Query!$O67)/O$9 * HLOOKUP(O$11,comboutfac,Query!$O67),HLOOKUP(O$11,index1970,Query!$O67)/O$9 * HLOOKUP(O$11,comboutfac,Query!$O67) /O$8))</f>
        <v>0.56219832376271395</v>
      </c>
      <c r="P33" s="110">
        <f ca="1">IF($J$7=1,HLOOKUP(P$11,index1970,Query!$O67)/P$9,IF($J$7=2,HLOOKUP(P$11,index1970,Query!$O67)/P$9 * HLOOKUP(P$11,comboutfac,Query!$O67),HLOOKUP(P$11,index1970,Query!$O67)/P$9 * HLOOKUP(P$11,comboutfac,Query!$O67) /P$8))</f>
        <v>0.41846025922278762</v>
      </c>
      <c r="Q33" s="110">
        <f ca="1">IF($J$7=1,HLOOKUP(Q$11,index1970,Query!$O67)/Q$9,IF($J$7=2,HLOOKUP(Q$11,index1970,Query!$O67)/Q$9 * HLOOKUP(Q$11,comboutfac,Query!$O67),HLOOKUP(Q$11,index1970,Query!$O67)/Q$9 * HLOOKUP(Q$11,comboutfac,Query!$O67) /Q$8))</f>
        <v>0.56219832376271395</v>
      </c>
      <c r="R33" s="110">
        <f ca="1">IF($J$7=1,HLOOKUP(R$11,index1970,Query!$O67)/R$9,IF($J$7=2,HLOOKUP(R$11,index1970,Query!$O67)/R$9 * HLOOKUP(R$11,comboutfac,Query!$O67),HLOOKUP(R$11,index1970,Query!$O67)/R$9 * HLOOKUP(R$11,comboutfac,Query!$O67) /R$8))</f>
        <v>0.41946669764894634</v>
      </c>
      <c r="S33" s="110">
        <f ca="1">IF($J$7=1,HLOOKUP(S$11,index1970,Query!$O67)/S$9,IF($J$7=2,HLOOKUP(S$11,index1970,Query!$O67)/S$9 * HLOOKUP(S$11,comboutfac,Query!$O67),HLOOKUP(S$11,index1970,Query!$O67)/S$9 * HLOOKUP(S$11,comboutfac,Query!$O67) /S$8))</f>
        <v>0.56219832376271395</v>
      </c>
      <c r="T33" s="110">
        <f ca="1">IF($J$7=1,HLOOKUP(T$11,index1970,Query!$O67)/T$9,IF($J$7=2,HLOOKUP(T$11,index1970,Query!$O67)/T$9 * HLOOKUP(T$11,comboutfac,Query!$O67),HLOOKUP(T$11,index1970,Query!$O67)/T$9 * HLOOKUP(T$11,comboutfac,Query!$O67) /T$8))</f>
        <v>0.56219832376271395</v>
      </c>
      <c r="U33" s="110">
        <f ca="1">IF($J$7=1,HLOOKUP(U$11,index1970,Query!$O67)/U$9,IF($J$7=2,HLOOKUP(U$11,index1970,Query!$O67)/U$9 * HLOOKUP(U$11,comboutfac,Query!$O67),HLOOKUP(U$11,index1970,Query!$O67)/U$9 * HLOOKUP(U$11,comboutfac,Query!$O67) /U$8))</f>
        <v>0.46556115422507299</v>
      </c>
      <c r="V33" s="110">
        <f ca="1">IF($J$7=1,HLOOKUP(V$11,index1970,Query!$O67)/V$9,IF($J$7=2,HLOOKUP(V$11,index1970,Query!$O67)/V$9 * HLOOKUP(V$11,comboutfac,Query!$O67),HLOOKUP(V$11,index1970,Query!$O67)/V$9 * HLOOKUP(V$11,comboutfac,Query!$O67) /V$8))</f>
        <v>0.56219832376271406</v>
      </c>
      <c r="W33" s="110">
        <f ca="1">IF($J$7=1,HLOOKUP(W$11,index1970,Query!$O67)/W$9,IF($J$7=2,HLOOKUP(W$11,index1970,Query!$O67)/W$9 * HLOOKUP(W$11,comboutfac,Query!$O67),HLOOKUP(W$11,index1970,Query!$O67)/W$9 * HLOOKUP(W$11,comboutfac,Query!$O67) /W$8))</f>
        <v>0.51467772630303521</v>
      </c>
      <c r="X33" s="110">
        <f ca="1">IF($J$7=1,HLOOKUP(X$11,index1970,Query!$O67)/X$9,IF($J$7=2,HLOOKUP(X$11,index1970,Query!$O67)/X$9 * HLOOKUP(X$11,comboutfac,Query!$O67),HLOOKUP(X$11,index1970,Query!$O67)/X$9 * HLOOKUP(X$11,comboutfac,Query!$O67) /X$8))</f>
        <v>0.56219832376271406</v>
      </c>
      <c r="Y33" s="110">
        <f ca="1">IF($J$7=1,HLOOKUP(Y$11,index1970,Query!$O67)/Y$9,IF($J$7=2,HLOOKUP(Y$11,index1970,Query!$O67)/Y$9 * HLOOKUP(Y$11,comboutfac,Query!$O67),HLOOKUP(Y$11,index1970,Query!$O67)/Y$9 * HLOOKUP(Y$11,comboutfac,Query!$O67) /Y$8))</f>
        <v>0.54597571052059091</v>
      </c>
      <c r="Z33" s="110">
        <f ca="1">IF($J$7=1,HLOOKUP(Z$11,index1970,Query!$O67)/Z$9,IF($J$7=2,HLOOKUP(Z$11,index1970,Query!$O67)/Z$9 * HLOOKUP(Z$11,comboutfac,Query!$O67),HLOOKUP(Z$11,index1970,Query!$O67)/Z$9 * HLOOKUP(Z$11,comboutfac,Query!$O67) /Z$8))</f>
        <v>0.46559668897718537</v>
      </c>
      <c r="AA33" s="110">
        <f ca="1">IF($J$7=1,HLOOKUP(AA$11,index1970,Query!$O67)/AA$9,IF($J$7=2,HLOOKUP(AA$11,index1970,Query!$O67)/AA$9 * HLOOKUP(AA$11,comboutfac,Query!$O67),HLOOKUP(AA$11,index1970,Query!$O67)/AA$9 * HLOOKUP(AA$11,comboutfac,Query!$O67) /AA$8))</f>
        <v>0.56219832376271406</v>
      </c>
      <c r="AB33" s="110">
        <f ca="1">IF($J$7=1,HLOOKUP(AB$11,index1970,Query!$O67)/AB$9,IF($J$7=2,HLOOKUP(AB$11,index1970,Query!$O67)/AB$9 * HLOOKUP(AB$11,comboutfac,Query!$O67),HLOOKUP(AB$11,index1970,Query!$O67)/AB$9 * HLOOKUP(AB$11,comboutfac,Query!$O67) /AB$8))</f>
        <v>0.52008339320031716</v>
      </c>
      <c r="AC33" s="110">
        <f ca="1">IF($J$7=1,HLOOKUP(AC$11,index1970,Query!$O67)/AC$9,IF($J$7=2,HLOOKUP(AC$11,index1970,Query!$O67)/AC$9 * HLOOKUP(AC$11,comboutfac,Query!$O67),HLOOKUP(AC$11,index1970,Query!$O67)/AC$9 * HLOOKUP(AC$11,comboutfac,Query!$O67) /AC$8))</f>
        <v>0.45056139296968983</v>
      </c>
      <c r="AD33" s="110">
        <f ca="1">IF($J$7=1,HLOOKUP(AD$11,index1970,Query!$O67)/AD$9,IF($J$7=2,HLOOKUP(AD$11,index1970,Query!$O67)/AD$9 * HLOOKUP(AD$11,comboutfac,Query!$O67),HLOOKUP(AD$11,index1970,Query!$O67)/AD$9 * HLOOKUP(AD$11,comboutfac,Query!$O67) /AD$8))</f>
        <v>0.56219832376271406</v>
      </c>
      <c r="AE33" s="110">
        <f ca="1">IF($J$7=1,HLOOKUP(AE$11,index1970,Query!$O67)/AE$9,IF($J$7=2,HLOOKUP(AE$11,index1970,Query!$O67)/AE$9 * HLOOKUP(AE$11,comboutfac,Query!$O67),HLOOKUP(AE$11,index1970,Query!$O67)/AE$9 * HLOOKUP(AE$11,comboutfac,Query!$O67) /AE$8))</f>
        <v>0.56219832376271395</v>
      </c>
      <c r="AF33" s="110">
        <f ca="1">IF($J$7=1,HLOOKUP(AF$11,index1970,Query!$O67)/AF$9,IF($J$7=2,HLOOKUP(AF$11,index1970,Query!$O67)/AF$9 * HLOOKUP(AF$11,comboutfac,Query!$O67),HLOOKUP(AF$11,index1970,Query!$O67)/AF$9 * HLOOKUP(AF$11,comboutfac,Query!$O67) /AF$8))</f>
        <v>0.56219832376271361</v>
      </c>
      <c r="AG33" s="110">
        <f ca="1">IF($J$7=1,HLOOKUP(AG$11,index1970,Query!$O67)/AG$9,IF($J$7=2,HLOOKUP(AG$11,index1970,Query!$O67)/AG$9 * HLOOKUP(AG$11,comboutfac,Query!$O67),HLOOKUP(AG$11,index1970,Query!$O67)/AG$9 * HLOOKUP(AG$11,comboutfac,Query!$O67) /AG$8))</f>
        <v>0.56219832376271384</v>
      </c>
      <c r="AH33" s="110">
        <f ca="1">IF($J$7=1,HLOOKUP(AH$11,index1970,Query!$O67)/AH$9,IF($J$7=2,HLOOKUP(AH$11,index1970,Query!$O67)/AH$9 * HLOOKUP(AH$11,comboutfac,Query!$O67),HLOOKUP(AH$11,index1970,Query!$O67)/AH$9 * HLOOKUP(AH$11,comboutfac,Query!$O67) /AH$8))</f>
        <v>0.56219832376271395</v>
      </c>
      <c r="AI33" s="110">
        <f ca="1">IF($J$7=1,HLOOKUP(AI$11,index1970,Query!$O67)/AI$9,IF($J$7=2,HLOOKUP(AI$11,index1970,Query!$O67)/AI$9 * HLOOKUP(AI$11,comboutfac,Query!$O67),HLOOKUP(AI$11,index1970,Query!$O67)/AI$9 * HLOOKUP(AI$11,comboutfac,Query!$O67) /AI$8))</f>
        <v>0.56111424345263017</v>
      </c>
      <c r="AJ33" s="110">
        <f ca="1">IF($J$7=1,HLOOKUP(AJ$11,index1970,Query!$O67)/AJ$9,IF($J$7=2,HLOOKUP(AJ$11,index1970,Query!$O67)/AJ$9 * HLOOKUP(AJ$11,comboutfac,Query!$O67),HLOOKUP(AJ$11,index1970,Query!$O67)/AJ$9 * HLOOKUP(AJ$11,comboutfac,Query!$O67) /AJ$8))</f>
        <v>0.56219832376271395</v>
      </c>
      <c r="AK33" s="110">
        <f ca="1">IF($J$7=1,HLOOKUP(AK$11,index1970,Query!$O67)/AK$9,IF($J$7=2,HLOOKUP(AK$11,index1970,Query!$O67)/AK$9 * HLOOKUP(AK$11,comboutfac,Query!$O67),HLOOKUP(AK$11,index1970,Query!$O67)/AK$9 * HLOOKUP(AK$11,comboutfac,Query!$O67) /AK$8))</f>
        <v>0.56219832376271406</v>
      </c>
      <c r="AL33" s="110">
        <f ca="1">IF($J$7=1,HLOOKUP(AL$11,index1970,Query!$O67)/AL$9,IF($J$7=2,HLOOKUP(AL$11,index1970,Query!$O67)/AL$9 * HLOOKUP(AL$11,comboutfac,Query!$O67),HLOOKUP(AL$11,index1970,Query!$O67)/AL$9 * HLOOKUP(AL$11,comboutfac,Query!$O67) /AL$8))</f>
        <v>0.4239886846109292</v>
      </c>
      <c r="AM33" s="110">
        <f ca="1">IF($J$7=1,HLOOKUP(AM$11,index1970,Query!$O67)/AM$9,IF($J$7=2,HLOOKUP(AM$11,index1970,Query!$O67)/AM$9 * HLOOKUP(AM$11,comboutfac,Query!$O67),HLOOKUP(AM$11,index1970,Query!$O67)/AM$9 * HLOOKUP(AM$11,comboutfac,Query!$O67) /AM$8))</f>
        <v>0.56219832376271395</v>
      </c>
      <c r="AN33" s="110">
        <f ca="1">IF($J$7=1,HLOOKUP(AN$11,index1970,Query!$O67)/AN$9,IF($J$7=2,HLOOKUP(AN$11,index1970,Query!$O67)/AN$9 * HLOOKUP(AN$11,comboutfac,Query!$O67),HLOOKUP(AN$11,index1970,Query!$O67)/AN$9 * HLOOKUP(AN$11,comboutfac,Query!$O67) /AN$8))</f>
        <v>0.43052449193059739</v>
      </c>
      <c r="AO33" s="110">
        <f ca="1">IF($J$7=1,HLOOKUP(AO$11,index1970,Query!$O67)/AO$9,IF($J$7=2,HLOOKUP(AO$11,index1970,Query!$O67)/AO$9 * HLOOKUP(AO$11,comboutfac,Query!$O67),HLOOKUP(AO$11,index1970,Query!$O67)/AO$9 * HLOOKUP(AO$11,comboutfac,Query!$O67) /AO$8))</f>
        <v>0.56219832376271395</v>
      </c>
      <c r="AP33" s="110">
        <f ca="1">IF($J$7=1,HLOOKUP(AP$11,index1970,Query!$O67)/AP$9,IF($J$7=2,HLOOKUP(AP$11,index1970,Query!$O67)/AP$9 * HLOOKUP(AP$11,comboutfac,Query!$O67),HLOOKUP(AP$11,index1970,Query!$O67)/AP$9 * HLOOKUP(AP$11,comboutfac,Query!$O67) /AP$8))</f>
        <v>0.56219832376271361</v>
      </c>
      <c r="AQ33" s="647">
        <f ca="1">IF($J$7=1,HLOOKUP(AQ$11,index1970,Query!$O67)/AQ$9,IF($J$7=2,HLOOKUP(AQ$11,index1970,Query!$O67)/AQ$9 * HLOOKUP(AQ$11,comboutfac,Query!$O67),HLOOKUP(AQ$11,index1970,Query!$O67)/AQ$9 * HLOOKUP(AQ$11,comboutfac,Query!$O67) /AQ$8))</f>
        <v>0.46556115422507299</v>
      </c>
      <c r="AR33" s="110">
        <f ca="1">IF($J$7=1,HLOOKUP(AR$11,index1970,Query!$O67)/AR$9,IF($J$7=2,HLOOKUP(AR$11,index1970,Query!$O67)/AR$9 * HLOOKUP(AR$11,comboutfac,Query!$O67),HLOOKUP(AR$11,index1970,Query!$O67)/AR$9 * HLOOKUP(AR$11,comboutfac,Query!$O67) /AR$8))</f>
        <v>0.56219832376271384</v>
      </c>
      <c r="AS33" s="194"/>
    </row>
    <row r="34" spans="1:45" s="112" customFormat="1">
      <c r="A34" s="111">
        <f t="shared" si="6"/>
        <v>1989</v>
      </c>
      <c r="B34" s="110">
        <f ca="1">IF($J$7=1,HLOOKUP(B$11,index1970,Query!$O68)/B$9,IF($J$7=2,HLOOKUP(B$11,index1970,Query!$O68)/B$9 * HLOOKUP(B$11,comboutfac,Query!$O68),HLOOKUP(B$11,index1970,Query!$O68)/B$9 * HLOOKUP(B$11,comboutfac,Query!$O68) /B$8))</f>
        <v>0.58581065336074778</v>
      </c>
      <c r="C34" s="110">
        <f ca="1">IF($J$7=1,HLOOKUP(C$11,index1970,Query!$O68)/C$9,IF($J$7=2,HLOOKUP(C$11,index1970,Query!$O68)/C$9 * HLOOKUP(C$11,comboutfac,Query!$O68),HLOOKUP(C$11,index1970,Query!$O68)/C$9 * HLOOKUP(C$11,comboutfac,Query!$O68) /C$8))</f>
        <v>0.585810653360748</v>
      </c>
      <c r="D34" s="110">
        <f ca="1">IF($J$7=1,HLOOKUP(D$11,index1970,Query!$O68)/D$9,IF($J$7=2,HLOOKUP(D$11,index1970,Query!$O68)/D$9 * HLOOKUP(D$11,comboutfac,Query!$O68),HLOOKUP(D$11,index1970,Query!$O68)/D$9 * HLOOKUP(D$11,comboutfac,Query!$O68) /D$8))</f>
        <v>0.585810653360748</v>
      </c>
      <c r="E34" s="110">
        <f ca="1">IF($J$7=1,HLOOKUP(E$11,index1970,Query!$O68)/E$9,IF($J$7=2,HLOOKUP(E$11,index1970,Query!$O68)/E$9 * HLOOKUP(E$11,comboutfac,Query!$O68),HLOOKUP(E$11,index1970,Query!$O68)/E$9 * HLOOKUP(E$11,comboutfac,Query!$O68) /E$8))</f>
        <v>0.48133867404151254</v>
      </c>
      <c r="F34" s="110">
        <f ca="1">IF($J$7=1,HLOOKUP(F$11,index1970,Query!$O68)/F$9,IF($J$7=2,HLOOKUP(F$11,index1970,Query!$O68)/F$9 * HLOOKUP(F$11,comboutfac,Query!$O68),HLOOKUP(F$11,index1970,Query!$O68)/F$9 * HLOOKUP(F$11,comboutfac,Query!$O68) /F$8))</f>
        <v>0.585810653360748</v>
      </c>
      <c r="G34" s="110">
        <f ca="1">IF($J$7=1,HLOOKUP(G$11,index1970,Query!$O68)/G$9,IF($J$7=2,HLOOKUP(G$11,index1970,Query!$O68)/G$9 * HLOOKUP(G$11,comboutfac,Query!$O68),HLOOKUP(G$11,index1970,Query!$O68)/G$9 * HLOOKUP(G$11,comboutfac,Query!$O68) /G$8))</f>
        <v>0.585810653360748</v>
      </c>
      <c r="H34" s="110">
        <f ca="1">IF($J$7=1,HLOOKUP(H$11,index1970,Query!$O68)/H$9,IF($J$7=2,HLOOKUP(H$11,index1970,Query!$O68)/H$9 * HLOOKUP(H$11,comboutfac,Query!$O68),HLOOKUP(H$11,index1970,Query!$O68)/H$9 * HLOOKUP(H$11,comboutfac,Query!$O68) /H$8))</f>
        <v>0.585810653360748</v>
      </c>
      <c r="I34" s="110">
        <f ca="1">IF($J$7=1,HLOOKUP(I$11,index1970,Query!$O68)/I$9,IF($J$7=2,HLOOKUP(I$11,index1970,Query!$O68)/I$9 * HLOOKUP(I$11,comboutfac,Query!$O68),HLOOKUP(I$11,index1970,Query!$O68)/I$9 * HLOOKUP(I$11,comboutfac,Query!$O68) /I$8))</f>
        <v>0.5696680743102418</v>
      </c>
      <c r="J34" s="110">
        <f ca="1">IF($J$7=1,HLOOKUP(J$11,index1970,Query!$O68)/J$9,IF($J$7=2,HLOOKUP(J$11,index1970,Query!$O68)/J$9 * HLOOKUP(J$11,comboutfac,Query!$O68),HLOOKUP(J$11,index1970,Query!$O68)/J$9 * HLOOKUP(J$11,comboutfac,Query!$O68) /J$8))</f>
        <v>0.29655717729394671</v>
      </c>
      <c r="K34" s="110">
        <f ca="1">IF($J$7=1,HLOOKUP(K$11,index1970,Query!$O68)/K$9,IF($J$7=2,HLOOKUP(K$11,index1970,Query!$O68)/K$9 * HLOOKUP(K$11,comboutfac,Query!$O68),HLOOKUP(K$11,index1970,Query!$O68)/K$9 * HLOOKUP(K$11,comboutfac,Query!$O68) /K$8))</f>
        <v>0.42702011310981536</v>
      </c>
      <c r="L34" s="110">
        <f ca="1">IF($J$7=1,HLOOKUP(L$11,index1970,Query!$O68)/L$9,IF($J$7=2,HLOOKUP(L$11,index1970,Query!$O68)/L$9 * HLOOKUP(L$11,comboutfac,Query!$O68),HLOOKUP(L$11,index1970,Query!$O68)/L$9 * HLOOKUP(L$11,comboutfac,Query!$O68) /L$8))</f>
        <v>0.55742140831664055</v>
      </c>
      <c r="M34" s="110">
        <f ca="1">IF($J$7=1,HLOOKUP(M$11,index1970,Query!$O68)/M$9,IF($J$7=2,HLOOKUP(M$11,index1970,Query!$O68)/M$9 * HLOOKUP(M$11,comboutfac,Query!$O68),HLOOKUP(M$11,index1970,Query!$O68)/M$9 * HLOOKUP(M$11,comboutfac,Query!$O68) /M$8))</f>
        <v>0.58581065336074789</v>
      </c>
      <c r="N34" s="110">
        <f ca="1">IF($J$7=1,HLOOKUP(N$11,index1970,Query!$O68)/N$9,IF($J$7=2,HLOOKUP(N$11,index1970,Query!$O68)/N$9 * HLOOKUP(N$11,comboutfac,Query!$O68),HLOOKUP(N$11,index1970,Query!$O68)/N$9 * HLOOKUP(N$11,comboutfac,Query!$O68) /N$8))</f>
        <v>0.585810653360748</v>
      </c>
      <c r="O34" s="110">
        <f ca="1">IF($J$7=1,HLOOKUP(O$11,index1970,Query!$O68)/O$9,IF($J$7=2,HLOOKUP(O$11,index1970,Query!$O68)/O$9 * HLOOKUP(O$11,comboutfac,Query!$O68),HLOOKUP(O$11,index1970,Query!$O68)/O$9 * HLOOKUP(O$11,comboutfac,Query!$O68) /O$8))</f>
        <v>0.585810653360748</v>
      </c>
      <c r="P34" s="110">
        <f ca="1">IF($J$7=1,HLOOKUP(P$11,index1970,Query!$O68)/P$9,IF($J$7=2,HLOOKUP(P$11,index1970,Query!$O68)/P$9 * HLOOKUP(P$11,comboutfac,Query!$O68),HLOOKUP(P$11,index1970,Query!$O68)/P$9 * HLOOKUP(P$11,comboutfac,Query!$O68) /P$8))</f>
        <v>0.43362879741204524</v>
      </c>
      <c r="Q34" s="110">
        <f ca="1">IF($J$7=1,HLOOKUP(Q$11,index1970,Query!$O68)/Q$9,IF($J$7=2,HLOOKUP(Q$11,index1970,Query!$O68)/Q$9 * HLOOKUP(Q$11,comboutfac,Query!$O68),HLOOKUP(Q$11,index1970,Query!$O68)/Q$9 * HLOOKUP(Q$11,comboutfac,Query!$O68) /Q$8))</f>
        <v>0.585810653360748</v>
      </c>
      <c r="R34" s="110">
        <f ca="1">IF($J$7=1,HLOOKUP(R$11,index1970,Query!$O68)/R$9,IF($J$7=2,HLOOKUP(R$11,index1970,Query!$O68)/R$9 * HLOOKUP(R$11,comboutfac,Query!$O68),HLOOKUP(R$11,index1970,Query!$O68)/R$9 * HLOOKUP(R$11,comboutfac,Query!$O68) /R$8))</f>
        <v>0.43460453236439028</v>
      </c>
      <c r="S34" s="110">
        <f ca="1">IF($J$7=1,HLOOKUP(S$11,index1970,Query!$O68)/S$9,IF($J$7=2,HLOOKUP(S$11,index1970,Query!$O68)/S$9 * HLOOKUP(S$11,comboutfac,Query!$O68),HLOOKUP(S$11,index1970,Query!$O68)/S$9 * HLOOKUP(S$11,comboutfac,Query!$O68) /S$8))</f>
        <v>0.585810653360748</v>
      </c>
      <c r="T34" s="110">
        <f ca="1">IF($J$7=1,HLOOKUP(T$11,index1970,Query!$O68)/T$9,IF($J$7=2,HLOOKUP(T$11,index1970,Query!$O68)/T$9 * HLOOKUP(T$11,comboutfac,Query!$O68),HLOOKUP(T$11,index1970,Query!$O68)/T$9 * HLOOKUP(T$11,comboutfac,Query!$O68) /T$8))</f>
        <v>0.58581065336074789</v>
      </c>
      <c r="U34" s="110">
        <f ca="1">IF($J$7=1,HLOOKUP(U$11,index1970,Query!$O68)/U$9,IF($J$7=2,HLOOKUP(U$11,index1970,Query!$O68)/U$9 * HLOOKUP(U$11,comboutfac,Query!$O68),HLOOKUP(U$11,index1970,Query!$O68)/U$9 * HLOOKUP(U$11,comboutfac,Query!$O68) /U$8))</f>
        <v>0.48092467231450037</v>
      </c>
      <c r="V34" s="110">
        <f ca="1">IF($J$7=1,HLOOKUP(V$11,index1970,Query!$O68)/V$9,IF($J$7=2,HLOOKUP(V$11,index1970,Query!$O68)/V$9 * HLOOKUP(V$11,comboutfac,Query!$O68),HLOOKUP(V$11,index1970,Query!$O68)/V$9 * HLOOKUP(V$11,comboutfac,Query!$O68) /V$8))</f>
        <v>0.585810653360748</v>
      </c>
      <c r="W34" s="110">
        <f ca="1">IF($J$7=1,HLOOKUP(W$11,index1970,Query!$O68)/W$9,IF($J$7=2,HLOOKUP(W$11,index1970,Query!$O68)/W$9 * HLOOKUP(W$11,comboutfac,Query!$O68),HLOOKUP(W$11,index1970,Query!$O68)/W$9 * HLOOKUP(W$11,comboutfac,Query!$O68) /W$8))</f>
        <v>0.53511866608907477</v>
      </c>
      <c r="X34" s="110">
        <f ca="1">IF($J$7=1,HLOOKUP(X$11,index1970,Query!$O68)/X$9,IF($J$7=2,HLOOKUP(X$11,index1970,Query!$O68)/X$9 * HLOOKUP(X$11,comboutfac,Query!$O68),HLOOKUP(X$11,index1970,Query!$O68)/X$9 * HLOOKUP(X$11,comboutfac,Query!$O68) /X$8))</f>
        <v>0.585810653360748</v>
      </c>
      <c r="Y34" s="110">
        <f ca="1">IF($J$7=1,HLOOKUP(Y$11,index1970,Query!$O68)/Y$9,IF($J$7=2,HLOOKUP(Y$11,index1970,Query!$O68)/Y$9 * HLOOKUP(Y$11,comboutfac,Query!$O68),HLOOKUP(Y$11,index1970,Query!$O68)/Y$9 * HLOOKUP(Y$11,comboutfac,Query!$O68) /Y$8))</f>
        <v>0.56820244665299435</v>
      </c>
      <c r="Z34" s="110">
        <f ca="1">IF($J$7=1,HLOOKUP(Z$11,index1970,Query!$O68)/Z$9,IF($J$7=2,HLOOKUP(Z$11,index1970,Query!$O68)/Z$9 * HLOOKUP(Z$11,comboutfac,Query!$O68),HLOOKUP(Z$11,index1970,Query!$O68)/Z$9 * HLOOKUP(Z$11,comboutfac,Query!$O68) /Z$8))</f>
        <v>0.48310148963395033</v>
      </c>
      <c r="AA34" s="110">
        <f ca="1">IF($J$7=1,HLOOKUP(AA$11,index1970,Query!$O68)/AA$9,IF($J$7=2,HLOOKUP(AA$11,index1970,Query!$O68)/AA$9 * HLOOKUP(AA$11,comboutfac,Query!$O68),HLOOKUP(AA$11,index1970,Query!$O68)/AA$9 * HLOOKUP(AA$11,comboutfac,Query!$O68) /AA$8))</f>
        <v>0.585810653360748</v>
      </c>
      <c r="AB34" s="110">
        <f ca="1">IF($J$7=1,HLOOKUP(AB$11,index1970,Query!$O68)/AB$9,IF($J$7=2,HLOOKUP(AB$11,index1970,Query!$O68)/AB$9 * HLOOKUP(AB$11,comboutfac,Query!$O68),HLOOKUP(AB$11,index1970,Query!$O68)/AB$9 * HLOOKUP(AB$11,comboutfac,Query!$O68) /AB$8))</f>
        <v>0.54056744290426939</v>
      </c>
      <c r="AC34" s="110">
        <f ca="1">IF($J$7=1,HLOOKUP(AC$11,index1970,Query!$O68)/AC$9,IF($J$7=2,HLOOKUP(AC$11,index1970,Query!$O68)/AC$9 * HLOOKUP(AC$11,comboutfac,Query!$O68),HLOOKUP(AC$11,index1970,Query!$O68)/AC$9 * HLOOKUP(AC$11,comboutfac,Query!$O68) /AC$8))</f>
        <v>0.466856243052993</v>
      </c>
      <c r="AD34" s="110">
        <f ca="1">IF($J$7=1,HLOOKUP(AD$11,index1970,Query!$O68)/AD$9,IF($J$7=2,HLOOKUP(AD$11,index1970,Query!$O68)/AD$9 * HLOOKUP(AD$11,comboutfac,Query!$O68),HLOOKUP(AD$11,index1970,Query!$O68)/AD$9 * HLOOKUP(AD$11,comboutfac,Query!$O68) /AD$8))</f>
        <v>0.585810653360748</v>
      </c>
      <c r="AE34" s="110">
        <f ca="1">IF($J$7=1,HLOOKUP(AE$11,index1970,Query!$O68)/AE$9,IF($J$7=2,HLOOKUP(AE$11,index1970,Query!$O68)/AE$9 * HLOOKUP(AE$11,comboutfac,Query!$O68),HLOOKUP(AE$11,index1970,Query!$O68)/AE$9 * HLOOKUP(AE$11,comboutfac,Query!$O68) /AE$8))</f>
        <v>0.58581065336074789</v>
      </c>
      <c r="AF34" s="110">
        <f ca="1">IF($J$7=1,HLOOKUP(AF$11,index1970,Query!$O68)/AF$9,IF($J$7=2,HLOOKUP(AF$11,index1970,Query!$O68)/AF$9 * HLOOKUP(AF$11,comboutfac,Query!$O68),HLOOKUP(AF$11,index1970,Query!$O68)/AF$9 * HLOOKUP(AF$11,comboutfac,Query!$O68) /AF$8))</f>
        <v>0.58581065336074767</v>
      </c>
      <c r="AG34" s="110">
        <f ca="1">IF($J$7=1,HLOOKUP(AG$11,index1970,Query!$O68)/AG$9,IF($J$7=2,HLOOKUP(AG$11,index1970,Query!$O68)/AG$9 * HLOOKUP(AG$11,comboutfac,Query!$O68),HLOOKUP(AG$11,index1970,Query!$O68)/AG$9 * HLOOKUP(AG$11,comboutfac,Query!$O68) /AG$8))</f>
        <v>0.58581065336074778</v>
      </c>
      <c r="AH34" s="110">
        <f ca="1">IF($J$7=1,HLOOKUP(AH$11,index1970,Query!$O68)/AH$9,IF($J$7=2,HLOOKUP(AH$11,index1970,Query!$O68)/AH$9 * HLOOKUP(AH$11,comboutfac,Query!$O68),HLOOKUP(AH$11,index1970,Query!$O68)/AH$9 * HLOOKUP(AH$11,comboutfac,Query!$O68) /AH$8))</f>
        <v>0.58581065336074789</v>
      </c>
      <c r="AI34" s="110">
        <f ca="1">IF($J$7=1,HLOOKUP(AI$11,index1970,Query!$O68)/AI$9,IF($J$7=2,HLOOKUP(AI$11,index1970,Query!$O68)/AI$9 * HLOOKUP(AI$11,comboutfac,Query!$O68),HLOOKUP(AI$11,index1970,Query!$O68)/AI$9 * HLOOKUP(AI$11,comboutfac,Query!$O68) /AI$8))</f>
        <v>0.58464252673306283</v>
      </c>
      <c r="AJ34" s="110">
        <f ca="1">IF($J$7=1,HLOOKUP(AJ$11,index1970,Query!$O68)/AJ$9,IF($J$7=2,HLOOKUP(AJ$11,index1970,Query!$O68)/AJ$9 * HLOOKUP(AJ$11,comboutfac,Query!$O68),HLOOKUP(AJ$11,index1970,Query!$O68)/AJ$9 * HLOOKUP(AJ$11,comboutfac,Query!$O68) /AJ$8))</f>
        <v>0.58581065336074789</v>
      </c>
      <c r="AK34" s="110">
        <f ca="1">IF($J$7=1,HLOOKUP(AK$11,index1970,Query!$O68)/AK$9,IF($J$7=2,HLOOKUP(AK$11,index1970,Query!$O68)/AK$9 * HLOOKUP(AK$11,comboutfac,Query!$O68),HLOOKUP(AK$11,index1970,Query!$O68)/AK$9 * HLOOKUP(AK$11,comboutfac,Query!$O68) /AK$8))</f>
        <v>0.585810653360748</v>
      </c>
      <c r="AL34" s="110">
        <f ca="1">IF($J$7=1,HLOOKUP(AL$11,index1970,Query!$O68)/AL$9,IF($J$7=2,HLOOKUP(AL$11,index1970,Query!$O68)/AL$9 * HLOOKUP(AL$11,comboutfac,Query!$O68),HLOOKUP(AL$11,index1970,Query!$O68)/AL$9 * HLOOKUP(AL$11,comboutfac,Query!$O68) /AL$8))</f>
        <v>0.43955302656387329</v>
      </c>
      <c r="AM34" s="110">
        <f ca="1">IF($J$7=1,HLOOKUP(AM$11,index1970,Query!$O68)/AM$9,IF($J$7=2,HLOOKUP(AM$11,index1970,Query!$O68)/AM$9 * HLOOKUP(AM$11,comboutfac,Query!$O68),HLOOKUP(AM$11,index1970,Query!$O68)/AM$9 * HLOOKUP(AM$11,comboutfac,Query!$O68) /AM$8))</f>
        <v>0.585810653360748</v>
      </c>
      <c r="AN34" s="110">
        <f ca="1">IF($J$7=1,HLOOKUP(AN$11,index1970,Query!$O68)/AN$9,IF($J$7=2,HLOOKUP(AN$11,index1970,Query!$O68)/AN$9 * HLOOKUP(AN$11,comboutfac,Query!$O68),HLOOKUP(AN$11,index1970,Query!$O68)/AN$9 * HLOOKUP(AN$11,comboutfac,Query!$O68) /AN$8))</f>
        <v>0.44620412670807852</v>
      </c>
      <c r="AO34" s="110">
        <f ca="1">IF($J$7=1,HLOOKUP(AO$11,index1970,Query!$O68)/AO$9,IF($J$7=2,HLOOKUP(AO$11,index1970,Query!$O68)/AO$9 * HLOOKUP(AO$11,comboutfac,Query!$O68),HLOOKUP(AO$11,index1970,Query!$O68)/AO$9 * HLOOKUP(AO$11,comboutfac,Query!$O68) /AO$8))</f>
        <v>0.585810653360748</v>
      </c>
      <c r="AP34" s="110">
        <f ca="1">IF($J$7=1,HLOOKUP(AP$11,index1970,Query!$O68)/AP$9,IF($J$7=2,HLOOKUP(AP$11,index1970,Query!$O68)/AP$9 * HLOOKUP(AP$11,comboutfac,Query!$O68),HLOOKUP(AP$11,index1970,Query!$O68)/AP$9 * HLOOKUP(AP$11,comboutfac,Query!$O68) /AP$8))</f>
        <v>0.58581065336074767</v>
      </c>
      <c r="AQ34" s="647">
        <f ca="1">IF($J$7=1,HLOOKUP(AQ$11,index1970,Query!$O68)/AQ$9,IF($J$7=2,HLOOKUP(AQ$11,index1970,Query!$O68)/AQ$9 * HLOOKUP(AQ$11,comboutfac,Query!$O68),HLOOKUP(AQ$11,index1970,Query!$O68)/AQ$9 * HLOOKUP(AQ$11,comboutfac,Query!$O68) /AQ$8))</f>
        <v>0.48092467231450037</v>
      </c>
      <c r="AR34" s="110">
        <f ca="1">IF($J$7=1,HLOOKUP(AR$11,index1970,Query!$O68)/AR$9,IF($J$7=2,HLOOKUP(AR$11,index1970,Query!$O68)/AR$9 * HLOOKUP(AR$11,comboutfac,Query!$O68),HLOOKUP(AR$11,index1970,Query!$O68)/AR$9 * HLOOKUP(AR$11,comboutfac,Query!$O68) /AR$8))</f>
        <v>0.58581065336074778</v>
      </c>
      <c r="AS34" s="194"/>
    </row>
    <row r="35" spans="1:45" s="112" customFormat="1">
      <c r="A35" s="111">
        <f t="shared" si="6"/>
        <v>1990</v>
      </c>
      <c r="B35" s="110">
        <f ca="1">IF($J$7=1,HLOOKUP(B$11,index1970,Query!$O69)/B$9,IF($J$7=2,HLOOKUP(B$11,index1970,Query!$O69)/B$9 * HLOOKUP(B$11,comboutfac,Query!$O69),HLOOKUP(B$11,index1970,Query!$O69)/B$9 * HLOOKUP(B$11,comboutfac,Query!$O69) /B$8))</f>
        <v>0.60924307949517775</v>
      </c>
      <c r="C35" s="110">
        <f ca="1">IF($J$7=1,HLOOKUP(C$11,index1970,Query!$O69)/C$9,IF($J$7=2,HLOOKUP(C$11,index1970,Query!$O69)/C$9 * HLOOKUP(C$11,comboutfac,Query!$O69),HLOOKUP(C$11,index1970,Query!$O69)/C$9 * HLOOKUP(C$11,comboutfac,Query!$O69) /C$8))</f>
        <v>0.60924307949517797</v>
      </c>
      <c r="D35" s="110">
        <f ca="1">IF($J$7=1,HLOOKUP(D$11,index1970,Query!$O69)/D$9,IF($J$7=2,HLOOKUP(D$11,index1970,Query!$O69)/D$9 * HLOOKUP(D$11,comboutfac,Query!$O69),HLOOKUP(D$11,index1970,Query!$O69)/D$9 * HLOOKUP(D$11,comboutfac,Query!$O69) /D$8))</f>
        <v>0.60924307949517797</v>
      </c>
      <c r="E35" s="110">
        <f ca="1">IF($J$7=1,HLOOKUP(E$11,index1970,Query!$O69)/E$9,IF($J$7=2,HLOOKUP(E$11,index1970,Query!$O69)/E$9 * HLOOKUP(E$11,comboutfac,Query!$O69),HLOOKUP(E$11,index1970,Query!$O69)/E$9 * HLOOKUP(E$11,comboutfac,Query!$O69) /E$8))</f>
        <v>0.49924447271585676</v>
      </c>
      <c r="F35" s="110">
        <f ca="1">IF($J$7=1,HLOOKUP(F$11,index1970,Query!$O69)/F$9,IF($J$7=2,HLOOKUP(F$11,index1970,Query!$O69)/F$9 * HLOOKUP(F$11,comboutfac,Query!$O69),HLOOKUP(F$11,index1970,Query!$O69)/F$9 * HLOOKUP(F$11,comboutfac,Query!$O69) /F$8))</f>
        <v>0.60924307949517797</v>
      </c>
      <c r="G35" s="110">
        <f ca="1">IF($J$7=1,HLOOKUP(G$11,index1970,Query!$O69)/G$9,IF($J$7=2,HLOOKUP(G$11,index1970,Query!$O69)/G$9 * HLOOKUP(G$11,comboutfac,Query!$O69),HLOOKUP(G$11,index1970,Query!$O69)/G$9 * HLOOKUP(G$11,comboutfac,Query!$O69) /G$8))</f>
        <v>0.60924307949517797</v>
      </c>
      <c r="H35" s="110">
        <f ca="1">IF($J$7=1,HLOOKUP(H$11,index1970,Query!$O69)/H$9,IF($J$7=2,HLOOKUP(H$11,index1970,Query!$O69)/H$9 * HLOOKUP(H$11,comboutfac,Query!$O69),HLOOKUP(H$11,index1970,Query!$O69)/H$9 * HLOOKUP(H$11,comboutfac,Query!$O69) /H$8))</f>
        <v>0.60924307949517797</v>
      </c>
      <c r="I35" s="110">
        <f ca="1">IF($J$7=1,HLOOKUP(I$11,index1970,Query!$O69)/I$9,IF($J$7=2,HLOOKUP(I$11,index1970,Query!$O69)/I$9 * HLOOKUP(I$11,comboutfac,Query!$O69),HLOOKUP(I$11,index1970,Query!$O69)/I$9 * HLOOKUP(I$11,comboutfac,Query!$O69) /I$8))</f>
        <v>0.59223148739752196</v>
      </c>
      <c r="J35" s="110">
        <f ca="1">IF($J$7=1,HLOOKUP(J$11,index1970,Query!$O69)/J$9,IF($J$7=2,HLOOKUP(J$11,index1970,Query!$O69)/J$9 * HLOOKUP(J$11,comboutfac,Query!$O69),HLOOKUP(J$11,index1970,Query!$O69)/J$9 * HLOOKUP(J$11,comboutfac,Query!$O69) /J$8))</f>
        <v>0.26458250432176772</v>
      </c>
      <c r="K35" s="110">
        <f ca="1">IF($J$7=1,HLOOKUP(K$11,index1970,Query!$O69)/K$9,IF($J$7=2,HLOOKUP(K$11,index1970,Query!$O69)/K$9 * HLOOKUP(K$11,comboutfac,Query!$O69),HLOOKUP(K$11,index1970,Query!$O69)/K$9 * HLOOKUP(K$11,comboutfac,Query!$O69) /K$8))</f>
        <v>0.44290526131750046</v>
      </c>
      <c r="L35" s="110">
        <f ca="1">IF($J$7=1,HLOOKUP(L$11,index1970,Query!$O69)/L$9,IF($J$7=2,HLOOKUP(L$11,index1970,Query!$O69)/L$9 * HLOOKUP(L$11,comboutfac,Query!$O69),HLOOKUP(L$11,index1970,Query!$O69)/L$9 * HLOOKUP(L$11,comboutfac,Query!$O69) /L$8))</f>
        <v>0.57951505425814265</v>
      </c>
      <c r="M35" s="110">
        <f ca="1">IF($J$7=1,HLOOKUP(M$11,index1970,Query!$O69)/M$9,IF($J$7=2,HLOOKUP(M$11,index1970,Query!$O69)/M$9 * HLOOKUP(M$11,comboutfac,Query!$O69),HLOOKUP(M$11,index1970,Query!$O69)/M$9 * HLOOKUP(M$11,comboutfac,Query!$O69) /M$8))</f>
        <v>0.60924307949517786</v>
      </c>
      <c r="N35" s="110">
        <f ca="1">IF($J$7=1,HLOOKUP(N$11,index1970,Query!$O69)/N$9,IF($J$7=2,HLOOKUP(N$11,index1970,Query!$O69)/N$9 * HLOOKUP(N$11,comboutfac,Query!$O69),HLOOKUP(N$11,index1970,Query!$O69)/N$9 * HLOOKUP(N$11,comboutfac,Query!$O69) /N$8))</f>
        <v>0.60924307949517797</v>
      </c>
      <c r="O35" s="110">
        <f ca="1">IF($J$7=1,HLOOKUP(O$11,index1970,Query!$O69)/O$9,IF($J$7=2,HLOOKUP(O$11,index1970,Query!$O69)/O$9 * HLOOKUP(O$11,comboutfac,Query!$O69),HLOOKUP(O$11,index1970,Query!$O69)/O$9 * HLOOKUP(O$11,comboutfac,Query!$O69) /O$8))</f>
        <v>0.60924307949517797</v>
      </c>
      <c r="P35" s="110">
        <f ca="1">IF($J$7=1,HLOOKUP(P$11,index1970,Query!$O69)/P$9,IF($J$7=2,HLOOKUP(P$11,index1970,Query!$O69)/P$9 * HLOOKUP(P$11,comboutfac,Query!$O69),HLOOKUP(P$11,index1970,Query!$O69)/P$9 * HLOOKUP(P$11,comboutfac,Query!$O69) /P$8))</f>
        <v>0.44985202660894991</v>
      </c>
      <c r="Q35" s="110">
        <f ca="1">IF($J$7=1,HLOOKUP(Q$11,index1970,Query!$O69)/Q$9,IF($J$7=2,HLOOKUP(Q$11,index1970,Query!$O69)/Q$9 * HLOOKUP(Q$11,comboutfac,Query!$O69),HLOOKUP(Q$11,index1970,Query!$O69)/Q$9 * HLOOKUP(Q$11,comboutfac,Query!$O69) /Q$8))</f>
        <v>0.60924307949517786</v>
      </c>
      <c r="R35" s="110">
        <f ca="1">IF($J$7=1,HLOOKUP(R$11,index1970,Query!$O69)/R$9,IF($J$7=2,HLOOKUP(R$11,index1970,Query!$O69)/R$9 * HLOOKUP(R$11,comboutfac,Query!$O69),HLOOKUP(R$11,index1970,Query!$O69)/R$9 * HLOOKUP(R$11,comboutfac,Query!$O69) /R$8))</f>
        <v>0.45082830503542742</v>
      </c>
      <c r="S35" s="110">
        <f ca="1">IF($J$7=1,HLOOKUP(S$11,index1970,Query!$O69)/S$9,IF($J$7=2,HLOOKUP(S$11,index1970,Query!$O69)/S$9 * HLOOKUP(S$11,comboutfac,Query!$O69),HLOOKUP(S$11,index1970,Query!$O69)/S$9 * HLOOKUP(S$11,comboutfac,Query!$O69) /S$8))</f>
        <v>0.60924307949517786</v>
      </c>
      <c r="T35" s="110">
        <f ca="1">IF($J$7=1,HLOOKUP(T$11,index1970,Query!$O69)/T$9,IF($J$7=2,HLOOKUP(T$11,index1970,Query!$O69)/T$9 * HLOOKUP(T$11,comboutfac,Query!$O69),HLOOKUP(T$11,index1970,Query!$O69)/T$9 * HLOOKUP(T$11,comboutfac,Query!$O69) /T$8))</f>
        <v>0.60924307949517786</v>
      </c>
      <c r="U35" s="110">
        <f ca="1">IF($J$7=1,HLOOKUP(U$11,index1970,Query!$O69)/U$9,IF($J$7=2,HLOOKUP(U$11,index1970,Query!$O69)/U$9 * HLOOKUP(U$11,comboutfac,Query!$O69),HLOOKUP(U$11,index1970,Query!$O69)/U$9 * HLOOKUP(U$11,comboutfac,Query!$O69) /U$8))</f>
        <v>0.48621484370995977</v>
      </c>
      <c r="V35" s="110">
        <f ca="1">IF($J$7=1,HLOOKUP(V$11,index1970,Query!$O69)/V$9,IF($J$7=2,HLOOKUP(V$11,index1970,Query!$O69)/V$9 * HLOOKUP(V$11,comboutfac,Query!$O69),HLOOKUP(V$11,index1970,Query!$O69)/V$9 * HLOOKUP(V$11,comboutfac,Query!$O69) /V$8))</f>
        <v>0.60924307949517797</v>
      </c>
      <c r="W35" s="110">
        <f ca="1">IF($J$7=1,HLOOKUP(W$11,index1970,Query!$O69)/W$9,IF($J$7=2,HLOOKUP(W$11,index1970,Query!$O69)/W$9 * HLOOKUP(W$11,comboutfac,Query!$O69),HLOOKUP(W$11,index1970,Query!$O69)/W$9 * HLOOKUP(W$11,comboutfac,Query!$O69) /W$8))</f>
        <v>0.55551763860267156</v>
      </c>
      <c r="X35" s="110">
        <f ca="1">IF($J$7=1,HLOOKUP(X$11,index1970,Query!$O69)/X$9,IF($J$7=2,HLOOKUP(X$11,index1970,Query!$O69)/X$9 * HLOOKUP(X$11,comboutfac,Query!$O69),HLOOKUP(X$11,index1970,Query!$O69)/X$9 * HLOOKUP(X$11,comboutfac,Query!$O69) /X$8))</f>
        <v>0.60924307949517797</v>
      </c>
      <c r="Y35" s="110">
        <f ca="1">IF($J$7=1,HLOOKUP(Y$11,index1970,Query!$O69)/Y$9,IF($J$7=2,HLOOKUP(Y$11,index1970,Query!$O69)/Y$9 * HLOOKUP(Y$11,comboutfac,Query!$O69),HLOOKUP(Y$11,index1970,Query!$O69)/Y$9 * HLOOKUP(Y$11,comboutfac,Query!$O69) /Y$8))</f>
        <v>0.58929793239913264</v>
      </c>
      <c r="Z35" s="110">
        <f ca="1">IF($J$7=1,HLOOKUP(Z$11,index1970,Query!$O69)/Z$9,IF($J$7=2,HLOOKUP(Z$11,index1970,Query!$O69)/Z$9 * HLOOKUP(Z$11,comboutfac,Query!$O69),HLOOKUP(Z$11,index1970,Query!$O69)/Z$9 * HLOOKUP(Z$11,comboutfac,Query!$O69) /Z$8))</f>
        <v>0.49898035263986368</v>
      </c>
      <c r="AA35" s="110">
        <f ca="1">IF($J$7=1,HLOOKUP(AA$11,index1970,Query!$O69)/AA$9,IF($J$7=2,HLOOKUP(AA$11,index1970,Query!$O69)/AA$9 * HLOOKUP(AA$11,comboutfac,Query!$O69),HLOOKUP(AA$11,index1970,Query!$O69)/AA$9 * HLOOKUP(AA$11,comboutfac,Query!$O69) /AA$8))</f>
        <v>0.60924307949517797</v>
      </c>
      <c r="AB35" s="110">
        <f ca="1">IF($J$7=1,HLOOKUP(AB$11,index1970,Query!$O69)/AB$9,IF($J$7=2,HLOOKUP(AB$11,index1970,Query!$O69)/AB$9 * HLOOKUP(AB$11,comboutfac,Query!$O69),HLOOKUP(AB$11,index1970,Query!$O69)/AB$9 * HLOOKUP(AB$11,comboutfac,Query!$O69) /AB$8))</f>
        <v>0.56153583512707372</v>
      </c>
      <c r="AC35" s="110">
        <f ca="1">IF($J$7=1,HLOOKUP(AC$11,index1970,Query!$O69)/AC$9,IF($J$7=2,HLOOKUP(AC$11,index1970,Query!$O69)/AC$9 * HLOOKUP(AC$11,comboutfac,Query!$O69),HLOOKUP(AC$11,index1970,Query!$O69)/AC$9 * HLOOKUP(AC$11,comboutfac,Query!$O69) /AC$8))</f>
        <v>0.47688119015468766</v>
      </c>
      <c r="AD35" s="110">
        <f ca="1">IF($J$7=1,HLOOKUP(AD$11,index1970,Query!$O69)/AD$9,IF($J$7=2,HLOOKUP(AD$11,index1970,Query!$O69)/AD$9 * HLOOKUP(AD$11,comboutfac,Query!$O69),HLOOKUP(AD$11,index1970,Query!$O69)/AD$9 * HLOOKUP(AD$11,comboutfac,Query!$O69) /AD$8))</f>
        <v>0.60924307949517797</v>
      </c>
      <c r="AE35" s="110">
        <f ca="1">IF($J$7=1,HLOOKUP(AE$11,index1970,Query!$O69)/AE$9,IF($J$7=2,HLOOKUP(AE$11,index1970,Query!$O69)/AE$9 * HLOOKUP(AE$11,comboutfac,Query!$O69),HLOOKUP(AE$11,index1970,Query!$O69)/AE$9 * HLOOKUP(AE$11,comboutfac,Query!$O69) /AE$8))</f>
        <v>0.60924307949517786</v>
      </c>
      <c r="AF35" s="110">
        <f ca="1">IF($J$7=1,HLOOKUP(AF$11,index1970,Query!$O69)/AF$9,IF($J$7=2,HLOOKUP(AF$11,index1970,Query!$O69)/AF$9 * HLOOKUP(AF$11,comboutfac,Query!$O69),HLOOKUP(AF$11,index1970,Query!$O69)/AF$9 * HLOOKUP(AF$11,comboutfac,Query!$O69) /AF$8))</f>
        <v>0.60924307949517764</v>
      </c>
      <c r="AG35" s="110">
        <f ca="1">IF($J$7=1,HLOOKUP(AG$11,index1970,Query!$O69)/AG$9,IF($J$7=2,HLOOKUP(AG$11,index1970,Query!$O69)/AG$9 * HLOOKUP(AG$11,comboutfac,Query!$O69),HLOOKUP(AG$11,index1970,Query!$O69)/AG$9 * HLOOKUP(AG$11,comboutfac,Query!$O69) /AG$8))</f>
        <v>0.60924307949517775</v>
      </c>
      <c r="AH35" s="110">
        <f ca="1">IF($J$7=1,HLOOKUP(AH$11,index1970,Query!$O69)/AH$9,IF($J$7=2,HLOOKUP(AH$11,index1970,Query!$O69)/AH$9 * HLOOKUP(AH$11,comboutfac,Query!$O69),HLOOKUP(AH$11,index1970,Query!$O69)/AH$9 * HLOOKUP(AH$11,comboutfac,Query!$O69) /AH$8))</f>
        <v>0.60924307949517786</v>
      </c>
      <c r="AI35" s="110">
        <f ca="1">IF($J$7=1,HLOOKUP(AI$11,index1970,Query!$O69)/AI$9,IF($J$7=2,HLOOKUP(AI$11,index1970,Query!$O69)/AI$9 * HLOOKUP(AI$11,comboutfac,Query!$O69),HLOOKUP(AI$11,index1970,Query!$O69)/AI$9 * HLOOKUP(AI$11,comboutfac,Query!$O69) /AI$8))</f>
        <v>0.60800914069574363</v>
      </c>
      <c r="AJ35" s="110">
        <f ca="1">IF($J$7=1,HLOOKUP(AJ$11,index1970,Query!$O69)/AJ$9,IF($J$7=2,HLOOKUP(AJ$11,index1970,Query!$O69)/AJ$9 * HLOOKUP(AJ$11,comboutfac,Query!$O69),HLOOKUP(AJ$11,index1970,Query!$O69)/AJ$9 * HLOOKUP(AJ$11,comboutfac,Query!$O69) /AJ$8))</f>
        <v>0.60924307949517786</v>
      </c>
      <c r="AK35" s="110">
        <f ca="1">IF($J$7=1,HLOOKUP(AK$11,index1970,Query!$O69)/AK$9,IF($J$7=2,HLOOKUP(AK$11,index1970,Query!$O69)/AK$9 * HLOOKUP(AK$11,comboutfac,Query!$O69),HLOOKUP(AK$11,index1970,Query!$O69)/AK$9 * HLOOKUP(AK$11,comboutfac,Query!$O69) /AK$8))</f>
        <v>0.60924307949517797</v>
      </c>
      <c r="AL35" s="110">
        <f ca="1">IF($J$7=1,HLOOKUP(AL$11,index1970,Query!$O69)/AL$9,IF($J$7=2,HLOOKUP(AL$11,index1970,Query!$O69)/AL$9 * HLOOKUP(AL$11,comboutfac,Query!$O69),HLOOKUP(AL$11,index1970,Query!$O69)/AL$9 * HLOOKUP(AL$11,comboutfac,Query!$O69) /AL$8))</f>
        <v>0.45614601706742713</v>
      </c>
      <c r="AM35" s="110">
        <f ca="1">IF($J$7=1,HLOOKUP(AM$11,index1970,Query!$O69)/AM$9,IF($J$7=2,HLOOKUP(AM$11,index1970,Query!$O69)/AM$9 * HLOOKUP(AM$11,comboutfac,Query!$O69),HLOOKUP(AM$11,index1970,Query!$O69)/AM$9 * HLOOKUP(AM$11,comboutfac,Query!$O69) /AM$8))</f>
        <v>0.60924307949517786</v>
      </c>
      <c r="AN35" s="110">
        <f ca="1">IF($J$7=1,HLOOKUP(AN$11,index1970,Query!$O69)/AN$9,IF($J$7=2,HLOOKUP(AN$11,index1970,Query!$O69)/AN$9 * HLOOKUP(AN$11,comboutfac,Query!$O69),HLOOKUP(AN$11,index1970,Query!$O69)/AN$9 * HLOOKUP(AN$11,comboutfac,Query!$O69) /AN$8))</f>
        <v>0.46293841052189277</v>
      </c>
      <c r="AO35" s="110">
        <f ca="1">IF($J$7=1,HLOOKUP(AO$11,index1970,Query!$O69)/AO$9,IF($J$7=2,HLOOKUP(AO$11,index1970,Query!$O69)/AO$9 * HLOOKUP(AO$11,comboutfac,Query!$O69),HLOOKUP(AO$11,index1970,Query!$O69)/AO$9 * HLOOKUP(AO$11,comboutfac,Query!$O69) /AO$8))</f>
        <v>0.60924307949517786</v>
      </c>
      <c r="AP35" s="110">
        <f ca="1">IF($J$7=1,HLOOKUP(AP$11,index1970,Query!$O69)/AP$9,IF($J$7=2,HLOOKUP(AP$11,index1970,Query!$O69)/AP$9 * HLOOKUP(AP$11,comboutfac,Query!$O69),HLOOKUP(AP$11,index1970,Query!$O69)/AP$9 * HLOOKUP(AP$11,comboutfac,Query!$O69) /AP$8))</f>
        <v>0.60924307949517764</v>
      </c>
      <c r="AQ35" s="647">
        <f ca="1">IF($J$7=1,HLOOKUP(AQ$11,index1970,Query!$O69)/AQ$9,IF($J$7=2,HLOOKUP(AQ$11,index1970,Query!$O69)/AQ$9 * HLOOKUP(AQ$11,comboutfac,Query!$O69),HLOOKUP(AQ$11,index1970,Query!$O69)/AQ$9 * HLOOKUP(AQ$11,comboutfac,Query!$O69) /AQ$8))</f>
        <v>0.48621484370995977</v>
      </c>
      <c r="AR35" s="110">
        <f ca="1">IF($J$7=1,HLOOKUP(AR$11,index1970,Query!$O69)/AR$9,IF($J$7=2,HLOOKUP(AR$11,index1970,Query!$O69)/AR$9 * HLOOKUP(AR$11,comboutfac,Query!$O69),HLOOKUP(AR$11,index1970,Query!$O69)/AR$9 * HLOOKUP(AR$11,comboutfac,Query!$O69) /AR$8))</f>
        <v>0.60924307949517775</v>
      </c>
      <c r="AS35" s="194"/>
    </row>
    <row r="36" spans="1:45" s="112" customFormat="1">
      <c r="A36" s="111">
        <f t="shared" si="6"/>
        <v>1991</v>
      </c>
      <c r="B36" s="110">
        <f ca="1">IF($J$7=1,HLOOKUP(B$11,index1970,Query!$O70)/B$9,IF($J$7=2,HLOOKUP(B$11,index1970,Query!$O70)/B$9 * HLOOKUP(B$11,comboutfac,Query!$O70),HLOOKUP(B$11,index1970,Query!$O70)/B$9 * HLOOKUP(B$11,comboutfac,Query!$O70) /B$8))</f>
        <v>0.63544053191347039</v>
      </c>
      <c r="C36" s="110">
        <f ca="1">IF($J$7=1,HLOOKUP(C$11,index1970,Query!$O70)/C$9,IF($J$7=2,HLOOKUP(C$11,index1970,Query!$O70)/C$9 * HLOOKUP(C$11,comboutfac,Query!$O70),HLOOKUP(C$11,index1970,Query!$O70)/C$9 * HLOOKUP(C$11,comboutfac,Query!$O70) /C$8))</f>
        <v>0.63544053191347061</v>
      </c>
      <c r="D36" s="110">
        <f ca="1">IF($J$7=1,HLOOKUP(D$11,index1970,Query!$O70)/D$9,IF($J$7=2,HLOOKUP(D$11,index1970,Query!$O70)/D$9 * HLOOKUP(D$11,comboutfac,Query!$O70),HLOOKUP(D$11,index1970,Query!$O70)/D$9 * HLOOKUP(D$11,comboutfac,Query!$O70) /D$8))</f>
        <v>0.63544053191347061</v>
      </c>
      <c r="E36" s="110">
        <f ca="1">IF($J$7=1,HLOOKUP(E$11,index1970,Query!$O70)/E$9,IF($J$7=2,HLOOKUP(E$11,index1970,Query!$O70)/E$9 * HLOOKUP(E$11,comboutfac,Query!$O70),HLOOKUP(E$11,index1970,Query!$O70)/E$9 * HLOOKUP(E$11,comboutfac,Query!$O70) /E$8))</f>
        <v>0.51911440272994791</v>
      </c>
      <c r="F36" s="110">
        <f ca="1">IF($J$7=1,HLOOKUP(F$11,index1970,Query!$O70)/F$9,IF($J$7=2,HLOOKUP(F$11,index1970,Query!$O70)/F$9 * HLOOKUP(F$11,comboutfac,Query!$O70),HLOOKUP(F$11,index1970,Query!$O70)/F$9 * HLOOKUP(F$11,comboutfac,Query!$O70) /F$8))</f>
        <v>0.63544053191347061</v>
      </c>
      <c r="G36" s="110">
        <f ca="1">IF($J$7=1,HLOOKUP(G$11,index1970,Query!$O70)/G$9,IF($J$7=2,HLOOKUP(G$11,index1970,Query!$O70)/G$9 * HLOOKUP(G$11,comboutfac,Query!$O70),HLOOKUP(G$11,index1970,Query!$O70)/G$9 * HLOOKUP(G$11,comboutfac,Query!$O70) /G$8))</f>
        <v>0.63544053191347061</v>
      </c>
      <c r="H36" s="110">
        <f ca="1">IF($J$7=1,HLOOKUP(H$11,index1970,Query!$O70)/H$9,IF($J$7=2,HLOOKUP(H$11,index1970,Query!$O70)/H$9 * HLOOKUP(H$11,comboutfac,Query!$O70),HLOOKUP(H$11,index1970,Query!$O70)/H$9 * HLOOKUP(H$11,comboutfac,Query!$O70) /H$8))</f>
        <v>0.63544053191347061</v>
      </c>
      <c r="I36" s="110">
        <f ca="1">IF($J$7=1,HLOOKUP(I$11,index1970,Query!$O70)/I$9,IF($J$7=2,HLOOKUP(I$11,index1970,Query!$O70)/I$9 * HLOOKUP(I$11,comboutfac,Query!$O70),HLOOKUP(I$11,index1970,Query!$O70)/I$9 * HLOOKUP(I$11,comboutfac,Query!$O70) /I$8))</f>
        <v>0.6174321216492612</v>
      </c>
      <c r="J36" s="110">
        <f ca="1">IF($J$7=1,HLOOKUP(J$11,index1970,Query!$O70)/J$9,IF($J$7=2,HLOOKUP(J$11,index1970,Query!$O70)/J$9 * HLOOKUP(J$11,comboutfac,Query!$O70),HLOOKUP(J$11,index1970,Query!$O70)/J$9 * HLOOKUP(J$11,comboutfac,Query!$O70) /J$8))</f>
        <v>0.4953304227633214</v>
      </c>
      <c r="K36" s="110">
        <f ca="1">IF($J$7=1,HLOOKUP(K$11,index1970,Query!$O70)/K$9,IF($J$7=2,HLOOKUP(K$11,index1970,Query!$O70)/K$9 * HLOOKUP(K$11,comboutfac,Query!$O70),HLOOKUP(K$11,index1970,Query!$O70)/K$9 * HLOOKUP(K$11,comboutfac,Query!$O70) /K$8))</f>
        <v>0.46053289071793702</v>
      </c>
      <c r="L36" s="110">
        <f ca="1">IF($J$7=1,HLOOKUP(L$11,index1970,Query!$O70)/L$9,IF($J$7=2,HLOOKUP(L$11,index1970,Query!$O70)/L$9 * HLOOKUP(L$11,comboutfac,Query!$O70),HLOOKUP(L$11,index1970,Query!$O70)/L$9 * HLOOKUP(L$11,comboutfac,Query!$O70) /L$8))</f>
        <v>0.60420609982055573</v>
      </c>
      <c r="M36" s="110">
        <f ca="1">IF($J$7=1,HLOOKUP(M$11,index1970,Query!$O70)/M$9,IF($J$7=2,HLOOKUP(M$11,index1970,Query!$O70)/M$9 * HLOOKUP(M$11,comboutfac,Query!$O70),HLOOKUP(M$11,index1970,Query!$O70)/M$9 * HLOOKUP(M$11,comboutfac,Query!$O70) /M$8))</f>
        <v>0.6354405319134705</v>
      </c>
      <c r="N36" s="110">
        <f ca="1">IF($J$7=1,HLOOKUP(N$11,index1970,Query!$O70)/N$9,IF($J$7=2,HLOOKUP(N$11,index1970,Query!$O70)/N$9 * HLOOKUP(N$11,comboutfac,Query!$O70),HLOOKUP(N$11,index1970,Query!$O70)/N$9 * HLOOKUP(N$11,comboutfac,Query!$O70) /N$8))</f>
        <v>0.63544053191347061</v>
      </c>
      <c r="O36" s="110">
        <f ca="1">IF($J$7=1,HLOOKUP(O$11,index1970,Query!$O70)/O$9,IF($J$7=2,HLOOKUP(O$11,index1970,Query!$O70)/O$9 * HLOOKUP(O$11,comboutfac,Query!$O70),HLOOKUP(O$11,index1970,Query!$O70)/O$9 * HLOOKUP(O$11,comboutfac,Query!$O70) /O$8))</f>
        <v>0.63544053191347061</v>
      </c>
      <c r="P36" s="110">
        <f ca="1">IF($J$7=1,HLOOKUP(P$11,index1970,Query!$O70)/P$9,IF($J$7=2,HLOOKUP(P$11,index1970,Query!$O70)/P$9 * HLOOKUP(P$11,comboutfac,Query!$O70),HLOOKUP(P$11,index1970,Query!$O70)/P$9 * HLOOKUP(P$11,comboutfac,Query!$O70) /P$8))</f>
        <v>0.4681328132025942</v>
      </c>
      <c r="Q36" s="110">
        <f ca="1">IF($J$7=1,HLOOKUP(Q$11,index1970,Query!$O70)/Q$9,IF($J$7=2,HLOOKUP(Q$11,index1970,Query!$O70)/Q$9 * HLOOKUP(Q$11,comboutfac,Query!$O70),HLOOKUP(Q$11,index1970,Query!$O70)/Q$9 * HLOOKUP(Q$11,comboutfac,Query!$O70) /Q$8))</f>
        <v>0.6354405319134705</v>
      </c>
      <c r="R36" s="110">
        <f ca="1">IF($J$7=1,HLOOKUP(R$11,index1970,Query!$O70)/R$9,IF($J$7=2,HLOOKUP(R$11,index1970,Query!$O70)/R$9 * HLOOKUP(R$11,comboutfac,Query!$O70),HLOOKUP(R$11,index1970,Query!$O70)/R$9 * HLOOKUP(R$11,comboutfac,Query!$O70) /R$8))</f>
        <v>0.46882444967414483</v>
      </c>
      <c r="S36" s="110">
        <f ca="1">IF($J$7=1,HLOOKUP(S$11,index1970,Query!$O70)/S$9,IF($J$7=2,HLOOKUP(S$11,index1970,Query!$O70)/S$9 * HLOOKUP(S$11,comboutfac,Query!$O70),HLOOKUP(S$11,index1970,Query!$O70)/S$9 * HLOOKUP(S$11,comboutfac,Query!$O70) /S$8))</f>
        <v>0.6354405319134705</v>
      </c>
      <c r="T36" s="110">
        <f ca="1">IF($J$7=1,HLOOKUP(T$11,index1970,Query!$O70)/T$9,IF($J$7=2,HLOOKUP(T$11,index1970,Query!$O70)/T$9 * HLOOKUP(T$11,comboutfac,Query!$O70),HLOOKUP(T$11,index1970,Query!$O70)/T$9 * HLOOKUP(T$11,comboutfac,Query!$O70) /T$8))</f>
        <v>0.6354405319134705</v>
      </c>
      <c r="U36" s="110">
        <f ca="1">IF($J$7=1,HLOOKUP(U$11,index1970,Query!$O70)/U$9,IF($J$7=2,HLOOKUP(U$11,index1970,Query!$O70)/U$9 * HLOOKUP(U$11,comboutfac,Query!$O70),HLOOKUP(U$11,index1970,Query!$O70)/U$9 * HLOOKUP(U$11,comboutfac,Query!$O70) /U$8))</f>
        <v>0.4939942812093191</v>
      </c>
      <c r="V36" s="110">
        <f ca="1">IF($J$7=1,HLOOKUP(V$11,index1970,Query!$O70)/V$9,IF($J$7=2,HLOOKUP(V$11,index1970,Query!$O70)/V$9 * HLOOKUP(V$11,comboutfac,Query!$O70),HLOOKUP(V$11,index1970,Query!$O70)/V$9 * HLOOKUP(V$11,comboutfac,Query!$O70) /V$8))</f>
        <v>0.63544053191347061</v>
      </c>
      <c r="W36" s="110">
        <f ca="1">IF($J$7=1,HLOOKUP(W$11,index1970,Query!$O70)/W$9,IF($J$7=2,HLOOKUP(W$11,index1970,Query!$O70)/W$9 * HLOOKUP(W$11,comboutfac,Query!$O70),HLOOKUP(W$11,index1970,Query!$O70)/W$9 * HLOOKUP(W$11,comboutfac,Query!$O70) /W$8))</f>
        <v>0.58578594406374762</v>
      </c>
      <c r="X36" s="110">
        <f ca="1">IF($J$7=1,HLOOKUP(X$11,index1970,Query!$O70)/X$9,IF($J$7=2,HLOOKUP(X$11,index1970,Query!$O70)/X$9 * HLOOKUP(X$11,comboutfac,Query!$O70),HLOOKUP(X$11,index1970,Query!$O70)/X$9 * HLOOKUP(X$11,comboutfac,Query!$O70) /X$8))</f>
        <v>0.63544053191347061</v>
      </c>
      <c r="Y36" s="110">
        <f ca="1">IF($J$7=1,HLOOKUP(Y$11,index1970,Query!$O70)/Y$9,IF($J$7=2,HLOOKUP(Y$11,index1970,Query!$O70)/Y$9 * HLOOKUP(Y$11,comboutfac,Query!$O70),HLOOKUP(Y$11,index1970,Query!$O70)/Y$9 * HLOOKUP(Y$11,comboutfac,Query!$O70) /Y$8))</f>
        <v>0.62381367820909428</v>
      </c>
      <c r="Z36" s="110">
        <f ca="1">IF($J$7=1,HLOOKUP(Z$11,index1970,Query!$O70)/Z$9,IF($J$7=2,HLOOKUP(Z$11,index1970,Query!$O70)/Z$9 * HLOOKUP(Z$11,comboutfac,Query!$O70),HLOOKUP(Z$11,index1970,Query!$O70)/Z$9 * HLOOKUP(Z$11,comboutfac,Query!$O70) /Z$8))</f>
        <v>0.54128886510016716</v>
      </c>
      <c r="AA36" s="110">
        <f ca="1">IF($J$7=1,HLOOKUP(AA$11,index1970,Query!$O70)/AA$9,IF($J$7=2,HLOOKUP(AA$11,index1970,Query!$O70)/AA$9 * HLOOKUP(AA$11,comboutfac,Query!$O70),HLOOKUP(AA$11,index1970,Query!$O70)/AA$9 * HLOOKUP(AA$11,comboutfac,Query!$O70) /AA$8))</f>
        <v>0.63544053191347061</v>
      </c>
      <c r="AB36" s="110">
        <f ca="1">IF($J$7=1,HLOOKUP(AB$11,index1970,Query!$O70)/AB$9,IF($J$7=2,HLOOKUP(AB$11,index1970,Query!$O70)/AB$9 * HLOOKUP(AB$11,comboutfac,Query!$O70),HLOOKUP(AB$11,index1970,Query!$O70)/AB$9 * HLOOKUP(AB$11,comboutfac,Query!$O70) /AB$8))</f>
        <v>0.58484891250673998</v>
      </c>
      <c r="AC36" s="110">
        <f ca="1">IF($J$7=1,HLOOKUP(AC$11,index1970,Query!$O70)/AC$9,IF($J$7=2,HLOOKUP(AC$11,index1970,Query!$O70)/AC$9 * HLOOKUP(AC$11,comboutfac,Query!$O70),HLOOKUP(AC$11,index1970,Query!$O70)/AC$9 * HLOOKUP(AC$11,comboutfac,Query!$O70) /AC$8))</f>
        <v>0.54639790488847817</v>
      </c>
      <c r="AD36" s="110">
        <f ca="1">IF($J$7=1,HLOOKUP(AD$11,index1970,Query!$O70)/AD$9,IF($J$7=2,HLOOKUP(AD$11,index1970,Query!$O70)/AD$9 * HLOOKUP(AD$11,comboutfac,Query!$O70),HLOOKUP(AD$11,index1970,Query!$O70)/AD$9 * HLOOKUP(AD$11,comboutfac,Query!$O70) /AD$8))</f>
        <v>0.63544053191347061</v>
      </c>
      <c r="AE36" s="110">
        <f ca="1">IF($J$7=1,HLOOKUP(AE$11,index1970,Query!$O70)/AE$9,IF($J$7=2,HLOOKUP(AE$11,index1970,Query!$O70)/AE$9 * HLOOKUP(AE$11,comboutfac,Query!$O70),HLOOKUP(AE$11,index1970,Query!$O70)/AE$9 * HLOOKUP(AE$11,comboutfac,Query!$O70) /AE$8))</f>
        <v>0.6354405319134705</v>
      </c>
      <c r="AF36" s="110">
        <f ca="1">IF($J$7=1,HLOOKUP(AF$11,index1970,Query!$O70)/AF$9,IF($J$7=2,HLOOKUP(AF$11,index1970,Query!$O70)/AF$9 * HLOOKUP(AF$11,comboutfac,Query!$O70),HLOOKUP(AF$11,index1970,Query!$O70)/AF$9 * HLOOKUP(AF$11,comboutfac,Query!$O70) /AF$8))</f>
        <v>0.63544053191347027</v>
      </c>
      <c r="AG36" s="110">
        <f ca="1">IF($J$7=1,HLOOKUP(AG$11,index1970,Query!$O70)/AG$9,IF($J$7=2,HLOOKUP(AG$11,index1970,Query!$O70)/AG$9 * HLOOKUP(AG$11,comboutfac,Query!$O70),HLOOKUP(AG$11,index1970,Query!$O70)/AG$9 * HLOOKUP(AG$11,comboutfac,Query!$O70) /AG$8))</f>
        <v>0.63544053191347039</v>
      </c>
      <c r="AH36" s="110">
        <f ca="1">IF($J$7=1,HLOOKUP(AH$11,index1970,Query!$O70)/AH$9,IF($J$7=2,HLOOKUP(AH$11,index1970,Query!$O70)/AH$9 * HLOOKUP(AH$11,comboutfac,Query!$O70),HLOOKUP(AH$11,index1970,Query!$O70)/AH$9 * HLOOKUP(AH$11,comboutfac,Query!$O70) /AH$8))</f>
        <v>0.6354405319134705</v>
      </c>
      <c r="AI36" s="110">
        <f ca="1">IF($J$7=1,HLOOKUP(AI$11,index1970,Query!$O70)/AI$9,IF($J$7=2,HLOOKUP(AI$11,index1970,Query!$O70)/AI$9 * HLOOKUP(AI$11,comboutfac,Query!$O70),HLOOKUP(AI$11,index1970,Query!$O70)/AI$9 * HLOOKUP(AI$11,comboutfac,Query!$O70) /AI$8))</f>
        <v>0.6341263958406701</v>
      </c>
      <c r="AJ36" s="110">
        <f ca="1">IF($J$7=1,HLOOKUP(AJ$11,index1970,Query!$O70)/AJ$9,IF($J$7=2,HLOOKUP(AJ$11,index1970,Query!$O70)/AJ$9 * HLOOKUP(AJ$11,comboutfac,Query!$O70),HLOOKUP(AJ$11,index1970,Query!$O70)/AJ$9 * HLOOKUP(AJ$11,comboutfac,Query!$O70) /AJ$8))</f>
        <v>0.6354405319134705</v>
      </c>
      <c r="AK36" s="110">
        <f ca="1">IF($J$7=1,HLOOKUP(AK$11,index1970,Query!$O70)/AK$9,IF($J$7=2,HLOOKUP(AK$11,index1970,Query!$O70)/AK$9 * HLOOKUP(AK$11,comboutfac,Query!$O70),HLOOKUP(AK$11,index1970,Query!$O70)/AK$9 * HLOOKUP(AK$11,comboutfac,Query!$O70) /AK$8))</f>
        <v>0.63544053191347061</v>
      </c>
      <c r="AL36" s="110">
        <f ca="1">IF($J$7=1,HLOOKUP(AL$11,index1970,Query!$O70)/AL$9,IF($J$7=2,HLOOKUP(AL$11,index1970,Query!$O70)/AL$9 * HLOOKUP(AL$11,comboutfac,Query!$O70),HLOOKUP(AL$11,index1970,Query!$O70)/AL$9 * HLOOKUP(AL$11,comboutfac,Query!$O70) /AL$8))</f>
        <v>0.47458518146314549</v>
      </c>
      <c r="AM36" s="110">
        <f ca="1">IF($J$7=1,HLOOKUP(AM$11,index1970,Query!$O70)/AM$9,IF($J$7=2,HLOOKUP(AM$11,index1970,Query!$O70)/AM$9 * HLOOKUP(AM$11,comboutfac,Query!$O70),HLOOKUP(AM$11,index1970,Query!$O70)/AM$9 * HLOOKUP(AM$11,comboutfac,Query!$O70) /AM$8))</f>
        <v>0.6354405319134705</v>
      </c>
      <c r="AN36" s="110">
        <f ca="1">IF($J$7=1,HLOOKUP(AN$11,index1970,Query!$O70)/AN$9,IF($J$7=2,HLOOKUP(AN$11,index1970,Query!$O70)/AN$9 * HLOOKUP(AN$11,comboutfac,Query!$O70),HLOOKUP(AN$11,index1970,Query!$O70)/AN$9 * HLOOKUP(AN$11,comboutfac,Query!$O70) /AN$8))</f>
        <v>0.48152320430452134</v>
      </c>
      <c r="AO36" s="110">
        <f ca="1">IF($J$7=1,HLOOKUP(AO$11,index1970,Query!$O70)/AO$9,IF($J$7=2,HLOOKUP(AO$11,index1970,Query!$O70)/AO$9 * HLOOKUP(AO$11,comboutfac,Query!$O70),HLOOKUP(AO$11,index1970,Query!$O70)/AO$9 * HLOOKUP(AO$11,comboutfac,Query!$O70) /AO$8))</f>
        <v>0.6354405319134705</v>
      </c>
      <c r="AP36" s="110">
        <f ca="1">IF($J$7=1,HLOOKUP(AP$11,index1970,Query!$O70)/AP$9,IF($J$7=2,HLOOKUP(AP$11,index1970,Query!$O70)/AP$9 * HLOOKUP(AP$11,comboutfac,Query!$O70),HLOOKUP(AP$11,index1970,Query!$O70)/AP$9 * HLOOKUP(AP$11,comboutfac,Query!$O70) /AP$8))</f>
        <v>0.63544053191347027</v>
      </c>
      <c r="AQ36" s="647">
        <f ca="1">IF($J$7=1,HLOOKUP(AQ$11,index1970,Query!$O70)/AQ$9,IF($J$7=2,HLOOKUP(AQ$11,index1970,Query!$O70)/AQ$9 * HLOOKUP(AQ$11,comboutfac,Query!$O70),HLOOKUP(AQ$11,index1970,Query!$O70)/AQ$9 * HLOOKUP(AQ$11,comboutfac,Query!$O70) /AQ$8))</f>
        <v>0.4939942812093191</v>
      </c>
      <c r="AR36" s="110">
        <f ca="1">IF($J$7=1,HLOOKUP(AR$11,index1970,Query!$O70)/AR$9,IF($J$7=2,HLOOKUP(AR$11,index1970,Query!$O70)/AR$9 * HLOOKUP(AR$11,comboutfac,Query!$O70),HLOOKUP(AR$11,index1970,Query!$O70)/AR$9 * HLOOKUP(AR$11,comboutfac,Query!$O70) /AR$8))</f>
        <v>0.63544053191347039</v>
      </c>
      <c r="AS36" s="194"/>
    </row>
    <row r="37" spans="1:45" s="112" customFormat="1">
      <c r="A37" s="111">
        <f t="shared" si="6"/>
        <v>1992</v>
      </c>
      <c r="B37" s="110">
        <f ca="1">IF($J$7=1,HLOOKUP(B$11,index1970,Query!$O71)/B$9,IF($J$7=2,HLOOKUP(B$11,index1970,Query!$O71)/B$9 * HLOOKUP(B$11,comboutfac,Query!$O71),HLOOKUP(B$11,index1970,Query!$O71)/B$9 * HLOOKUP(B$11,comboutfac,Query!$O71) /B$8))</f>
        <v>0.65323286680704751</v>
      </c>
      <c r="C37" s="110">
        <f ca="1">IF($J$7=1,HLOOKUP(C$11,index1970,Query!$O71)/C$9,IF($J$7=2,HLOOKUP(C$11,index1970,Query!$O71)/C$9 * HLOOKUP(C$11,comboutfac,Query!$O71),HLOOKUP(C$11,index1970,Query!$O71)/C$9 * HLOOKUP(C$11,comboutfac,Query!$O71) /C$8))</f>
        <v>0.65323286680704784</v>
      </c>
      <c r="D37" s="110">
        <f ca="1">IF($J$7=1,HLOOKUP(D$11,index1970,Query!$O71)/D$9,IF($J$7=2,HLOOKUP(D$11,index1970,Query!$O71)/D$9 * HLOOKUP(D$11,comboutfac,Query!$O71),HLOOKUP(D$11,index1970,Query!$O71)/D$9 * HLOOKUP(D$11,comboutfac,Query!$O71) /D$8))</f>
        <v>0.65323286680704784</v>
      </c>
      <c r="E37" s="110">
        <f ca="1">IF($J$7=1,HLOOKUP(E$11,index1970,Query!$O71)/E$9,IF($J$7=2,HLOOKUP(E$11,index1970,Query!$O71)/E$9 * HLOOKUP(E$11,comboutfac,Query!$O71),HLOOKUP(E$11,index1970,Query!$O71)/E$9 * HLOOKUP(E$11,comboutfac,Query!$O71) /E$8))</f>
        <v>0.54081338476405971</v>
      </c>
      <c r="F37" s="110">
        <f ca="1">IF($J$7=1,HLOOKUP(F$11,index1970,Query!$O71)/F$9,IF($J$7=2,HLOOKUP(F$11,index1970,Query!$O71)/F$9 * HLOOKUP(F$11,comboutfac,Query!$O71),HLOOKUP(F$11,index1970,Query!$O71)/F$9 * HLOOKUP(F$11,comboutfac,Query!$O71) /F$8))</f>
        <v>0.65323286680704784</v>
      </c>
      <c r="G37" s="110">
        <f ca="1">IF($J$7=1,HLOOKUP(G$11,index1970,Query!$O71)/G$9,IF($J$7=2,HLOOKUP(G$11,index1970,Query!$O71)/G$9 * HLOOKUP(G$11,comboutfac,Query!$O71),HLOOKUP(G$11,index1970,Query!$O71)/G$9 * HLOOKUP(G$11,comboutfac,Query!$O71) /G$8))</f>
        <v>0.65323286680704784</v>
      </c>
      <c r="H37" s="110">
        <f ca="1">IF($J$7=1,HLOOKUP(H$11,index1970,Query!$O71)/H$9,IF($J$7=2,HLOOKUP(H$11,index1970,Query!$O71)/H$9 * HLOOKUP(H$11,comboutfac,Query!$O71),HLOOKUP(H$11,index1970,Query!$O71)/H$9 * HLOOKUP(H$11,comboutfac,Query!$O71) /H$8))</f>
        <v>0.65323286680704784</v>
      </c>
      <c r="I37" s="110">
        <f ca="1">IF($J$7=1,HLOOKUP(I$11,index1970,Query!$O71)/I$9,IF($J$7=2,HLOOKUP(I$11,index1970,Query!$O71)/I$9 * HLOOKUP(I$11,comboutfac,Query!$O71),HLOOKUP(I$11,index1970,Query!$O71)/I$9 * HLOOKUP(I$11,comboutfac,Query!$O71) /I$8))</f>
        <v>0.63591309991446698</v>
      </c>
      <c r="J37" s="110">
        <f ca="1">IF($J$7=1,HLOOKUP(J$11,index1970,Query!$O71)/J$9,IF($J$7=2,HLOOKUP(J$11,index1970,Query!$O71)/J$9 * HLOOKUP(J$11,comboutfac,Query!$O71),HLOOKUP(J$11,index1970,Query!$O71)/J$9 * HLOOKUP(J$11,comboutfac,Query!$O71) /J$8))</f>
        <v>0.33039176317416075</v>
      </c>
      <c r="K37" s="110">
        <f ca="1">IF($J$7=1,HLOOKUP(K$11,index1970,Query!$O71)/K$9,IF($J$7=2,HLOOKUP(K$11,index1970,Query!$O71)/K$9 * HLOOKUP(K$11,comboutfac,Query!$O71),HLOOKUP(K$11,index1970,Query!$O71)/K$9 * HLOOKUP(K$11,comboutfac,Query!$O71) /K$8))</f>
        <v>0.47978316554994682</v>
      </c>
      <c r="L37" s="110">
        <f ca="1">IF($J$7=1,HLOOKUP(L$11,index1970,Query!$O71)/L$9,IF($J$7=2,HLOOKUP(L$11,index1970,Query!$O71)/L$9 * HLOOKUP(L$11,comboutfac,Query!$O71),HLOOKUP(L$11,index1970,Query!$O71)/L$9 * HLOOKUP(L$11,comboutfac,Query!$O71) /L$8))</f>
        <v>0.62252399794534119</v>
      </c>
      <c r="M37" s="110">
        <f ca="1">IF($J$7=1,HLOOKUP(M$11,index1970,Query!$O71)/M$9,IF($J$7=2,HLOOKUP(M$11,index1970,Query!$O71)/M$9 * HLOOKUP(M$11,comboutfac,Query!$O71),HLOOKUP(M$11,index1970,Query!$O71)/M$9 * HLOOKUP(M$11,comboutfac,Query!$O71) /M$8))</f>
        <v>0.65323286680704762</v>
      </c>
      <c r="N37" s="110">
        <f ca="1">IF($J$7=1,HLOOKUP(N$11,index1970,Query!$O71)/N$9,IF($J$7=2,HLOOKUP(N$11,index1970,Query!$O71)/N$9 * HLOOKUP(N$11,comboutfac,Query!$O71),HLOOKUP(N$11,index1970,Query!$O71)/N$9 * HLOOKUP(N$11,comboutfac,Query!$O71) /N$8))</f>
        <v>0.65323286680704784</v>
      </c>
      <c r="O37" s="110">
        <f ca="1">IF($J$7=1,HLOOKUP(O$11,index1970,Query!$O71)/O$9,IF($J$7=2,HLOOKUP(O$11,index1970,Query!$O71)/O$9 * HLOOKUP(O$11,comboutfac,Query!$O71),HLOOKUP(O$11,index1970,Query!$O71)/O$9 * HLOOKUP(O$11,comboutfac,Query!$O71) /O$8))</f>
        <v>0.65323286680704784</v>
      </c>
      <c r="P37" s="110">
        <f ca="1">IF($J$7=1,HLOOKUP(P$11,index1970,Query!$O71)/P$9,IF($J$7=2,HLOOKUP(P$11,index1970,Query!$O71)/P$9 * HLOOKUP(P$11,comboutfac,Query!$O71),HLOOKUP(P$11,index1970,Query!$O71)/P$9 * HLOOKUP(P$11,comboutfac,Query!$O71) /P$8))</f>
        <v>0.48728314869515432</v>
      </c>
      <c r="Q37" s="110">
        <f ca="1">IF($J$7=1,HLOOKUP(Q$11,index1970,Query!$O71)/Q$9,IF($J$7=2,HLOOKUP(Q$11,index1970,Query!$O71)/Q$9 * HLOOKUP(Q$11,comboutfac,Query!$O71),HLOOKUP(Q$11,index1970,Query!$O71)/Q$9 * HLOOKUP(Q$11,comboutfac,Query!$O71) /Q$8))</f>
        <v>0.65323286680704773</v>
      </c>
      <c r="R37" s="110">
        <f ca="1">IF($J$7=1,HLOOKUP(R$11,index1970,Query!$O71)/R$9,IF($J$7=2,HLOOKUP(R$11,index1970,Query!$O71)/R$9 * HLOOKUP(R$11,comboutfac,Query!$O71),HLOOKUP(R$11,index1970,Query!$O71)/R$9 * HLOOKUP(R$11,comboutfac,Query!$O71) /R$8))</f>
        <v>0.48817934635073962</v>
      </c>
      <c r="S37" s="110">
        <f ca="1">IF($J$7=1,HLOOKUP(S$11,index1970,Query!$O71)/S$9,IF($J$7=2,HLOOKUP(S$11,index1970,Query!$O71)/S$9 * HLOOKUP(S$11,comboutfac,Query!$O71),HLOOKUP(S$11,index1970,Query!$O71)/S$9 * HLOOKUP(S$11,comboutfac,Query!$O71) /S$8))</f>
        <v>0.65323286680704773</v>
      </c>
      <c r="T37" s="110">
        <f ca="1">IF($J$7=1,HLOOKUP(T$11,index1970,Query!$O71)/T$9,IF($J$7=2,HLOOKUP(T$11,index1970,Query!$O71)/T$9 * HLOOKUP(T$11,comboutfac,Query!$O71),HLOOKUP(T$11,index1970,Query!$O71)/T$9 * HLOOKUP(T$11,comboutfac,Query!$O71) /T$8))</f>
        <v>0.65323286680704762</v>
      </c>
      <c r="U37" s="110">
        <f ca="1">IF($J$7=1,HLOOKUP(U$11,index1970,Query!$O71)/U$9,IF($J$7=2,HLOOKUP(U$11,index1970,Query!$O71)/U$9 * HLOOKUP(U$11,comboutfac,Query!$O71),HLOOKUP(U$11,index1970,Query!$O71)/U$9 * HLOOKUP(U$11,comboutfac,Query!$O71) /U$8))</f>
        <v>0.50634413823955204</v>
      </c>
      <c r="V37" s="110">
        <f ca="1">IF($J$7=1,HLOOKUP(V$11,index1970,Query!$O71)/V$9,IF($J$7=2,HLOOKUP(V$11,index1970,Query!$O71)/V$9 * HLOOKUP(V$11,comboutfac,Query!$O71),HLOOKUP(V$11,index1970,Query!$O71)/V$9 * HLOOKUP(V$11,comboutfac,Query!$O71) /V$8))</f>
        <v>0.65323286680704784</v>
      </c>
      <c r="W37" s="110">
        <f ca="1">IF($J$7=1,HLOOKUP(W$11,index1970,Query!$O71)/W$9,IF($J$7=2,HLOOKUP(W$11,index1970,Query!$O71)/W$9 * HLOOKUP(W$11,comboutfac,Query!$O71),HLOOKUP(W$11,index1970,Query!$O71)/W$9 * HLOOKUP(W$11,comboutfac,Query!$O71) /W$8))</f>
        <v>0.60214952648511155</v>
      </c>
      <c r="X37" s="110">
        <f ca="1">IF($J$7=1,HLOOKUP(X$11,index1970,Query!$O71)/X$9,IF($J$7=2,HLOOKUP(X$11,index1970,Query!$O71)/X$9 * HLOOKUP(X$11,comboutfac,Query!$O71),HLOOKUP(X$11,index1970,Query!$O71)/X$9 * HLOOKUP(X$11,comboutfac,Query!$O71) /X$8))</f>
        <v>0.65323286680704784</v>
      </c>
      <c r="Y37" s="110">
        <f ca="1">IF($J$7=1,HLOOKUP(Y$11,index1970,Query!$O71)/Y$9,IF($J$7=2,HLOOKUP(Y$11,index1970,Query!$O71)/Y$9 * HLOOKUP(Y$11,comboutfac,Query!$O71),HLOOKUP(Y$11,index1970,Query!$O71)/Y$9 * HLOOKUP(Y$11,comboutfac,Query!$O71) /Y$8))</f>
        <v>0.63815562027325123</v>
      </c>
      <c r="Z37" s="110">
        <f ca="1">IF($J$7=1,HLOOKUP(Z$11,index1970,Query!$O71)/Z$9,IF($J$7=2,HLOOKUP(Z$11,index1970,Query!$O71)/Z$9 * HLOOKUP(Z$11,comboutfac,Query!$O71),HLOOKUP(Z$11,index1970,Query!$O71)/Z$9 * HLOOKUP(Z$11,comboutfac,Query!$O71) /Z$8))</f>
        <v>0.54985089750619209</v>
      </c>
      <c r="AA37" s="110">
        <f ca="1">IF($J$7=1,HLOOKUP(AA$11,index1970,Query!$O71)/AA$9,IF($J$7=2,HLOOKUP(AA$11,index1970,Query!$O71)/AA$9 * HLOOKUP(AA$11,comboutfac,Query!$O71),HLOOKUP(AA$11,index1970,Query!$O71)/AA$9 * HLOOKUP(AA$11,comboutfac,Query!$O71) /AA$8))</f>
        <v>0.65323286680704784</v>
      </c>
      <c r="AB37" s="110">
        <f ca="1">IF($J$7=1,HLOOKUP(AB$11,index1970,Query!$O71)/AB$9,IF($J$7=2,HLOOKUP(AB$11,index1970,Query!$O71)/AB$9 * HLOOKUP(AB$11,comboutfac,Query!$O71),HLOOKUP(AB$11,index1970,Query!$O71)/AB$9 * HLOOKUP(AB$11,comboutfac,Query!$O71) /AB$8))</f>
        <v>0.60491587974909311</v>
      </c>
      <c r="AC37" s="110">
        <f ca="1">IF($J$7=1,HLOOKUP(AC$11,index1970,Query!$O71)/AC$9,IF($J$7=2,HLOOKUP(AC$11,index1970,Query!$O71)/AC$9 * HLOOKUP(AC$11,comboutfac,Query!$O71),HLOOKUP(AC$11,index1970,Query!$O71)/AC$9 * HLOOKUP(AC$11,comboutfac,Query!$O71) /AC$8))</f>
        <v>0.5386434031846673</v>
      </c>
      <c r="AD37" s="110">
        <f ca="1">IF($J$7=1,HLOOKUP(AD$11,index1970,Query!$O71)/AD$9,IF($J$7=2,HLOOKUP(AD$11,index1970,Query!$O71)/AD$9 * HLOOKUP(AD$11,comboutfac,Query!$O71),HLOOKUP(AD$11,index1970,Query!$O71)/AD$9 * HLOOKUP(AD$11,comboutfac,Query!$O71) /AD$8))</f>
        <v>0.65323286680704784</v>
      </c>
      <c r="AE37" s="110">
        <f ca="1">IF($J$7=1,HLOOKUP(AE$11,index1970,Query!$O71)/AE$9,IF($J$7=2,HLOOKUP(AE$11,index1970,Query!$O71)/AE$9 * HLOOKUP(AE$11,comboutfac,Query!$O71),HLOOKUP(AE$11,index1970,Query!$O71)/AE$9 * HLOOKUP(AE$11,comboutfac,Query!$O71) /AE$8))</f>
        <v>0.65323286680704762</v>
      </c>
      <c r="AF37" s="110">
        <f ca="1">IF($J$7=1,HLOOKUP(AF$11,index1970,Query!$O71)/AF$9,IF($J$7=2,HLOOKUP(AF$11,index1970,Query!$O71)/AF$9 * HLOOKUP(AF$11,comboutfac,Query!$O71),HLOOKUP(AF$11,index1970,Query!$O71)/AF$9 * HLOOKUP(AF$11,comboutfac,Query!$O71) /AF$8))</f>
        <v>0.65323286680704751</v>
      </c>
      <c r="AG37" s="110">
        <f ca="1">IF($J$7=1,HLOOKUP(AG$11,index1970,Query!$O71)/AG$9,IF($J$7=2,HLOOKUP(AG$11,index1970,Query!$O71)/AG$9 * HLOOKUP(AG$11,comboutfac,Query!$O71),HLOOKUP(AG$11,index1970,Query!$O71)/AG$9 * HLOOKUP(AG$11,comboutfac,Query!$O71) /AG$8))</f>
        <v>0.65323286680704751</v>
      </c>
      <c r="AH37" s="110">
        <f ca="1">IF($J$7=1,HLOOKUP(AH$11,index1970,Query!$O71)/AH$9,IF($J$7=2,HLOOKUP(AH$11,index1970,Query!$O71)/AH$9 * HLOOKUP(AH$11,comboutfac,Query!$O71),HLOOKUP(AH$11,index1970,Query!$O71)/AH$9 * HLOOKUP(AH$11,comboutfac,Query!$O71) /AH$8))</f>
        <v>0.65323286680704762</v>
      </c>
      <c r="AI37" s="110">
        <f ca="1">IF($J$7=1,HLOOKUP(AI$11,index1970,Query!$O71)/AI$9,IF($J$7=2,HLOOKUP(AI$11,index1970,Query!$O71)/AI$9 * HLOOKUP(AI$11,comboutfac,Query!$O71),HLOOKUP(AI$11,index1970,Query!$O71)/AI$9 * HLOOKUP(AI$11,comboutfac,Query!$O71) /AI$8))</f>
        <v>0.6520077887894441</v>
      </c>
      <c r="AJ37" s="110">
        <f ca="1">IF($J$7=1,HLOOKUP(AJ$11,index1970,Query!$O71)/AJ$9,IF($J$7=2,HLOOKUP(AJ$11,index1970,Query!$O71)/AJ$9 * HLOOKUP(AJ$11,comboutfac,Query!$O71),HLOOKUP(AJ$11,index1970,Query!$O71)/AJ$9 * HLOOKUP(AJ$11,comboutfac,Query!$O71) /AJ$8))</f>
        <v>0.65323286680704762</v>
      </c>
      <c r="AK37" s="110">
        <f ca="1">IF($J$7=1,HLOOKUP(AK$11,index1970,Query!$O71)/AK$9,IF($J$7=2,HLOOKUP(AK$11,index1970,Query!$O71)/AK$9 * HLOOKUP(AK$11,comboutfac,Query!$O71),HLOOKUP(AK$11,index1970,Query!$O71)/AK$9 * HLOOKUP(AK$11,comboutfac,Query!$O71) /AK$8))</f>
        <v>0.65323286680704773</v>
      </c>
      <c r="AL37" s="110">
        <f ca="1">IF($J$7=1,HLOOKUP(AL$11,index1970,Query!$O71)/AL$9,IF($J$7=2,HLOOKUP(AL$11,index1970,Query!$O71)/AL$9 * HLOOKUP(AL$11,comboutfac,Query!$O71),HLOOKUP(AL$11,index1970,Query!$O71)/AL$9 * HLOOKUP(AL$11,comboutfac,Query!$O71) /AL$8))</f>
        <v>0.49299975900295173</v>
      </c>
      <c r="AM37" s="110">
        <f ca="1">IF($J$7=1,HLOOKUP(AM$11,index1970,Query!$O71)/AM$9,IF($J$7=2,HLOOKUP(AM$11,index1970,Query!$O71)/AM$9 * HLOOKUP(AM$11,comboutfac,Query!$O71),HLOOKUP(AM$11,index1970,Query!$O71)/AM$9 * HLOOKUP(AM$11,comboutfac,Query!$O71) /AM$8))</f>
        <v>0.65323286680704773</v>
      </c>
      <c r="AN37" s="110">
        <f ca="1">IF($J$7=1,HLOOKUP(AN$11,index1970,Query!$O71)/AN$9,IF($J$7=2,HLOOKUP(AN$11,index1970,Query!$O71)/AN$9 * HLOOKUP(AN$11,comboutfac,Query!$O71),HLOOKUP(AN$11,index1970,Query!$O71)/AN$9 * HLOOKUP(AN$11,comboutfac,Query!$O71) /AN$8))</f>
        <v>0.50094955490303283</v>
      </c>
      <c r="AO37" s="110">
        <f ca="1">IF($J$7=1,HLOOKUP(AO$11,index1970,Query!$O71)/AO$9,IF($J$7=2,HLOOKUP(AO$11,index1970,Query!$O71)/AO$9 * HLOOKUP(AO$11,comboutfac,Query!$O71),HLOOKUP(AO$11,index1970,Query!$O71)/AO$9 * HLOOKUP(AO$11,comboutfac,Query!$O71) /AO$8))</f>
        <v>0.65323286680704773</v>
      </c>
      <c r="AP37" s="110">
        <f ca="1">IF($J$7=1,HLOOKUP(AP$11,index1970,Query!$O71)/AP$9,IF($J$7=2,HLOOKUP(AP$11,index1970,Query!$O71)/AP$9 * HLOOKUP(AP$11,comboutfac,Query!$O71),HLOOKUP(AP$11,index1970,Query!$O71)/AP$9 * HLOOKUP(AP$11,comboutfac,Query!$O71) /AP$8))</f>
        <v>0.65323286680704751</v>
      </c>
      <c r="AQ37" s="647">
        <f ca="1">IF($J$7=1,HLOOKUP(AQ$11,index1970,Query!$O71)/AQ$9,IF($J$7=2,HLOOKUP(AQ$11,index1970,Query!$O71)/AQ$9 * HLOOKUP(AQ$11,comboutfac,Query!$O71),HLOOKUP(AQ$11,index1970,Query!$O71)/AQ$9 * HLOOKUP(AQ$11,comboutfac,Query!$O71) /AQ$8))</f>
        <v>0.50634413823955204</v>
      </c>
      <c r="AR37" s="110">
        <f ca="1">IF($J$7=1,HLOOKUP(AR$11,index1970,Query!$O71)/AR$9,IF($J$7=2,HLOOKUP(AR$11,index1970,Query!$O71)/AR$9 * HLOOKUP(AR$11,comboutfac,Query!$O71),HLOOKUP(AR$11,index1970,Query!$O71)/AR$9 * HLOOKUP(AR$11,comboutfac,Query!$O71) /AR$8))</f>
        <v>0.65323286680704751</v>
      </c>
      <c r="AS37" s="194"/>
    </row>
    <row r="38" spans="1:45" s="112" customFormat="1">
      <c r="A38" s="111">
        <f t="shared" si="6"/>
        <v>1993</v>
      </c>
      <c r="B38" s="110">
        <f ca="1">IF($J$7=1,HLOOKUP(B$11,index1970,Query!$O72)/B$9,IF($J$7=2,HLOOKUP(B$11,index1970,Query!$O72)/B$9 * HLOOKUP(B$11,comboutfac,Query!$O72),HLOOKUP(B$11,index1970,Query!$O72)/B$9 * HLOOKUP(B$11,comboutfac,Query!$O72) /B$8))</f>
        <v>0.67087015421083773</v>
      </c>
      <c r="C38" s="110">
        <f ca="1">IF($J$7=1,HLOOKUP(C$11,index1970,Query!$O72)/C$9,IF($J$7=2,HLOOKUP(C$11,index1970,Query!$O72)/C$9 * HLOOKUP(C$11,comboutfac,Query!$O72),HLOOKUP(C$11,index1970,Query!$O72)/C$9 * HLOOKUP(C$11,comboutfac,Query!$O72) /C$8))</f>
        <v>0.67087015421083807</v>
      </c>
      <c r="D38" s="110">
        <f ca="1">IF($J$7=1,HLOOKUP(D$11,index1970,Query!$O72)/D$9,IF($J$7=2,HLOOKUP(D$11,index1970,Query!$O72)/D$9 * HLOOKUP(D$11,comboutfac,Query!$O72),HLOOKUP(D$11,index1970,Query!$O72)/D$9 * HLOOKUP(D$11,comboutfac,Query!$O72) /D$8))</f>
        <v>0.67087015421083807</v>
      </c>
      <c r="E38" s="110">
        <f ca="1">IF($J$7=1,HLOOKUP(E$11,index1970,Query!$O72)/E$9,IF($J$7=2,HLOOKUP(E$11,index1970,Query!$O72)/E$9 * HLOOKUP(E$11,comboutfac,Query!$O72),HLOOKUP(E$11,index1970,Query!$O72)/E$9 * HLOOKUP(E$11,comboutfac,Query!$O72) /E$8))</f>
        <v>0.56147245606204677</v>
      </c>
      <c r="F38" s="110">
        <f ca="1">IF($J$7=1,HLOOKUP(F$11,index1970,Query!$O72)/F$9,IF($J$7=2,HLOOKUP(F$11,index1970,Query!$O72)/F$9 * HLOOKUP(F$11,comboutfac,Query!$O72),HLOOKUP(F$11,index1970,Query!$O72)/F$9 * HLOOKUP(F$11,comboutfac,Query!$O72) /F$8))</f>
        <v>0.67087015421083807</v>
      </c>
      <c r="G38" s="110">
        <f ca="1">IF($J$7=1,HLOOKUP(G$11,index1970,Query!$O72)/G$9,IF($J$7=2,HLOOKUP(G$11,index1970,Query!$O72)/G$9 * HLOOKUP(G$11,comboutfac,Query!$O72),HLOOKUP(G$11,index1970,Query!$O72)/G$9 * HLOOKUP(G$11,comboutfac,Query!$O72) /G$8))</f>
        <v>0.67087015421083807</v>
      </c>
      <c r="H38" s="110">
        <f ca="1">IF($J$7=1,HLOOKUP(H$11,index1970,Query!$O72)/H$9,IF($J$7=2,HLOOKUP(H$11,index1970,Query!$O72)/H$9 * HLOOKUP(H$11,comboutfac,Query!$O72),HLOOKUP(H$11,index1970,Query!$O72)/H$9 * HLOOKUP(H$11,comboutfac,Query!$O72) /H$8))</f>
        <v>0.67087015421083807</v>
      </c>
      <c r="I38" s="110">
        <f ca="1">IF($J$7=1,HLOOKUP(I$11,index1970,Query!$O72)/I$9,IF($J$7=2,HLOOKUP(I$11,index1970,Query!$O72)/I$9 * HLOOKUP(I$11,comboutfac,Query!$O72),HLOOKUP(I$11,index1970,Query!$O72)/I$9 * HLOOKUP(I$11,comboutfac,Query!$O72) /I$8))</f>
        <v>0.65407986535282336</v>
      </c>
      <c r="J38" s="110">
        <f ca="1">IF($J$7=1,HLOOKUP(J$11,index1970,Query!$O72)/J$9,IF($J$7=2,HLOOKUP(J$11,index1970,Query!$O72)/J$9 * HLOOKUP(J$11,comboutfac,Query!$O72),HLOOKUP(J$11,index1970,Query!$O72)/J$9 * HLOOKUP(J$11,comboutfac,Query!$O72) /J$8))</f>
        <v>0.33498218652165174</v>
      </c>
      <c r="K38" s="110">
        <f ca="1">IF($J$7=1,HLOOKUP(K$11,index1970,Query!$O72)/K$9,IF($J$7=2,HLOOKUP(K$11,index1970,Query!$O72)/K$9 * HLOOKUP(K$11,comboutfac,Query!$O72),HLOOKUP(K$11,index1970,Query!$O72)/K$9 * HLOOKUP(K$11,comboutfac,Query!$O72) /K$8))</f>
        <v>0.4981108824739548</v>
      </c>
      <c r="L38" s="110">
        <f ca="1">IF($J$7=1,HLOOKUP(L$11,index1970,Query!$O72)/L$9,IF($J$7=2,HLOOKUP(L$11,index1970,Query!$O72)/L$9 * HLOOKUP(L$11,comboutfac,Query!$O72),HLOOKUP(L$11,index1970,Query!$O72)/L$9 * HLOOKUP(L$11,comboutfac,Query!$O72) /L$8))</f>
        <v>0.64255011609462898</v>
      </c>
      <c r="M38" s="110">
        <f ca="1">IF($J$7=1,HLOOKUP(M$11,index1970,Query!$O72)/M$9,IF($J$7=2,HLOOKUP(M$11,index1970,Query!$O72)/M$9 * HLOOKUP(M$11,comboutfac,Query!$O72),HLOOKUP(M$11,index1970,Query!$O72)/M$9 * HLOOKUP(M$11,comboutfac,Query!$O72) /M$8))</f>
        <v>0.67087015421083784</v>
      </c>
      <c r="N38" s="110">
        <f ca="1">IF($J$7=1,HLOOKUP(N$11,index1970,Query!$O72)/N$9,IF($J$7=2,HLOOKUP(N$11,index1970,Query!$O72)/N$9 * HLOOKUP(N$11,comboutfac,Query!$O72),HLOOKUP(N$11,index1970,Query!$O72)/N$9 * HLOOKUP(N$11,comboutfac,Query!$O72) /N$8))</f>
        <v>0.67087015421083807</v>
      </c>
      <c r="O38" s="110">
        <f ca="1">IF($J$7=1,HLOOKUP(O$11,index1970,Query!$O72)/O$9,IF($J$7=2,HLOOKUP(O$11,index1970,Query!$O72)/O$9 * HLOOKUP(O$11,comboutfac,Query!$O72),HLOOKUP(O$11,index1970,Query!$O72)/O$9 * HLOOKUP(O$11,comboutfac,Query!$O72) /O$8))</f>
        <v>0.67087015421083807</v>
      </c>
      <c r="P38" s="110">
        <f ca="1">IF($J$7=1,HLOOKUP(P$11,index1970,Query!$O72)/P$9,IF($J$7=2,HLOOKUP(P$11,index1970,Query!$O72)/P$9 * HLOOKUP(P$11,comboutfac,Query!$O72),HLOOKUP(P$11,index1970,Query!$O72)/P$9 * HLOOKUP(P$11,comboutfac,Query!$O72) /P$8))</f>
        <v>0.50553913784621762</v>
      </c>
      <c r="Q38" s="110">
        <f ca="1">IF($J$7=1,HLOOKUP(Q$11,index1970,Query!$O72)/Q$9,IF($J$7=2,HLOOKUP(Q$11,index1970,Query!$O72)/Q$9 * HLOOKUP(Q$11,comboutfac,Query!$O72),HLOOKUP(Q$11,index1970,Query!$O72)/Q$9 * HLOOKUP(Q$11,comboutfac,Query!$O72) /Q$8))</f>
        <v>0.67087015421083795</v>
      </c>
      <c r="R38" s="110">
        <f ca="1">IF($J$7=1,HLOOKUP(R$11,index1970,Query!$O72)/R$9,IF($J$7=2,HLOOKUP(R$11,index1970,Query!$O72)/R$9 * HLOOKUP(R$11,comboutfac,Query!$O72),HLOOKUP(R$11,index1970,Query!$O72)/R$9 * HLOOKUP(R$11,comboutfac,Query!$O72) /R$8))</f>
        <v>0.50659761105594658</v>
      </c>
      <c r="S38" s="110">
        <f ca="1">IF($J$7=1,HLOOKUP(S$11,index1970,Query!$O72)/S$9,IF($J$7=2,HLOOKUP(S$11,index1970,Query!$O72)/S$9 * HLOOKUP(S$11,comboutfac,Query!$O72),HLOOKUP(S$11,index1970,Query!$O72)/S$9 * HLOOKUP(S$11,comboutfac,Query!$O72) /S$8))</f>
        <v>0.67087015421083795</v>
      </c>
      <c r="T38" s="110">
        <f ca="1">IF($J$7=1,HLOOKUP(T$11,index1970,Query!$O72)/T$9,IF($J$7=2,HLOOKUP(T$11,index1970,Query!$O72)/T$9 * HLOOKUP(T$11,comboutfac,Query!$O72),HLOOKUP(T$11,index1970,Query!$O72)/T$9 * HLOOKUP(T$11,comboutfac,Query!$O72) /T$8))</f>
        <v>0.67087015421083784</v>
      </c>
      <c r="U38" s="110">
        <f ca="1">IF($J$7=1,HLOOKUP(U$11,index1970,Query!$O72)/U$9,IF($J$7=2,HLOOKUP(U$11,index1970,Query!$O72)/U$9 * HLOOKUP(U$11,comboutfac,Query!$O72),HLOOKUP(U$11,index1970,Query!$O72)/U$9 * HLOOKUP(U$11,comboutfac,Query!$O72) /U$8))</f>
        <v>0.52254715066321777</v>
      </c>
      <c r="V38" s="110">
        <f ca="1">IF($J$7=1,HLOOKUP(V$11,index1970,Query!$O72)/V$9,IF($J$7=2,HLOOKUP(V$11,index1970,Query!$O72)/V$9 * HLOOKUP(V$11,comboutfac,Query!$O72),HLOOKUP(V$11,index1970,Query!$O72)/V$9 * HLOOKUP(V$11,comboutfac,Query!$O72) /V$8))</f>
        <v>0.67087015421083807</v>
      </c>
      <c r="W38" s="110">
        <f ca="1">IF($J$7=1,HLOOKUP(W$11,index1970,Query!$O72)/W$9,IF($J$7=2,HLOOKUP(W$11,index1970,Query!$O72)/W$9 * HLOOKUP(W$11,comboutfac,Query!$O72),HLOOKUP(W$11,index1970,Query!$O72)/W$9 * HLOOKUP(W$11,comboutfac,Query!$O72) /W$8))</f>
        <v>0.62008966993915393</v>
      </c>
      <c r="X38" s="110">
        <f ca="1">IF($J$7=1,HLOOKUP(X$11,index1970,Query!$O72)/X$9,IF($J$7=2,HLOOKUP(X$11,index1970,Query!$O72)/X$9 * HLOOKUP(X$11,comboutfac,Query!$O72),HLOOKUP(X$11,index1970,Query!$O72)/X$9 * HLOOKUP(X$11,comboutfac,Query!$O72) /X$8))</f>
        <v>0.67087015421083807</v>
      </c>
      <c r="Y38" s="110">
        <f ca="1">IF($J$7=1,HLOOKUP(Y$11,index1970,Query!$O72)/Y$9,IF($J$7=2,HLOOKUP(Y$11,index1970,Query!$O72)/Y$9 * HLOOKUP(Y$11,comboutfac,Query!$O72),HLOOKUP(Y$11,index1970,Query!$O72)/Y$9 * HLOOKUP(Y$11,comboutfac,Query!$O72) /Y$8))</f>
        <v>0.6558186395894029</v>
      </c>
      <c r="Z38" s="110">
        <f ca="1">IF($J$7=1,HLOOKUP(Z$11,index1970,Query!$O72)/Z$9,IF($J$7=2,HLOOKUP(Z$11,index1970,Query!$O72)/Z$9 * HLOOKUP(Z$11,comboutfac,Query!$O72),HLOOKUP(Z$11,index1970,Query!$O72)/Z$9 * HLOOKUP(Z$11,comboutfac,Query!$O72) /Z$8))</f>
        <v>0.56710139844082652</v>
      </c>
      <c r="AA38" s="110">
        <f ca="1">IF($J$7=1,HLOOKUP(AA$11,index1970,Query!$O72)/AA$9,IF($J$7=2,HLOOKUP(AA$11,index1970,Query!$O72)/AA$9 * HLOOKUP(AA$11,comboutfac,Query!$O72),HLOOKUP(AA$11,index1970,Query!$O72)/AA$9 * HLOOKUP(AA$11,comboutfac,Query!$O72) /AA$8))</f>
        <v>0.67087015421083807</v>
      </c>
      <c r="AB38" s="110">
        <f ca="1">IF($J$7=1,HLOOKUP(AB$11,index1970,Query!$O72)/AB$9,IF($J$7=2,HLOOKUP(AB$11,index1970,Query!$O72)/AB$9 * HLOOKUP(AB$11,comboutfac,Query!$O72),HLOOKUP(AB$11,index1970,Query!$O72)/AB$9 * HLOOKUP(AB$11,comboutfac,Query!$O72) /AB$8))</f>
        <v>0.62454805094778021</v>
      </c>
      <c r="AC38" s="110">
        <f ca="1">IF($J$7=1,HLOOKUP(AC$11,index1970,Query!$O72)/AC$9,IF($J$7=2,HLOOKUP(AC$11,index1970,Query!$O72)/AC$9 * HLOOKUP(AC$11,comboutfac,Query!$O72),HLOOKUP(AC$11,index1970,Query!$O72)/AC$9 * HLOOKUP(AC$11,comboutfac,Query!$O72) /AC$8))</f>
        <v>0.5528948358341611</v>
      </c>
      <c r="AD38" s="110">
        <f ca="1">IF($J$7=1,HLOOKUP(AD$11,index1970,Query!$O72)/AD$9,IF($J$7=2,HLOOKUP(AD$11,index1970,Query!$O72)/AD$9 * HLOOKUP(AD$11,comboutfac,Query!$O72),HLOOKUP(AD$11,index1970,Query!$O72)/AD$9 * HLOOKUP(AD$11,comboutfac,Query!$O72) /AD$8))</f>
        <v>0.67087015421083807</v>
      </c>
      <c r="AE38" s="110">
        <f ca="1">IF($J$7=1,HLOOKUP(AE$11,index1970,Query!$O72)/AE$9,IF($J$7=2,HLOOKUP(AE$11,index1970,Query!$O72)/AE$9 * HLOOKUP(AE$11,comboutfac,Query!$O72),HLOOKUP(AE$11,index1970,Query!$O72)/AE$9 * HLOOKUP(AE$11,comboutfac,Query!$O72) /AE$8))</f>
        <v>0.67087015421083784</v>
      </c>
      <c r="AF38" s="110">
        <f ca="1">IF($J$7=1,HLOOKUP(AF$11,index1970,Query!$O72)/AF$9,IF($J$7=2,HLOOKUP(AF$11,index1970,Query!$O72)/AF$9 * HLOOKUP(AF$11,comboutfac,Query!$O72),HLOOKUP(AF$11,index1970,Query!$O72)/AF$9 * HLOOKUP(AF$11,comboutfac,Query!$O72) /AF$8))</f>
        <v>0.67087015421083773</v>
      </c>
      <c r="AG38" s="110">
        <f ca="1">IF($J$7=1,HLOOKUP(AG$11,index1970,Query!$O72)/AG$9,IF($J$7=2,HLOOKUP(AG$11,index1970,Query!$O72)/AG$9 * HLOOKUP(AG$11,comboutfac,Query!$O72),HLOOKUP(AG$11,index1970,Query!$O72)/AG$9 * HLOOKUP(AG$11,comboutfac,Query!$O72) /AG$8))</f>
        <v>0.67087015421083773</v>
      </c>
      <c r="AH38" s="110">
        <f ca="1">IF($J$7=1,HLOOKUP(AH$11,index1970,Query!$O72)/AH$9,IF($J$7=2,HLOOKUP(AH$11,index1970,Query!$O72)/AH$9 * HLOOKUP(AH$11,comboutfac,Query!$O72),HLOOKUP(AH$11,index1970,Query!$O72)/AH$9 * HLOOKUP(AH$11,comboutfac,Query!$O72) /AH$8))</f>
        <v>0.67087015421083784</v>
      </c>
      <c r="AI38" s="110">
        <f ca="1">IF($J$7=1,HLOOKUP(AI$11,index1970,Query!$O72)/AI$9,IF($J$7=2,HLOOKUP(AI$11,index1970,Query!$O72)/AI$9 * HLOOKUP(AI$11,comboutfac,Query!$O72),HLOOKUP(AI$11,index1970,Query!$O72)/AI$9 * HLOOKUP(AI$11,comboutfac,Query!$O72) /AI$8))</f>
        <v>0.66969210696709436</v>
      </c>
      <c r="AJ38" s="110">
        <f ca="1">IF($J$7=1,HLOOKUP(AJ$11,index1970,Query!$O72)/AJ$9,IF($J$7=2,HLOOKUP(AJ$11,index1970,Query!$O72)/AJ$9 * HLOOKUP(AJ$11,comboutfac,Query!$O72),HLOOKUP(AJ$11,index1970,Query!$O72)/AJ$9 * HLOOKUP(AJ$11,comboutfac,Query!$O72) /AJ$8))</f>
        <v>0.67087015421083784</v>
      </c>
      <c r="AK38" s="110">
        <f ca="1">IF($J$7=1,HLOOKUP(AK$11,index1970,Query!$O72)/AK$9,IF($J$7=2,HLOOKUP(AK$11,index1970,Query!$O72)/AK$9 * HLOOKUP(AK$11,comboutfac,Query!$O72),HLOOKUP(AK$11,index1970,Query!$O72)/AK$9 * HLOOKUP(AK$11,comboutfac,Query!$O72) /AK$8))</f>
        <v>0.67087015421083795</v>
      </c>
      <c r="AL38" s="110">
        <f ca="1">IF($J$7=1,HLOOKUP(AL$11,index1970,Query!$O72)/AL$9,IF($J$7=2,HLOOKUP(AL$11,index1970,Query!$O72)/AL$9 * HLOOKUP(AL$11,comboutfac,Query!$O72),HLOOKUP(AL$11,index1970,Query!$O72)/AL$9 * HLOOKUP(AL$11,comboutfac,Query!$O72) /AL$8))</f>
        <v>0.51062531177598236</v>
      </c>
      <c r="AM38" s="110">
        <f ca="1">IF($J$7=1,HLOOKUP(AM$11,index1970,Query!$O72)/AM$9,IF($J$7=2,HLOOKUP(AM$11,index1970,Query!$O72)/AM$9 * HLOOKUP(AM$11,comboutfac,Query!$O72),HLOOKUP(AM$11,index1970,Query!$O72)/AM$9 * HLOOKUP(AM$11,comboutfac,Query!$O72) /AM$8))</f>
        <v>0.67087015421083795</v>
      </c>
      <c r="AN38" s="110">
        <f ca="1">IF($J$7=1,HLOOKUP(AN$11,index1970,Query!$O72)/AN$9,IF($J$7=2,HLOOKUP(AN$11,index1970,Query!$O72)/AN$9 * HLOOKUP(AN$11,comboutfac,Query!$O72),HLOOKUP(AN$11,index1970,Query!$O72)/AN$9 * HLOOKUP(AN$11,comboutfac,Query!$O72) /AN$8))</f>
        <v>0.51942539384885134</v>
      </c>
      <c r="AO38" s="110">
        <f ca="1">IF($J$7=1,HLOOKUP(AO$11,index1970,Query!$O72)/AO$9,IF($J$7=2,HLOOKUP(AO$11,index1970,Query!$O72)/AO$9 * HLOOKUP(AO$11,comboutfac,Query!$O72),HLOOKUP(AO$11,index1970,Query!$O72)/AO$9 * HLOOKUP(AO$11,comboutfac,Query!$O72) /AO$8))</f>
        <v>0.67087015421083795</v>
      </c>
      <c r="AP38" s="110">
        <f ca="1">IF($J$7=1,HLOOKUP(AP$11,index1970,Query!$O72)/AP$9,IF($J$7=2,HLOOKUP(AP$11,index1970,Query!$O72)/AP$9 * HLOOKUP(AP$11,comboutfac,Query!$O72),HLOOKUP(AP$11,index1970,Query!$O72)/AP$9 * HLOOKUP(AP$11,comboutfac,Query!$O72) /AP$8))</f>
        <v>0.67087015421083773</v>
      </c>
      <c r="AQ38" s="647">
        <f ca="1">IF($J$7=1,HLOOKUP(AQ$11,index1970,Query!$O72)/AQ$9,IF($J$7=2,HLOOKUP(AQ$11,index1970,Query!$O72)/AQ$9 * HLOOKUP(AQ$11,comboutfac,Query!$O72),HLOOKUP(AQ$11,index1970,Query!$O72)/AQ$9 * HLOOKUP(AQ$11,comboutfac,Query!$O72) /AQ$8))</f>
        <v>0.52254715066321777</v>
      </c>
      <c r="AR38" s="110">
        <f ca="1">IF($J$7=1,HLOOKUP(AR$11,index1970,Query!$O72)/AR$9,IF($J$7=2,HLOOKUP(AR$11,index1970,Query!$O72)/AR$9 * HLOOKUP(AR$11,comboutfac,Query!$O72),HLOOKUP(AR$11,index1970,Query!$O72)/AR$9 * HLOOKUP(AR$11,comboutfac,Query!$O72) /AR$8))</f>
        <v>0.67087015421083773</v>
      </c>
      <c r="AS38" s="194"/>
    </row>
    <row r="39" spans="1:45" s="112" customFormat="1">
      <c r="A39" s="111">
        <f t="shared" si="6"/>
        <v>1994</v>
      </c>
      <c r="B39" s="110">
        <f ca="1">IF($J$7=1,HLOOKUP(B$11,index1970,Query!$O73)/B$9,IF($J$7=2,HLOOKUP(B$11,index1970,Query!$O73)/B$9 * HLOOKUP(B$11,comboutfac,Query!$O73),HLOOKUP(B$11,index1970,Query!$O73)/B$9 * HLOOKUP(B$11,comboutfac,Query!$O73) /B$8))</f>
        <v>0.68428755729505453</v>
      </c>
      <c r="C39" s="110">
        <f ca="1">IF($J$7=1,HLOOKUP(C$11,index1970,Query!$O73)/C$9,IF($J$7=2,HLOOKUP(C$11,index1970,Query!$O73)/C$9 * HLOOKUP(C$11,comboutfac,Query!$O73),HLOOKUP(C$11,index1970,Query!$O73)/C$9 * HLOOKUP(C$11,comboutfac,Query!$O73) /C$8))</f>
        <v>0.68428755729505486</v>
      </c>
      <c r="D39" s="110">
        <f ca="1">IF($J$7=1,HLOOKUP(D$11,index1970,Query!$O73)/D$9,IF($J$7=2,HLOOKUP(D$11,index1970,Query!$O73)/D$9 * HLOOKUP(D$11,comboutfac,Query!$O73),HLOOKUP(D$11,index1970,Query!$O73)/D$9 * HLOOKUP(D$11,comboutfac,Query!$O73) /D$8))</f>
        <v>0.68428755729505486</v>
      </c>
      <c r="E39" s="110">
        <f ca="1">IF($J$7=1,HLOOKUP(E$11,index1970,Query!$O73)/E$9,IF($J$7=2,HLOOKUP(E$11,index1970,Query!$O73)/E$9 * HLOOKUP(E$11,comboutfac,Query!$O73),HLOOKUP(E$11,index1970,Query!$O73)/E$9 * HLOOKUP(E$11,comboutfac,Query!$O73) /E$8))</f>
        <v>0.56652570816660519</v>
      </c>
      <c r="F39" s="110">
        <f ca="1">IF($J$7=1,HLOOKUP(F$11,index1970,Query!$O73)/F$9,IF($J$7=2,HLOOKUP(F$11,index1970,Query!$O73)/F$9 * HLOOKUP(F$11,comboutfac,Query!$O73),HLOOKUP(F$11,index1970,Query!$O73)/F$9 * HLOOKUP(F$11,comboutfac,Query!$O73) /F$8))</f>
        <v>0.68428755729505486</v>
      </c>
      <c r="G39" s="110">
        <f ca="1">IF($J$7=1,HLOOKUP(G$11,index1970,Query!$O73)/G$9,IF($J$7=2,HLOOKUP(G$11,index1970,Query!$O73)/G$9 * HLOOKUP(G$11,comboutfac,Query!$O73),HLOOKUP(G$11,index1970,Query!$O73)/G$9 * HLOOKUP(G$11,comboutfac,Query!$O73) /G$8))</f>
        <v>0.68428755729505486</v>
      </c>
      <c r="H39" s="110">
        <f ca="1">IF($J$7=1,HLOOKUP(H$11,index1970,Query!$O73)/H$9,IF($J$7=2,HLOOKUP(H$11,index1970,Query!$O73)/H$9 * HLOOKUP(H$11,comboutfac,Query!$O73),HLOOKUP(H$11,index1970,Query!$O73)/H$9 * HLOOKUP(H$11,comboutfac,Query!$O73) /H$8))</f>
        <v>0.68428755729505486</v>
      </c>
      <c r="I39" s="110">
        <f ca="1">IF($J$7=1,HLOOKUP(I$11,index1970,Query!$O73)/I$9,IF($J$7=2,HLOOKUP(I$11,index1970,Query!$O73)/I$9 * HLOOKUP(I$11,comboutfac,Query!$O73),HLOOKUP(I$11,index1970,Query!$O73)/I$9 * HLOOKUP(I$11,comboutfac,Query!$O73) /I$8))</f>
        <v>0.66615417966723645</v>
      </c>
      <c r="J39" s="110">
        <f ca="1">IF($J$7=1,HLOOKUP(J$11,index1970,Query!$O73)/J$9,IF($J$7=2,HLOOKUP(J$11,index1970,Query!$O73)/J$9 * HLOOKUP(J$11,comboutfac,Query!$O73),HLOOKUP(J$11,index1970,Query!$O73)/J$9 * HLOOKUP(J$11,comboutfac,Query!$O73) /J$8))</f>
        <v>0.38223188890875776</v>
      </c>
      <c r="K39" s="110">
        <f ca="1">IF($J$7=1,HLOOKUP(K$11,index1970,Query!$O73)/K$9,IF($J$7=2,HLOOKUP(K$11,index1970,Query!$O73)/K$9 * HLOOKUP(K$11,comboutfac,Query!$O73),HLOOKUP(K$11,index1970,Query!$O73)/K$9 * HLOOKUP(K$11,comboutfac,Query!$O73) /K$8))</f>
        <v>0.51086252106528807</v>
      </c>
      <c r="L39" s="110">
        <f ca="1">IF($J$7=1,HLOOKUP(L$11,index1970,Query!$O73)/L$9,IF($J$7=2,HLOOKUP(L$11,index1970,Query!$O73)/L$9 * HLOOKUP(L$11,comboutfac,Query!$O73),HLOOKUP(L$11,index1970,Query!$O73)/L$9 * HLOOKUP(L$11,comboutfac,Query!$O73) /L$8))</f>
        <v>0.65381292729457041</v>
      </c>
      <c r="M39" s="110">
        <f ca="1">IF($J$7=1,HLOOKUP(M$11,index1970,Query!$O73)/M$9,IF($J$7=2,HLOOKUP(M$11,index1970,Query!$O73)/M$9 * HLOOKUP(M$11,comboutfac,Query!$O73),HLOOKUP(M$11,index1970,Query!$O73)/M$9 * HLOOKUP(M$11,comboutfac,Query!$O73) /M$8))</f>
        <v>0.68428755729505464</v>
      </c>
      <c r="N39" s="110">
        <f ca="1">IF($J$7=1,HLOOKUP(N$11,index1970,Query!$O73)/N$9,IF($J$7=2,HLOOKUP(N$11,index1970,Query!$O73)/N$9 * HLOOKUP(N$11,comboutfac,Query!$O73),HLOOKUP(N$11,index1970,Query!$O73)/N$9 * HLOOKUP(N$11,comboutfac,Query!$O73) /N$8))</f>
        <v>0.68428755729505486</v>
      </c>
      <c r="O39" s="110">
        <f ca="1">IF($J$7=1,HLOOKUP(O$11,index1970,Query!$O73)/O$9,IF($J$7=2,HLOOKUP(O$11,index1970,Query!$O73)/O$9 * HLOOKUP(O$11,comboutfac,Query!$O73),HLOOKUP(O$11,index1970,Query!$O73)/O$9 * HLOOKUP(O$11,comboutfac,Query!$O73) /O$8))</f>
        <v>0.68428755729505486</v>
      </c>
      <c r="P39" s="110">
        <f ca="1">IF($J$7=1,HLOOKUP(P$11,index1970,Query!$O73)/P$9,IF($J$7=2,HLOOKUP(P$11,index1970,Query!$O73)/P$9 * HLOOKUP(P$11,comboutfac,Query!$O73),HLOOKUP(P$11,index1970,Query!$O73)/P$9 * HLOOKUP(P$11,comboutfac,Query!$O73) /P$8))</f>
        <v>0.51830286866916586</v>
      </c>
      <c r="Q39" s="110">
        <f ca="1">IF($J$7=1,HLOOKUP(Q$11,index1970,Query!$O73)/Q$9,IF($J$7=2,HLOOKUP(Q$11,index1970,Query!$O73)/Q$9 * HLOOKUP(Q$11,comboutfac,Query!$O73),HLOOKUP(Q$11,index1970,Query!$O73)/Q$9 * HLOOKUP(Q$11,comboutfac,Query!$O73) /Q$8))</f>
        <v>0.68428755729505475</v>
      </c>
      <c r="R39" s="110">
        <f ca="1">IF($J$7=1,HLOOKUP(R$11,index1970,Query!$O73)/R$9,IF($J$7=2,HLOOKUP(R$11,index1970,Query!$O73)/R$9 * HLOOKUP(R$11,comboutfac,Query!$O73),HLOOKUP(R$11,index1970,Query!$O73)/R$9 * HLOOKUP(R$11,comboutfac,Query!$O73) /R$8))</f>
        <v>0.51944593966754748</v>
      </c>
      <c r="S39" s="110">
        <f ca="1">IF($J$7=1,HLOOKUP(S$11,index1970,Query!$O73)/S$9,IF($J$7=2,HLOOKUP(S$11,index1970,Query!$O73)/S$9 * HLOOKUP(S$11,comboutfac,Query!$O73),HLOOKUP(S$11,index1970,Query!$O73)/S$9 * HLOOKUP(S$11,comboutfac,Query!$O73) /S$8))</f>
        <v>0.68428755729505475</v>
      </c>
      <c r="T39" s="110">
        <f ca="1">IF($J$7=1,HLOOKUP(T$11,index1970,Query!$O73)/T$9,IF($J$7=2,HLOOKUP(T$11,index1970,Query!$O73)/T$9 * HLOOKUP(T$11,comboutfac,Query!$O73),HLOOKUP(T$11,index1970,Query!$O73)/T$9 * HLOOKUP(T$11,comboutfac,Query!$O73) /T$8))</f>
        <v>0.68428755729505464</v>
      </c>
      <c r="U39" s="110">
        <f ca="1">IF($J$7=1,HLOOKUP(U$11,index1970,Query!$O73)/U$9,IF($J$7=2,HLOOKUP(U$11,index1970,Query!$O73)/U$9 * HLOOKUP(U$11,comboutfac,Query!$O73),HLOOKUP(U$11,index1970,Query!$O73)/U$9 * HLOOKUP(U$11,comboutfac,Query!$O73) /U$8))</f>
        <v>0.54449413099107291</v>
      </c>
      <c r="V39" s="110">
        <f ca="1">IF($J$7=1,HLOOKUP(V$11,index1970,Query!$O73)/V$9,IF($J$7=2,HLOOKUP(V$11,index1970,Query!$O73)/V$9 * HLOOKUP(V$11,comboutfac,Query!$O73),HLOOKUP(V$11,index1970,Query!$O73)/V$9 * HLOOKUP(V$11,comboutfac,Query!$O73) /V$8))</f>
        <v>0.68428755729505486</v>
      </c>
      <c r="W39" s="110">
        <f ca="1">IF($J$7=1,HLOOKUP(W$11,index1970,Query!$O73)/W$9,IF($J$7=2,HLOOKUP(W$11,index1970,Query!$O73)/W$9 * HLOOKUP(W$11,comboutfac,Query!$O73),HLOOKUP(W$11,index1970,Query!$O73)/W$9 * HLOOKUP(W$11,comboutfac,Query!$O73) /W$8))</f>
        <v>0.63139292108594225</v>
      </c>
      <c r="X39" s="110">
        <f ca="1">IF($J$7=1,HLOOKUP(X$11,index1970,Query!$O73)/X$9,IF($J$7=2,HLOOKUP(X$11,index1970,Query!$O73)/X$9 * HLOOKUP(X$11,comboutfac,Query!$O73),HLOOKUP(X$11,index1970,Query!$O73)/X$9 * HLOOKUP(X$11,comboutfac,Query!$O73) /X$8))</f>
        <v>0.68428755729505486</v>
      </c>
      <c r="Y39" s="110">
        <f ca="1">IF($J$7=1,HLOOKUP(Y$11,index1970,Query!$O73)/Y$9,IF($J$7=2,HLOOKUP(Y$11,index1970,Query!$O73)/Y$9 * HLOOKUP(Y$11,comboutfac,Query!$O73),HLOOKUP(Y$11,index1970,Query!$O73)/Y$9 * HLOOKUP(Y$11,comboutfac,Query!$O73) /Y$8))</f>
        <v>0.67014988096660888</v>
      </c>
      <c r="Z39" s="110">
        <f ca="1">IF($J$7=1,HLOOKUP(Z$11,index1970,Query!$O73)/Z$9,IF($J$7=2,HLOOKUP(Z$11,index1970,Query!$O73)/Z$9 * HLOOKUP(Z$11,comboutfac,Query!$O73),HLOOKUP(Z$11,index1970,Query!$O73)/Z$9 * HLOOKUP(Z$11,comboutfac,Query!$O73) /Z$8))</f>
        <v>0.57981632144819817</v>
      </c>
      <c r="AA39" s="110">
        <f ca="1">IF($J$7=1,HLOOKUP(AA$11,index1970,Query!$O73)/AA$9,IF($J$7=2,HLOOKUP(AA$11,index1970,Query!$O73)/AA$9 * HLOOKUP(AA$11,comboutfac,Query!$O73),HLOOKUP(AA$11,index1970,Query!$O73)/AA$9 * HLOOKUP(AA$11,comboutfac,Query!$O73) /AA$8))</f>
        <v>0.68428755729505486</v>
      </c>
      <c r="AB39" s="110">
        <f ca="1">IF($J$7=1,HLOOKUP(AB$11,index1970,Query!$O73)/AB$9,IF($J$7=2,HLOOKUP(AB$11,index1970,Query!$O73)/AB$9 * HLOOKUP(AB$11,comboutfac,Query!$O73),HLOOKUP(AB$11,index1970,Query!$O73)/AB$9 * HLOOKUP(AB$11,comboutfac,Query!$O73) /AB$8))</f>
        <v>0.63379704548907101</v>
      </c>
      <c r="AC39" s="110">
        <f ca="1">IF($J$7=1,HLOOKUP(AC$11,index1970,Query!$O73)/AC$9,IF($J$7=2,HLOOKUP(AC$11,index1970,Query!$O73)/AC$9 * HLOOKUP(AC$11,comboutfac,Query!$O73),HLOOKUP(AC$11,index1970,Query!$O73)/AC$9 * HLOOKUP(AC$11,comboutfac,Query!$O73) /AC$8))</f>
        <v>0.57421204194414366</v>
      </c>
      <c r="AD39" s="110">
        <f ca="1">IF($J$7=1,HLOOKUP(AD$11,index1970,Query!$O73)/AD$9,IF($J$7=2,HLOOKUP(AD$11,index1970,Query!$O73)/AD$9 * HLOOKUP(AD$11,comboutfac,Query!$O73),HLOOKUP(AD$11,index1970,Query!$O73)/AD$9 * HLOOKUP(AD$11,comboutfac,Query!$O73) /AD$8))</f>
        <v>0.68428755729505486</v>
      </c>
      <c r="AE39" s="110">
        <f ca="1">IF($J$7=1,HLOOKUP(AE$11,index1970,Query!$O73)/AE$9,IF($J$7=2,HLOOKUP(AE$11,index1970,Query!$O73)/AE$9 * HLOOKUP(AE$11,comboutfac,Query!$O73),HLOOKUP(AE$11,index1970,Query!$O73)/AE$9 * HLOOKUP(AE$11,comboutfac,Query!$O73) /AE$8))</f>
        <v>0.68428755729505464</v>
      </c>
      <c r="AF39" s="110">
        <f ca="1">IF($J$7=1,HLOOKUP(AF$11,index1970,Query!$O73)/AF$9,IF($J$7=2,HLOOKUP(AF$11,index1970,Query!$O73)/AF$9 * HLOOKUP(AF$11,comboutfac,Query!$O73),HLOOKUP(AF$11,index1970,Query!$O73)/AF$9 * HLOOKUP(AF$11,comboutfac,Query!$O73) /AF$8))</f>
        <v>0.68428755729505453</v>
      </c>
      <c r="AG39" s="110">
        <f ca="1">IF($J$7=1,HLOOKUP(AG$11,index1970,Query!$O73)/AG$9,IF($J$7=2,HLOOKUP(AG$11,index1970,Query!$O73)/AG$9 * HLOOKUP(AG$11,comboutfac,Query!$O73),HLOOKUP(AG$11,index1970,Query!$O73)/AG$9 * HLOOKUP(AG$11,comboutfac,Query!$O73) /AG$8))</f>
        <v>0.68428755729505453</v>
      </c>
      <c r="AH39" s="110">
        <f ca="1">IF($J$7=1,HLOOKUP(AH$11,index1970,Query!$O73)/AH$9,IF($J$7=2,HLOOKUP(AH$11,index1970,Query!$O73)/AH$9 * HLOOKUP(AH$11,comboutfac,Query!$O73),HLOOKUP(AH$11,index1970,Query!$O73)/AH$9 * HLOOKUP(AH$11,comboutfac,Query!$O73) /AH$8))</f>
        <v>0.68428755729505464</v>
      </c>
      <c r="AI39" s="110">
        <f ca="1">IF($J$7=1,HLOOKUP(AI$11,index1970,Query!$O73)/AI$9,IF($J$7=2,HLOOKUP(AI$11,index1970,Query!$O73)/AI$9 * HLOOKUP(AI$11,comboutfac,Query!$O73),HLOOKUP(AI$11,index1970,Query!$O73)/AI$9 * HLOOKUP(AI$11,comboutfac,Query!$O73) /AI$8))</f>
        <v>0.68299607642568128</v>
      </c>
      <c r="AJ39" s="110">
        <f ca="1">IF($J$7=1,HLOOKUP(AJ$11,index1970,Query!$O73)/AJ$9,IF($J$7=2,HLOOKUP(AJ$11,index1970,Query!$O73)/AJ$9 * HLOOKUP(AJ$11,comboutfac,Query!$O73),HLOOKUP(AJ$11,index1970,Query!$O73)/AJ$9 * HLOOKUP(AJ$11,comboutfac,Query!$O73) /AJ$8))</f>
        <v>0.68428755729505464</v>
      </c>
      <c r="AK39" s="110">
        <f ca="1">IF($J$7=1,HLOOKUP(AK$11,index1970,Query!$O73)/AK$9,IF($J$7=2,HLOOKUP(AK$11,index1970,Query!$O73)/AK$9 * HLOOKUP(AK$11,comboutfac,Query!$O73),HLOOKUP(AK$11,index1970,Query!$O73)/AK$9 * HLOOKUP(AK$11,comboutfac,Query!$O73) /AK$8))</f>
        <v>0.68428755729505475</v>
      </c>
      <c r="AL39" s="110">
        <f ca="1">IF($J$7=1,HLOOKUP(AL$11,index1970,Query!$O73)/AL$9,IF($J$7=2,HLOOKUP(AL$11,index1970,Query!$O73)/AL$9 * HLOOKUP(AL$11,comboutfac,Query!$O73),HLOOKUP(AL$11,index1970,Query!$O73)/AL$9 * HLOOKUP(AL$11,comboutfac,Query!$O73) /AL$8))</f>
        <v>0.52317517473863784</v>
      </c>
      <c r="AM39" s="110">
        <f ca="1">IF($J$7=1,HLOOKUP(AM$11,index1970,Query!$O73)/AM$9,IF($J$7=2,HLOOKUP(AM$11,index1970,Query!$O73)/AM$9 * HLOOKUP(AM$11,comboutfac,Query!$O73),HLOOKUP(AM$11,index1970,Query!$O73)/AM$9 * HLOOKUP(AM$11,comboutfac,Query!$O73) /AM$8))</f>
        <v>0.68428755729505475</v>
      </c>
      <c r="AN39" s="110">
        <f ca="1">IF($J$7=1,HLOOKUP(AN$11,index1970,Query!$O73)/AN$9,IF($J$7=2,HLOOKUP(AN$11,index1970,Query!$O73)/AN$9 * HLOOKUP(AN$11,comboutfac,Query!$O73),HLOOKUP(AN$11,index1970,Query!$O73)/AN$9 * HLOOKUP(AN$11,comboutfac,Query!$O73) /AN$8))</f>
        <v>0.53236810338052487</v>
      </c>
      <c r="AO39" s="110">
        <f ca="1">IF($J$7=1,HLOOKUP(AO$11,index1970,Query!$O73)/AO$9,IF($J$7=2,HLOOKUP(AO$11,index1970,Query!$O73)/AO$9 * HLOOKUP(AO$11,comboutfac,Query!$O73),HLOOKUP(AO$11,index1970,Query!$O73)/AO$9 * HLOOKUP(AO$11,comboutfac,Query!$O73) /AO$8))</f>
        <v>0.68428755729505475</v>
      </c>
      <c r="AP39" s="110">
        <f ca="1">IF($J$7=1,HLOOKUP(AP$11,index1970,Query!$O73)/AP$9,IF($J$7=2,HLOOKUP(AP$11,index1970,Query!$O73)/AP$9 * HLOOKUP(AP$11,comboutfac,Query!$O73),HLOOKUP(AP$11,index1970,Query!$O73)/AP$9 * HLOOKUP(AP$11,comboutfac,Query!$O73) /AP$8))</f>
        <v>0.68428755729505453</v>
      </c>
      <c r="AQ39" s="647">
        <f ca="1">IF($J$7=1,HLOOKUP(AQ$11,index1970,Query!$O73)/AQ$9,IF($J$7=2,HLOOKUP(AQ$11,index1970,Query!$O73)/AQ$9 * HLOOKUP(AQ$11,comboutfac,Query!$O73),HLOOKUP(AQ$11,index1970,Query!$O73)/AQ$9 * HLOOKUP(AQ$11,comboutfac,Query!$O73) /AQ$8))</f>
        <v>0.54449413099107291</v>
      </c>
      <c r="AR39" s="110">
        <f ca="1">IF($J$7=1,HLOOKUP(AR$11,index1970,Query!$O73)/AR$9,IF($J$7=2,HLOOKUP(AR$11,index1970,Query!$O73)/AR$9 * HLOOKUP(AR$11,comboutfac,Query!$O73),HLOOKUP(AR$11,index1970,Query!$O73)/AR$9 * HLOOKUP(AR$11,comboutfac,Query!$O73) /AR$8))</f>
        <v>0.68428755729505453</v>
      </c>
      <c r="AS39" s="194"/>
    </row>
    <row r="40" spans="1:45" s="112" customFormat="1">
      <c r="A40" s="111">
        <f t="shared" si="6"/>
        <v>1995</v>
      </c>
      <c r="B40" s="110">
        <f ca="1">IF($J$7=1,HLOOKUP(B$11,index1970,Query!$O74)/B$9,IF($J$7=2,HLOOKUP(B$11,index1970,Query!$O74)/B$9 * HLOOKUP(B$11,comboutfac,Query!$O74),HLOOKUP(B$11,index1970,Query!$O74)/B$9 * HLOOKUP(B$11,comboutfac,Query!$O74) /B$8))</f>
        <v>0.69728902088366052</v>
      </c>
      <c r="C40" s="110">
        <f ca="1">IF($J$7=1,HLOOKUP(C$11,index1970,Query!$O74)/C$9,IF($J$7=2,HLOOKUP(C$11,index1970,Query!$O74)/C$9 * HLOOKUP(C$11,comboutfac,Query!$O74),HLOOKUP(C$11,index1970,Query!$O74)/C$9 * HLOOKUP(C$11,comboutfac,Query!$O74) /C$8))</f>
        <v>0.69728902088366085</v>
      </c>
      <c r="D40" s="110">
        <f ca="1">IF($J$7=1,HLOOKUP(D$11,index1970,Query!$O74)/D$9,IF($J$7=2,HLOOKUP(D$11,index1970,Query!$O74)/D$9 * HLOOKUP(D$11,comboutfac,Query!$O74),HLOOKUP(D$11,index1970,Query!$O74)/D$9 * HLOOKUP(D$11,comboutfac,Query!$O74) /D$8))</f>
        <v>0.69728902088366085</v>
      </c>
      <c r="E40" s="110">
        <f ca="1">IF($J$7=1,HLOOKUP(E$11,index1970,Query!$O74)/E$9,IF($J$7=2,HLOOKUP(E$11,index1970,Query!$O74)/E$9 * HLOOKUP(E$11,comboutfac,Query!$O74),HLOOKUP(E$11,index1970,Query!$O74)/E$9 * HLOOKUP(E$11,comboutfac,Query!$O74) /E$8))</f>
        <v>0.57502359378910417</v>
      </c>
      <c r="F40" s="110">
        <f ca="1">IF($J$7=1,HLOOKUP(F$11,index1970,Query!$O74)/F$9,IF($J$7=2,HLOOKUP(F$11,index1970,Query!$O74)/F$9 * HLOOKUP(F$11,comboutfac,Query!$O74),HLOOKUP(F$11,index1970,Query!$O74)/F$9 * HLOOKUP(F$11,comboutfac,Query!$O74) /F$8))</f>
        <v>0.69728902088366085</v>
      </c>
      <c r="G40" s="110">
        <f ca="1">IF($J$7=1,HLOOKUP(G$11,index1970,Query!$O74)/G$9,IF($J$7=2,HLOOKUP(G$11,index1970,Query!$O74)/G$9 * HLOOKUP(G$11,comboutfac,Query!$O74),HLOOKUP(G$11,index1970,Query!$O74)/G$9 * HLOOKUP(G$11,comboutfac,Query!$O74) /G$8))</f>
        <v>0.69728902088366085</v>
      </c>
      <c r="H40" s="110">
        <f ca="1">IF($J$7=1,HLOOKUP(H$11,index1970,Query!$O74)/H$9,IF($J$7=2,HLOOKUP(H$11,index1970,Query!$O74)/H$9 * HLOOKUP(H$11,comboutfac,Query!$O74),HLOOKUP(H$11,index1970,Query!$O74)/H$9 * HLOOKUP(H$11,comboutfac,Query!$O74) /H$8))</f>
        <v>0.69728902088366085</v>
      </c>
      <c r="I40" s="110">
        <f ca="1">IF($J$7=1,HLOOKUP(I$11,index1970,Query!$O74)/I$9,IF($J$7=2,HLOOKUP(I$11,index1970,Query!$O74)/I$9 * HLOOKUP(I$11,comboutfac,Query!$O74),HLOOKUP(I$11,index1970,Query!$O74)/I$9 * HLOOKUP(I$11,comboutfac,Query!$O74) /I$8))</f>
        <v>0.67843806274030038</v>
      </c>
      <c r="J40" s="110">
        <f ca="1">IF($J$7=1,HLOOKUP(J$11,index1970,Query!$O74)/J$9,IF($J$7=2,HLOOKUP(J$11,index1970,Query!$O74)/J$9 * HLOOKUP(J$11,comboutfac,Query!$O74),HLOOKUP(J$11,index1970,Query!$O74)/J$9 * HLOOKUP(J$11,comboutfac,Query!$O74) /J$8))</f>
        <v>0.33482389606139346</v>
      </c>
      <c r="K40" s="110">
        <f ca="1">IF($J$7=1,HLOOKUP(K$11,index1970,Query!$O74)/K$9,IF($J$7=2,HLOOKUP(K$11,index1970,Query!$O74)/K$9 * HLOOKUP(K$11,comboutfac,Query!$O74),HLOOKUP(K$11,index1970,Query!$O74)/K$9 * HLOOKUP(K$11,comboutfac,Query!$O74) /K$8))</f>
        <v>0.52363408409192014</v>
      </c>
      <c r="L40" s="110">
        <f ca="1">IF($J$7=1,HLOOKUP(L$11,index1970,Query!$O74)/L$9,IF($J$7=2,HLOOKUP(L$11,index1970,Query!$O74)/L$9 * HLOOKUP(L$11,comboutfac,Query!$O74),HLOOKUP(L$11,index1970,Query!$O74)/L$9 * HLOOKUP(L$11,comboutfac,Query!$O74) /L$8))</f>
        <v>0.66529414382303409</v>
      </c>
      <c r="M40" s="110">
        <f ca="1">IF($J$7=1,HLOOKUP(M$11,index1970,Query!$O74)/M$9,IF($J$7=2,HLOOKUP(M$11,index1970,Query!$O74)/M$9 * HLOOKUP(M$11,comboutfac,Query!$O74),HLOOKUP(M$11,index1970,Query!$O74)/M$9 * HLOOKUP(M$11,comboutfac,Query!$O74) /M$8))</f>
        <v>0.69728902088366063</v>
      </c>
      <c r="N40" s="110">
        <f ca="1">IF($J$7=1,HLOOKUP(N$11,index1970,Query!$O74)/N$9,IF($J$7=2,HLOOKUP(N$11,index1970,Query!$O74)/N$9 * HLOOKUP(N$11,comboutfac,Query!$O74),HLOOKUP(N$11,index1970,Query!$O74)/N$9 * HLOOKUP(N$11,comboutfac,Query!$O74) /N$8))</f>
        <v>0.69728902088366085</v>
      </c>
      <c r="O40" s="110">
        <f ca="1">IF($J$7=1,HLOOKUP(O$11,index1970,Query!$O74)/O$9,IF($J$7=2,HLOOKUP(O$11,index1970,Query!$O74)/O$9 * HLOOKUP(O$11,comboutfac,Query!$O74),HLOOKUP(O$11,index1970,Query!$O74)/O$9 * HLOOKUP(O$11,comboutfac,Query!$O74) /O$8))</f>
        <v>0.69728902088366085</v>
      </c>
      <c r="P40" s="110">
        <f ca="1">IF($J$7=1,HLOOKUP(P$11,index1970,Query!$O74)/P$9,IF($J$7=2,HLOOKUP(P$11,index1970,Query!$O74)/P$9 * HLOOKUP(P$11,comboutfac,Query!$O74),HLOOKUP(P$11,index1970,Query!$O74)/P$9 * HLOOKUP(P$11,comboutfac,Query!$O74) /P$8))</f>
        <v>0.53106514386498049</v>
      </c>
      <c r="Q40" s="110">
        <f ca="1">IF($J$7=1,HLOOKUP(Q$11,index1970,Query!$O74)/Q$9,IF($J$7=2,HLOOKUP(Q$11,index1970,Query!$O74)/Q$9 * HLOOKUP(Q$11,comboutfac,Query!$O74),HLOOKUP(Q$11,index1970,Query!$O74)/Q$9 * HLOOKUP(Q$11,comboutfac,Query!$O74) /Q$8))</f>
        <v>0.69728902088366074</v>
      </c>
      <c r="R40" s="110">
        <f ca="1">IF($J$7=1,HLOOKUP(R$11,index1970,Query!$O74)/R$9,IF($J$7=2,HLOOKUP(R$11,index1970,Query!$O74)/R$9 * HLOOKUP(R$11,comboutfac,Query!$O74),HLOOKUP(R$11,index1970,Query!$O74)/R$9 * HLOOKUP(R$11,comboutfac,Query!$O74) /R$8))</f>
        <v>0.53231178447960914</v>
      </c>
      <c r="S40" s="110">
        <f ca="1">IF($J$7=1,HLOOKUP(S$11,index1970,Query!$O74)/S$9,IF($J$7=2,HLOOKUP(S$11,index1970,Query!$O74)/S$9 * HLOOKUP(S$11,comboutfac,Query!$O74),HLOOKUP(S$11,index1970,Query!$O74)/S$9 * HLOOKUP(S$11,comboutfac,Query!$O74) /S$8))</f>
        <v>0.69728902088366074</v>
      </c>
      <c r="T40" s="110">
        <f ca="1">IF($J$7=1,HLOOKUP(T$11,index1970,Query!$O74)/T$9,IF($J$7=2,HLOOKUP(T$11,index1970,Query!$O74)/T$9 * HLOOKUP(T$11,comboutfac,Query!$O74),HLOOKUP(T$11,index1970,Query!$O74)/T$9 * HLOOKUP(T$11,comboutfac,Query!$O74) /T$8))</f>
        <v>0.69728902088366063</v>
      </c>
      <c r="U40" s="110">
        <f ca="1">IF($J$7=1,HLOOKUP(U$11,index1970,Query!$O74)/U$9,IF($J$7=2,HLOOKUP(U$11,index1970,Query!$O74)/U$9 * HLOOKUP(U$11,comboutfac,Query!$O74),HLOOKUP(U$11,index1970,Query!$O74)/U$9 * HLOOKUP(U$11,comboutfac,Query!$O74) /U$8))</f>
        <v>0.56572940209972478</v>
      </c>
      <c r="V40" s="110">
        <f ca="1">IF($J$7=1,HLOOKUP(V$11,index1970,Query!$O74)/V$9,IF($J$7=2,HLOOKUP(V$11,index1970,Query!$O74)/V$9 * HLOOKUP(V$11,comboutfac,Query!$O74),HLOOKUP(V$11,index1970,Query!$O74)/V$9 * HLOOKUP(V$11,comboutfac,Query!$O74) /V$8))</f>
        <v>0.69728902088366085</v>
      </c>
      <c r="W40" s="110">
        <f ca="1">IF($J$7=1,HLOOKUP(W$11,index1970,Query!$O74)/W$9,IF($J$7=2,HLOOKUP(W$11,index1970,Query!$O74)/W$9 * HLOOKUP(W$11,comboutfac,Query!$O74),HLOOKUP(W$11,index1970,Query!$O74)/W$9 * HLOOKUP(W$11,comboutfac,Query!$O74) /W$8))</f>
        <v>0.64209570896163226</v>
      </c>
      <c r="X40" s="110">
        <f ca="1">IF($J$7=1,HLOOKUP(X$11,index1970,Query!$O74)/X$9,IF($J$7=2,HLOOKUP(X$11,index1970,Query!$O74)/X$9 * HLOOKUP(X$11,comboutfac,Query!$O74),HLOOKUP(X$11,index1970,Query!$O74)/X$9 * HLOOKUP(X$11,comboutfac,Query!$O74) /X$8))</f>
        <v>0.69728902088366085</v>
      </c>
      <c r="Y40" s="110">
        <f ca="1">IF($J$7=1,HLOOKUP(Y$11,index1970,Query!$O74)/Y$9,IF($J$7=2,HLOOKUP(Y$11,index1970,Query!$O74)/Y$9 * HLOOKUP(Y$11,comboutfac,Query!$O74),HLOOKUP(Y$11,index1970,Query!$O74)/Y$9 * HLOOKUP(Y$11,comboutfac,Query!$O74) /Y$8))</f>
        <v>0.68091547230679816</v>
      </c>
      <c r="Z40" s="110">
        <f ca="1">IF($J$7=1,HLOOKUP(Z$11,index1970,Query!$O74)/Z$9,IF($J$7=2,HLOOKUP(Z$11,index1970,Query!$O74)/Z$9 * HLOOKUP(Z$11,comboutfac,Query!$O74),HLOOKUP(Z$11,index1970,Query!$O74)/Z$9 * HLOOKUP(Z$11,comboutfac,Query!$O74) /Z$8))</f>
        <v>0.58596610258025095</v>
      </c>
      <c r="AA40" s="110">
        <f ca="1">IF($J$7=1,HLOOKUP(AA$11,index1970,Query!$O74)/AA$9,IF($J$7=2,HLOOKUP(AA$11,index1970,Query!$O74)/AA$9 * HLOOKUP(AA$11,comboutfac,Query!$O74),HLOOKUP(AA$11,index1970,Query!$O74)/AA$9 * HLOOKUP(AA$11,comboutfac,Query!$O74) /AA$8))</f>
        <v>0.69728902088366085</v>
      </c>
      <c r="AB40" s="110">
        <f ca="1">IF($J$7=1,HLOOKUP(AB$11,index1970,Query!$O74)/AB$9,IF($J$7=2,HLOOKUP(AB$11,index1970,Query!$O74)/AB$9 * HLOOKUP(AB$11,comboutfac,Query!$O74),HLOOKUP(AB$11,index1970,Query!$O74)/AB$9 * HLOOKUP(AB$11,comboutfac,Query!$O74) /AB$8))</f>
        <v>0.64469024206930081</v>
      </c>
      <c r="AC40" s="110">
        <f ca="1">IF($J$7=1,HLOOKUP(AC$11,index1970,Query!$O74)/AC$9,IF($J$7=2,HLOOKUP(AC$11,index1970,Query!$O74)/AC$9 * HLOOKUP(AC$11,comboutfac,Query!$O74),HLOOKUP(AC$11,index1970,Query!$O74)/AC$9 * HLOOKUP(AC$11,comboutfac,Query!$O74) /AC$8))</f>
        <v>0.57546406966394748</v>
      </c>
      <c r="AD40" s="110">
        <f ca="1">IF($J$7=1,HLOOKUP(AD$11,index1970,Query!$O74)/AD$9,IF($J$7=2,HLOOKUP(AD$11,index1970,Query!$O74)/AD$9 * HLOOKUP(AD$11,comboutfac,Query!$O74),HLOOKUP(AD$11,index1970,Query!$O74)/AD$9 * HLOOKUP(AD$11,comboutfac,Query!$O74) /AD$8))</f>
        <v>0.69728902088366085</v>
      </c>
      <c r="AE40" s="110">
        <f ca="1">IF($J$7=1,HLOOKUP(AE$11,index1970,Query!$O74)/AE$9,IF($J$7=2,HLOOKUP(AE$11,index1970,Query!$O74)/AE$9 * HLOOKUP(AE$11,comboutfac,Query!$O74),HLOOKUP(AE$11,index1970,Query!$O74)/AE$9 * HLOOKUP(AE$11,comboutfac,Query!$O74) /AE$8))</f>
        <v>0.69728902088366063</v>
      </c>
      <c r="AF40" s="110">
        <f ca="1">IF($J$7=1,HLOOKUP(AF$11,index1970,Query!$O74)/AF$9,IF($J$7=2,HLOOKUP(AF$11,index1970,Query!$O74)/AF$9 * HLOOKUP(AF$11,comboutfac,Query!$O74),HLOOKUP(AF$11,index1970,Query!$O74)/AF$9 * HLOOKUP(AF$11,comboutfac,Query!$O74) /AF$8))</f>
        <v>0.6972890208836604</v>
      </c>
      <c r="AG40" s="110">
        <f ca="1">IF($J$7=1,HLOOKUP(AG$11,index1970,Query!$O74)/AG$9,IF($J$7=2,HLOOKUP(AG$11,index1970,Query!$O74)/AG$9 * HLOOKUP(AG$11,comboutfac,Query!$O74),HLOOKUP(AG$11,index1970,Query!$O74)/AG$9 * HLOOKUP(AG$11,comboutfac,Query!$O74) /AG$8))</f>
        <v>0.69728902088366052</v>
      </c>
      <c r="AH40" s="110">
        <f ca="1">IF($J$7=1,HLOOKUP(AH$11,index1970,Query!$O74)/AH$9,IF($J$7=2,HLOOKUP(AH$11,index1970,Query!$O74)/AH$9 * HLOOKUP(AH$11,comboutfac,Query!$O74),HLOOKUP(AH$11,index1970,Query!$O74)/AH$9 * HLOOKUP(AH$11,comboutfac,Query!$O74) /AH$8))</f>
        <v>0.69728902088366063</v>
      </c>
      <c r="AI40" s="110">
        <f ca="1">IF($J$7=1,HLOOKUP(AI$11,index1970,Query!$O74)/AI$9,IF($J$7=2,HLOOKUP(AI$11,index1970,Query!$O74)/AI$9 * HLOOKUP(AI$11,comboutfac,Query!$O74),HLOOKUP(AI$11,index1970,Query!$O74)/AI$9 * HLOOKUP(AI$11,comboutfac,Query!$O74) /AI$8))</f>
        <v>0.69594021806610085</v>
      </c>
      <c r="AJ40" s="110">
        <f ca="1">IF($J$7=1,HLOOKUP(AJ$11,index1970,Query!$O74)/AJ$9,IF($J$7=2,HLOOKUP(AJ$11,index1970,Query!$O74)/AJ$9 * HLOOKUP(AJ$11,comboutfac,Query!$O74),HLOOKUP(AJ$11,index1970,Query!$O74)/AJ$9 * HLOOKUP(AJ$11,comboutfac,Query!$O74) /AJ$8))</f>
        <v>0.69728902088366063</v>
      </c>
      <c r="AK40" s="110">
        <f ca="1">IF($J$7=1,HLOOKUP(AK$11,index1970,Query!$O74)/AK$9,IF($J$7=2,HLOOKUP(AK$11,index1970,Query!$O74)/AK$9 * HLOOKUP(AK$11,comboutfac,Query!$O74),HLOOKUP(AK$11,index1970,Query!$O74)/AK$9 * HLOOKUP(AK$11,comboutfac,Query!$O74) /AK$8))</f>
        <v>0.69728902088366074</v>
      </c>
      <c r="AL40" s="110">
        <f ca="1">IF($J$7=1,HLOOKUP(AL$11,index1970,Query!$O74)/AL$9,IF($J$7=2,HLOOKUP(AL$11,index1970,Query!$O74)/AL$9 * HLOOKUP(AL$11,comboutfac,Query!$O74),HLOOKUP(AL$11,index1970,Query!$O74)/AL$9 * HLOOKUP(AL$11,comboutfac,Query!$O74) /AL$8))</f>
        <v>0.53570867312978154</v>
      </c>
      <c r="AM40" s="110">
        <f ca="1">IF($J$7=1,HLOOKUP(AM$11,index1970,Query!$O74)/AM$9,IF($J$7=2,HLOOKUP(AM$11,index1970,Query!$O74)/AM$9 * HLOOKUP(AM$11,comboutfac,Query!$O74),HLOOKUP(AM$11,index1970,Query!$O74)/AM$9 * HLOOKUP(AM$11,comboutfac,Query!$O74) /AM$8))</f>
        <v>0.69728902088366074</v>
      </c>
      <c r="AN40" s="110">
        <f ca="1">IF($J$7=1,HLOOKUP(AN$11,index1970,Query!$O74)/AN$9,IF($J$7=2,HLOOKUP(AN$11,index1970,Query!$O74)/AN$9 * HLOOKUP(AN$11,comboutfac,Query!$O74),HLOOKUP(AN$11,index1970,Query!$O74)/AN$9 * HLOOKUP(AN$11,comboutfac,Query!$O74) /AN$8))</f>
        <v>0.54531093023629162</v>
      </c>
      <c r="AO40" s="110">
        <f ca="1">IF($J$7=1,HLOOKUP(AO$11,index1970,Query!$O74)/AO$9,IF($J$7=2,HLOOKUP(AO$11,index1970,Query!$O74)/AO$9 * HLOOKUP(AO$11,comboutfac,Query!$O74),HLOOKUP(AO$11,index1970,Query!$O74)/AO$9 * HLOOKUP(AO$11,comboutfac,Query!$O74) /AO$8))</f>
        <v>0.69728902088366074</v>
      </c>
      <c r="AP40" s="110">
        <f ca="1">IF($J$7=1,HLOOKUP(AP$11,index1970,Query!$O74)/AP$9,IF($J$7=2,HLOOKUP(AP$11,index1970,Query!$O74)/AP$9 * HLOOKUP(AP$11,comboutfac,Query!$O74),HLOOKUP(AP$11,index1970,Query!$O74)/AP$9 * HLOOKUP(AP$11,comboutfac,Query!$O74) /AP$8))</f>
        <v>0.6972890208836604</v>
      </c>
      <c r="AQ40" s="647">
        <f ca="1">IF($J$7=1,HLOOKUP(AQ$11,index1970,Query!$O74)/AQ$9,IF($J$7=2,HLOOKUP(AQ$11,index1970,Query!$O74)/AQ$9 * HLOOKUP(AQ$11,comboutfac,Query!$O74),HLOOKUP(AQ$11,index1970,Query!$O74)/AQ$9 * HLOOKUP(AQ$11,comboutfac,Query!$O74) /AQ$8))</f>
        <v>0.56572940209972478</v>
      </c>
      <c r="AR40" s="110">
        <f ca="1">IF($J$7=1,HLOOKUP(AR$11,index1970,Query!$O74)/AR$9,IF($J$7=2,HLOOKUP(AR$11,index1970,Query!$O74)/AR$9 * HLOOKUP(AR$11,comboutfac,Query!$O74),HLOOKUP(AR$11,index1970,Query!$O74)/AR$9 * HLOOKUP(AR$11,comboutfac,Query!$O74) /AR$8))</f>
        <v>0.69728902088366052</v>
      </c>
      <c r="AS40" s="194"/>
    </row>
    <row r="41" spans="1:45" s="112" customFormat="1">
      <c r="A41" s="111">
        <f t="shared" si="6"/>
        <v>1996</v>
      </c>
      <c r="B41" s="110">
        <f ca="1">IF($J$7=1,HLOOKUP(B$11,index1970,Query!$O75)/B$9,IF($J$7=2,HLOOKUP(B$11,index1970,Query!$O75)/B$9 * HLOOKUP(B$11,comboutfac,Query!$O75),HLOOKUP(B$11,index1970,Query!$O75)/B$9 * HLOOKUP(B$11,comboutfac,Query!$O75) /B$8))</f>
        <v>0.71123480130133365</v>
      </c>
      <c r="C41" s="110">
        <f ca="1">IF($J$7=1,HLOOKUP(C$11,index1970,Query!$O75)/C$9,IF($J$7=2,HLOOKUP(C$11,index1970,Query!$O75)/C$9 * HLOOKUP(C$11,comboutfac,Query!$O75),HLOOKUP(C$11,index1970,Query!$O75)/C$9 * HLOOKUP(C$11,comboutfac,Query!$O75) /C$8))</f>
        <v>0.7112348013013341</v>
      </c>
      <c r="D41" s="110">
        <f ca="1">IF($J$7=1,HLOOKUP(D$11,index1970,Query!$O75)/D$9,IF($J$7=2,HLOOKUP(D$11,index1970,Query!$O75)/D$9 * HLOOKUP(D$11,comboutfac,Query!$O75),HLOOKUP(D$11,index1970,Query!$O75)/D$9 * HLOOKUP(D$11,comboutfac,Query!$O75) /D$8))</f>
        <v>0.7112348013013341</v>
      </c>
      <c r="E41" s="110">
        <f ca="1">IF($J$7=1,HLOOKUP(E$11,index1970,Query!$O75)/E$9,IF($J$7=2,HLOOKUP(E$11,index1970,Query!$O75)/E$9 * HLOOKUP(E$11,comboutfac,Query!$O75),HLOOKUP(E$11,index1970,Query!$O75)/E$9 * HLOOKUP(E$11,comboutfac,Query!$O75) /E$8))</f>
        <v>0.58652406566488624</v>
      </c>
      <c r="F41" s="110">
        <f ca="1">IF($J$7=1,HLOOKUP(F$11,index1970,Query!$O75)/F$9,IF($J$7=2,HLOOKUP(F$11,index1970,Query!$O75)/F$9 * HLOOKUP(F$11,comboutfac,Query!$O75),HLOOKUP(F$11,index1970,Query!$O75)/F$9 * HLOOKUP(F$11,comboutfac,Query!$O75) /F$8))</f>
        <v>0.7112348013013341</v>
      </c>
      <c r="G41" s="110">
        <f ca="1">IF($J$7=1,HLOOKUP(G$11,index1970,Query!$O75)/G$9,IF($J$7=2,HLOOKUP(G$11,index1970,Query!$O75)/G$9 * HLOOKUP(G$11,comboutfac,Query!$O75),HLOOKUP(G$11,index1970,Query!$O75)/G$9 * HLOOKUP(G$11,comboutfac,Query!$O75) /G$8))</f>
        <v>0.71123480130133399</v>
      </c>
      <c r="H41" s="110">
        <f ca="1">IF($J$7=1,HLOOKUP(H$11,index1970,Query!$O75)/H$9,IF($J$7=2,HLOOKUP(H$11,index1970,Query!$O75)/H$9 * HLOOKUP(H$11,comboutfac,Query!$O75),HLOOKUP(H$11,index1970,Query!$O75)/H$9 * HLOOKUP(H$11,comboutfac,Query!$O75) /H$8))</f>
        <v>0.71123480130133399</v>
      </c>
      <c r="I41" s="110">
        <f ca="1">IF($J$7=1,HLOOKUP(I$11,index1970,Query!$O75)/I$9,IF($J$7=2,HLOOKUP(I$11,index1970,Query!$O75)/I$9 * HLOOKUP(I$11,comboutfac,Query!$O75),HLOOKUP(I$11,index1970,Query!$O75)/I$9 * HLOOKUP(I$11,comboutfac,Query!$O75) /I$8))</f>
        <v>0.69200682399510638</v>
      </c>
      <c r="J41" s="110">
        <f ca="1">IF($J$7=1,HLOOKUP(J$11,index1970,Query!$O75)/J$9,IF($J$7=2,HLOOKUP(J$11,index1970,Query!$O75)/J$9 * HLOOKUP(J$11,comboutfac,Query!$O75),HLOOKUP(J$11,index1970,Query!$O75)/J$9 * HLOOKUP(J$11,comboutfac,Query!$O75) /J$8))</f>
        <v>0.35358131560200334</v>
      </c>
      <c r="K41" s="110">
        <f ca="1">IF($J$7=1,HLOOKUP(K$11,index1970,Query!$O75)/K$9,IF($J$7=2,HLOOKUP(K$11,index1970,Query!$O75)/K$9 * HLOOKUP(K$11,comboutfac,Query!$O75),HLOOKUP(K$11,index1970,Query!$O75)/K$9 * HLOOKUP(K$11,comboutfac,Query!$O75) /K$8))</f>
        <v>0.53646311915217226</v>
      </c>
      <c r="L41" s="110">
        <f ca="1">IF($J$7=1,HLOOKUP(L$11,index1970,Query!$O75)/L$9,IF($J$7=2,HLOOKUP(L$11,index1970,Query!$O75)/L$9 * HLOOKUP(L$11,comboutfac,Query!$O75),HLOOKUP(L$11,index1970,Query!$O75)/L$9 * HLOOKUP(L$11,comboutfac,Query!$O75) /L$8))</f>
        <v>0.67860002669949471</v>
      </c>
      <c r="M41" s="110">
        <f ca="1">IF($J$7=1,HLOOKUP(M$11,index1970,Query!$O75)/M$9,IF($J$7=2,HLOOKUP(M$11,index1970,Query!$O75)/M$9 * HLOOKUP(M$11,comboutfac,Query!$O75),HLOOKUP(M$11,index1970,Query!$O75)/M$9 * HLOOKUP(M$11,comboutfac,Query!$O75) /M$8))</f>
        <v>0.71123480130133376</v>
      </c>
      <c r="N41" s="110">
        <f ca="1">IF($J$7=1,HLOOKUP(N$11,index1970,Query!$O75)/N$9,IF($J$7=2,HLOOKUP(N$11,index1970,Query!$O75)/N$9 * HLOOKUP(N$11,comboutfac,Query!$O75),HLOOKUP(N$11,index1970,Query!$O75)/N$9 * HLOOKUP(N$11,comboutfac,Query!$O75) /N$8))</f>
        <v>0.7112348013013341</v>
      </c>
      <c r="O41" s="110">
        <f ca="1">IF($J$7=1,HLOOKUP(O$11,index1970,Query!$O75)/O$9,IF($J$7=2,HLOOKUP(O$11,index1970,Query!$O75)/O$9 * HLOOKUP(O$11,comboutfac,Query!$O75),HLOOKUP(O$11,index1970,Query!$O75)/O$9 * HLOOKUP(O$11,comboutfac,Query!$O75) /O$8))</f>
        <v>0.7112348013013341</v>
      </c>
      <c r="P41" s="110">
        <f ca="1">IF($J$7=1,HLOOKUP(P$11,index1970,Query!$O75)/P$9,IF($J$7=2,HLOOKUP(P$11,index1970,Query!$O75)/P$9 * HLOOKUP(P$11,comboutfac,Query!$O75),HLOOKUP(P$11,index1970,Query!$O75)/P$9 * HLOOKUP(P$11,comboutfac,Query!$O75) /P$8))</f>
        <v>0.54392401006618352</v>
      </c>
      <c r="Q41" s="110">
        <f ca="1">IF($J$7=1,HLOOKUP(Q$11,index1970,Query!$O75)/Q$9,IF($J$7=2,HLOOKUP(Q$11,index1970,Query!$O75)/Q$9 * HLOOKUP(Q$11,comboutfac,Query!$O75),HLOOKUP(Q$11,index1970,Query!$O75)/Q$9 * HLOOKUP(Q$11,comboutfac,Query!$O75) /Q$8))</f>
        <v>0.71123480130133399</v>
      </c>
      <c r="R41" s="110">
        <f ca="1">IF($J$7=1,HLOOKUP(R$11,index1970,Query!$O75)/R$9,IF($J$7=2,HLOOKUP(R$11,index1970,Query!$O75)/R$9 * HLOOKUP(R$11,comboutfac,Query!$O75),HLOOKUP(R$11,index1970,Query!$O75)/R$9 * HLOOKUP(R$11,comboutfac,Query!$O75) /R$8))</f>
        <v>0.54526479328724364</v>
      </c>
      <c r="S41" s="110">
        <f ca="1">IF($J$7=1,HLOOKUP(S$11,index1970,Query!$O75)/S$9,IF($J$7=2,HLOOKUP(S$11,index1970,Query!$O75)/S$9 * HLOOKUP(S$11,comboutfac,Query!$O75),HLOOKUP(S$11,index1970,Query!$O75)/S$9 * HLOOKUP(S$11,comboutfac,Query!$O75) /S$8))</f>
        <v>0.71123480130133399</v>
      </c>
      <c r="T41" s="110">
        <f ca="1">IF($J$7=1,HLOOKUP(T$11,index1970,Query!$O75)/T$9,IF($J$7=2,HLOOKUP(T$11,index1970,Query!$O75)/T$9 * HLOOKUP(T$11,comboutfac,Query!$O75),HLOOKUP(T$11,index1970,Query!$O75)/T$9 * HLOOKUP(T$11,comboutfac,Query!$O75) /T$8))</f>
        <v>0.71123480130133376</v>
      </c>
      <c r="U41" s="110">
        <f ca="1">IF($J$7=1,HLOOKUP(U$11,index1970,Query!$O75)/U$9,IF($J$7=2,HLOOKUP(U$11,index1970,Query!$O75)/U$9 * HLOOKUP(U$11,comboutfac,Query!$O75),HLOOKUP(U$11,index1970,Query!$O75)/U$9 * HLOOKUP(U$11,comboutfac,Query!$O75) /U$8))</f>
        <v>0.57421534313122058</v>
      </c>
      <c r="V41" s="110">
        <f ca="1">IF($J$7=1,HLOOKUP(V$11,index1970,Query!$O75)/V$9,IF($J$7=2,HLOOKUP(V$11,index1970,Query!$O75)/V$9 * HLOOKUP(V$11,comboutfac,Query!$O75),HLOOKUP(V$11,index1970,Query!$O75)/V$9 * HLOOKUP(V$11,comboutfac,Query!$O75) /V$8))</f>
        <v>0.71123480130133399</v>
      </c>
      <c r="W41" s="110">
        <f ca="1">IF($J$7=1,HLOOKUP(W$11,index1970,Query!$O75)/W$9,IF($J$7=2,HLOOKUP(W$11,index1970,Query!$O75)/W$9 * HLOOKUP(W$11,comboutfac,Query!$O75),HLOOKUP(W$11,index1970,Query!$O75)/W$9 * HLOOKUP(W$11,comboutfac,Query!$O75) /W$8))</f>
        <v>0.65509721606347737</v>
      </c>
      <c r="X41" s="110">
        <f ca="1">IF($J$7=1,HLOOKUP(X$11,index1970,Query!$O75)/X$9,IF($J$7=2,HLOOKUP(X$11,index1970,Query!$O75)/X$9 * HLOOKUP(X$11,comboutfac,Query!$O75),HLOOKUP(X$11,index1970,Query!$O75)/X$9 * HLOOKUP(X$11,comboutfac,Query!$O75) /X$8))</f>
        <v>0.71123480130133399</v>
      </c>
      <c r="Y41" s="110">
        <f ca="1">IF($J$7=1,HLOOKUP(Y$11,index1970,Query!$O75)/Y$9,IF($J$7=2,HLOOKUP(Y$11,index1970,Query!$O75)/Y$9 * HLOOKUP(Y$11,comboutfac,Query!$O75),HLOOKUP(Y$11,index1970,Query!$O75)/Y$9 * HLOOKUP(Y$11,comboutfac,Query!$O75) /Y$8))</f>
        <v>0.69495075375388504</v>
      </c>
      <c r="Z41" s="110">
        <f ca="1">IF($J$7=1,HLOOKUP(Z$11,index1970,Query!$O75)/Z$9,IF($J$7=2,HLOOKUP(Z$11,index1970,Query!$O75)/Z$9 * HLOOKUP(Z$11,comboutfac,Query!$O75),HLOOKUP(Z$11,index1970,Query!$O75)/Z$9 * HLOOKUP(Z$11,comboutfac,Query!$O75) /Z$8))</f>
        <v>0.59871758248714513</v>
      </c>
      <c r="AA41" s="110">
        <f ca="1">IF($J$7=1,HLOOKUP(AA$11,index1970,Query!$O75)/AA$9,IF($J$7=2,HLOOKUP(AA$11,index1970,Query!$O75)/AA$9 * HLOOKUP(AA$11,comboutfac,Query!$O75),HLOOKUP(AA$11,index1970,Query!$O75)/AA$9 * HLOOKUP(AA$11,comboutfac,Query!$O75) /AA$8))</f>
        <v>0.71123480130133399</v>
      </c>
      <c r="AB41" s="110">
        <f ca="1">IF($J$7=1,HLOOKUP(AB$11,index1970,Query!$O75)/AB$9,IF($J$7=2,HLOOKUP(AB$11,index1970,Query!$O75)/AB$9 * HLOOKUP(AB$11,comboutfac,Query!$O75),HLOOKUP(AB$11,index1970,Query!$O75)/AB$9 * HLOOKUP(AB$11,comboutfac,Query!$O75) /AB$8))</f>
        <v>0.65758404691068684</v>
      </c>
      <c r="AC41" s="110">
        <f ca="1">IF($J$7=1,HLOOKUP(AC$11,index1970,Query!$O75)/AC$9,IF($J$7=2,HLOOKUP(AC$11,index1970,Query!$O75)/AC$9 * HLOOKUP(AC$11,comboutfac,Query!$O75),HLOOKUP(AC$11,index1970,Query!$O75)/AC$9 * HLOOKUP(AC$11,comboutfac,Query!$O75) /AC$8))</f>
        <v>0.58982569187123657</v>
      </c>
      <c r="AD41" s="110">
        <f ca="1">IF($J$7=1,HLOOKUP(AD$11,index1970,Query!$O75)/AD$9,IF($J$7=2,HLOOKUP(AD$11,index1970,Query!$O75)/AD$9 * HLOOKUP(AD$11,comboutfac,Query!$O75),HLOOKUP(AD$11,index1970,Query!$O75)/AD$9 * HLOOKUP(AD$11,comboutfac,Query!$O75) /AD$8))</f>
        <v>0.71123480130133399</v>
      </c>
      <c r="AE41" s="110">
        <f ca="1">IF($J$7=1,HLOOKUP(AE$11,index1970,Query!$O75)/AE$9,IF($J$7=2,HLOOKUP(AE$11,index1970,Query!$O75)/AE$9 * HLOOKUP(AE$11,comboutfac,Query!$O75),HLOOKUP(AE$11,index1970,Query!$O75)/AE$9 * HLOOKUP(AE$11,comboutfac,Query!$O75) /AE$8))</f>
        <v>0.71123480130133376</v>
      </c>
      <c r="AF41" s="110">
        <f ca="1">IF($J$7=1,HLOOKUP(AF$11,index1970,Query!$O75)/AF$9,IF($J$7=2,HLOOKUP(AF$11,index1970,Query!$O75)/AF$9 * HLOOKUP(AF$11,comboutfac,Query!$O75),HLOOKUP(AF$11,index1970,Query!$O75)/AF$9 * HLOOKUP(AF$11,comboutfac,Query!$O75) /AF$8))</f>
        <v>0.71123480130133365</v>
      </c>
      <c r="AG41" s="110">
        <f ca="1">IF($J$7=1,HLOOKUP(AG$11,index1970,Query!$O75)/AG$9,IF($J$7=2,HLOOKUP(AG$11,index1970,Query!$O75)/AG$9 * HLOOKUP(AG$11,comboutfac,Query!$O75),HLOOKUP(AG$11,index1970,Query!$O75)/AG$9 * HLOOKUP(AG$11,comboutfac,Query!$O75) /AG$8))</f>
        <v>0.71123480130133365</v>
      </c>
      <c r="AH41" s="110">
        <f ca="1">IF($J$7=1,HLOOKUP(AH$11,index1970,Query!$O75)/AH$9,IF($J$7=2,HLOOKUP(AH$11,index1970,Query!$O75)/AH$9 * HLOOKUP(AH$11,comboutfac,Query!$O75),HLOOKUP(AH$11,index1970,Query!$O75)/AH$9 * HLOOKUP(AH$11,comboutfac,Query!$O75) /AH$8))</f>
        <v>0.71123480130133376</v>
      </c>
      <c r="AI41" s="110">
        <f ca="1">IF($J$7=1,HLOOKUP(AI$11,index1970,Query!$O75)/AI$9,IF($J$7=2,HLOOKUP(AI$11,index1970,Query!$O75)/AI$9 * HLOOKUP(AI$11,comboutfac,Query!$O75),HLOOKUP(AI$11,index1970,Query!$O75)/AI$9 * HLOOKUP(AI$11,comboutfac,Query!$O75) /AI$8))</f>
        <v>0.70985902242742283</v>
      </c>
      <c r="AJ41" s="110">
        <f ca="1">IF($J$7=1,HLOOKUP(AJ$11,index1970,Query!$O75)/AJ$9,IF($J$7=2,HLOOKUP(AJ$11,index1970,Query!$O75)/AJ$9 * HLOOKUP(AJ$11,comboutfac,Query!$O75),HLOOKUP(AJ$11,index1970,Query!$O75)/AJ$9 * HLOOKUP(AJ$11,comboutfac,Query!$O75) /AJ$8))</f>
        <v>0.71123480130133376</v>
      </c>
      <c r="AK41" s="110">
        <f ca="1">IF($J$7=1,HLOOKUP(AK$11,index1970,Query!$O75)/AK$9,IF($J$7=2,HLOOKUP(AK$11,index1970,Query!$O75)/AK$9 * HLOOKUP(AK$11,comboutfac,Query!$O75),HLOOKUP(AK$11,index1970,Query!$O75)/AK$9 * HLOOKUP(AK$11,comboutfac,Query!$O75) /AK$8))</f>
        <v>0.71123480130133399</v>
      </c>
      <c r="AL41" s="110">
        <f ca="1">IF($J$7=1,HLOOKUP(AL$11,index1970,Query!$O75)/AL$9,IF($J$7=2,HLOOKUP(AL$11,index1970,Query!$O75)/AL$9 * HLOOKUP(AL$11,comboutfac,Query!$O75),HLOOKUP(AL$11,index1970,Query!$O75)/AL$9 * HLOOKUP(AL$11,comboutfac,Query!$O75) /AL$8))</f>
        <v>0.54844710217009895</v>
      </c>
      <c r="AM41" s="110">
        <f ca="1">IF($J$7=1,HLOOKUP(AM$11,index1970,Query!$O75)/AM$9,IF($J$7=2,HLOOKUP(AM$11,index1970,Query!$O75)/AM$9 * HLOOKUP(AM$11,comboutfac,Query!$O75),HLOOKUP(AM$11,index1970,Query!$O75)/AM$9 * HLOOKUP(AM$11,comboutfac,Query!$O75) /AM$8))</f>
        <v>0.71123480130133399</v>
      </c>
      <c r="AN41" s="110">
        <f ca="1">IF($J$7=1,HLOOKUP(AN$11,index1970,Query!$O75)/AN$9,IF($J$7=2,HLOOKUP(AN$11,index1970,Query!$O75)/AN$9 * HLOOKUP(AN$11,comboutfac,Query!$O75),HLOOKUP(AN$11,index1970,Query!$O75)/AN$9 * HLOOKUP(AN$11,comboutfac,Query!$O75) /AN$8))</f>
        <v>0.55840406379563712</v>
      </c>
      <c r="AO41" s="110">
        <f ca="1">IF($J$7=1,HLOOKUP(AO$11,index1970,Query!$O75)/AO$9,IF($J$7=2,HLOOKUP(AO$11,index1970,Query!$O75)/AO$9 * HLOOKUP(AO$11,comboutfac,Query!$O75),HLOOKUP(AO$11,index1970,Query!$O75)/AO$9 * HLOOKUP(AO$11,comboutfac,Query!$O75) /AO$8))</f>
        <v>0.71123480130133399</v>
      </c>
      <c r="AP41" s="110">
        <f ca="1">IF($J$7=1,HLOOKUP(AP$11,index1970,Query!$O75)/AP$9,IF($J$7=2,HLOOKUP(AP$11,index1970,Query!$O75)/AP$9 * HLOOKUP(AP$11,comboutfac,Query!$O75),HLOOKUP(AP$11,index1970,Query!$O75)/AP$9 * HLOOKUP(AP$11,comboutfac,Query!$O75) /AP$8))</f>
        <v>0.71123480130133365</v>
      </c>
      <c r="AQ41" s="647">
        <f ca="1">IF($J$7=1,HLOOKUP(AQ$11,index1970,Query!$O75)/AQ$9,IF($J$7=2,HLOOKUP(AQ$11,index1970,Query!$O75)/AQ$9 * HLOOKUP(AQ$11,comboutfac,Query!$O75),HLOOKUP(AQ$11,index1970,Query!$O75)/AQ$9 * HLOOKUP(AQ$11,comboutfac,Query!$O75) /AQ$8))</f>
        <v>0.57421534313122058</v>
      </c>
      <c r="AR41" s="110">
        <f ca="1">IF($J$7=1,HLOOKUP(AR$11,index1970,Query!$O75)/AR$9,IF($J$7=2,HLOOKUP(AR$11,index1970,Query!$O75)/AR$9 * HLOOKUP(AR$11,comboutfac,Query!$O75),HLOOKUP(AR$11,index1970,Query!$O75)/AR$9 * HLOOKUP(AR$11,comboutfac,Query!$O75) /AR$8))</f>
        <v>0.71123480130133365</v>
      </c>
      <c r="AS41" s="194"/>
    </row>
    <row r="42" spans="1:45" s="112" customFormat="1">
      <c r="A42" s="111">
        <f t="shared" si="6"/>
        <v>1997</v>
      </c>
      <c r="B42" s="110">
        <f ca="1">IF($J$7=1,HLOOKUP(B$11,index1970,Query!$O76)/B$9,IF($J$7=2,HLOOKUP(B$11,index1970,Query!$O76)/B$9 * HLOOKUP(B$11,comboutfac,Query!$O76),HLOOKUP(B$11,index1970,Query!$O76)/B$9 * HLOOKUP(B$11,comboutfac,Query!$O76) /B$8))</f>
        <v>0.72403702772475775</v>
      </c>
      <c r="C42" s="110">
        <f ca="1">IF($J$7=1,HLOOKUP(C$11,index1970,Query!$O76)/C$9,IF($J$7=2,HLOOKUP(C$11,index1970,Query!$O76)/C$9 * HLOOKUP(C$11,comboutfac,Query!$O76),HLOOKUP(C$11,index1970,Query!$O76)/C$9 * HLOOKUP(C$11,comboutfac,Query!$O76) /C$8))</f>
        <v>0.7240370277247582</v>
      </c>
      <c r="D42" s="110">
        <f ca="1">IF($J$7=1,HLOOKUP(D$11,index1970,Query!$O76)/D$9,IF($J$7=2,HLOOKUP(D$11,index1970,Query!$O76)/D$9 * HLOOKUP(D$11,comboutfac,Query!$O76),HLOOKUP(D$11,index1970,Query!$O76)/D$9 * HLOOKUP(D$11,comboutfac,Query!$O76) /D$8))</f>
        <v>0.7240370277247582</v>
      </c>
      <c r="E42" s="110">
        <f ca="1">IF($J$7=1,HLOOKUP(E$11,index1970,Query!$O76)/E$9,IF($J$7=2,HLOOKUP(E$11,index1970,Query!$O76)/E$9 * HLOOKUP(E$11,comboutfac,Query!$O76),HLOOKUP(E$11,index1970,Query!$O76)/E$9 * HLOOKUP(E$11,comboutfac,Query!$O76) /E$8))</f>
        <v>0.60265347747067066</v>
      </c>
      <c r="F42" s="110">
        <f ca="1">IF($J$7=1,HLOOKUP(F$11,index1970,Query!$O76)/F$9,IF($J$7=2,HLOOKUP(F$11,index1970,Query!$O76)/F$9 * HLOOKUP(F$11,comboutfac,Query!$O76),HLOOKUP(F$11,index1970,Query!$O76)/F$9 * HLOOKUP(F$11,comboutfac,Query!$O76) /F$8))</f>
        <v>0.7240370277247582</v>
      </c>
      <c r="G42" s="110">
        <f ca="1">IF($J$7=1,HLOOKUP(G$11,index1970,Query!$O76)/G$9,IF($J$7=2,HLOOKUP(G$11,index1970,Query!$O76)/G$9 * HLOOKUP(G$11,comboutfac,Query!$O76),HLOOKUP(G$11,index1970,Query!$O76)/G$9 * HLOOKUP(G$11,comboutfac,Query!$O76) /G$8))</f>
        <v>0.72403702772475798</v>
      </c>
      <c r="H42" s="110">
        <f ca="1">IF($J$7=1,HLOOKUP(H$11,index1970,Query!$O76)/H$9,IF($J$7=2,HLOOKUP(H$11,index1970,Query!$O76)/H$9 * HLOOKUP(H$11,comboutfac,Query!$O76),HLOOKUP(H$11,index1970,Query!$O76)/H$9 * HLOOKUP(H$11,comboutfac,Query!$O76) /H$8))</f>
        <v>0.72403702772475798</v>
      </c>
      <c r="I42" s="110">
        <f ca="1">IF($J$7=1,HLOOKUP(I$11,index1970,Query!$O76)/I$9,IF($J$7=2,HLOOKUP(I$11,index1970,Query!$O76)/I$9 * HLOOKUP(I$11,comboutfac,Query!$O76),HLOOKUP(I$11,index1970,Query!$O76)/I$9 * HLOOKUP(I$11,comboutfac,Query!$O76) /I$8))</f>
        <v>0.70538331590293191</v>
      </c>
      <c r="J42" s="110">
        <f ca="1">IF($J$7=1,HLOOKUP(J$11,index1970,Query!$O76)/J$9,IF($J$7=2,HLOOKUP(J$11,index1970,Query!$O76)/J$9 * HLOOKUP(J$11,comboutfac,Query!$O76),HLOOKUP(J$11,index1970,Query!$O76)/J$9 * HLOOKUP(J$11,comboutfac,Query!$O76) /J$8))</f>
        <v>0.35817173894949444</v>
      </c>
      <c r="K42" s="110">
        <f ca="1">IF($J$7=1,HLOOKUP(K$11,index1970,Query!$O76)/K$9,IF($J$7=2,HLOOKUP(K$11,index1970,Query!$O76)/K$9 * HLOOKUP(K$11,comboutfac,Query!$O76),HLOOKUP(K$11,index1970,Query!$O76)/K$9 * HLOOKUP(K$11,comboutfac,Query!$O76) /K$8))</f>
        <v>0.55175231804800906</v>
      </c>
      <c r="L42" s="110">
        <f ca="1">IF($J$7=1,HLOOKUP(L$11,index1970,Query!$O76)/L$9,IF($J$7=2,HLOOKUP(L$11,index1970,Query!$O76)/L$9 * HLOOKUP(L$11,comboutfac,Query!$O76),HLOOKUP(L$11,index1970,Query!$O76)/L$9 * HLOOKUP(L$11,comboutfac,Query!$O76) /L$8))</f>
        <v>0.69242779158354772</v>
      </c>
      <c r="M42" s="110">
        <f ca="1">IF($J$7=1,HLOOKUP(M$11,index1970,Query!$O76)/M$9,IF($J$7=2,HLOOKUP(M$11,index1970,Query!$O76)/M$9 * HLOOKUP(M$11,comboutfac,Query!$O76),HLOOKUP(M$11,index1970,Query!$O76)/M$9 * HLOOKUP(M$11,comboutfac,Query!$O76) /M$8))</f>
        <v>0.72403702772475775</v>
      </c>
      <c r="N42" s="110">
        <f ca="1">IF($J$7=1,HLOOKUP(N$11,index1970,Query!$O76)/N$9,IF($J$7=2,HLOOKUP(N$11,index1970,Query!$O76)/N$9 * HLOOKUP(N$11,comboutfac,Query!$O76),HLOOKUP(N$11,index1970,Query!$O76)/N$9 * HLOOKUP(N$11,comboutfac,Query!$O76) /N$8))</f>
        <v>0.7240370277247582</v>
      </c>
      <c r="O42" s="110">
        <f ca="1">IF($J$7=1,HLOOKUP(O$11,index1970,Query!$O76)/O$9,IF($J$7=2,HLOOKUP(O$11,index1970,Query!$O76)/O$9 * HLOOKUP(O$11,comboutfac,Query!$O76),HLOOKUP(O$11,index1970,Query!$O76)/O$9 * HLOOKUP(O$11,comboutfac,Query!$O76) /O$8))</f>
        <v>0.7240370277247582</v>
      </c>
      <c r="P42" s="110">
        <f ca="1">IF($J$7=1,HLOOKUP(P$11,index1970,Query!$O76)/P$9,IF($J$7=2,HLOOKUP(P$11,index1970,Query!$O76)/P$9 * HLOOKUP(P$11,comboutfac,Query!$O76),HLOOKUP(P$11,index1970,Query!$O76)/P$9 * HLOOKUP(P$11,comboutfac,Query!$O76) /P$8))</f>
        <v>0.55896266586229792</v>
      </c>
      <c r="Q42" s="110">
        <f ca="1">IF($J$7=1,HLOOKUP(Q$11,index1970,Query!$O76)/Q$9,IF($J$7=2,HLOOKUP(Q$11,index1970,Query!$O76)/Q$9 * HLOOKUP(Q$11,comboutfac,Query!$O76),HLOOKUP(Q$11,index1970,Query!$O76)/Q$9 * HLOOKUP(Q$11,comboutfac,Query!$O76) /Q$8))</f>
        <v>0.72403702772475798</v>
      </c>
      <c r="R42" s="110">
        <f ca="1">IF($J$7=1,HLOOKUP(R$11,index1970,Query!$O76)/R$9,IF($J$7=2,HLOOKUP(R$11,index1970,Query!$O76)/R$9 * HLOOKUP(R$11,comboutfac,Query!$O76),HLOOKUP(R$11,index1970,Query!$O76)/R$9 * HLOOKUP(R$11,comboutfac,Query!$O76) /R$8))</f>
        <v>0.56059872980406755</v>
      </c>
      <c r="S42" s="110">
        <f ca="1">IF($J$7=1,HLOOKUP(S$11,index1970,Query!$O76)/S$9,IF($J$7=2,HLOOKUP(S$11,index1970,Query!$O76)/S$9 * HLOOKUP(S$11,comboutfac,Query!$O76),HLOOKUP(S$11,index1970,Query!$O76)/S$9 * HLOOKUP(S$11,comboutfac,Query!$O76) /S$8))</f>
        <v>0.72403702772475798</v>
      </c>
      <c r="T42" s="110">
        <f ca="1">IF($J$7=1,HLOOKUP(T$11,index1970,Query!$O76)/T$9,IF($J$7=2,HLOOKUP(T$11,index1970,Query!$O76)/T$9 * HLOOKUP(T$11,comboutfac,Query!$O76),HLOOKUP(T$11,index1970,Query!$O76)/T$9 * HLOOKUP(T$11,comboutfac,Query!$O76) /T$8))</f>
        <v>0.72403702772475775</v>
      </c>
      <c r="U42" s="110">
        <f ca="1">IF($J$7=1,HLOOKUP(U$11,index1970,Query!$O76)/U$9,IF($J$7=2,HLOOKUP(U$11,index1970,Query!$O76)/U$9 * HLOOKUP(U$11,comboutfac,Query!$O76),HLOOKUP(U$11,index1970,Query!$O76)/U$9 * HLOOKUP(U$11,comboutfac,Query!$O76) /U$8))</f>
        <v>0.57938328121940152</v>
      </c>
      <c r="V42" s="110">
        <f ca="1">IF($J$7=1,HLOOKUP(V$11,index1970,Query!$O76)/V$9,IF($J$7=2,HLOOKUP(V$11,index1970,Query!$O76)/V$9 * HLOOKUP(V$11,comboutfac,Query!$O76),HLOOKUP(V$11,index1970,Query!$O76)/V$9 * HLOOKUP(V$11,comboutfac,Query!$O76) /V$8))</f>
        <v>0.72403702772475798</v>
      </c>
      <c r="W42" s="110">
        <f ca="1">IF($J$7=1,HLOOKUP(W$11,index1970,Query!$O76)/W$9,IF($J$7=2,HLOOKUP(W$11,index1970,Query!$O76)/W$9 * HLOOKUP(W$11,comboutfac,Query!$O76),HLOOKUP(W$11,index1970,Query!$O76)/W$9 * HLOOKUP(W$11,comboutfac,Query!$O76) /W$8))</f>
        <v>0.66838004689482466</v>
      </c>
      <c r="X42" s="110">
        <f ca="1">IF($J$7=1,HLOOKUP(X$11,index1970,Query!$O76)/X$9,IF($J$7=2,HLOOKUP(X$11,index1970,Query!$O76)/X$9 * HLOOKUP(X$11,comboutfac,Query!$O76),HLOOKUP(X$11,index1970,Query!$O76)/X$9 * HLOOKUP(X$11,comboutfac,Query!$O76) /X$8))</f>
        <v>0.72403702772475798</v>
      </c>
      <c r="Y42" s="110">
        <f ca="1">IF($J$7=1,HLOOKUP(Y$11,index1970,Query!$O76)/Y$9,IF($J$7=2,HLOOKUP(Y$11,index1970,Query!$O76)/Y$9 * HLOOKUP(Y$11,comboutfac,Query!$O76),HLOOKUP(Y$11,index1970,Query!$O76)/Y$9 * HLOOKUP(Y$11,comboutfac,Query!$O76) /Y$8))</f>
        <v>0.70780342699889309</v>
      </c>
      <c r="Z42" s="110">
        <f ca="1">IF($J$7=1,HLOOKUP(Z$11,index1970,Query!$O76)/Z$9,IF($J$7=2,HLOOKUP(Z$11,index1970,Query!$O76)/Z$9 * HLOOKUP(Z$11,comboutfac,Query!$O76),HLOOKUP(Z$11,index1970,Query!$O76)/Z$9 * HLOOKUP(Z$11,comboutfac,Query!$O76) /Z$8))</f>
        <v>0.61193705109307228</v>
      </c>
      <c r="AA42" s="110">
        <f ca="1">IF($J$7=1,HLOOKUP(AA$11,index1970,Query!$O76)/AA$9,IF($J$7=2,HLOOKUP(AA$11,index1970,Query!$O76)/AA$9 * HLOOKUP(AA$11,comboutfac,Query!$O76),HLOOKUP(AA$11,index1970,Query!$O76)/AA$9 * HLOOKUP(AA$11,comboutfac,Query!$O76) /AA$8))</f>
        <v>0.72403702772475798</v>
      </c>
      <c r="AB42" s="110">
        <f ca="1">IF($J$7=1,HLOOKUP(AB$11,index1970,Query!$O76)/AB$9,IF($J$7=2,HLOOKUP(AB$11,index1970,Query!$O76)/AB$9 * HLOOKUP(AB$11,comboutfac,Query!$O76),HLOOKUP(AB$11,index1970,Query!$O76)/AB$9 * HLOOKUP(AB$11,comboutfac,Query!$O76) /AB$8))</f>
        <v>0.67239665363458756</v>
      </c>
      <c r="AC42" s="110">
        <f ca="1">IF($J$7=1,HLOOKUP(AC$11,index1970,Query!$O76)/AC$9,IF($J$7=2,HLOOKUP(AC$11,index1970,Query!$O76)/AC$9 * HLOOKUP(AC$11,comboutfac,Query!$O76),HLOOKUP(AC$11,index1970,Query!$O76)/AC$9 * HLOOKUP(AC$11,comboutfac,Query!$O76) /AC$8))</f>
        <v>0.60121149342764524</v>
      </c>
      <c r="AD42" s="110">
        <f ca="1">IF($J$7=1,HLOOKUP(AD$11,index1970,Query!$O76)/AD$9,IF($J$7=2,HLOOKUP(AD$11,index1970,Query!$O76)/AD$9 * HLOOKUP(AD$11,comboutfac,Query!$O76),HLOOKUP(AD$11,index1970,Query!$O76)/AD$9 * HLOOKUP(AD$11,comboutfac,Query!$O76) /AD$8))</f>
        <v>0.72403702772475798</v>
      </c>
      <c r="AE42" s="110">
        <f ca="1">IF($J$7=1,HLOOKUP(AE$11,index1970,Query!$O76)/AE$9,IF($J$7=2,HLOOKUP(AE$11,index1970,Query!$O76)/AE$9 * HLOOKUP(AE$11,comboutfac,Query!$O76),HLOOKUP(AE$11,index1970,Query!$O76)/AE$9 * HLOOKUP(AE$11,comboutfac,Query!$O76) /AE$8))</f>
        <v>0.72403702772475775</v>
      </c>
      <c r="AF42" s="110">
        <f ca="1">IF($J$7=1,HLOOKUP(AF$11,index1970,Query!$O76)/AF$9,IF($J$7=2,HLOOKUP(AF$11,index1970,Query!$O76)/AF$9 * HLOOKUP(AF$11,comboutfac,Query!$O76),HLOOKUP(AF$11,index1970,Query!$O76)/AF$9 * HLOOKUP(AF$11,comboutfac,Query!$O76) /AF$8))</f>
        <v>0.72403702772475764</v>
      </c>
      <c r="AG42" s="110">
        <f ca="1">IF($J$7=1,HLOOKUP(AG$11,index1970,Query!$O76)/AG$9,IF($J$7=2,HLOOKUP(AG$11,index1970,Query!$O76)/AG$9 * HLOOKUP(AG$11,comboutfac,Query!$O76),HLOOKUP(AG$11,index1970,Query!$O76)/AG$9 * HLOOKUP(AG$11,comboutfac,Query!$O76) /AG$8))</f>
        <v>0.72403702772475775</v>
      </c>
      <c r="AH42" s="110">
        <f ca="1">IF($J$7=1,HLOOKUP(AH$11,index1970,Query!$O76)/AH$9,IF($J$7=2,HLOOKUP(AH$11,index1970,Query!$O76)/AH$9 * HLOOKUP(AH$11,comboutfac,Query!$O76),HLOOKUP(AH$11,index1970,Query!$O76)/AH$9 * HLOOKUP(AH$11,comboutfac,Query!$O76) /AH$8))</f>
        <v>0.72403702772475775</v>
      </c>
      <c r="AI42" s="110">
        <f ca="1">IF($J$7=1,HLOOKUP(AI$11,index1970,Query!$O76)/AI$9,IF($J$7=2,HLOOKUP(AI$11,index1970,Query!$O76)/AI$9 * HLOOKUP(AI$11,comboutfac,Query!$O76),HLOOKUP(AI$11,index1970,Query!$O76)/AI$9 * HLOOKUP(AI$11,comboutfac,Query!$O76) /AI$8))</f>
        <v>0.72272752425074271</v>
      </c>
      <c r="AJ42" s="110">
        <f ca="1">IF($J$7=1,HLOOKUP(AJ$11,index1970,Query!$O76)/AJ$9,IF($J$7=2,HLOOKUP(AJ$11,index1970,Query!$O76)/AJ$9 * HLOOKUP(AJ$11,comboutfac,Query!$O76),HLOOKUP(AJ$11,index1970,Query!$O76)/AJ$9 * HLOOKUP(AJ$11,comboutfac,Query!$O76) /AJ$8))</f>
        <v>0.72403702772475775</v>
      </c>
      <c r="AK42" s="110">
        <f ca="1">IF($J$7=1,HLOOKUP(AK$11,index1970,Query!$O76)/AK$9,IF($J$7=2,HLOOKUP(AK$11,index1970,Query!$O76)/AK$9 * HLOOKUP(AK$11,comboutfac,Query!$O76),HLOOKUP(AK$11,index1970,Query!$O76)/AK$9 * HLOOKUP(AK$11,comboutfac,Query!$O76) /AK$8))</f>
        <v>0.72403702772475809</v>
      </c>
      <c r="AL42" s="110">
        <f ca="1">IF($J$7=1,HLOOKUP(AL$11,index1970,Query!$O76)/AL$9,IF($J$7=2,HLOOKUP(AL$11,index1970,Query!$O76)/AL$9 * HLOOKUP(AL$11,comboutfac,Query!$O76),HLOOKUP(AL$11,index1970,Query!$O76)/AL$9 * HLOOKUP(AL$11,comboutfac,Query!$O76) /AL$8))</f>
        <v>0.56308274215976939</v>
      </c>
      <c r="AM42" s="110">
        <f ca="1">IF($J$7=1,HLOOKUP(AM$11,index1970,Query!$O76)/AM$9,IF($J$7=2,HLOOKUP(AM$11,index1970,Query!$O76)/AM$9 * HLOOKUP(AM$11,comboutfac,Query!$O76),HLOOKUP(AM$11,index1970,Query!$O76)/AM$9 * HLOOKUP(AM$11,comboutfac,Query!$O76) /AM$8))</f>
        <v>0.72403702772475798</v>
      </c>
      <c r="AN42" s="110">
        <f ca="1">IF($J$7=1,HLOOKUP(AN$11,index1970,Query!$O76)/AN$9,IF($J$7=2,HLOOKUP(AN$11,index1970,Query!$O76)/AN$9 * HLOOKUP(AN$11,comboutfac,Query!$O76),HLOOKUP(AN$11,index1970,Query!$O76)/AN$9 * HLOOKUP(AN$11,comboutfac,Query!$O76) /AN$8))</f>
        <v>0.57365661951638636</v>
      </c>
      <c r="AO42" s="110">
        <f ca="1">IF($J$7=1,HLOOKUP(AO$11,index1970,Query!$O76)/AO$9,IF($J$7=2,HLOOKUP(AO$11,index1970,Query!$O76)/AO$9 * HLOOKUP(AO$11,comboutfac,Query!$O76),HLOOKUP(AO$11,index1970,Query!$O76)/AO$9 * HLOOKUP(AO$11,comboutfac,Query!$O76) /AO$8))</f>
        <v>0.72403702772475798</v>
      </c>
      <c r="AP42" s="110">
        <f ca="1">IF($J$7=1,HLOOKUP(AP$11,index1970,Query!$O76)/AP$9,IF($J$7=2,HLOOKUP(AP$11,index1970,Query!$O76)/AP$9 * HLOOKUP(AP$11,comboutfac,Query!$O76),HLOOKUP(AP$11,index1970,Query!$O76)/AP$9 * HLOOKUP(AP$11,comboutfac,Query!$O76) /AP$8))</f>
        <v>0.72403702772475764</v>
      </c>
      <c r="AQ42" s="647">
        <f ca="1">IF($J$7=1,HLOOKUP(AQ$11,index1970,Query!$O76)/AQ$9,IF($J$7=2,HLOOKUP(AQ$11,index1970,Query!$O76)/AQ$9 * HLOOKUP(AQ$11,comboutfac,Query!$O76),HLOOKUP(AQ$11,index1970,Query!$O76)/AQ$9 * HLOOKUP(AQ$11,comboutfac,Query!$O76) /AQ$8))</f>
        <v>0.57938328121940152</v>
      </c>
      <c r="AR42" s="110">
        <f ca="1">IF($J$7=1,HLOOKUP(AR$11,index1970,Query!$O76)/AR$9,IF($J$7=2,HLOOKUP(AR$11,index1970,Query!$O76)/AR$9 * HLOOKUP(AR$11,comboutfac,Query!$O76),HLOOKUP(AR$11,index1970,Query!$O76)/AR$9 * HLOOKUP(AR$11,comboutfac,Query!$O76) /AR$8))</f>
        <v>0.72403702772475775</v>
      </c>
      <c r="AS42" s="194"/>
    </row>
    <row r="43" spans="1:45" s="112" customFormat="1">
      <c r="A43" s="111">
        <f t="shared" si="6"/>
        <v>1998</v>
      </c>
      <c r="B43" s="110">
        <f ca="1">IF($J$7=1,HLOOKUP(B$11,index1970,Query!$O77)/B$9,IF($J$7=2,HLOOKUP(B$11,index1970,Query!$O77)/B$9 * HLOOKUP(B$11,comboutfac,Query!$O77),HLOOKUP(B$11,index1970,Query!$O77)/B$9 * HLOOKUP(B$11,comboutfac,Query!$O77) /B$8))</f>
        <v>0.72910528691883092</v>
      </c>
      <c r="C43" s="110">
        <f ca="1">IF($J$7=1,HLOOKUP(C$11,index1970,Query!$O77)/C$9,IF($J$7=2,HLOOKUP(C$11,index1970,Query!$O77)/C$9 * HLOOKUP(C$11,comboutfac,Query!$O77),HLOOKUP(C$11,index1970,Query!$O77)/C$9 * HLOOKUP(C$11,comboutfac,Query!$O77) /C$8))</f>
        <v>0.72910528691883136</v>
      </c>
      <c r="D43" s="110">
        <f ca="1">IF($J$7=1,HLOOKUP(D$11,index1970,Query!$O77)/D$9,IF($J$7=2,HLOOKUP(D$11,index1970,Query!$O77)/D$9 * HLOOKUP(D$11,comboutfac,Query!$O77),HLOOKUP(D$11,index1970,Query!$O77)/D$9 * HLOOKUP(D$11,comboutfac,Query!$O77) /D$8))</f>
        <v>0.72910528691883136</v>
      </c>
      <c r="E43" s="110">
        <f ca="1">IF($J$7=1,HLOOKUP(E$11,index1970,Query!$O77)/E$9,IF($J$7=2,HLOOKUP(E$11,index1970,Query!$O77)/E$9 * HLOOKUP(E$11,comboutfac,Query!$O77),HLOOKUP(E$11,index1970,Query!$O77)/E$9 * HLOOKUP(E$11,comboutfac,Query!$O77) /E$8))</f>
        <v>0.61982910157858484</v>
      </c>
      <c r="F43" s="110">
        <f ca="1">IF($J$7=1,HLOOKUP(F$11,index1970,Query!$O77)/F$9,IF($J$7=2,HLOOKUP(F$11,index1970,Query!$O77)/F$9 * HLOOKUP(F$11,comboutfac,Query!$O77),HLOOKUP(F$11,index1970,Query!$O77)/F$9 * HLOOKUP(F$11,comboutfac,Query!$O77) /F$8))</f>
        <v>0.72910528691883136</v>
      </c>
      <c r="G43" s="110">
        <f ca="1">IF($J$7=1,HLOOKUP(G$11,index1970,Query!$O77)/G$9,IF($J$7=2,HLOOKUP(G$11,index1970,Query!$O77)/G$9 * HLOOKUP(G$11,comboutfac,Query!$O77),HLOOKUP(G$11,index1970,Query!$O77)/G$9 * HLOOKUP(G$11,comboutfac,Query!$O77) /G$8))</f>
        <v>0.72910528691883114</v>
      </c>
      <c r="H43" s="110">
        <f ca="1">IF($J$7=1,HLOOKUP(H$11,index1970,Query!$O77)/H$9,IF($J$7=2,HLOOKUP(H$11,index1970,Query!$O77)/H$9 * HLOOKUP(H$11,comboutfac,Query!$O77),HLOOKUP(H$11,index1970,Query!$O77)/H$9 * HLOOKUP(H$11,comboutfac,Query!$O77) /H$8))</f>
        <v>0.72910528691883114</v>
      </c>
      <c r="I43" s="110">
        <f ca="1">IF($J$7=1,HLOOKUP(I$11,index1970,Query!$O77)/I$9,IF($J$7=2,HLOOKUP(I$11,index1970,Query!$O77)/I$9 * HLOOKUP(I$11,comboutfac,Query!$O77),HLOOKUP(I$11,index1970,Query!$O77)/I$9 * HLOOKUP(I$11,comboutfac,Query!$O77) /I$8))</f>
        <v>0.71244420289512034</v>
      </c>
      <c r="J43" s="110">
        <f ca="1">IF($J$7=1,HLOOKUP(J$11,index1970,Query!$O77)/J$9,IF($J$7=2,HLOOKUP(J$11,index1970,Query!$O77)/J$9 * HLOOKUP(J$11,comboutfac,Query!$O77),HLOOKUP(J$11,index1970,Query!$O77)/J$9 * HLOOKUP(J$11,comboutfac,Query!$O77) /J$8))</f>
        <v>0.42872971160963674</v>
      </c>
      <c r="K43" s="110">
        <f ca="1">IF($J$7=1,HLOOKUP(K$11,index1970,Query!$O77)/K$9,IF($J$7=2,HLOOKUP(K$11,index1970,Query!$O77)/K$9 * HLOOKUP(K$11,comboutfac,Query!$O77),HLOOKUP(K$11,index1970,Query!$O77)/K$9 * HLOOKUP(K$11,comboutfac,Query!$O77) /K$8))</f>
        <v>0.56747725911237734</v>
      </c>
      <c r="L43" s="110">
        <f ca="1">IF($J$7=1,HLOOKUP(L$11,index1970,Query!$O77)/L$9,IF($J$7=2,HLOOKUP(L$11,index1970,Query!$O77)/L$9 * HLOOKUP(L$11,comboutfac,Query!$O77),HLOOKUP(L$11,index1970,Query!$O77)/L$9 * HLOOKUP(L$11,comboutfac,Query!$O77) /L$8))</f>
        <v>0.70105911173397406</v>
      </c>
      <c r="M43" s="110">
        <f ca="1">IF($J$7=1,HLOOKUP(M$11,index1970,Query!$O77)/M$9,IF($J$7=2,HLOOKUP(M$11,index1970,Query!$O77)/M$9 * HLOOKUP(M$11,comboutfac,Query!$O77),HLOOKUP(M$11,index1970,Query!$O77)/M$9 * HLOOKUP(M$11,comboutfac,Query!$O77) /M$8))</f>
        <v>0.72910528691883103</v>
      </c>
      <c r="N43" s="110">
        <f ca="1">IF($J$7=1,HLOOKUP(N$11,index1970,Query!$O77)/N$9,IF($J$7=2,HLOOKUP(N$11,index1970,Query!$O77)/N$9 * HLOOKUP(N$11,comboutfac,Query!$O77),HLOOKUP(N$11,index1970,Query!$O77)/N$9 * HLOOKUP(N$11,comboutfac,Query!$O77) /N$8))</f>
        <v>0.72910528691883136</v>
      </c>
      <c r="O43" s="110">
        <f ca="1">IF($J$7=1,HLOOKUP(O$11,index1970,Query!$O77)/O$9,IF($J$7=2,HLOOKUP(O$11,index1970,Query!$O77)/O$9 * HLOOKUP(O$11,comboutfac,Query!$O77),HLOOKUP(O$11,index1970,Query!$O77)/O$9 * HLOOKUP(O$11,comboutfac,Query!$O77) /O$8))</f>
        <v>0.72910528691883136</v>
      </c>
      <c r="P43" s="110">
        <f ca="1">IF($J$7=1,HLOOKUP(P$11,index1970,Query!$O77)/P$9,IF($J$7=2,HLOOKUP(P$11,index1970,Query!$O77)/P$9 * HLOOKUP(P$11,comboutfac,Query!$O77),HLOOKUP(P$11,index1970,Query!$O77)/P$9 * HLOOKUP(P$11,comboutfac,Query!$O77) /P$8))</f>
        <v>0.57413959221765765</v>
      </c>
      <c r="Q43" s="110">
        <f ca="1">IF($J$7=1,HLOOKUP(Q$11,index1970,Query!$O77)/Q$9,IF($J$7=2,HLOOKUP(Q$11,index1970,Query!$O77)/Q$9 * HLOOKUP(Q$11,comboutfac,Query!$O77),HLOOKUP(Q$11,index1970,Query!$O77)/Q$9 * HLOOKUP(Q$11,comboutfac,Query!$O77) /Q$8))</f>
        <v>0.72910528691883114</v>
      </c>
      <c r="R43" s="110">
        <f ca="1">IF($J$7=1,HLOOKUP(R$11,index1970,Query!$O77)/R$9,IF($J$7=2,HLOOKUP(R$11,index1970,Query!$O77)/R$9 * HLOOKUP(R$11,comboutfac,Query!$O77),HLOOKUP(R$11,index1970,Query!$O77)/R$9 * HLOOKUP(R$11,comboutfac,Query!$O77) /R$8))</f>
        <v>0.57605752007777955</v>
      </c>
      <c r="S43" s="110">
        <f ca="1">IF($J$7=1,HLOOKUP(S$11,index1970,Query!$O77)/S$9,IF($J$7=2,HLOOKUP(S$11,index1970,Query!$O77)/S$9 * HLOOKUP(S$11,comboutfac,Query!$O77),HLOOKUP(S$11,index1970,Query!$O77)/S$9 * HLOOKUP(S$11,comboutfac,Query!$O77) /S$8))</f>
        <v>0.72910528691883114</v>
      </c>
      <c r="T43" s="110">
        <f ca="1">IF($J$7=1,HLOOKUP(T$11,index1970,Query!$O77)/T$9,IF($J$7=2,HLOOKUP(T$11,index1970,Query!$O77)/T$9 * HLOOKUP(T$11,comboutfac,Query!$O77),HLOOKUP(T$11,index1970,Query!$O77)/T$9 * HLOOKUP(T$11,comboutfac,Query!$O77) /T$8))</f>
        <v>0.72910528691883103</v>
      </c>
      <c r="U43" s="110">
        <f ca="1">IF($J$7=1,HLOOKUP(U$11,index1970,Query!$O77)/U$9,IF($J$7=2,HLOOKUP(U$11,index1970,Query!$O77)/U$9 * HLOOKUP(U$11,comboutfac,Query!$O77),HLOOKUP(U$11,index1970,Query!$O77)/U$9 * HLOOKUP(U$11,comboutfac,Query!$O77) /U$8))</f>
        <v>0.58401834746915671</v>
      </c>
      <c r="V43" s="110">
        <f ca="1">IF($J$7=1,HLOOKUP(V$11,index1970,Query!$O77)/V$9,IF($J$7=2,HLOOKUP(V$11,index1970,Query!$O77)/V$9 * HLOOKUP(V$11,comboutfac,Query!$O77),HLOOKUP(V$11,index1970,Query!$O77)/V$9 * HLOOKUP(V$11,comboutfac,Query!$O77) /V$8))</f>
        <v>0.72910528691883114</v>
      </c>
      <c r="W43" s="110">
        <f ca="1">IF($J$7=1,HLOOKUP(W$11,index1970,Query!$O77)/W$9,IF($J$7=2,HLOOKUP(W$11,index1970,Query!$O77)/W$9 * HLOOKUP(W$11,comboutfac,Query!$O77),HLOOKUP(W$11,index1970,Query!$O77)/W$9 * HLOOKUP(W$11,comboutfac,Query!$O77) /W$8))</f>
        <v>0.67763173434954627</v>
      </c>
      <c r="X43" s="110">
        <f ca="1">IF($J$7=1,HLOOKUP(X$11,index1970,Query!$O77)/X$9,IF($J$7=2,HLOOKUP(X$11,index1970,Query!$O77)/X$9 * HLOOKUP(X$11,comboutfac,Query!$O77),HLOOKUP(X$11,index1970,Query!$O77)/X$9 * HLOOKUP(X$11,comboutfac,Query!$O77) /X$8))</f>
        <v>0.72910528691883114</v>
      </c>
      <c r="Y43" s="110">
        <f ca="1">IF($J$7=1,HLOOKUP(Y$11,index1970,Query!$O77)/Y$9,IF($J$7=2,HLOOKUP(Y$11,index1970,Query!$O77)/Y$9 * HLOOKUP(Y$11,comboutfac,Query!$O77),HLOOKUP(Y$11,index1970,Query!$O77)/Y$9 * HLOOKUP(Y$11,comboutfac,Query!$O77) /Y$8))</f>
        <v>0.71597095599108862</v>
      </c>
      <c r="Z43" s="110">
        <f ca="1">IF($J$7=1,HLOOKUP(Z$11,index1970,Query!$O77)/Z$9,IF($J$7=2,HLOOKUP(Z$11,index1970,Query!$O77)/Z$9 * HLOOKUP(Z$11,comboutfac,Query!$O77),HLOOKUP(Z$11,index1970,Query!$O77)/Z$9 * HLOOKUP(Z$11,comboutfac,Query!$O77) /Z$8))</f>
        <v>0.62833294171379184</v>
      </c>
      <c r="AA43" s="110">
        <f ca="1">IF($J$7=1,HLOOKUP(AA$11,index1970,Query!$O77)/AA$9,IF($J$7=2,HLOOKUP(AA$11,index1970,Query!$O77)/AA$9 * HLOOKUP(AA$11,comboutfac,Query!$O77),HLOOKUP(AA$11,index1970,Query!$O77)/AA$9 * HLOOKUP(AA$11,comboutfac,Query!$O77) /AA$8))</f>
        <v>0.72910528691883114</v>
      </c>
      <c r="AB43" s="110">
        <f ca="1">IF($J$7=1,HLOOKUP(AB$11,index1970,Query!$O77)/AB$9,IF($J$7=2,HLOOKUP(AB$11,index1970,Query!$O77)/AB$9 * HLOOKUP(AB$11,comboutfac,Query!$O77),HLOOKUP(AB$11,index1970,Query!$O77)/AB$9 * HLOOKUP(AB$11,comboutfac,Query!$O77) /AB$8))</f>
        <v>0.68405846585639696</v>
      </c>
      <c r="AC43" s="110">
        <f ca="1">IF($J$7=1,HLOOKUP(AC$11,index1970,Query!$O77)/AC$9,IF($J$7=2,HLOOKUP(AC$11,index1970,Query!$O77)/AC$9 * HLOOKUP(AC$11,comboutfac,Query!$O77),HLOOKUP(AC$11,index1970,Query!$O77)/AC$9 * HLOOKUP(AC$11,comboutfac,Query!$O77) /AC$8))</f>
        <v>0.62284339137848321</v>
      </c>
      <c r="AD43" s="110">
        <f ca="1">IF($J$7=1,HLOOKUP(AD$11,index1970,Query!$O77)/AD$9,IF($J$7=2,HLOOKUP(AD$11,index1970,Query!$O77)/AD$9 * HLOOKUP(AD$11,comboutfac,Query!$O77),HLOOKUP(AD$11,index1970,Query!$O77)/AD$9 * HLOOKUP(AD$11,comboutfac,Query!$O77) /AD$8))</f>
        <v>0.72910528691883114</v>
      </c>
      <c r="AE43" s="110">
        <f ca="1">IF($J$7=1,HLOOKUP(AE$11,index1970,Query!$O77)/AE$9,IF($J$7=2,HLOOKUP(AE$11,index1970,Query!$O77)/AE$9 * HLOOKUP(AE$11,comboutfac,Query!$O77),HLOOKUP(AE$11,index1970,Query!$O77)/AE$9 * HLOOKUP(AE$11,comboutfac,Query!$O77) /AE$8))</f>
        <v>0.72910528691883103</v>
      </c>
      <c r="AF43" s="110">
        <f ca="1">IF($J$7=1,HLOOKUP(AF$11,index1970,Query!$O77)/AF$9,IF($J$7=2,HLOOKUP(AF$11,index1970,Query!$O77)/AF$9 * HLOOKUP(AF$11,comboutfac,Query!$O77),HLOOKUP(AF$11,index1970,Query!$O77)/AF$9 * HLOOKUP(AF$11,comboutfac,Query!$O77) /AF$8))</f>
        <v>0.72910528691883092</v>
      </c>
      <c r="AG43" s="110">
        <f ca="1">IF($J$7=1,HLOOKUP(AG$11,index1970,Query!$O77)/AG$9,IF($J$7=2,HLOOKUP(AG$11,index1970,Query!$O77)/AG$9 * HLOOKUP(AG$11,comboutfac,Query!$O77),HLOOKUP(AG$11,index1970,Query!$O77)/AG$9 * HLOOKUP(AG$11,comboutfac,Query!$O77) /AG$8))</f>
        <v>0.72910528691883092</v>
      </c>
      <c r="AH43" s="110">
        <f ca="1">IF($J$7=1,HLOOKUP(AH$11,index1970,Query!$O77)/AH$9,IF($J$7=2,HLOOKUP(AH$11,index1970,Query!$O77)/AH$9 * HLOOKUP(AH$11,comboutfac,Query!$O77),HLOOKUP(AH$11,index1970,Query!$O77)/AH$9 * HLOOKUP(AH$11,comboutfac,Query!$O77) /AH$8))</f>
        <v>0.72910528691883103</v>
      </c>
      <c r="AI43" s="110">
        <f ca="1">IF($J$7=1,HLOOKUP(AI$11,index1970,Query!$O77)/AI$9,IF($J$7=2,HLOOKUP(AI$11,index1970,Query!$O77)/AI$9 * HLOOKUP(AI$11,comboutfac,Query!$O77),HLOOKUP(AI$11,index1970,Query!$O77)/AI$9 * HLOOKUP(AI$11,comboutfac,Query!$O77) /AI$8))</f>
        <v>0.72799794244858895</v>
      </c>
      <c r="AJ43" s="110">
        <f ca="1">IF($J$7=1,HLOOKUP(AJ$11,index1970,Query!$O77)/AJ$9,IF($J$7=2,HLOOKUP(AJ$11,index1970,Query!$O77)/AJ$9 * HLOOKUP(AJ$11,comboutfac,Query!$O77),HLOOKUP(AJ$11,index1970,Query!$O77)/AJ$9 * HLOOKUP(AJ$11,comboutfac,Query!$O77) /AJ$8))</f>
        <v>0.72910528691883103</v>
      </c>
      <c r="AK43" s="110">
        <f ca="1">IF($J$7=1,HLOOKUP(AK$11,index1970,Query!$O77)/AK$9,IF($J$7=2,HLOOKUP(AK$11,index1970,Query!$O77)/AK$9 * HLOOKUP(AK$11,comboutfac,Query!$O77),HLOOKUP(AK$11,index1970,Query!$O77)/AK$9 * HLOOKUP(AK$11,comboutfac,Query!$O77) /AK$8))</f>
        <v>0.72910528691883125</v>
      </c>
      <c r="AL43" s="110">
        <f ca="1">IF($J$7=1,HLOOKUP(AL$11,index1970,Query!$O77)/AL$9,IF($J$7=2,HLOOKUP(AL$11,index1970,Query!$O77)/AL$9 * HLOOKUP(AL$11,comboutfac,Query!$O77),HLOOKUP(AL$11,index1970,Query!$O77)/AL$9 * HLOOKUP(AL$11,comboutfac,Query!$O77) /AL$8))</f>
        <v>0.57699263144761637</v>
      </c>
      <c r="AM43" s="110">
        <f ca="1">IF($J$7=1,HLOOKUP(AM$11,index1970,Query!$O77)/AM$9,IF($J$7=2,HLOOKUP(AM$11,index1970,Query!$O77)/AM$9 * HLOOKUP(AM$11,comboutfac,Query!$O77),HLOOKUP(AM$11,index1970,Query!$O77)/AM$9 * HLOOKUP(AM$11,comboutfac,Query!$O77) /AM$8))</f>
        <v>0.72910528691883114</v>
      </c>
      <c r="AN43" s="110">
        <f ca="1">IF($J$7=1,HLOOKUP(AN$11,index1970,Query!$O77)/AN$9,IF($J$7=2,HLOOKUP(AN$11,index1970,Query!$O77)/AN$9 * HLOOKUP(AN$11,comboutfac,Query!$O77),HLOOKUP(AN$11,index1970,Query!$O77)/AN$9 * HLOOKUP(AN$11,comboutfac,Query!$O77) /AN$8))</f>
        <v>0.58855293305235423</v>
      </c>
      <c r="AO43" s="110">
        <f ca="1">IF($J$7=1,HLOOKUP(AO$11,index1970,Query!$O77)/AO$9,IF($J$7=2,HLOOKUP(AO$11,index1970,Query!$O77)/AO$9 * HLOOKUP(AO$11,comboutfac,Query!$O77),HLOOKUP(AO$11,index1970,Query!$O77)/AO$9 * HLOOKUP(AO$11,comboutfac,Query!$O77) /AO$8))</f>
        <v>0.72910528691883114</v>
      </c>
      <c r="AP43" s="110">
        <f ca="1">IF($J$7=1,HLOOKUP(AP$11,index1970,Query!$O77)/AP$9,IF($J$7=2,HLOOKUP(AP$11,index1970,Query!$O77)/AP$9 * HLOOKUP(AP$11,comboutfac,Query!$O77),HLOOKUP(AP$11,index1970,Query!$O77)/AP$9 * HLOOKUP(AP$11,comboutfac,Query!$O77) /AP$8))</f>
        <v>0.72910528691883092</v>
      </c>
      <c r="AQ43" s="647">
        <f ca="1">IF($J$7=1,HLOOKUP(AQ$11,index1970,Query!$O77)/AQ$9,IF($J$7=2,HLOOKUP(AQ$11,index1970,Query!$O77)/AQ$9 * HLOOKUP(AQ$11,comboutfac,Query!$O77),HLOOKUP(AQ$11,index1970,Query!$O77)/AQ$9 * HLOOKUP(AQ$11,comboutfac,Query!$O77) /AQ$8))</f>
        <v>0.58401834746915671</v>
      </c>
      <c r="AR43" s="110">
        <f ca="1">IF($J$7=1,HLOOKUP(AR$11,index1970,Query!$O77)/AR$9,IF($J$7=2,HLOOKUP(AR$11,index1970,Query!$O77)/AR$9 * HLOOKUP(AR$11,comboutfac,Query!$O77),HLOOKUP(AR$11,index1970,Query!$O77)/AR$9 * HLOOKUP(AR$11,comboutfac,Query!$O77) /AR$8))</f>
        <v>0.72910528691883092</v>
      </c>
      <c r="AS43" s="194"/>
    </row>
    <row r="44" spans="1:45" s="112" customFormat="1">
      <c r="A44" s="111">
        <f t="shared" si="6"/>
        <v>1999</v>
      </c>
      <c r="B44" s="110">
        <f ca="1">IF($J$7=1,HLOOKUP(B$11,index1970,Query!$O78)/B$9,IF($J$7=2,HLOOKUP(B$11,index1970,Query!$O78)/B$9 * HLOOKUP(B$11,comboutfac,Query!$O78),HLOOKUP(B$11,index1970,Query!$O78)/B$9 * HLOOKUP(B$11,comboutfac,Query!$O78) /B$8))</f>
        <v>0.73493812921418167</v>
      </c>
      <c r="C44" s="110">
        <f ca="1">IF($J$7=1,HLOOKUP(C$11,index1970,Query!$O78)/C$9,IF($J$7=2,HLOOKUP(C$11,index1970,Query!$O78)/C$9 * HLOOKUP(C$11,comboutfac,Query!$O78),HLOOKUP(C$11,index1970,Query!$O78)/C$9 * HLOOKUP(C$11,comboutfac,Query!$O78) /C$8))</f>
        <v>0.734938129214182</v>
      </c>
      <c r="D44" s="110">
        <f ca="1">IF($J$7=1,HLOOKUP(D$11,index1970,Query!$O78)/D$9,IF($J$7=2,HLOOKUP(D$11,index1970,Query!$O78)/D$9 * HLOOKUP(D$11,comboutfac,Query!$O78),HLOOKUP(D$11,index1970,Query!$O78)/D$9 * HLOOKUP(D$11,comboutfac,Query!$O78) /D$8))</f>
        <v>0.734938129214182</v>
      </c>
      <c r="E44" s="110">
        <f ca="1">IF($J$7=1,HLOOKUP(E$11,index1970,Query!$O78)/E$9,IF($J$7=2,HLOOKUP(E$11,index1970,Query!$O78)/E$9 * HLOOKUP(E$11,comboutfac,Query!$O78),HLOOKUP(E$11,index1970,Query!$O78)/E$9 * HLOOKUP(E$11,comboutfac,Query!$O78) /E$8))</f>
        <v>0.64090329103225674</v>
      </c>
      <c r="F44" s="110">
        <f ca="1">IF($J$7=1,HLOOKUP(F$11,index1970,Query!$O78)/F$9,IF($J$7=2,HLOOKUP(F$11,index1970,Query!$O78)/F$9 * HLOOKUP(F$11,comboutfac,Query!$O78),HLOOKUP(F$11,index1970,Query!$O78)/F$9 * HLOOKUP(F$11,comboutfac,Query!$O78) /F$8))</f>
        <v>0.734938129214182</v>
      </c>
      <c r="G44" s="110">
        <f ca="1">IF($J$7=1,HLOOKUP(G$11,index1970,Query!$O78)/G$9,IF($J$7=2,HLOOKUP(G$11,index1970,Query!$O78)/G$9 * HLOOKUP(G$11,comboutfac,Query!$O78),HLOOKUP(G$11,index1970,Query!$O78)/G$9 * HLOOKUP(G$11,comboutfac,Query!$O78) /G$8))</f>
        <v>0.73493812921418178</v>
      </c>
      <c r="H44" s="110">
        <f ca="1">IF($J$7=1,HLOOKUP(H$11,index1970,Query!$O78)/H$9,IF($J$7=2,HLOOKUP(H$11,index1970,Query!$O78)/H$9 * HLOOKUP(H$11,comboutfac,Query!$O78),HLOOKUP(H$11,index1970,Query!$O78)/H$9 * HLOOKUP(H$11,comboutfac,Query!$O78) /H$8))</f>
        <v>0.73493812921418178</v>
      </c>
      <c r="I44" s="110">
        <f ca="1">IF($J$7=1,HLOOKUP(I$11,index1970,Query!$O78)/I$9,IF($J$7=2,HLOOKUP(I$11,index1970,Query!$O78)/I$9 * HLOOKUP(I$11,comboutfac,Query!$O78),HLOOKUP(I$11,index1970,Query!$O78)/I$9 * HLOOKUP(I$11,comboutfac,Query!$O78) /I$8))</f>
        <v>0.72073705341681971</v>
      </c>
      <c r="J44" s="110">
        <f ca="1">IF($J$7=1,HLOOKUP(J$11,index1970,Query!$O78)/J$9,IF($J$7=2,HLOOKUP(J$11,index1970,Query!$O78)/J$9 * HLOOKUP(J$11,comboutfac,Query!$O78),HLOOKUP(J$11,index1970,Query!$O78)/J$9 * HLOOKUP(J$11,comboutfac,Query!$O78) /J$8))</f>
        <v>0.39101700945309398</v>
      </c>
      <c r="K44" s="110">
        <f ca="1">IF($J$7=1,HLOOKUP(K$11,index1970,Query!$O78)/K$9,IF($J$7=2,HLOOKUP(K$11,index1970,Query!$O78)/K$9 * HLOOKUP(K$11,comboutfac,Query!$O78),HLOOKUP(K$11,index1970,Query!$O78)/K$9 * HLOOKUP(K$11,comboutfac,Query!$O78) /K$8))</f>
        <v>0.58677148592219819</v>
      </c>
      <c r="L44" s="110">
        <f ca="1">IF($J$7=1,HLOOKUP(L$11,index1970,Query!$O78)/L$9,IF($J$7=2,HLOOKUP(L$11,index1970,Query!$O78)/L$9 * HLOOKUP(L$11,comboutfac,Query!$O78),HLOOKUP(L$11,index1970,Query!$O78)/L$9 * HLOOKUP(L$11,comboutfac,Query!$O78) /L$8))</f>
        <v>0.71197908888198713</v>
      </c>
      <c r="M44" s="110">
        <f ca="1">IF($J$7=1,HLOOKUP(M$11,index1970,Query!$O78)/M$9,IF($J$7=2,HLOOKUP(M$11,index1970,Query!$O78)/M$9 * HLOOKUP(M$11,comboutfac,Query!$O78),HLOOKUP(M$11,index1970,Query!$O78)/M$9 * HLOOKUP(M$11,comboutfac,Query!$O78) /M$8))</f>
        <v>0.73493812921418178</v>
      </c>
      <c r="N44" s="110">
        <f ca="1">IF($J$7=1,HLOOKUP(N$11,index1970,Query!$O78)/N$9,IF($J$7=2,HLOOKUP(N$11,index1970,Query!$O78)/N$9 * HLOOKUP(N$11,comboutfac,Query!$O78),HLOOKUP(N$11,index1970,Query!$O78)/N$9 * HLOOKUP(N$11,comboutfac,Query!$O78) /N$8))</f>
        <v>0.734938129214182</v>
      </c>
      <c r="O44" s="110">
        <f ca="1">IF($J$7=1,HLOOKUP(O$11,index1970,Query!$O78)/O$9,IF($J$7=2,HLOOKUP(O$11,index1970,Query!$O78)/O$9 * HLOOKUP(O$11,comboutfac,Query!$O78),HLOOKUP(O$11,index1970,Query!$O78)/O$9 * HLOOKUP(O$11,comboutfac,Query!$O78) /O$8))</f>
        <v>0.734938129214182</v>
      </c>
      <c r="P44" s="110">
        <f ca="1">IF($J$7=1,HLOOKUP(P$11,index1970,Query!$O78)/P$9,IF($J$7=2,HLOOKUP(P$11,index1970,Query!$O78)/P$9 * HLOOKUP(P$11,comboutfac,Query!$O78),HLOOKUP(P$11,index1970,Query!$O78)/P$9 * HLOOKUP(P$11,comboutfac,Query!$O78) /P$8))</f>
        <v>0.59277214440389736</v>
      </c>
      <c r="Q44" s="110">
        <f ca="1">IF($J$7=1,HLOOKUP(Q$11,index1970,Query!$O78)/Q$9,IF($J$7=2,HLOOKUP(Q$11,index1970,Query!$O78)/Q$9 * HLOOKUP(Q$11,comboutfac,Query!$O78),HLOOKUP(Q$11,index1970,Query!$O78)/Q$9 * HLOOKUP(Q$11,comboutfac,Query!$O78) /Q$8))</f>
        <v>0.73493812921418178</v>
      </c>
      <c r="R44" s="110">
        <f ca="1">IF($J$7=1,HLOOKUP(R$11,index1970,Query!$O78)/R$9,IF($J$7=2,HLOOKUP(R$11,index1970,Query!$O78)/R$9 * HLOOKUP(R$11,comboutfac,Query!$O78),HLOOKUP(R$11,index1970,Query!$O78)/R$9 * HLOOKUP(R$11,comboutfac,Query!$O78) /R$8))</f>
        <v>0.5950189141971558</v>
      </c>
      <c r="S44" s="110">
        <f ca="1">IF($J$7=1,HLOOKUP(S$11,index1970,Query!$O78)/S$9,IF($J$7=2,HLOOKUP(S$11,index1970,Query!$O78)/S$9 * HLOOKUP(S$11,comboutfac,Query!$O78),HLOOKUP(S$11,index1970,Query!$O78)/S$9 * HLOOKUP(S$11,comboutfac,Query!$O78) /S$8))</f>
        <v>0.73493812921418178</v>
      </c>
      <c r="T44" s="110">
        <f ca="1">IF($J$7=1,HLOOKUP(T$11,index1970,Query!$O78)/T$9,IF($J$7=2,HLOOKUP(T$11,index1970,Query!$O78)/T$9 * HLOOKUP(T$11,comboutfac,Query!$O78),HLOOKUP(T$11,index1970,Query!$O78)/T$9 * HLOOKUP(T$11,comboutfac,Query!$O78) /T$8))</f>
        <v>0.73493812921418178</v>
      </c>
      <c r="U44" s="110">
        <f ca="1">IF($J$7=1,HLOOKUP(U$11,index1970,Query!$O78)/U$9,IF($J$7=2,HLOOKUP(U$11,index1970,Query!$O78)/U$9 * HLOOKUP(U$11,comboutfac,Query!$O78),HLOOKUP(U$11,index1970,Query!$O78)/U$9 * HLOOKUP(U$11,comboutfac,Query!$O78) /U$8))</f>
        <v>0.57876218234193433</v>
      </c>
      <c r="V44" s="110">
        <f ca="1">IF($J$7=1,HLOOKUP(V$11,index1970,Query!$O78)/V$9,IF($J$7=2,HLOOKUP(V$11,index1970,Query!$O78)/V$9 * HLOOKUP(V$11,comboutfac,Query!$O78),HLOOKUP(V$11,index1970,Query!$O78)/V$9 * HLOOKUP(V$11,comboutfac,Query!$O78) /V$8))</f>
        <v>0.73493812921418178</v>
      </c>
      <c r="W44" s="110">
        <f ca="1">IF($J$7=1,HLOOKUP(W$11,index1970,Query!$O78)/W$9,IF($J$7=2,HLOOKUP(W$11,index1970,Query!$O78)/W$9 * HLOOKUP(W$11,comboutfac,Query!$O78),HLOOKUP(W$11,index1970,Query!$O78)/W$9 * HLOOKUP(W$11,comboutfac,Query!$O78) /W$8))</f>
        <v>0.68671258270088176</v>
      </c>
      <c r="X44" s="110">
        <f ca="1">IF($J$7=1,HLOOKUP(X$11,index1970,Query!$O78)/X$9,IF($J$7=2,HLOOKUP(X$11,index1970,Query!$O78)/X$9 * HLOOKUP(X$11,comboutfac,Query!$O78),HLOOKUP(X$11,index1970,Query!$O78)/X$9 * HLOOKUP(X$11,comboutfac,Query!$O78) /X$8))</f>
        <v>0.73493812921418178</v>
      </c>
      <c r="Y44" s="110">
        <f ca="1">IF($J$7=1,HLOOKUP(Y$11,index1970,Query!$O78)/Y$9,IF($J$7=2,HLOOKUP(Y$11,index1970,Query!$O78)/Y$9 * HLOOKUP(Y$11,comboutfac,Query!$O78),HLOOKUP(Y$11,index1970,Query!$O78)/Y$9 * HLOOKUP(Y$11,comboutfac,Query!$O78) /Y$8))</f>
        <v>0.72154066101630177</v>
      </c>
      <c r="Z44" s="110">
        <f ca="1">IF($J$7=1,HLOOKUP(Z$11,index1970,Query!$O78)/Z$9,IF($J$7=2,HLOOKUP(Z$11,index1970,Query!$O78)/Z$9 * HLOOKUP(Z$11,comboutfac,Query!$O78),HLOOKUP(Z$11,index1970,Query!$O78)/Z$9 * HLOOKUP(Z$11,comboutfac,Query!$O78) /Z$8))</f>
        <v>0.63756091289959282</v>
      </c>
      <c r="AA44" s="110">
        <f ca="1">IF($J$7=1,HLOOKUP(AA$11,index1970,Query!$O78)/AA$9,IF($J$7=2,HLOOKUP(AA$11,index1970,Query!$O78)/AA$9 * HLOOKUP(AA$11,comboutfac,Query!$O78),HLOOKUP(AA$11,index1970,Query!$O78)/AA$9 * HLOOKUP(AA$11,comboutfac,Query!$O78) /AA$8))</f>
        <v>0.73493812921418178</v>
      </c>
      <c r="AB44" s="110">
        <f ca="1">IF($J$7=1,HLOOKUP(AB$11,index1970,Query!$O78)/AB$9,IF($J$7=2,HLOOKUP(AB$11,index1970,Query!$O78)/AB$9 * HLOOKUP(AB$11,comboutfac,Query!$O78),HLOOKUP(AB$11,index1970,Query!$O78)/AB$9 * HLOOKUP(AB$11,comboutfac,Query!$O78) /AB$8))</f>
        <v>0.69742770451309444</v>
      </c>
      <c r="AC44" s="110">
        <f ca="1">IF($J$7=1,HLOOKUP(AC$11,index1970,Query!$O78)/AC$9,IF($J$7=2,HLOOKUP(AC$11,index1970,Query!$O78)/AC$9 * HLOOKUP(AC$11,comboutfac,Query!$O78),HLOOKUP(AC$11,index1970,Query!$O78)/AC$9 * HLOOKUP(AC$11,comboutfac,Query!$O78) /AC$8))</f>
        <v>0.62448113808119587</v>
      </c>
      <c r="AD44" s="110">
        <f ca="1">IF($J$7=1,HLOOKUP(AD$11,index1970,Query!$O78)/AD$9,IF($J$7=2,HLOOKUP(AD$11,index1970,Query!$O78)/AD$9 * HLOOKUP(AD$11,comboutfac,Query!$O78),HLOOKUP(AD$11,index1970,Query!$O78)/AD$9 * HLOOKUP(AD$11,comboutfac,Query!$O78) /AD$8))</f>
        <v>0.73493812921418178</v>
      </c>
      <c r="AE44" s="110">
        <f ca="1">IF($J$7=1,HLOOKUP(AE$11,index1970,Query!$O78)/AE$9,IF($J$7=2,HLOOKUP(AE$11,index1970,Query!$O78)/AE$9 * HLOOKUP(AE$11,comboutfac,Query!$O78),HLOOKUP(AE$11,index1970,Query!$O78)/AE$9 * HLOOKUP(AE$11,comboutfac,Query!$O78) /AE$8))</f>
        <v>0.73493812921418178</v>
      </c>
      <c r="AF44" s="110">
        <f ca="1">IF($J$7=1,HLOOKUP(AF$11,index1970,Query!$O78)/AF$9,IF($J$7=2,HLOOKUP(AF$11,index1970,Query!$O78)/AF$9 * HLOOKUP(AF$11,comboutfac,Query!$O78),HLOOKUP(AF$11,index1970,Query!$O78)/AF$9 * HLOOKUP(AF$11,comboutfac,Query!$O78) /AF$8))</f>
        <v>0.73493812921418167</v>
      </c>
      <c r="AG44" s="110">
        <f ca="1">IF($J$7=1,HLOOKUP(AG$11,index1970,Query!$O78)/AG$9,IF($J$7=2,HLOOKUP(AG$11,index1970,Query!$O78)/AG$9 * HLOOKUP(AG$11,comboutfac,Query!$O78),HLOOKUP(AG$11,index1970,Query!$O78)/AG$9 * HLOOKUP(AG$11,comboutfac,Query!$O78) /AG$8))</f>
        <v>0.73493812921418167</v>
      </c>
      <c r="AH44" s="110">
        <f ca="1">IF($J$7=1,HLOOKUP(AH$11,index1970,Query!$O78)/AH$9,IF($J$7=2,HLOOKUP(AH$11,index1970,Query!$O78)/AH$9 * HLOOKUP(AH$11,comboutfac,Query!$O78),HLOOKUP(AH$11,index1970,Query!$O78)/AH$9 * HLOOKUP(AH$11,comboutfac,Query!$O78) /AH$8))</f>
        <v>0.73493812921418178</v>
      </c>
      <c r="AI44" s="110">
        <f ca="1">IF($J$7=1,HLOOKUP(AI$11,index1970,Query!$O78)/AI$9,IF($J$7=2,HLOOKUP(AI$11,index1970,Query!$O78)/AI$9 * HLOOKUP(AI$11,comboutfac,Query!$O78),HLOOKUP(AI$11,index1970,Query!$O78)/AI$9 * HLOOKUP(AI$11,comboutfac,Query!$O78) /AI$8))</f>
        <v>0.73410773798038309</v>
      </c>
      <c r="AJ44" s="110">
        <f ca="1">IF($J$7=1,HLOOKUP(AJ$11,index1970,Query!$O78)/AJ$9,IF($J$7=2,HLOOKUP(AJ$11,index1970,Query!$O78)/AJ$9 * HLOOKUP(AJ$11,comboutfac,Query!$O78),HLOOKUP(AJ$11,index1970,Query!$O78)/AJ$9 * HLOOKUP(AJ$11,comboutfac,Query!$O78) /AJ$8))</f>
        <v>0.73493812921418178</v>
      </c>
      <c r="AK44" s="110">
        <f ca="1">IF($J$7=1,HLOOKUP(AK$11,index1970,Query!$O78)/AK$9,IF($J$7=2,HLOOKUP(AK$11,index1970,Query!$O78)/AK$9 * HLOOKUP(AK$11,comboutfac,Query!$O78),HLOOKUP(AK$11,index1970,Query!$O78)/AK$9 * HLOOKUP(AK$11,comboutfac,Query!$O78) /AK$8))</f>
        <v>0.73493812921418189</v>
      </c>
      <c r="AL44" s="110">
        <f ca="1">IF($J$7=1,HLOOKUP(AL$11,index1970,Query!$O78)/AL$9,IF($J$7=2,HLOOKUP(AL$11,index1970,Query!$O78)/AL$9 * HLOOKUP(AL$11,comboutfac,Query!$O78),HLOOKUP(AL$11,index1970,Query!$O78)/AL$9 * HLOOKUP(AL$11,comboutfac,Query!$O78) /AL$8))</f>
        <v>0.59383654654041407</v>
      </c>
      <c r="AM44" s="110">
        <f ca="1">IF($J$7=1,HLOOKUP(AM$11,index1970,Query!$O78)/AM$9,IF($J$7=2,HLOOKUP(AM$11,index1970,Query!$O78)/AM$9 * HLOOKUP(AM$11,comboutfac,Query!$O78),HLOOKUP(AM$11,index1970,Query!$O78)/AM$9 * HLOOKUP(AM$11,comboutfac,Query!$O78) /AM$8))</f>
        <v>0.73493812921418178</v>
      </c>
      <c r="AN44" s="110">
        <f ca="1">IF($J$7=1,HLOOKUP(AN$11,index1970,Query!$O78)/AN$9,IF($J$7=2,HLOOKUP(AN$11,index1970,Query!$O78)/AN$9 * HLOOKUP(AN$11,comboutfac,Query!$O78),HLOOKUP(AN$11,index1970,Query!$O78)/AN$9 * HLOOKUP(AN$11,comboutfac,Query!$O78) /AN$8))</f>
        <v>0.60662339146644728</v>
      </c>
      <c r="AO44" s="110">
        <f ca="1">IF($J$7=1,HLOOKUP(AO$11,index1970,Query!$O78)/AO$9,IF($J$7=2,HLOOKUP(AO$11,index1970,Query!$O78)/AO$9 * HLOOKUP(AO$11,comboutfac,Query!$O78),HLOOKUP(AO$11,index1970,Query!$O78)/AO$9 * HLOOKUP(AO$11,comboutfac,Query!$O78) /AO$8))</f>
        <v>0.73493812921418178</v>
      </c>
      <c r="AP44" s="110">
        <f ca="1">IF($J$7=1,HLOOKUP(AP$11,index1970,Query!$O78)/AP$9,IF($J$7=2,HLOOKUP(AP$11,index1970,Query!$O78)/AP$9 * HLOOKUP(AP$11,comboutfac,Query!$O78),HLOOKUP(AP$11,index1970,Query!$O78)/AP$9 * HLOOKUP(AP$11,comboutfac,Query!$O78) /AP$8))</f>
        <v>0.73493812921418167</v>
      </c>
      <c r="AQ44" s="647">
        <f ca="1">IF($J$7=1,HLOOKUP(AQ$11,index1970,Query!$O78)/AQ$9,IF($J$7=2,HLOOKUP(AQ$11,index1970,Query!$O78)/AQ$9 * HLOOKUP(AQ$11,comboutfac,Query!$O78),HLOOKUP(AQ$11,index1970,Query!$O78)/AQ$9 * HLOOKUP(AQ$11,comboutfac,Query!$O78) /AQ$8))</f>
        <v>0.57876218234193433</v>
      </c>
      <c r="AR44" s="110">
        <f ca="1">IF($J$7=1,HLOOKUP(AR$11,index1970,Query!$O78)/AR$9,IF($J$7=2,HLOOKUP(AR$11,index1970,Query!$O78)/AR$9 * HLOOKUP(AR$11,comboutfac,Query!$O78),HLOOKUP(AR$11,index1970,Query!$O78)/AR$9 * HLOOKUP(AR$11,comboutfac,Query!$O78) /AR$8))</f>
        <v>0.73493812921418167</v>
      </c>
      <c r="AS44" s="194"/>
    </row>
    <row r="45" spans="1:45" s="112" customFormat="1">
      <c r="A45" s="111">
        <f t="shared" si="6"/>
        <v>2000</v>
      </c>
      <c r="B45" s="110">
        <f ca="1">IF($J$7=1,HLOOKUP(B$11,index1970,Query!$O79)/B$9,IF($J$7=2,HLOOKUP(B$11,index1970,Query!$O79)/B$9 * HLOOKUP(B$11,comboutfac,Query!$O79),HLOOKUP(B$11,index1970,Query!$O79)/B$9 * HLOOKUP(B$11,comboutfac,Query!$O79) /B$8))</f>
        <v>0.74522726302318032</v>
      </c>
      <c r="C45" s="110">
        <f ca="1">IF($J$7=1,HLOOKUP(C$11,index1970,Query!$O79)/C$9,IF($J$7=2,HLOOKUP(C$11,index1970,Query!$O79)/C$9 * HLOOKUP(C$11,comboutfac,Query!$O79),HLOOKUP(C$11,index1970,Query!$O79)/C$9 * HLOOKUP(C$11,comboutfac,Query!$O79) /C$8))</f>
        <v>0.74522726302318043</v>
      </c>
      <c r="D45" s="110">
        <f ca="1">IF($J$7=1,HLOOKUP(D$11,index1970,Query!$O79)/D$9,IF($J$7=2,HLOOKUP(D$11,index1970,Query!$O79)/D$9 * HLOOKUP(D$11,comboutfac,Query!$O79),HLOOKUP(D$11,index1970,Query!$O79)/D$9 * HLOOKUP(D$11,comboutfac,Query!$O79) /D$8))</f>
        <v>0.74522726302318043</v>
      </c>
      <c r="E45" s="110">
        <f ca="1">IF($J$7=1,HLOOKUP(E$11,index1970,Query!$O79)/E$9,IF($J$7=2,HLOOKUP(E$11,index1970,Query!$O79)/E$9 * HLOOKUP(E$11,comboutfac,Query!$O79),HLOOKUP(E$11,index1970,Query!$O79)/E$9 * HLOOKUP(E$11,comboutfac,Query!$O79) /E$8))</f>
        <v>0.6697944874895394</v>
      </c>
      <c r="F45" s="110">
        <f ca="1">IF($J$7=1,HLOOKUP(F$11,index1970,Query!$O79)/F$9,IF($J$7=2,HLOOKUP(F$11,index1970,Query!$O79)/F$9 * HLOOKUP(F$11,comboutfac,Query!$O79),HLOOKUP(F$11,index1970,Query!$O79)/F$9 * HLOOKUP(F$11,comboutfac,Query!$O79) /F$8))</f>
        <v>0.74522726302318043</v>
      </c>
      <c r="G45" s="110">
        <f ca="1">IF($J$7=1,HLOOKUP(G$11,index1970,Query!$O79)/G$9,IF($J$7=2,HLOOKUP(G$11,index1970,Query!$O79)/G$9 * HLOOKUP(G$11,comboutfac,Query!$O79),HLOOKUP(G$11,index1970,Query!$O79)/G$9 * HLOOKUP(G$11,comboutfac,Query!$O79) /G$8))</f>
        <v>0.74522726302318032</v>
      </c>
      <c r="H45" s="110">
        <f ca="1">IF($J$7=1,HLOOKUP(H$11,index1970,Query!$O79)/H$9,IF($J$7=2,HLOOKUP(H$11,index1970,Query!$O79)/H$9 * HLOOKUP(H$11,comboutfac,Query!$O79),HLOOKUP(H$11,index1970,Query!$O79)/H$9 * HLOOKUP(H$11,comboutfac,Query!$O79) /H$8))</f>
        <v>0.74522726302318032</v>
      </c>
      <c r="I45" s="110">
        <f ca="1">IF($J$7=1,HLOOKUP(I$11,index1970,Query!$O79)/I$9,IF($J$7=2,HLOOKUP(I$11,index1970,Query!$O79)/I$9 * HLOOKUP(I$11,comboutfac,Query!$O79),HLOOKUP(I$11,index1970,Query!$O79)/I$9 * HLOOKUP(I$11,comboutfac,Query!$O79) /I$8))</f>
        <v>0.73396332926098828</v>
      </c>
      <c r="J45" s="110">
        <f ca="1">IF($J$7=1,HLOOKUP(J$11,index1970,Query!$O79)/J$9,IF($J$7=2,HLOOKUP(J$11,index1970,Query!$O79)/J$9 * HLOOKUP(J$11,comboutfac,Query!$O79),HLOOKUP(J$11,index1970,Query!$O79)/J$9 * HLOOKUP(J$11,comboutfac,Query!$O79) /J$8))</f>
        <v>0.29208970606146123</v>
      </c>
      <c r="K45" s="110">
        <f ca="1">IF($J$7=1,HLOOKUP(K$11,index1970,Query!$O79)/K$9,IF($J$7=2,HLOOKUP(K$11,index1970,Query!$O79)/K$9 * HLOOKUP(K$11,comboutfac,Query!$O79),HLOOKUP(K$11,index1970,Query!$O79)/K$9 * HLOOKUP(K$11,comboutfac,Query!$O79) /K$8))</f>
        <v>0.61322248174717786</v>
      </c>
      <c r="L45" s="110">
        <f ca="1">IF($J$7=1,HLOOKUP(L$11,index1970,Query!$O79)/L$9,IF($J$7=2,HLOOKUP(L$11,index1970,Query!$O79)/L$9 * HLOOKUP(L$11,comboutfac,Query!$O79),HLOOKUP(L$11,index1970,Query!$O79)/L$9 * HLOOKUP(L$11,comboutfac,Query!$O79) /L$8))</f>
        <v>0.72651612609461169</v>
      </c>
      <c r="M45" s="110">
        <f ca="1">IF($J$7=1,HLOOKUP(M$11,index1970,Query!$O79)/M$9,IF($J$7=2,HLOOKUP(M$11,index1970,Query!$O79)/M$9 * HLOOKUP(M$11,comboutfac,Query!$O79),HLOOKUP(M$11,index1970,Query!$O79)/M$9 * HLOOKUP(M$11,comboutfac,Query!$O79) /M$8))</f>
        <v>0.74522726302318032</v>
      </c>
      <c r="N45" s="110">
        <f ca="1">IF($J$7=1,HLOOKUP(N$11,index1970,Query!$O79)/N$9,IF($J$7=2,HLOOKUP(N$11,index1970,Query!$O79)/N$9 * HLOOKUP(N$11,comboutfac,Query!$O79),HLOOKUP(N$11,index1970,Query!$O79)/N$9 * HLOOKUP(N$11,comboutfac,Query!$O79) /N$8))</f>
        <v>0.74522726302318043</v>
      </c>
      <c r="O45" s="110">
        <f ca="1">IF($J$7=1,HLOOKUP(O$11,index1970,Query!$O79)/O$9,IF($J$7=2,HLOOKUP(O$11,index1970,Query!$O79)/O$9 * HLOOKUP(O$11,comboutfac,Query!$O79),HLOOKUP(O$11,index1970,Query!$O79)/O$9 * HLOOKUP(O$11,comboutfac,Query!$O79) /O$8))</f>
        <v>0.74522726302318043</v>
      </c>
      <c r="P45" s="110">
        <f ca="1">IF($J$7=1,HLOOKUP(P$11,index1970,Query!$O79)/P$9,IF($J$7=2,HLOOKUP(P$11,index1970,Query!$O79)/P$9 * HLOOKUP(P$11,comboutfac,Query!$O79),HLOOKUP(P$11,index1970,Query!$O79)/P$9 * HLOOKUP(P$11,comboutfac,Query!$O79) /P$8))</f>
        <v>0.61842512719029263</v>
      </c>
      <c r="Q45" s="110">
        <f ca="1">IF($J$7=1,HLOOKUP(Q$11,index1970,Query!$O79)/Q$9,IF($J$7=2,HLOOKUP(Q$11,index1970,Query!$O79)/Q$9 * HLOOKUP(Q$11,comboutfac,Query!$O79),HLOOKUP(Q$11,index1970,Query!$O79)/Q$9 * HLOOKUP(Q$11,comboutfac,Query!$O79) /Q$8))</f>
        <v>0.74522726302318032</v>
      </c>
      <c r="R45" s="110">
        <f ca="1">IF($J$7=1,HLOOKUP(R$11,index1970,Query!$O79)/R$9,IF($J$7=2,HLOOKUP(R$11,index1970,Query!$O79)/R$9 * HLOOKUP(R$11,comboutfac,Query!$O79),HLOOKUP(R$11,index1970,Query!$O79)/R$9 * HLOOKUP(R$11,comboutfac,Query!$O79) /R$8))</f>
        <v>0.62110939114848895</v>
      </c>
      <c r="S45" s="110">
        <f ca="1">IF($J$7=1,HLOOKUP(S$11,index1970,Query!$O79)/S$9,IF($J$7=2,HLOOKUP(S$11,index1970,Query!$O79)/S$9 * HLOOKUP(S$11,comboutfac,Query!$O79),HLOOKUP(S$11,index1970,Query!$O79)/S$9 * HLOOKUP(S$11,comboutfac,Query!$O79) /S$8))</f>
        <v>0.74522726302318032</v>
      </c>
      <c r="T45" s="110">
        <f ca="1">IF($J$7=1,HLOOKUP(T$11,index1970,Query!$O79)/T$9,IF($J$7=2,HLOOKUP(T$11,index1970,Query!$O79)/T$9 * HLOOKUP(T$11,comboutfac,Query!$O79),HLOOKUP(T$11,index1970,Query!$O79)/T$9 * HLOOKUP(T$11,comboutfac,Query!$O79) /T$8))</f>
        <v>0.74522726302318032</v>
      </c>
      <c r="U45" s="110">
        <f ca="1">IF($J$7=1,HLOOKUP(U$11,index1970,Query!$O79)/U$9,IF($J$7=2,HLOOKUP(U$11,index1970,Query!$O79)/U$9 * HLOOKUP(U$11,comboutfac,Query!$O79),HLOOKUP(U$11,index1970,Query!$O79)/U$9 * HLOOKUP(U$11,comboutfac,Query!$O79) /U$8))</f>
        <v>0.59786133435921818</v>
      </c>
      <c r="V45" s="110">
        <f ca="1">IF($J$7=1,HLOOKUP(V$11,index1970,Query!$O79)/V$9,IF($J$7=2,HLOOKUP(V$11,index1970,Query!$O79)/V$9 * HLOOKUP(V$11,comboutfac,Query!$O79),HLOOKUP(V$11,index1970,Query!$O79)/V$9 * HLOOKUP(V$11,comboutfac,Query!$O79) /V$8))</f>
        <v>0.74522726302318032</v>
      </c>
      <c r="W45" s="110">
        <f ca="1">IF($J$7=1,HLOOKUP(W$11,index1970,Query!$O79)/W$9,IF($J$7=2,HLOOKUP(W$11,index1970,Query!$O79)/W$9 * HLOOKUP(W$11,comboutfac,Query!$O79),HLOOKUP(W$11,index1970,Query!$O79)/W$9 * HLOOKUP(W$11,comboutfac,Query!$O79) /W$8))</f>
        <v>0.70019143023191144</v>
      </c>
      <c r="X45" s="110">
        <f ca="1">IF($J$7=1,HLOOKUP(X$11,index1970,Query!$O79)/X$9,IF($J$7=2,HLOOKUP(X$11,index1970,Query!$O79)/X$9 * HLOOKUP(X$11,comboutfac,Query!$O79),HLOOKUP(X$11,index1970,Query!$O79)/X$9 * HLOOKUP(X$11,comboutfac,Query!$O79) /X$8))</f>
        <v>0.74522726302318032</v>
      </c>
      <c r="Y45" s="110">
        <f ca="1">IF($J$7=1,HLOOKUP(Y$11,index1970,Query!$O79)/Y$9,IF($J$7=2,HLOOKUP(Y$11,index1970,Query!$O79)/Y$9 * HLOOKUP(Y$11,comboutfac,Query!$O79),HLOOKUP(Y$11,index1970,Query!$O79)/Y$9 * HLOOKUP(Y$11,comboutfac,Query!$O79) /Y$8))</f>
        <v>0.73083531680609093</v>
      </c>
      <c r="Z45" s="110">
        <f ca="1">IF($J$7=1,HLOOKUP(Z$11,index1970,Query!$O79)/Z$9,IF($J$7=2,HLOOKUP(Z$11,index1970,Query!$O79)/Z$9 * HLOOKUP(Z$11,comboutfac,Query!$O79),HLOOKUP(Z$11,index1970,Query!$O79)/Z$9 * HLOOKUP(Z$11,comboutfac,Query!$O79) /Z$8))</f>
        <v>0.64942212840474212</v>
      </c>
      <c r="AA45" s="110">
        <f ca="1">IF($J$7=1,HLOOKUP(AA$11,index1970,Query!$O79)/AA$9,IF($J$7=2,HLOOKUP(AA$11,index1970,Query!$O79)/AA$9 * HLOOKUP(AA$11,comboutfac,Query!$O79),HLOOKUP(AA$11,index1970,Query!$O79)/AA$9 * HLOOKUP(AA$11,comboutfac,Query!$O79) /AA$8))</f>
        <v>0.74522726302318032</v>
      </c>
      <c r="AB45" s="110">
        <f ca="1">IF($J$7=1,HLOOKUP(AB$11,index1970,Query!$O79)/AB$9,IF($J$7=2,HLOOKUP(AB$11,index1970,Query!$O79)/AB$9 * HLOOKUP(AB$11,comboutfac,Query!$O79),HLOOKUP(AB$11,index1970,Query!$O79)/AB$9 * HLOOKUP(AB$11,comboutfac,Query!$O79) /AB$8))</f>
        <v>0.71698891229608053</v>
      </c>
      <c r="AC45" s="110">
        <f ca="1">IF($J$7=1,HLOOKUP(AC$11,index1970,Query!$O79)/AC$9,IF($J$7=2,HLOOKUP(AC$11,index1970,Query!$O79)/AC$9 * HLOOKUP(AC$11,comboutfac,Query!$O79),HLOOKUP(AC$11,index1970,Query!$O79)/AC$9 * HLOOKUP(AC$11,comboutfac,Query!$O79) /AC$8))</f>
        <v>0.60481897865163248</v>
      </c>
      <c r="AD45" s="110">
        <f ca="1">IF($J$7=1,HLOOKUP(AD$11,index1970,Query!$O79)/AD$9,IF($J$7=2,HLOOKUP(AD$11,index1970,Query!$O79)/AD$9 * HLOOKUP(AD$11,comboutfac,Query!$O79),HLOOKUP(AD$11,index1970,Query!$O79)/AD$9 * HLOOKUP(AD$11,comboutfac,Query!$O79) /AD$8))</f>
        <v>0.74522726302318032</v>
      </c>
      <c r="AE45" s="110">
        <f ca="1">IF($J$7=1,HLOOKUP(AE$11,index1970,Query!$O79)/AE$9,IF($J$7=2,HLOOKUP(AE$11,index1970,Query!$O79)/AE$9 * HLOOKUP(AE$11,comboutfac,Query!$O79),HLOOKUP(AE$11,index1970,Query!$O79)/AE$9 * HLOOKUP(AE$11,comboutfac,Query!$O79) /AE$8))</f>
        <v>0.74522726302318032</v>
      </c>
      <c r="AF45" s="110">
        <f ca="1">IF($J$7=1,HLOOKUP(AF$11,index1970,Query!$O79)/AF$9,IF($J$7=2,HLOOKUP(AF$11,index1970,Query!$O79)/AF$9 * HLOOKUP(AF$11,comboutfac,Query!$O79),HLOOKUP(AF$11,index1970,Query!$O79)/AF$9 * HLOOKUP(AF$11,comboutfac,Query!$O79) /AF$8))</f>
        <v>0.74522726302318021</v>
      </c>
      <c r="AG45" s="110">
        <f ca="1">IF($J$7=1,HLOOKUP(AG$11,index1970,Query!$O79)/AG$9,IF($J$7=2,HLOOKUP(AG$11,index1970,Query!$O79)/AG$9 * HLOOKUP(AG$11,comboutfac,Query!$O79),HLOOKUP(AG$11,index1970,Query!$O79)/AG$9 * HLOOKUP(AG$11,comboutfac,Query!$O79) /AG$8))</f>
        <v>0.74522726302318032</v>
      </c>
      <c r="AH45" s="110">
        <f ca="1">IF($J$7=1,HLOOKUP(AH$11,index1970,Query!$O79)/AH$9,IF($J$7=2,HLOOKUP(AH$11,index1970,Query!$O79)/AH$9 * HLOOKUP(AH$11,comboutfac,Query!$O79),HLOOKUP(AH$11,index1970,Query!$O79)/AH$9 * HLOOKUP(AH$11,comboutfac,Query!$O79) /AH$8))</f>
        <v>0.74522726302318032</v>
      </c>
      <c r="AI45" s="110">
        <f ca="1">IF($J$7=1,HLOOKUP(AI$11,index1970,Query!$O79)/AI$9,IF($J$7=2,HLOOKUP(AI$11,index1970,Query!$O79)/AI$9 * HLOOKUP(AI$11,comboutfac,Query!$O79),HLOOKUP(AI$11,index1970,Query!$O79)/AI$9 * HLOOKUP(AI$11,comboutfac,Query!$O79) /AI$8))</f>
        <v>0.74461796175316464</v>
      </c>
      <c r="AJ45" s="110">
        <f ca="1">IF($J$7=1,HLOOKUP(AJ$11,index1970,Query!$O79)/AJ$9,IF($J$7=2,HLOOKUP(AJ$11,index1970,Query!$O79)/AJ$9 * HLOOKUP(AJ$11,comboutfac,Query!$O79),HLOOKUP(AJ$11,index1970,Query!$O79)/AJ$9 * HLOOKUP(AJ$11,comboutfac,Query!$O79) /AJ$8))</f>
        <v>0.74522726302318032</v>
      </c>
      <c r="AK45" s="110">
        <f ca="1">IF($J$7=1,HLOOKUP(AK$11,index1970,Query!$O79)/AK$9,IF($J$7=2,HLOOKUP(AK$11,index1970,Query!$O79)/AK$9 * HLOOKUP(AK$11,comboutfac,Query!$O79),HLOOKUP(AK$11,index1970,Query!$O79)/AK$9 * HLOOKUP(AK$11,comboutfac,Query!$O79) /AK$8))</f>
        <v>0.74522726302318054</v>
      </c>
      <c r="AL45" s="110">
        <f ca="1">IF($J$7=1,HLOOKUP(AL$11,index1970,Query!$O79)/AL$9,IF($J$7=2,HLOOKUP(AL$11,index1970,Query!$O79)/AL$9 * HLOOKUP(AL$11,comboutfac,Query!$O79),HLOOKUP(AL$11,index1970,Query!$O79)/AL$9 * HLOOKUP(AL$11,comboutfac,Query!$O79) /AL$8))</f>
        <v>0.61719909233737991</v>
      </c>
      <c r="AM45" s="110">
        <f ca="1">IF($J$7=1,HLOOKUP(AM$11,index1970,Query!$O79)/AM$9,IF($J$7=2,HLOOKUP(AM$11,index1970,Query!$O79)/AM$9 * HLOOKUP(AM$11,comboutfac,Query!$O79),HLOOKUP(AM$11,index1970,Query!$O79)/AM$9 * HLOOKUP(AM$11,comboutfac,Query!$O79) /AM$8))</f>
        <v>0.74522726302318032</v>
      </c>
      <c r="AN45" s="110">
        <f ca="1">IF($J$7=1,HLOOKUP(AN$11,index1970,Query!$O79)/AN$9,IF($J$7=2,HLOOKUP(AN$11,index1970,Query!$O79)/AN$9 * HLOOKUP(AN$11,comboutfac,Query!$O79),HLOOKUP(AN$11,index1970,Query!$O79)/AN$9 * HLOOKUP(AN$11,comboutfac,Query!$O79) /AN$8))</f>
        <v>0.63144296401420585</v>
      </c>
      <c r="AO45" s="110">
        <f ca="1">IF($J$7=1,HLOOKUP(AO$11,index1970,Query!$O79)/AO$9,IF($J$7=2,HLOOKUP(AO$11,index1970,Query!$O79)/AO$9 * HLOOKUP(AO$11,comboutfac,Query!$O79),HLOOKUP(AO$11,index1970,Query!$O79)/AO$9 * HLOOKUP(AO$11,comboutfac,Query!$O79) /AO$8))</f>
        <v>0.74522726302318032</v>
      </c>
      <c r="AP45" s="110">
        <f ca="1">IF($J$7=1,HLOOKUP(AP$11,index1970,Query!$O79)/AP$9,IF($J$7=2,HLOOKUP(AP$11,index1970,Query!$O79)/AP$9 * HLOOKUP(AP$11,comboutfac,Query!$O79),HLOOKUP(AP$11,index1970,Query!$O79)/AP$9 * HLOOKUP(AP$11,comboutfac,Query!$O79) /AP$8))</f>
        <v>0.74522726302318021</v>
      </c>
      <c r="AQ45" s="647">
        <f ca="1">IF($J$7=1,HLOOKUP(AQ$11,index1970,Query!$O79)/AQ$9,IF($J$7=2,HLOOKUP(AQ$11,index1970,Query!$O79)/AQ$9 * HLOOKUP(AQ$11,comboutfac,Query!$O79),HLOOKUP(AQ$11,index1970,Query!$O79)/AQ$9 * HLOOKUP(AQ$11,comboutfac,Query!$O79) /AQ$8))</f>
        <v>0.59786133435921818</v>
      </c>
      <c r="AR45" s="110">
        <f ca="1">IF($J$7=1,HLOOKUP(AR$11,index1970,Query!$O79)/AR$9,IF($J$7=2,HLOOKUP(AR$11,index1970,Query!$O79)/AR$9 * HLOOKUP(AR$11,comboutfac,Query!$O79),HLOOKUP(AR$11,index1970,Query!$O79)/AR$9 * HLOOKUP(AR$11,comboutfac,Query!$O79) /AR$8))</f>
        <v>0.74522726302318032</v>
      </c>
      <c r="AS45" s="194"/>
    </row>
    <row r="46" spans="1:45" s="112" customFormat="1">
      <c r="A46" s="111">
        <f t="shared" si="6"/>
        <v>2001</v>
      </c>
      <c r="B46" s="110">
        <f ca="1">IF($J$7=1,HLOOKUP(B$11,index1970,Query!$O80)/B$9,IF($J$7=2,HLOOKUP(B$11,index1970,Query!$O80)/B$9 * HLOOKUP(B$11,comboutfac,Query!$O80),HLOOKUP(B$11,index1970,Query!$O80)/B$9 * HLOOKUP(B$11,comboutfac,Query!$O80) /B$8))</f>
        <v>0.75864135375759745</v>
      </c>
      <c r="C46" s="110">
        <f ca="1">IF($J$7=1,HLOOKUP(C$11,index1970,Query!$O80)/C$9,IF($J$7=2,HLOOKUP(C$11,index1970,Query!$O80)/C$9 * HLOOKUP(C$11,comboutfac,Query!$O80),HLOOKUP(C$11,index1970,Query!$O80)/C$9 * HLOOKUP(C$11,comboutfac,Query!$O80) /C$8))</f>
        <v>0.75864135375759767</v>
      </c>
      <c r="D46" s="110">
        <f ca="1">IF($J$7=1,HLOOKUP(D$11,index1970,Query!$O80)/D$9,IF($J$7=2,HLOOKUP(D$11,index1970,Query!$O80)/D$9 * HLOOKUP(D$11,comboutfac,Query!$O80),HLOOKUP(D$11,index1970,Query!$O80)/D$9 * HLOOKUP(D$11,comboutfac,Query!$O80) /D$8))</f>
        <v>0.75864135375759767</v>
      </c>
      <c r="E46" s="110">
        <f ca="1">IF($J$7=1,HLOOKUP(E$11,index1970,Query!$O80)/E$9,IF($J$7=2,HLOOKUP(E$11,index1970,Query!$O80)/E$9 * HLOOKUP(E$11,comboutfac,Query!$O80),HLOOKUP(E$11,index1970,Query!$O80)/E$9 * HLOOKUP(E$11,comboutfac,Query!$O80) /E$8))</f>
        <v>0.69635481290946721</v>
      </c>
      <c r="F46" s="110">
        <f ca="1">IF($J$7=1,HLOOKUP(F$11,index1970,Query!$O80)/F$9,IF($J$7=2,HLOOKUP(F$11,index1970,Query!$O80)/F$9 * HLOOKUP(F$11,comboutfac,Query!$O80),HLOOKUP(F$11,index1970,Query!$O80)/F$9 * HLOOKUP(F$11,comboutfac,Query!$O80) /F$8))</f>
        <v>0.75864135375759767</v>
      </c>
      <c r="G46" s="110">
        <f ca="1">IF($J$7=1,HLOOKUP(G$11,index1970,Query!$O80)/G$9,IF($J$7=2,HLOOKUP(G$11,index1970,Query!$O80)/G$9 * HLOOKUP(G$11,comboutfac,Query!$O80),HLOOKUP(G$11,index1970,Query!$O80)/G$9 * HLOOKUP(G$11,comboutfac,Query!$O80) /G$8))</f>
        <v>0.75864135375759756</v>
      </c>
      <c r="H46" s="110">
        <f ca="1">IF($J$7=1,HLOOKUP(H$11,index1970,Query!$O80)/H$9,IF($J$7=2,HLOOKUP(H$11,index1970,Query!$O80)/H$9 * HLOOKUP(H$11,comboutfac,Query!$O80),HLOOKUP(H$11,index1970,Query!$O80)/H$9 * HLOOKUP(H$11,comboutfac,Query!$O80) /H$8))</f>
        <v>0.75864135375759756</v>
      </c>
      <c r="I46" s="110">
        <f ca="1">IF($J$7=1,HLOOKUP(I$11,index1970,Query!$O80)/I$9,IF($J$7=2,HLOOKUP(I$11,index1970,Query!$O80)/I$9 * HLOOKUP(I$11,comboutfac,Query!$O80),HLOOKUP(I$11,index1970,Query!$O80)/I$9 * HLOOKUP(I$11,comboutfac,Query!$O80) /I$8))</f>
        <v>0.74939976828615096</v>
      </c>
      <c r="J46" s="110">
        <f ca="1">IF($J$7=1,HLOOKUP(J$11,index1970,Query!$O80)/J$9,IF($J$7=2,HLOOKUP(J$11,index1970,Query!$O80)/J$9 * HLOOKUP(J$11,comboutfac,Query!$O80),HLOOKUP(J$11,index1970,Query!$O80)/J$9 * HLOOKUP(J$11,comboutfac,Query!$O80) /J$8))</f>
        <v>0.4758141311741203</v>
      </c>
      <c r="K46" s="110">
        <f ca="1">IF($J$7=1,HLOOKUP(K$11,index1970,Query!$O80)/K$9,IF($J$7=2,HLOOKUP(K$11,index1970,Query!$O80)/K$9 * HLOOKUP(K$11,comboutfac,Query!$O80),HLOOKUP(K$11,index1970,Query!$O80)/K$9 * HLOOKUP(K$11,comboutfac,Query!$O80) /K$8))</f>
        <v>0.6375394759509786</v>
      </c>
      <c r="L46" s="110">
        <f ca="1">IF($J$7=1,HLOOKUP(L$11,index1970,Query!$O80)/L$9,IF($J$7=2,HLOOKUP(L$11,index1970,Query!$O80)/L$9 * HLOOKUP(L$11,comboutfac,Query!$O80),HLOOKUP(L$11,index1970,Query!$O80)/L$9 * HLOOKUP(L$11,comboutfac,Query!$O80) /L$8))</f>
        <v>0.74260611098537865</v>
      </c>
      <c r="M46" s="110">
        <f ca="1">IF($J$7=1,HLOOKUP(M$11,index1970,Query!$O80)/M$9,IF($J$7=2,HLOOKUP(M$11,index1970,Query!$O80)/M$9 * HLOOKUP(M$11,comboutfac,Query!$O80),HLOOKUP(M$11,index1970,Query!$O80)/M$9 * HLOOKUP(M$11,comboutfac,Query!$O80) /M$8))</f>
        <v>0.75864135375759756</v>
      </c>
      <c r="N46" s="110">
        <f ca="1">IF($J$7=1,HLOOKUP(N$11,index1970,Query!$O80)/N$9,IF($J$7=2,HLOOKUP(N$11,index1970,Query!$O80)/N$9 * HLOOKUP(N$11,comboutfac,Query!$O80),HLOOKUP(N$11,index1970,Query!$O80)/N$9 * HLOOKUP(N$11,comboutfac,Query!$O80) /N$8))</f>
        <v>0.75864135375759767</v>
      </c>
      <c r="O46" s="110">
        <f ca="1">IF($J$7=1,HLOOKUP(O$11,index1970,Query!$O80)/O$9,IF($J$7=2,HLOOKUP(O$11,index1970,Query!$O80)/O$9 * HLOOKUP(O$11,comboutfac,Query!$O80),HLOOKUP(O$11,index1970,Query!$O80)/O$9 * HLOOKUP(O$11,comboutfac,Query!$O80) /O$8))</f>
        <v>0.75864135375759767</v>
      </c>
      <c r="P46" s="110">
        <f ca="1">IF($J$7=1,HLOOKUP(P$11,index1970,Query!$O80)/P$9,IF($J$7=2,HLOOKUP(P$11,index1970,Query!$O80)/P$9 * HLOOKUP(P$11,comboutfac,Query!$O80),HLOOKUP(P$11,index1970,Query!$O80)/P$9 * HLOOKUP(P$11,comboutfac,Query!$O80) /P$8))</f>
        <v>0.64243572840885765</v>
      </c>
      <c r="Q46" s="110">
        <f ca="1">IF($J$7=1,HLOOKUP(Q$11,index1970,Query!$O80)/Q$9,IF($J$7=2,HLOOKUP(Q$11,index1970,Query!$O80)/Q$9 * HLOOKUP(Q$11,comboutfac,Query!$O80),HLOOKUP(Q$11,index1970,Query!$O80)/Q$9 * HLOOKUP(Q$11,comboutfac,Query!$O80) /Q$8))</f>
        <v>0.75864135375759756</v>
      </c>
      <c r="R46" s="110">
        <f ca="1">IF($J$7=1,HLOOKUP(R$11,index1970,Query!$O80)/R$9,IF($J$7=2,HLOOKUP(R$11,index1970,Query!$O80)/R$9 * HLOOKUP(R$11,comboutfac,Query!$O80),HLOOKUP(R$11,index1970,Query!$O80)/R$9 * HLOOKUP(R$11,comboutfac,Query!$O80) /R$8))</f>
        <v>0.64522027302826468</v>
      </c>
      <c r="S46" s="110">
        <f ca="1">IF($J$7=1,HLOOKUP(S$11,index1970,Query!$O80)/S$9,IF($J$7=2,HLOOKUP(S$11,index1970,Query!$O80)/S$9 * HLOOKUP(S$11,comboutfac,Query!$O80),HLOOKUP(S$11,index1970,Query!$O80)/S$9 * HLOOKUP(S$11,comboutfac,Query!$O80) /S$8))</f>
        <v>0.75864135375759756</v>
      </c>
      <c r="T46" s="110">
        <f ca="1">IF($J$7=1,HLOOKUP(T$11,index1970,Query!$O80)/T$9,IF($J$7=2,HLOOKUP(T$11,index1970,Query!$O80)/T$9 * HLOOKUP(T$11,comboutfac,Query!$O80),HLOOKUP(T$11,index1970,Query!$O80)/T$9 * HLOOKUP(T$11,comboutfac,Query!$O80) /T$8))</f>
        <v>0.75864135375759756</v>
      </c>
      <c r="U46" s="110">
        <f ca="1">IF($J$7=1,HLOOKUP(U$11,index1970,Query!$O80)/U$9,IF($J$7=2,HLOOKUP(U$11,index1970,Query!$O80)/U$9 * HLOOKUP(U$11,comboutfac,Query!$O80),HLOOKUP(U$11,index1970,Query!$O80)/U$9 * HLOOKUP(U$11,comboutfac,Query!$O80) /U$8))</f>
        <v>0.60563353170588785</v>
      </c>
      <c r="V46" s="110">
        <f ca="1">IF($J$7=1,HLOOKUP(V$11,index1970,Query!$O80)/V$9,IF($J$7=2,HLOOKUP(V$11,index1970,Query!$O80)/V$9 * HLOOKUP(V$11,comboutfac,Query!$O80),HLOOKUP(V$11,index1970,Query!$O80)/V$9 * HLOOKUP(V$11,comboutfac,Query!$O80) /V$8))</f>
        <v>0.75864135375759756</v>
      </c>
      <c r="W46" s="110">
        <f ca="1">IF($J$7=1,HLOOKUP(W$11,index1970,Query!$O80)/W$9,IF($J$7=2,HLOOKUP(W$11,index1970,Query!$O80)/W$9 * HLOOKUP(W$11,comboutfac,Query!$O80),HLOOKUP(W$11,index1970,Query!$O80)/W$9 * HLOOKUP(W$11,comboutfac,Query!$O80) /W$8))</f>
        <v>0.71913854392053855</v>
      </c>
      <c r="X46" s="110">
        <f ca="1">IF($J$7=1,HLOOKUP(X$11,index1970,Query!$O80)/X$9,IF($J$7=2,HLOOKUP(X$11,index1970,Query!$O80)/X$9 * HLOOKUP(X$11,comboutfac,Query!$O80),HLOOKUP(X$11,index1970,Query!$O80)/X$9 * HLOOKUP(X$11,comboutfac,Query!$O80) /X$8))</f>
        <v>0.75864135375759756</v>
      </c>
      <c r="Y46" s="110">
        <f ca="1">IF($J$7=1,HLOOKUP(Y$11,index1970,Query!$O80)/Y$9,IF($J$7=2,HLOOKUP(Y$11,index1970,Query!$O80)/Y$9 * HLOOKUP(Y$11,comboutfac,Query!$O80),HLOOKUP(Y$11,index1970,Query!$O80)/Y$9 * HLOOKUP(Y$11,comboutfac,Query!$O80) /Y$8))</f>
        <v>0.74880294317580498</v>
      </c>
      <c r="Z46" s="110">
        <f ca="1">IF($J$7=1,HLOOKUP(Z$11,index1970,Query!$O80)/Z$9,IF($J$7=2,HLOOKUP(Z$11,index1970,Query!$O80)/Z$9 * HLOOKUP(Z$11,comboutfac,Query!$O80),HLOOKUP(Z$11,index1970,Query!$O80)/Z$9 * HLOOKUP(Z$11,comboutfac,Query!$O80) /Z$8))</f>
        <v>0.6869360792504281</v>
      </c>
      <c r="AA46" s="110">
        <f ca="1">IF($J$7=1,HLOOKUP(AA$11,index1970,Query!$O80)/AA$9,IF($J$7=2,HLOOKUP(AA$11,index1970,Query!$O80)/AA$9 * HLOOKUP(AA$11,comboutfac,Query!$O80),HLOOKUP(AA$11,index1970,Query!$O80)/AA$9 * HLOOKUP(AA$11,comboutfac,Query!$O80) /AA$8))</f>
        <v>0.75864135375759756</v>
      </c>
      <c r="AB46" s="110">
        <f ca="1">IF($J$7=1,HLOOKUP(AB$11,index1970,Query!$O80)/AB$9,IF($J$7=2,HLOOKUP(AB$11,index1970,Query!$O80)/AB$9 * HLOOKUP(AB$11,comboutfac,Query!$O80),HLOOKUP(AB$11,index1970,Query!$O80)/AB$9 * HLOOKUP(AB$11,comboutfac,Query!$O80) /AB$8))</f>
        <v>0.73675881265778775</v>
      </c>
      <c r="AC46" s="110">
        <f ca="1">IF($J$7=1,HLOOKUP(AC$11,index1970,Query!$O80)/AC$9,IF($J$7=2,HLOOKUP(AC$11,index1970,Query!$O80)/AC$9 * HLOOKUP(AC$11,comboutfac,Query!$O80),HLOOKUP(AC$11,index1970,Query!$O80)/AC$9 * HLOOKUP(AC$11,comboutfac,Query!$O80) /AC$8))</f>
        <v>0.65862634073419957</v>
      </c>
      <c r="AD46" s="110">
        <f ca="1">IF($J$7=1,HLOOKUP(AD$11,index1970,Query!$O80)/AD$9,IF($J$7=2,HLOOKUP(AD$11,index1970,Query!$O80)/AD$9 * HLOOKUP(AD$11,comboutfac,Query!$O80),HLOOKUP(AD$11,index1970,Query!$O80)/AD$9 * HLOOKUP(AD$11,comboutfac,Query!$O80) /AD$8))</f>
        <v>0.75864135375759756</v>
      </c>
      <c r="AE46" s="110">
        <f ca="1">IF($J$7=1,HLOOKUP(AE$11,index1970,Query!$O80)/AE$9,IF($J$7=2,HLOOKUP(AE$11,index1970,Query!$O80)/AE$9 * HLOOKUP(AE$11,comboutfac,Query!$O80),HLOOKUP(AE$11,index1970,Query!$O80)/AE$9 * HLOOKUP(AE$11,comboutfac,Query!$O80) /AE$8))</f>
        <v>0.75864135375759756</v>
      </c>
      <c r="AF46" s="110">
        <f ca="1">IF($J$7=1,HLOOKUP(AF$11,index1970,Query!$O80)/AF$9,IF($J$7=2,HLOOKUP(AF$11,index1970,Query!$O80)/AF$9 * HLOOKUP(AF$11,comboutfac,Query!$O80),HLOOKUP(AF$11,index1970,Query!$O80)/AF$9 * HLOOKUP(AF$11,comboutfac,Query!$O80) /AF$8))</f>
        <v>0.75864135375759756</v>
      </c>
      <c r="AG46" s="110">
        <f ca="1">IF($J$7=1,HLOOKUP(AG$11,index1970,Query!$O80)/AG$9,IF($J$7=2,HLOOKUP(AG$11,index1970,Query!$O80)/AG$9 * HLOOKUP(AG$11,comboutfac,Query!$O80),HLOOKUP(AG$11,index1970,Query!$O80)/AG$9 * HLOOKUP(AG$11,comboutfac,Query!$O80) /AG$8))</f>
        <v>0.75864135375759745</v>
      </c>
      <c r="AH46" s="110">
        <f ca="1">IF($J$7=1,HLOOKUP(AH$11,index1970,Query!$O80)/AH$9,IF($J$7=2,HLOOKUP(AH$11,index1970,Query!$O80)/AH$9 * HLOOKUP(AH$11,comboutfac,Query!$O80),HLOOKUP(AH$11,index1970,Query!$O80)/AH$9 * HLOOKUP(AH$11,comboutfac,Query!$O80) /AH$8))</f>
        <v>0.75864135375759756</v>
      </c>
      <c r="AI46" s="110">
        <f ca="1">IF($J$7=1,HLOOKUP(AI$11,index1970,Query!$O80)/AI$9,IF($J$7=2,HLOOKUP(AI$11,index1970,Query!$O80)/AI$9 * HLOOKUP(AI$11,comboutfac,Query!$O80),HLOOKUP(AI$11,index1970,Query!$O80)/AI$9 * HLOOKUP(AI$11,comboutfac,Query!$O80) /AI$8))</f>
        <v>0.75819084356524402</v>
      </c>
      <c r="AJ46" s="110">
        <f ca="1">IF($J$7=1,HLOOKUP(AJ$11,index1970,Query!$O80)/AJ$9,IF($J$7=2,HLOOKUP(AJ$11,index1970,Query!$O80)/AJ$9 * HLOOKUP(AJ$11,comboutfac,Query!$O80),HLOOKUP(AJ$11,index1970,Query!$O80)/AJ$9 * HLOOKUP(AJ$11,comboutfac,Query!$O80) /AJ$8))</f>
        <v>0.75864135375759756</v>
      </c>
      <c r="AK46" s="110">
        <f ca="1">IF($J$7=1,HLOOKUP(AK$11,index1970,Query!$O80)/AK$9,IF($J$7=2,HLOOKUP(AK$11,index1970,Query!$O80)/AK$9 * HLOOKUP(AK$11,comboutfac,Query!$O80),HLOOKUP(AK$11,index1970,Query!$O80)/AK$9 * HLOOKUP(AK$11,comboutfac,Query!$O80) /AK$8))</f>
        <v>0.75864135375759778</v>
      </c>
      <c r="AL46" s="110">
        <f ca="1">IF($J$7=1,HLOOKUP(AL$11,index1970,Query!$O80)/AL$9,IF($J$7=2,HLOOKUP(AL$11,index1970,Query!$O80)/AL$9 * HLOOKUP(AL$11,comboutfac,Query!$O80),HLOOKUP(AL$11,index1970,Query!$O80)/AL$9 * HLOOKUP(AL$11,comboutfac,Query!$O80) /AL$8))</f>
        <v>0.64167377680784732</v>
      </c>
      <c r="AM46" s="110">
        <f ca="1">IF($J$7=1,HLOOKUP(AM$11,index1970,Query!$O80)/AM$9,IF($J$7=2,HLOOKUP(AM$11,index1970,Query!$O80)/AM$9 * HLOOKUP(AM$11,comboutfac,Query!$O80),HLOOKUP(AM$11,index1970,Query!$O80)/AM$9 * HLOOKUP(AM$11,comboutfac,Query!$O80) /AM$8))</f>
        <v>0.75864135375759756</v>
      </c>
      <c r="AN46" s="110">
        <f ca="1">IF($J$7=1,HLOOKUP(AN$11,index1970,Query!$O80)/AN$9,IF($J$7=2,HLOOKUP(AN$11,index1970,Query!$O80)/AN$9 * HLOOKUP(AN$11,comboutfac,Query!$O80),HLOOKUP(AN$11,index1970,Query!$O80)/AN$9 * HLOOKUP(AN$11,comboutfac,Query!$O80) /AN$8))</f>
        <v>0.65463686868536375</v>
      </c>
      <c r="AO46" s="110">
        <f ca="1">IF($J$7=1,HLOOKUP(AO$11,index1970,Query!$O80)/AO$9,IF($J$7=2,HLOOKUP(AO$11,index1970,Query!$O80)/AO$9 * HLOOKUP(AO$11,comboutfac,Query!$O80),HLOOKUP(AO$11,index1970,Query!$O80)/AO$9 * HLOOKUP(AO$11,comboutfac,Query!$O80) /AO$8))</f>
        <v>0.75864135375759756</v>
      </c>
      <c r="AP46" s="110">
        <f ca="1">IF($J$7=1,HLOOKUP(AP$11,index1970,Query!$O80)/AP$9,IF($J$7=2,HLOOKUP(AP$11,index1970,Query!$O80)/AP$9 * HLOOKUP(AP$11,comboutfac,Query!$O80),HLOOKUP(AP$11,index1970,Query!$O80)/AP$9 * HLOOKUP(AP$11,comboutfac,Query!$O80) /AP$8))</f>
        <v>0.75864135375759756</v>
      </c>
      <c r="AQ46" s="647">
        <f ca="1">IF($J$7=1,HLOOKUP(AQ$11,index1970,Query!$O80)/AQ$9,IF($J$7=2,HLOOKUP(AQ$11,index1970,Query!$O80)/AQ$9 * HLOOKUP(AQ$11,comboutfac,Query!$O80),HLOOKUP(AQ$11,index1970,Query!$O80)/AQ$9 * HLOOKUP(AQ$11,comboutfac,Query!$O80) /AQ$8))</f>
        <v>0.60563353170588785</v>
      </c>
      <c r="AR46" s="110">
        <f ca="1">IF($J$7=1,HLOOKUP(AR$11,index1970,Query!$O80)/AR$9,IF($J$7=2,HLOOKUP(AR$11,index1970,Query!$O80)/AR$9 * HLOOKUP(AR$11,comboutfac,Query!$O80),HLOOKUP(AR$11,index1970,Query!$O80)/AR$9 * HLOOKUP(AR$11,comboutfac,Query!$O80) /AR$8))</f>
        <v>0.75864135375759745</v>
      </c>
      <c r="AS46" s="194"/>
    </row>
    <row r="47" spans="1:45" s="112" customFormat="1">
      <c r="A47" s="111">
        <f t="shared" ref="A47:A62" si="7">+A46+1</f>
        <v>2002</v>
      </c>
      <c r="B47" s="110">
        <f ca="1">IF($J$7=1,HLOOKUP(B$11,index1970,Query!$O81)/B$9,IF($J$7=2,HLOOKUP(B$11,index1970,Query!$O81)/B$9 * HLOOKUP(B$11,comboutfac,Query!$O81),HLOOKUP(B$11,index1970,Query!$O81)/B$9 * HLOOKUP(B$11,comboutfac,Query!$O81) /B$8))</f>
        <v>0.76471048458765822</v>
      </c>
      <c r="C47" s="110">
        <f ca="1">IF($J$7=1,HLOOKUP(C$11,index1970,Query!$O81)/C$9,IF($J$7=2,HLOOKUP(C$11,index1970,Query!$O81)/C$9 * HLOOKUP(C$11,comboutfac,Query!$O81),HLOOKUP(C$11,index1970,Query!$O81)/C$9 * HLOOKUP(C$11,comboutfac,Query!$O81) /C$8))</f>
        <v>0.76471048458765845</v>
      </c>
      <c r="D47" s="110">
        <f ca="1">IF($J$7=1,HLOOKUP(D$11,index1970,Query!$O81)/D$9,IF($J$7=2,HLOOKUP(D$11,index1970,Query!$O81)/D$9 * HLOOKUP(D$11,comboutfac,Query!$O81),HLOOKUP(D$11,index1970,Query!$O81)/D$9 * HLOOKUP(D$11,comboutfac,Query!$O81) /D$8))</f>
        <v>0.76471048458765845</v>
      </c>
      <c r="E47" s="110">
        <f ca="1">IF($J$7=1,HLOOKUP(E$11,index1970,Query!$O81)/E$9,IF($J$7=2,HLOOKUP(E$11,index1970,Query!$O81)/E$9 * HLOOKUP(E$11,comboutfac,Query!$O81),HLOOKUP(E$11,index1970,Query!$O81)/E$9 * HLOOKUP(E$11,comboutfac,Query!$O81) /E$8))</f>
        <v>0.72686264067251072</v>
      </c>
      <c r="F47" s="110">
        <f ca="1">IF($J$7=1,HLOOKUP(F$11,index1970,Query!$O81)/F$9,IF($J$7=2,HLOOKUP(F$11,index1970,Query!$O81)/F$9 * HLOOKUP(F$11,comboutfac,Query!$O81),HLOOKUP(F$11,index1970,Query!$O81)/F$9 * HLOOKUP(F$11,comboutfac,Query!$O81) /F$8))</f>
        <v>0.76471048458765845</v>
      </c>
      <c r="G47" s="110">
        <f ca="1">IF($J$7=1,HLOOKUP(G$11,index1970,Query!$O81)/G$9,IF($J$7=2,HLOOKUP(G$11,index1970,Query!$O81)/G$9 * HLOOKUP(G$11,comboutfac,Query!$O81),HLOOKUP(G$11,index1970,Query!$O81)/G$9 * HLOOKUP(G$11,comboutfac,Query!$O81) /G$8))</f>
        <v>0.76471048458765833</v>
      </c>
      <c r="H47" s="110">
        <f ca="1">IF($J$7=1,HLOOKUP(H$11,index1970,Query!$O81)/H$9,IF($J$7=2,HLOOKUP(H$11,index1970,Query!$O81)/H$9 * HLOOKUP(H$11,comboutfac,Query!$O81),HLOOKUP(H$11,index1970,Query!$O81)/H$9 * HLOOKUP(H$11,comboutfac,Query!$O81) /H$8))</f>
        <v>0.76471048458765833</v>
      </c>
      <c r="I47" s="110">
        <f ca="1">IF($J$7=1,HLOOKUP(I$11,index1970,Query!$O81)/I$9,IF($J$7=2,HLOOKUP(I$11,index1970,Query!$O81)/I$9 * HLOOKUP(I$11,comboutfac,Query!$O81),HLOOKUP(I$11,index1970,Query!$O81)/I$9 * HLOOKUP(I$11,comboutfac,Query!$O81) /I$8))</f>
        <v>0.75915208609000695</v>
      </c>
      <c r="J47" s="110">
        <f ca="1">IF($J$7=1,HLOOKUP(J$11,index1970,Query!$O81)/J$9,IF($J$7=2,HLOOKUP(J$11,index1970,Query!$O81)/J$9 * HLOOKUP(J$11,comboutfac,Query!$O81),HLOOKUP(J$11,index1970,Query!$O81)/J$9 * HLOOKUP(J$11,comboutfac,Query!$O81) /J$8))</f>
        <v>0.47105598986237907</v>
      </c>
      <c r="K47" s="110">
        <f ca="1">IF($J$7=1,HLOOKUP(K$11,index1970,Query!$O81)/K$9,IF($J$7=2,HLOOKUP(K$11,index1970,Query!$O81)/K$9 * HLOOKUP(K$11,comboutfac,Query!$O81),HLOOKUP(K$11,index1970,Query!$O81)/K$9 * HLOOKUP(K$11,comboutfac,Query!$O81) /K$8))</f>
        <v>0.67656709623274636</v>
      </c>
      <c r="L47" s="110">
        <f ca="1">IF($J$7=1,HLOOKUP(L$11,index1970,Query!$O81)/L$9,IF($J$7=2,HLOOKUP(L$11,index1970,Query!$O81)/L$9 * HLOOKUP(L$11,comboutfac,Query!$O81),HLOOKUP(L$11,index1970,Query!$O81)/L$9 * HLOOKUP(L$11,comboutfac,Query!$O81) /L$8))</f>
        <v>0.75293058116349676</v>
      </c>
      <c r="M47" s="110">
        <f ca="1">IF($J$7=1,HLOOKUP(M$11,index1970,Query!$O81)/M$9,IF($J$7=2,HLOOKUP(M$11,index1970,Query!$O81)/M$9 * HLOOKUP(M$11,comboutfac,Query!$O81),HLOOKUP(M$11,index1970,Query!$O81)/M$9 * HLOOKUP(M$11,comboutfac,Query!$O81) /M$8))</f>
        <v>0.76471048458765833</v>
      </c>
      <c r="N47" s="110">
        <f ca="1">IF($J$7=1,HLOOKUP(N$11,index1970,Query!$O81)/N$9,IF($J$7=2,HLOOKUP(N$11,index1970,Query!$O81)/N$9 * HLOOKUP(N$11,comboutfac,Query!$O81),HLOOKUP(N$11,index1970,Query!$O81)/N$9 * HLOOKUP(N$11,comboutfac,Query!$O81) /N$8))</f>
        <v>0.76471048458765845</v>
      </c>
      <c r="O47" s="110">
        <f ca="1">IF($J$7=1,HLOOKUP(O$11,index1970,Query!$O81)/O$9,IF($J$7=2,HLOOKUP(O$11,index1970,Query!$O81)/O$9 * HLOOKUP(O$11,comboutfac,Query!$O81),HLOOKUP(O$11,index1970,Query!$O81)/O$9 * HLOOKUP(O$11,comboutfac,Query!$O81) /O$8))</f>
        <v>0.76471048458765845</v>
      </c>
      <c r="P47" s="110">
        <f ca="1">IF($J$7=1,HLOOKUP(P$11,index1970,Query!$O81)/P$9,IF($J$7=2,HLOOKUP(P$11,index1970,Query!$O81)/P$9 * HLOOKUP(P$11,comboutfac,Query!$O81),HLOOKUP(P$11,index1970,Query!$O81)/P$9 * HLOOKUP(P$11,comboutfac,Query!$O81) /P$8))</f>
        <v>0.68034859776149414</v>
      </c>
      <c r="Q47" s="110">
        <f ca="1">IF($J$7=1,HLOOKUP(Q$11,index1970,Query!$O81)/Q$9,IF($J$7=2,HLOOKUP(Q$11,index1970,Query!$O81)/Q$9 * HLOOKUP(Q$11,comboutfac,Query!$O81),HLOOKUP(Q$11,index1970,Query!$O81)/Q$9 * HLOOKUP(Q$11,comboutfac,Query!$O81) /Q$8))</f>
        <v>0.76471048458765833</v>
      </c>
      <c r="R47" s="110">
        <f ca="1">IF($J$7=1,HLOOKUP(R$11,index1970,Query!$O81)/R$9,IF($J$7=2,HLOOKUP(R$11,index1970,Query!$O81)/R$9 * HLOOKUP(R$11,comboutfac,Query!$O81),HLOOKUP(R$11,index1970,Query!$O81)/R$9 * HLOOKUP(R$11,comboutfac,Query!$O81) /R$8))</f>
        <v>0.68353292139302202</v>
      </c>
      <c r="S47" s="110">
        <f ca="1">IF($J$7=1,HLOOKUP(S$11,index1970,Query!$O81)/S$9,IF($J$7=2,HLOOKUP(S$11,index1970,Query!$O81)/S$9 * HLOOKUP(S$11,comboutfac,Query!$O81),HLOOKUP(S$11,index1970,Query!$O81)/S$9 * HLOOKUP(S$11,comboutfac,Query!$O81) /S$8))</f>
        <v>0.76471048458765833</v>
      </c>
      <c r="T47" s="110">
        <f ca="1">IF($J$7=1,HLOOKUP(T$11,index1970,Query!$O81)/T$9,IF($J$7=2,HLOOKUP(T$11,index1970,Query!$O81)/T$9 * HLOOKUP(T$11,comboutfac,Query!$O81),HLOOKUP(T$11,index1970,Query!$O81)/T$9 * HLOOKUP(T$11,comboutfac,Query!$O81) /T$8))</f>
        <v>0.76471048458765833</v>
      </c>
      <c r="U47" s="110">
        <f ca="1">IF($J$7=1,HLOOKUP(U$11,index1970,Query!$O81)/U$9,IF($J$7=2,HLOOKUP(U$11,index1970,Query!$O81)/U$9 * HLOOKUP(U$11,comboutfac,Query!$O81),HLOOKUP(U$11,index1970,Query!$O81)/U$9 * HLOOKUP(U$11,comboutfac,Query!$O81) /U$8))</f>
        <v>0.61592930174488791</v>
      </c>
      <c r="V47" s="110">
        <f ca="1">IF($J$7=1,HLOOKUP(V$11,index1970,Query!$O81)/V$9,IF($J$7=2,HLOOKUP(V$11,index1970,Query!$O81)/V$9 * HLOOKUP(V$11,comboutfac,Query!$O81),HLOOKUP(V$11,index1970,Query!$O81)/V$9 * HLOOKUP(V$11,comboutfac,Query!$O81) /V$8))</f>
        <v>0.76471048458765833</v>
      </c>
      <c r="W47" s="110">
        <f ca="1">IF($J$7=1,HLOOKUP(W$11,index1970,Query!$O81)/W$9,IF($J$7=2,HLOOKUP(W$11,index1970,Query!$O81)/W$9 * HLOOKUP(W$11,comboutfac,Query!$O81),HLOOKUP(W$11,index1970,Query!$O81)/W$9 * HLOOKUP(W$11,comboutfac,Query!$O81) /W$8))</f>
        <v>0.73073243803229226</v>
      </c>
      <c r="X47" s="110">
        <f ca="1">IF($J$7=1,HLOOKUP(X$11,index1970,Query!$O81)/X$9,IF($J$7=2,HLOOKUP(X$11,index1970,Query!$O81)/X$9 * HLOOKUP(X$11,comboutfac,Query!$O81),HLOOKUP(X$11,index1970,Query!$O81)/X$9 * HLOOKUP(X$11,comboutfac,Query!$O81) /X$8))</f>
        <v>0.76471048458765833</v>
      </c>
      <c r="Y47" s="110">
        <f ca="1">IF($J$7=1,HLOOKUP(Y$11,index1970,Query!$O81)/Y$9,IF($J$7=2,HLOOKUP(Y$11,index1970,Query!$O81)/Y$9 * HLOOKUP(Y$11,comboutfac,Query!$O81),HLOOKUP(Y$11,index1970,Query!$O81)/Y$9 * HLOOKUP(Y$11,comboutfac,Query!$O81) /Y$8))</f>
        <v>0.75628658611920274</v>
      </c>
      <c r="Z47" s="110">
        <f ca="1">IF($J$7=1,HLOOKUP(Z$11,index1970,Query!$O81)/Z$9,IF($J$7=2,HLOOKUP(Z$11,index1970,Query!$O81)/Z$9 * HLOOKUP(Z$11,comboutfac,Query!$O81),HLOOKUP(Z$11,index1970,Query!$O81)/Z$9 * HLOOKUP(Z$11,comboutfac,Query!$O81) /Z$8))</f>
        <v>0.70126166976553916</v>
      </c>
      <c r="AA47" s="110">
        <f ca="1">IF($J$7=1,HLOOKUP(AA$11,index1970,Query!$O81)/AA$9,IF($J$7=2,HLOOKUP(AA$11,index1970,Query!$O81)/AA$9 * HLOOKUP(AA$11,comboutfac,Query!$O81),HLOOKUP(AA$11,index1970,Query!$O81)/AA$9 * HLOOKUP(AA$11,comboutfac,Query!$O81) /AA$8))</f>
        <v>0.76471048458765833</v>
      </c>
      <c r="AB47" s="110">
        <f ca="1">IF($J$7=1,HLOOKUP(AB$11,index1970,Query!$O81)/AB$9,IF($J$7=2,HLOOKUP(AB$11,index1970,Query!$O81)/AB$9 * HLOOKUP(AB$11,comboutfac,Query!$O81),HLOOKUP(AB$11,index1970,Query!$O81)/AB$9 * HLOOKUP(AB$11,comboutfac,Query!$O81) /AB$8))</f>
        <v>0.75320996216528613</v>
      </c>
      <c r="AC47" s="110">
        <f ca="1">IF($J$7=1,HLOOKUP(AC$11,index1970,Query!$O81)/AC$9,IF($J$7=2,HLOOKUP(AC$11,index1970,Query!$O81)/AC$9 * HLOOKUP(AC$11,comboutfac,Query!$O81),HLOOKUP(AC$11,index1970,Query!$O81)/AC$9 * HLOOKUP(AC$11,comboutfac,Query!$O81) /AC$8))</f>
        <v>0.6664696089544575</v>
      </c>
      <c r="AD47" s="110">
        <f ca="1">IF($J$7=1,HLOOKUP(AD$11,index1970,Query!$O81)/AD$9,IF($J$7=2,HLOOKUP(AD$11,index1970,Query!$O81)/AD$9 * HLOOKUP(AD$11,comboutfac,Query!$O81),HLOOKUP(AD$11,index1970,Query!$O81)/AD$9 * HLOOKUP(AD$11,comboutfac,Query!$O81) /AD$8))</f>
        <v>0.76471048458765833</v>
      </c>
      <c r="AE47" s="110">
        <f ca="1">IF($J$7=1,HLOOKUP(AE$11,index1970,Query!$O81)/AE$9,IF($J$7=2,HLOOKUP(AE$11,index1970,Query!$O81)/AE$9 * HLOOKUP(AE$11,comboutfac,Query!$O81),HLOOKUP(AE$11,index1970,Query!$O81)/AE$9 * HLOOKUP(AE$11,comboutfac,Query!$O81) /AE$8))</f>
        <v>0.76471048458765833</v>
      </c>
      <c r="AF47" s="110">
        <f ca="1">IF($J$7=1,HLOOKUP(AF$11,index1970,Query!$O81)/AF$9,IF($J$7=2,HLOOKUP(AF$11,index1970,Query!$O81)/AF$9 * HLOOKUP(AF$11,comboutfac,Query!$O81),HLOOKUP(AF$11,index1970,Query!$O81)/AF$9 * HLOOKUP(AF$11,comboutfac,Query!$O81) /AF$8))</f>
        <v>0.76471048458765833</v>
      </c>
      <c r="AG47" s="110">
        <f ca="1">IF($J$7=1,HLOOKUP(AG$11,index1970,Query!$O81)/AG$9,IF($J$7=2,HLOOKUP(AG$11,index1970,Query!$O81)/AG$9 * HLOOKUP(AG$11,comboutfac,Query!$O81),HLOOKUP(AG$11,index1970,Query!$O81)/AG$9 * HLOOKUP(AG$11,comboutfac,Query!$O81) /AG$8))</f>
        <v>0.76471048458765822</v>
      </c>
      <c r="AH47" s="110">
        <f ca="1">IF($J$7=1,HLOOKUP(AH$11,index1970,Query!$O81)/AH$9,IF($J$7=2,HLOOKUP(AH$11,index1970,Query!$O81)/AH$9 * HLOOKUP(AH$11,comboutfac,Query!$O81),HLOOKUP(AH$11,index1970,Query!$O81)/AH$9 * HLOOKUP(AH$11,comboutfac,Query!$O81) /AH$8))</f>
        <v>0.76471048458765833</v>
      </c>
      <c r="AI47" s="110">
        <f ca="1">IF($J$7=1,HLOOKUP(AI$11,index1970,Query!$O81)/AI$9,IF($J$7=2,HLOOKUP(AI$11,index1970,Query!$O81)/AI$9 * HLOOKUP(AI$11,comboutfac,Query!$O81),HLOOKUP(AI$11,index1970,Query!$O81)/AI$9 * HLOOKUP(AI$11,comboutfac,Query!$O81) /AI$8))</f>
        <v>0.764491721984634</v>
      </c>
      <c r="AJ47" s="110">
        <f ca="1">IF($J$7=1,HLOOKUP(AJ$11,index1970,Query!$O81)/AJ$9,IF($J$7=2,HLOOKUP(AJ$11,index1970,Query!$O81)/AJ$9 * HLOOKUP(AJ$11,comboutfac,Query!$O81),HLOOKUP(AJ$11,index1970,Query!$O81)/AJ$9 * HLOOKUP(AJ$11,comboutfac,Query!$O81) /AJ$8))</f>
        <v>0.76471048458765833</v>
      </c>
      <c r="AK47" s="110">
        <f ca="1">IF($J$7=1,HLOOKUP(AK$11,index1970,Query!$O81)/AK$9,IF($J$7=2,HLOOKUP(AK$11,index1970,Query!$O81)/AK$9 * HLOOKUP(AK$11,comboutfac,Query!$O81),HLOOKUP(AK$11,index1970,Query!$O81)/AK$9 * HLOOKUP(AK$11,comboutfac,Query!$O81) /AK$8))</f>
        <v>0.76471048458765856</v>
      </c>
      <c r="AL47" s="110">
        <f ca="1">IF($J$7=1,HLOOKUP(AL$11,index1970,Query!$O81)/AL$9,IF($J$7=2,HLOOKUP(AL$11,index1970,Query!$O81)/AL$9 * HLOOKUP(AL$11,comboutfac,Query!$O81),HLOOKUP(AL$11,index1970,Query!$O81)/AL$9 * HLOOKUP(AL$11,comboutfac,Query!$O81) /AL$8))</f>
        <v>0.68058544401935128</v>
      </c>
      <c r="AM47" s="110">
        <f ca="1">IF($J$7=1,HLOOKUP(AM$11,index1970,Query!$O81)/AM$9,IF($J$7=2,HLOOKUP(AM$11,index1970,Query!$O81)/AM$9 * HLOOKUP(AM$11,comboutfac,Query!$O81),HLOOKUP(AM$11,index1970,Query!$O81)/AM$9 * HLOOKUP(AM$11,comboutfac,Query!$O81) /AM$8))</f>
        <v>0.76471048458765833</v>
      </c>
      <c r="AN47" s="110">
        <f ca="1">IF($J$7=1,HLOOKUP(AN$11,index1970,Query!$O81)/AN$9,IF($J$7=2,HLOOKUP(AN$11,index1970,Query!$O81)/AN$9 * HLOOKUP(AN$11,comboutfac,Query!$O81),HLOOKUP(AN$11,index1970,Query!$O81)/AN$9 * HLOOKUP(AN$11,comboutfac,Query!$O81) /AN$8))</f>
        <v>0.68977225712176626</v>
      </c>
      <c r="AO47" s="110">
        <f ca="1">IF($J$7=1,HLOOKUP(AO$11,index1970,Query!$O81)/AO$9,IF($J$7=2,HLOOKUP(AO$11,index1970,Query!$O81)/AO$9 * HLOOKUP(AO$11,comboutfac,Query!$O81),HLOOKUP(AO$11,index1970,Query!$O81)/AO$9 * HLOOKUP(AO$11,comboutfac,Query!$O81) /AO$8))</f>
        <v>0.76471048458765833</v>
      </c>
      <c r="AP47" s="110">
        <f ca="1">IF($J$7=1,HLOOKUP(AP$11,index1970,Query!$O81)/AP$9,IF($J$7=2,HLOOKUP(AP$11,index1970,Query!$O81)/AP$9 * HLOOKUP(AP$11,comboutfac,Query!$O81),HLOOKUP(AP$11,index1970,Query!$O81)/AP$9 * HLOOKUP(AP$11,comboutfac,Query!$O81) /AP$8))</f>
        <v>0.76471048458765833</v>
      </c>
      <c r="AQ47" s="647">
        <f ca="1">IF($J$7=1,HLOOKUP(AQ$11,index1970,Query!$O81)/AQ$9,IF($J$7=2,HLOOKUP(AQ$11,index1970,Query!$O81)/AQ$9 * HLOOKUP(AQ$11,comboutfac,Query!$O81),HLOOKUP(AQ$11,index1970,Query!$O81)/AQ$9 * HLOOKUP(AQ$11,comboutfac,Query!$O81) /AQ$8))</f>
        <v>0.61592930174488791</v>
      </c>
      <c r="AR47" s="110">
        <f ca="1">IF($J$7=1,HLOOKUP(AR$11,index1970,Query!$O81)/AR$9,IF($J$7=2,HLOOKUP(AR$11,index1970,Query!$O81)/AR$9 * HLOOKUP(AR$11,comboutfac,Query!$O81),HLOOKUP(AR$11,index1970,Query!$O81)/AR$9 * HLOOKUP(AR$11,comboutfac,Query!$O81) /AR$8))</f>
        <v>0.76471048458765822</v>
      </c>
      <c r="AS47" s="194"/>
    </row>
    <row r="48" spans="1:45" s="112" customFormat="1">
      <c r="A48" s="111">
        <f t="shared" si="7"/>
        <v>2003</v>
      </c>
      <c r="B48" s="110">
        <f ca="1">IF($J$7=1,HLOOKUP(B$11,index1970,Query!$O82)/B$9,IF($J$7=2,HLOOKUP(B$11,index1970,Query!$O82)/B$9 * HLOOKUP(B$11,comboutfac,Query!$O82),HLOOKUP(B$11,index1970,Query!$O82)/B$9 * HLOOKUP(B$11,comboutfac,Query!$O82) /B$8))</f>
        <v>0.77235758943353483</v>
      </c>
      <c r="C48" s="110">
        <f ca="1">IF($J$7=1,HLOOKUP(C$11,index1970,Query!$O82)/C$9,IF($J$7=2,HLOOKUP(C$11,index1970,Query!$O82)/C$9 * HLOOKUP(C$11,comboutfac,Query!$O82),HLOOKUP(C$11,index1970,Query!$O82)/C$9 * HLOOKUP(C$11,comboutfac,Query!$O82) /C$8))</f>
        <v>0.77235758943353516</v>
      </c>
      <c r="D48" s="110">
        <f ca="1">IF($J$7=1,HLOOKUP(D$11,index1970,Query!$O82)/D$9,IF($J$7=2,HLOOKUP(D$11,index1970,Query!$O82)/D$9 * HLOOKUP(D$11,comboutfac,Query!$O82),HLOOKUP(D$11,index1970,Query!$O82)/D$9 * HLOOKUP(D$11,comboutfac,Query!$O82) /D$8))</f>
        <v>0.77235758943353516</v>
      </c>
      <c r="E48" s="110">
        <f ca="1">IF($J$7=1,HLOOKUP(E$11,index1970,Query!$O82)/E$9,IF($J$7=2,HLOOKUP(E$11,index1970,Query!$O82)/E$9 * HLOOKUP(E$11,comboutfac,Query!$O82),HLOOKUP(E$11,index1970,Query!$O82)/E$9 * HLOOKUP(E$11,comboutfac,Query!$O82) /E$8))</f>
        <v>0.75754228665960077</v>
      </c>
      <c r="F48" s="110">
        <f ca="1">IF($J$7=1,HLOOKUP(F$11,index1970,Query!$O82)/F$9,IF($J$7=2,HLOOKUP(F$11,index1970,Query!$O82)/F$9 * HLOOKUP(F$11,comboutfac,Query!$O82),HLOOKUP(F$11,index1970,Query!$O82)/F$9 * HLOOKUP(F$11,comboutfac,Query!$O82) /F$8))</f>
        <v>0.77235758943353516</v>
      </c>
      <c r="G48" s="110">
        <f ca="1">IF($J$7=1,HLOOKUP(G$11,index1970,Query!$O82)/G$9,IF($J$7=2,HLOOKUP(G$11,index1970,Query!$O82)/G$9 * HLOOKUP(G$11,comboutfac,Query!$O82),HLOOKUP(G$11,index1970,Query!$O82)/G$9 * HLOOKUP(G$11,comboutfac,Query!$O82) /G$8))</f>
        <v>0.77235758943353494</v>
      </c>
      <c r="H48" s="110">
        <f ca="1">IF($J$7=1,HLOOKUP(H$11,index1970,Query!$O82)/H$9,IF($J$7=2,HLOOKUP(H$11,index1970,Query!$O82)/H$9 * HLOOKUP(H$11,comboutfac,Query!$O82),HLOOKUP(H$11,index1970,Query!$O82)/H$9 * HLOOKUP(H$11,comboutfac,Query!$O82) /H$8))</f>
        <v>0.77235758943353494</v>
      </c>
      <c r="I48" s="110">
        <f ca="1">IF($J$7=1,HLOOKUP(I$11,index1970,Query!$O82)/I$9,IF($J$7=2,HLOOKUP(I$11,index1970,Query!$O82)/I$9 * HLOOKUP(I$11,comboutfac,Query!$O82),HLOOKUP(I$11,index1970,Query!$O82)/I$9 * HLOOKUP(I$11,comboutfac,Query!$O82) /I$8))</f>
        <v>0.77016674809208308</v>
      </c>
      <c r="J48" s="110">
        <f ca="1">IF($J$7=1,HLOOKUP(J$11,index1970,Query!$O82)/J$9,IF($J$7=2,HLOOKUP(J$11,index1970,Query!$O82)/J$9 * HLOOKUP(J$11,comboutfac,Query!$O82),HLOOKUP(J$11,index1970,Query!$O82)/J$9 * HLOOKUP(J$11,comboutfac,Query!$O82) /J$8))</f>
        <v>0.39568703148439843</v>
      </c>
      <c r="K48" s="110">
        <f ca="1">IF($J$7=1,HLOOKUP(K$11,index1970,Query!$O82)/K$9,IF($J$7=2,HLOOKUP(K$11,index1970,Query!$O82)/K$9 * HLOOKUP(K$11,comboutfac,Query!$O82),HLOOKUP(K$11,index1970,Query!$O82)/K$9 * HLOOKUP(K$11,comboutfac,Query!$O82) /K$8))</f>
        <v>0.71190377593042287</v>
      </c>
      <c r="L48" s="110">
        <f ca="1">IF($J$7=1,HLOOKUP(L$11,index1970,Query!$O82)/L$9,IF($J$7=2,HLOOKUP(L$11,index1970,Query!$O82)/L$9 * HLOOKUP(L$11,comboutfac,Query!$O82),HLOOKUP(L$11,index1970,Query!$O82)/L$9 * HLOOKUP(L$11,comboutfac,Query!$O82) /L$8))</f>
        <v>0.76392285517382241</v>
      </c>
      <c r="M48" s="110">
        <f ca="1">IF($J$7=1,HLOOKUP(M$11,index1970,Query!$O82)/M$9,IF($J$7=2,HLOOKUP(M$11,index1970,Query!$O82)/M$9 * HLOOKUP(M$11,comboutfac,Query!$O82),HLOOKUP(M$11,index1970,Query!$O82)/M$9 * HLOOKUP(M$11,comboutfac,Query!$O82) /M$8))</f>
        <v>0.77235758943353483</v>
      </c>
      <c r="N48" s="110">
        <f ca="1">IF($J$7=1,HLOOKUP(N$11,index1970,Query!$O82)/N$9,IF($J$7=2,HLOOKUP(N$11,index1970,Query!$O82)/N$9 * HLOOKUP(N$11,comboutfac,Query!$O82),HLOOKUP(N$11,index1970,Query!$O82)/N$9 * HLOOKUP(N$11,comboutfac,Query!$O82) /N$8))</f>
        <v>0.77235758943353516</v>
      </c>
      <c r="O48" s="110">
        <f ca="1">IF($J$7=1,HLOOKUP(O$11,index1970,Query!$O82)/O$9,IF($J$7=2,HLOOKUP(O$11,index1970,Query!$O82)/O$9 * HLOOKUP(O$11,comboutfac,Query!$O82),HLOOKUP(O$11,index1970,Query!$O82)/O$9 * HLOOKUP(O$11,comboutfac,Query!$O82) /O$8))</f>
        <v>0.77235758943353516</v>
      </c>
      <c r="P48" s="110">
        <f ca="1">IF($J$7=1,HLOOKUP(P$11,index1970,Query!$O82)/P$9,IF($J$7=2,HLOOKUP(P$11,index1970,Query!$O82)/P$9 * HLOOKUP(P$11,comboutfac,Query!$O82),HLOOKUP(P$11,index1970,Query!$O82)/P$9 * HLOOKUP(P$11,comboutfac,Query!$O82) /P$8))</f>
        <v>0.71480251068702783</v>
      </c>
      <c r="Q48" s="110">
        <f ca="1">IF($J$7=1,HLOOKUP(Q$11,index1970,Query!$O82)/Q$9,IF($J$7=2,HLOOKUP(Q$11,index1970,Query!$O82)/Q$9 * HLOOKUP(Q$11,comboutfac,Query!$O82),HLOOKUP(Q$11,index1970,Query!$O82)/Q$9 * HLOOKUP(Q$11,comboutfac,Query!$O82) /Q$8))</f>
        <v>0.77235758943353494</v>
      </c>
      <c r="R48" s="110">
        <f ca="1">IF($J$7=1,HLOOKUP(R$11,index1970,Query!$O82)/R$9,IF($J$7=2,HLOOKUP(R$11,index1970,Query!$O82)/R$9 * HLOOKUP(R$11,comboutfac,Query!$O82),HLOOKUP(R$11,index1970,Query!$O82)/R$9 * HLOOKUP(R$11,comboutfac,Query!$O82) /R$8))</f>
        <v>0.7153044395507262</v>
      </c>
      <c r="S48" s="110">
        <f ca="1">IF($J$7=1,HLOOKUP(S$11,index1970,Query!$O82)/S$9,IF($J$7=2,HLOOKUP(S$11,index1970,Query!$O82)/S$9 * HLOOKUP(S$11,comboutfac,Query!$O82),HLOOKUP(S$11,index1970,Query!$O82)/S$9 * HLOOKUP(S$11,comboutfac,Query!$O82) /S$8))</f>
        <v>0.77235758943353494</v>
      </c>
      <c r="T48" s="110">
        <f ca="1">IF($J$7=1,HLOOKUP(T$11,index1970,Query!$O82)/T$9,IF($J$7=2,HLOOKUP(T$11,index1970,Query!$O82)/T$9 * HLOOKUP(T$11,comboutfac,Query!$O82),HLOOKUP(T$11,index1970,Query!$O82)/T$9 * HLOOKUP(T$11,comboutfac,Query!$O82) /T$8))</f>
        <v>0.77235758943353483</v>
      </c>
      <c r="U48" s="110">
        <f ca="1">IF($J$7=1,HLOOKUP(U$11,index1970,Query!$O82)/U$9,IF($J$7=2,HLOOKUP(U$11,index1970,Query!$O82)/U$9 * HLOOKUP(U$11,comboutfac,Query!$O82),HLOOKUP(U$11,index1970,Query!$O82)/U$9 * HLOOKUP(U$11,comboutfac,Query!$O82) /U$8))</f>
        <v>0.63502311009897949</v>
      </c>
      <c r="V48" s="110">
        <f ca="1">IF($J$7=1,HLOOKUP(V$11,index1970,Query!$O82)/V$9,IF($J$7=2,HLOOKUP(V$11,index1970,Query!$O82)/V$9 * HLOOKUP(V$11,comboutfac,Query!$O82),HLOOKUP(V$11,index1970,Query!$O82)/V$9 * HLOOKUP(V$11,comboutfac,Query!$O82) /V$8))</f>
        <v>0.77235758943353494</v>
      </c>
      <c r="W48" s="110">
        <f ca="1">IF($J$7=1,HLOOKUP(W$11,index1970,Query!$O82)/W$9,IF($J$7=2,HLOOKUP(W$11,index1970,Query!$O82)/W$9 * HLOOKUP(W$11,comboutfac,Query!$O82),HLOOKUP(W$11,index1970,Query!$O82)/W$9 * HLOOKUP(W$11,comboutfac,Query!$O82) /W$8))</f>
        <v>0.73817451968762915</v>
      </c>
      <c r="X48" s="110">
        <f ca="1">IF($J$7=1,HLOOKUP(X$11,index1970,Query!$O82)/X$9,IF($J$7=2,HLOOKUP(X$11,index1970,Query!$O82)/X$9 * HLOOKUP(X$11,comboutfac,Query!$O82),HLOOKUP(X$11,index1970,Query!$O82)/X$9 * HLOOKUP(X$11,comboutfac,Query!$O82) /X$8))</f>
        <v>0.77235758943353494</v>
      </c>
      <c r="Y48" s="110">
        <f ca="1">IF($J$7=1,HLOOKUP(Y$11,index1970,Query!$O82)/Y$9,IF($J$7=2,HLOOKUP(Y$11,index1970,Query!$O82)/Y$9 * HLOOKUP(Y$11,comboutfac,Query!$O82),HLOOKUP(Y$11,index1970,Query!$O82)/Y$9 * HLOOKUP(Y$11,comboutfac,Query!$O82) /Y$8))</f>
        <v>0.76156105698319454</v>
      </c>
      <c r="Z48" s="110">
        <f ca="1">IF($J$7=1,HLOOKUP(Z$11,index1970,Query!$O82)/Z$9,IF($J$7=2,HLOOKUP(Z$11,index1970,Query!$O82)/Z$9 * HLOOKUP(Z$11,comboutfac,Query!$O82),HLOOKUP(Z$11,index1970,Query!$O82)/Z$9 * HLOOKUP(Z$11,comboutfac,Query!$O82) /Z$8))</f>
        <v>0.71249049342247284</v>
      </c>
      <c r="AA48" s="110">
        <f ca="1">IF($J$7=1,HLOOKUP(AA$11,index1970,Query!$O82)/AA$9,IF($J$7=2,HLOOKUP(AA$11,index1970,Query!$O82)/AA$9 * HLOOKUP(AA$11,comboutfac,Query!$O82),HLOOKUP(AA$11,index1970,Query!$O82)/AA$9 * HLOOKUP(AA$11,comboutfac,Query!$O82) /AA$8))</f>
        <v>0.77235758943353494</v>
      </c>
      <c r="AB48" s="110">
        <f ca="1">IF($J$7=1,HLOOKUP(AB$11,index1970,Query!$O82)/AB$9,IF($J$7=2,HLOOKUP(AB$11,index1970,Query!$O82)/AB$9 * HLOOKUP(AB$11,comboutfac,Query!$O82),HLOOKUP(AB$11,index1970,Query!$O82)/AB$9 * HLOOKUP(AB$11,comboutfac,Query!$O82) /AB$8))</f>
        <v>0.76989138738954954</v>
      </c>
      <c r="AC48" s="110">
        <f ca="1">IF($J$7=1,HLOOKUP(AC$11,index1970,Query!$O82)/AC$9,IF($J$7=2,HLOOKUP(AC$11,index1970,Query!$O82)/AC$9 * HLOOKUP(AC$11,comboutfac,Query!$O82),HLOOKUP(AC$11,index1970,Query!$O82)/AC$9 * HLOOKUP(AC$11,comboutfac,Query!$O82) /AC$8))</f>
        <v>0.66796949066328259</v>
      </c>
      <c r="AD48" s="110">
        <f ca="1">IF($J$7=1,HLOOKUP(AD$11,index1970,Query!$O82)/AD$9,IF($J$7=2,HLOOKUP(AD$11,index1970,Query!$O82)/AD$9 * HLOOKUP(AD$11,comboutfac,Query!$O82),HLOOKUP(AD$11,index1970,Query!$O82)/AD$9 * HLOOKUP(AD$11,comboutfac,Query!$O82) /AD$8))</f>
        <v>0.77235758943353494</v>
      </c>
      <c r="AE48" s="110">
        <f ca="1">IF($J$7=1,HLOOKUP(AE$11,index1970,Query!$O82)/AE$9,IF($J$7=2,HLOOKUP(AE$11,index1970,Query!$O82)/AE$9 * HLOOKUP(AE$11,comboutfac,Query!$O82),HLOOKUP(AE$11,index1970,Query!$O82)/AE$9 * HLOOKUP(AE$11,comboutfac,Query!$O82) /AE$8))</f>
        <v>0.77235758943353483</v>
      </c>
      <c r="AF48" s="110">
        <f ca="1">IF($J$7=1,HLOOKUP(AF$11,index1970,Query!$O82)/AF$9,IF($J$7=2,HLOOKUP(AF$11,index1970,Query!$O82)/AF$9 * HLOOKUP(AF$11,comboutfac,Query!$O82),HLOOKUP(AF$11,index1970,Query!$O82)/AF$9 * HLOOKUP(AF$11,comboutfac,Query!$O82) /AF$8))</f>
        <v>0.77235758943353494</v>
      </c>
      <c r="AG48" s="110">
        <f ca="1">IF($J$7=1,HLOOKUP(AG$11,index1970,Query!$O82)/AG$9,IF($J$7=2,HLOOKUP(AG$11,index1970,Query!$O82)/AG$9 * HLOOKUP(AG$11,comboutfac,Query!$O82),HLOOKUP(AG$11,index1970,Query!$O82)/AG$9 * HLOOKUP(AG$11,comboutfac,Query!$O82) /AG$8))</f>
        <v>0.77235758943353483</v>
      </c>
      <c r="AH48" s="110">
        <f ca="1">IF($J$7=1,HLOOKUP(AH$11,index1970,Query!$O82)/AH$9,IF($J$7=2,HLOOKUP(AH$11,index1970,Query!$O82)/AH$9 * HLOOKUP(AH$11,comboutfac,Query!$O82),HLOOKUP(AH$11,index1970,Query!$O82)/AH$9 * HLOOKUP(AH$11,comboutfac,Query!$O82) /AH$8))</f>
        <v>0.77235758943353483</v>
      </c>
      <c r="AI48" s="110">
        <f ca="1">IF($J$7=1,HLOOKUP(AI$11,index1970,Query!$O82)/AI$9,IF($J$7=2,HLOOKUP(AI$11,index1970,Query!$O82)/AI$9 * HLOOKUP(AI$11,comboutfac,Query!$O82),HLOOKUP(AI$11,index1970,Query!$O82)/AI$9 * HLOOKUP(AI$11,comboutfac,Query!$O82) /AI$8))</f>
        <v>0.77232327432594539</v>
      </c>
      <c r="AJ48" s="110">
        <f ca="1">IF($J$7=1,HLOOKUP(AJ$11,index1970,Query!$O82)/AJ$9,IF($J$7=2,HLOOKUP(AJ$11,index1970,Query!$O82)/AJ$9 * HLOOKUP(AJ$11,comboutfac,Query!$O82),HLOOKUP(AJ$11,index1970,Query!$O82)/AJ$9 * HLOOKUP(AJ$11,comboutfac,Query!$O82) /AJ$8))</f>
        <v>0.77235758943353483</v>
      </c>
      <c r="AK48" s="110">
        <f ca="1">IF($J$7=1,HLOOKUP(AK$11,index1970,Query!$O82)/AK$9,IF($J$7=2,HLOOKUP(AK$11,index1970,Query!$O82)/AK$9 * HLOOKUP(AK$11,comboutfac,Query!$O82),HLOOKUP(AK$11,index1970,Query!$O82)/AK$9 * HLOOKUP(AK$11,comboutfac,Query!$O82) /AK$8))</f>
        <v>0.77235758943353516</v>
      </c>
      <c r="AL48" s="110">
        <f ca="1">IF($J$7=1,HLOOKUP(AL$11,index1970,Query!$O82)/AL$9,IF($J$7=2,HLOOKUP(AL$11,index1970,Query!$O82)/AL$9 * HLOOKUP(AL$11,comboutfac,Query!$O82),HLOOKUP(AL$11,index1970,Query!$O82)/AL$9 * HLOOKUP(AL$11,comboutfac,Query!$O82) /AL$8))</f>
        <v>0.71591856685219912</v>
      </c>
      <c r="AM48" s="110">
        <f ca="1">IF($J$7=1,HLOOKUP(AM$11,index1970,Query!$O82)/AM$9,IF($J$7=2,HLOOKUP(AM$11,index1970,Query!$O82)/AM$9 * HLOOKUP(AM$11,comboutfac,Query!$O82),HLOOKUP(AM$11,index1970,Query!$O82)/AM$9 * HLOOKUP(AM$11,comboutfac,Query!$O82) /AM$8))</f>
        <v>0.77235758943353494</v>
      </c>
      <c r="AN48" s="110">
        <f ca="1">IF($J$7=1,HLOOKUP(AN$11,index1970,Query!$O82)/AN$9,IF($J$7=2,HLOOKUP(AN$11,index1970,Query!$O82)/AN$9 * HLOOKUP(AN$11,comboutfac,Query!$O82),HLOOKUP(AN$11,index1970,Query!$O82)/AN$9 * HLOOKUP(AN$11,comboutfac,Query!$O82) /AN$8))</f>
        <v>0.72022519845657318</v>
      </c>
      <c r="AO48" s="110">
        <f ca="1">IF($J$7=1,HLOOKUP(AO$11,index1970,Query!$O82)/AO$9,IF($J$7=2,HLOOKUP(AO$11,index1970,Query!$O82)/AO$9 * HLOOKUP(AO$11,comboutfac,Query!$O82),HLOOKUP(AO$11,index1970,Query!$O82)/AO$9 * HLOOKUP(AO$11,comboutfac,Query!$O82) /AO$8))</f>
        <v>0.77235758943353494</v>
      </c>
      <c r="AP48" s="110">
        <f ca="1">IF($J$7=1,HLOOKUP(AP$11,index1970,Query!$O82)/AP$9,IF($J$7=2,HLOOKUP(AP$11,index1970,Query!$O82)/AP$9 * HLOOKUP(AP$11,comboutfac,Query!$O82),HLOOKUP(AP$11,index1970,Query!$O82)/AP$9 * HLOOKUP(AP$11,comboutfac,Query!$O82) /AP$8))</f>
        <v>0.77235758943353494</v>
      </c>
      <c r="AQ48" s="647">
        <f ca="1">IF($J$7=1,HLOOKUP(AQ$11,index1970,Query!$O82)/AQ$9,IF($J$7=2,HLOOKUP(AQ$11,index1970,Query!$O82)/AQ$9 * HLOOKUP(AQ$11,comboutfac,Query!$O82),HLOOKUP(AQ$11,index1970,Query!$O82)/AQ$9 * HLOOKUP(AQ$11,comboutfac,Query!$O82) /AQ$8))</f>
        <v>0.63502311009897949</v>
      </c>
      <c r="AR48" s="110">
        <f ca="1">IF($J$7=1,HLOOKUP(AR$11,index1970,Query!$O82)/AR$9,IF($J$7=2,HLOOKUP(AR$11,index1970,Query!$O82)/AR$9 * HLOOKUP(AR$11,comboutfac,Query!$O82),HLOOKUP(AR$11,index1970,Query!$O82)/AR$9 * HLOOKUP(AR$11,comboutfac,Query!$O82) /AR$8))</f>
        <v>0.77235758943353483</v>
      </c>
      <c r="AS48" s="194"/>
    </row>
    <row r="49" spans="1:45" s="112" customFormat="1">
      <c r="A49" s="111">
        <f t="shared" si="7"/>
        <v>2004</v>
      </c>
      <c r="B49" s="110">
        <f ca="1">IF($J$7=1,HLOOKUP(B$11,index1970,Query!$O83)/B$9,IF($J$7=2,HLOOKUP(B$11,index1970,Query!$O83)/B$9 * HLOOKUP(B$11,comboutfac,Query!$O83),HLOOKUP(B$11,index1970,Query!$O83)/B$9 * HLOOKUP(B$11,comboutfac,Query!$O83) /B$8))</f>
        <v>0.78780474122220556</v>
      </c>
      <c r="C49" s="110">
        <f ca="1">IF($J$7=1,HLOOKUP(C$11,index1970,Query!$O83)/C$9,IF($J$7=2,HLOOKUP(C$11,index1970,Query!$O83)/C$9 * HLOOKUP(C$11,comboutfac,Query!$O83),HLOOKUP(C$11,index1970,Query!$O83)/C$9 * HLOOKUP(C$11,comboutfac,Query!$O83) /C$8))</f>
        <v>0.78780474122220578</v>
      </c>
      <c r="D49" s="110">
        <f ca="1">IF($J$7=1,HLOOKUP(D$11,index1970,Query!$O83)/D$9,IF($J$7=2,HLOOKUP(D$11,index1970,Query!$O83)/D$9 * HLOOKUP(D$11,comboutfac,Query!$O83),HLOOKUP(D$11,index1970,Query!$O83)/D$9 * HLOOKUP(D$11,comboutfac,Query!$O83) /D$8))</f>
        <v>0.78780474122220578</v>
      </c>
      <c r="E49" s="110">
        <f ca="1">IF($J$7=1,HLOOKUP(E$11,index1970,Query!$O83)/E$9,IF($J$7=2,HLOOKUP(E$11,index1970,Query!$O83)/E$9 * HLOOKUP(E$11,comboutfac,Query!$O83),HLOOKUP(E$11,index1970,Query!$O83)/E$9 * HLOOKUP(E$11,comboutfac,Query!$O83) /E$8))</f>
        <v>0.78860152041264431</v>
      </c>
      <c r="F49" s="110">
        <f ca="1">IF($J$7=1,HLOOKUP(F$11,index1970,Query!$O83)/F$9,IF($J$7=2,HLOOKUP(F$11,index1970,Query!$O83)/F$9 * HLOOKUP(F$11,comboutfac,Query!$O83),HLOOKUP(F$11,index1970,Query!$O83)/F$9 * HLOOKUP(F$11,comboutfac,Query!$O83) /F$8))</f>
        <v>0.78780474122220578</v>
      </c>
      <c r="G49" s="110">
        <f ca="1">IF($J$7=1,HLOOKUP(G$11,index1970,Query!$O83)/G$9,IF($J$7=2,HLOOKUP(G$11,index1970,Query!$O83)/G$9 * HLOOKUP(G$11,comboutfac,Query!$O83),HLOOKUP(G$11,index1970,Query!$O83)/G$9 * HLOOKUP(G$11,comboutfac,Query!$O83) /G$8))</f>
        <v>0.78780474122220567</v>
      </c>
      <c r="H49" s="110">
        <f ca="1">IF($J$7=1,HLOOKUP(H$11,index1970,Query!$O83)/H$9,IF($J$7=2,HLOOKUP(H$11,index1970,Query!$O83)/H$9 * HLOOKUP(H$11,comboutfac,Query!$O83),HLOOKUP(H$11,index1970,Query!$O83)/H$9 * HLOOKUP(H$11,comboutfac,Query!$O83) /H$8))</f>
        <v>0.78780474122220567</v>
      </c>
      <c r="I49" s="110">
        <f ca="1">IF($J$7=1,HLOOKUP(I$11,index1970,Query!$O83)/I$9,IF($J$7=2,HLOOKUP(I$11,index1970,Query!$O83)/I$9 * HLOOKUP(I$11,comboutfac,Query!$O83),HLOOKUP(I$11,index1970,Query!$O83)/I$9 * HLOOKUP(I$11,comboutfac,Query!$O83) /I$8))</f>
        <v>0.78783437329331552</v>
      </c>
      <c r="J49" s="110">
        <f ca="1">IF($J$7=1,HLOOKUP(J$11,index1970,Query!$O83)/J$9,IF($J$7=2,HLOOKUP(J$11,index1970,Query!$O83)/J$9 * HLOOKUP(J$11,comboutfac,Query!$O83),HLOOKUP(J$11,index1970,Query!$O83)/J$9 * HLOOKUP(J$11,comboutfac,Query!$O83) /J$8))</f>
        <v>0.42852905509760347</v>
      </c>
      <c r="K49" s="110">
        <f ca="1">IF($J$7=1,HLOOKUP(K$11,index1970,Query!$O83)/K$9,IF($J$7=2,HLOOKUP(K$11,index1970,Query!$O83)/K$9 * HLOOKUP(K$11,comboutfac,Query!$O83),HLOOKUP(K$11,index1970,Query!$O83)/K$9 * HLOOKUP(K$11,comboutfac,Query!$O83) /K$8))</f>
        <v>0.74239332012673409</v>
      </c>
      <c r="L49" s="110">
        <f ca="1">IF($J$7=1,HLOOKUP(L$11,index1970,Query!$O83)/L$9,IF($J$7=2,HLOOKUP(L$11,index1970,Query!$O83)/L$9 * HLOOKUP(L$11,comboutfac,Query!$O83),HLOOKUP(L$11,index1970,Query!$O83)/L$9 * HLOOKUP(L$11,comboutfac,Query!$O83) /L$8))</f>
        <v>0.78193662035573785</v>
      </c>
      <c r="M49" s="110">
        <f ca="1">IF($J$7=1,HLOOKUP(M$11,index1970,Query!$O83)/M$9,IF($J$7=2,HLOOKUP(M$11,index1970,Query!$O83)/M$9 * HLOOKUP(M$11,comboutfac,Query!$O83),HLOOKUP(M$11,index1970,Query!$O83)/M$9 * HLOOKUP(M$11,comboutfac,Query!$O83) /M$8))</f>
        <v>0.78780474122220556</v>
      </c>
      <c r="N49" s="110">
        <f ca="1">IF($J$7=1,HLOOKUP(N$11,index1970,Query!$O83)/N$9,IF($J$7=2,HLOOKUP(N$11,index1970,Query!$O83)/N$9 * HLOOKUP(N$11,comboutfac,Query!$O83),HLOOKUP(N$11,index1970,Query!$O83)/N$9 * HLOOKUP(N$11,comboutfac,Query!$O83) /N$8))</f>
        <v>0.78780474122220578</v>
      </c>
      <c r="O49" s="110">
        <f ca="1">IF($J$7=1,HLOOKUP(O$11,index1970,Query!$O83)/O$9,IF($J$7=2,HLOOKUP(O$11,index1970,Query!$O83)/O$9 * HLOOKUP(O$11,comboutfac,Query!$O83),HLOOKUP(O$11,index1970,Query!$O83)/O$9 * HLOOKUP(O$11,comboutfac,Query!$O83) /O$8))</f>
        <v>0.78780474122220578</v>
      </c>
      <c r="P49" s="110">
        <f ca="1">IF($J$7=1,HLOOKUP(P$11,index1970,Query!$O83)/P$9,IF($J$7=2,HLOOKUP(P$11,index1970,Query!$O83)/P$9 * HLOOKUP(P$11,comboutfac,Query!$O83),HLOOKUP(P$11,index1970,Query!$O83)/P$9 * HLOOKUP(P$11,comboutfac,Query!$O83) /P$8))</f>
        <v>0.74472403259596476</v>
      </c>
      <c r="Q49" s="110">
        <f ca="1">IF($J$7=1,HLOOKUP(Q$11,index1970,Query!$O83)/Q$9,IF($J$7=2,HLOOKUP(Q$11,index1970,Query!$O83)/Q$9 * HLOOKUP(Q$11,comboutfac,Query!$O83),HLOOKUP(Q$11,index1970,Query!$O83)/Q$9 * HLOOKUP(Q$11,comboutfac,Query!$O83) /Q$8))</f>
        <v>0.78780474122220567</v>
      </c>
      <c r="R49" s="110">
        <f ca="1">IF($J$7=1,HLOOKUP(R$11,index1970,Query!$O83)/R$9,IF($J$7=2,HLOOKUP(R$11,index1970,Query!$O83)/R$9 * HLOOKUP(R$11,comboutfac,Query!$O83),HLOOKUP(R$11,index1970,Query!$O83)/R$9 * HLOOKUP(R$11,comboutfac,Query!$O83) /R$8))</f>
        <v>0.74427055617353566</v>
      </c>
      <c r="S49" s="110">
        <f ca="1">IF($J$7=1,HLOOKUP(S$11,index1970,Query!$O83)/S$9,IF($J$7=2,HLOOKUP(S$11,index1970,Query!$O83)/S$9 * HLOOKUP(S$11,comboutfac,Query!$O83),HLOOKUP(S$11,index1970,Query!$O83)/S$9 * HLOOKUP(S$11,comboutfac,Query!$O83) /S$8))</f>
        <v>0.78780474122220567</v>
      </c>
      <c r="T49" s="110">
        <f ca="1">IF($J$7=1,HLOOKUP(T$11,index1970,Query!$O83)/T$9,IF($J$7=2,HLOOKUP(T$11,index1970,Query!$O83)/T$9 * HLOOKUP(T$11,comboutfac,Query!$O83),HLOOKUP(T$11,index1970,Query!$O83)/T$9 * HLOOKUP(T$11,comboutfac,Query!$O83) /T$8))</f>
        <v>0.78780474122220556</v>
      </c>
      <c r="U49" s="110">
        <f ca="1">IF($J$7=1,HLOOKUP(U$11,index1970,Query!$O83)/U$9,IF($J$7=2,HLOOKUP(U$11,index1970,Query!$O83)/U$9 * HLOOKUP(U$11,comboutfac,Query!$O83),HLOOKUP(U$11,index1970,Query!$O83)/U$9 * HLOOKUP(U$11,comboutfac,Query!$O83) /U$8))</f>
        <v>0.65851896517264163</v>
      </c>
      <c r="V49" s="110">
        <f ca="1">IF($J$7=1,HLOOKUP(V$11,index1970,Query!$O83)/V$9,IF($J$7=2,HLOOKUP(V$11,index1970,Query!$O83)/V$9 * HLOOKUP(V$11,comboutfac,Query!$O83),HLOOKUP(V$11,index1970,Query!$O83)/V$9 * HLOOKUP(V$11,comboutfac,Query!$O83) /V$8))</f>
        <v>0.78780474122220567</v>
      </c>
      <c r="W49" s="110">
        <f ca="1">IF($J$7=1,HLOOKUP(W$11,index1970,Query!$O83)/W$9,IF($J$7=2,HLOOKUP(W$11,index1970,Query!$O83)/W$9 * HLOOKUP(W$11,comboutfac,Query!$O83),HLOOKUP(W$11,index1970,Query!$O83)/W$9 * HLOOKUP(W$11,comboutfac,Query!$O83) /W$8))</f>
        <v>0.75656342725506764</v>
      </c>
      <c r="X49" s="110">
        <f ca="1">IF($J$7=1,HLOOKUP(X$11,index1970,Query!$O83)/X$9,IF($J$7=2,HLOOKUP(X$11,index1970,Query!$O83)/X$9 * HLOOKUP(X$11,comboutfac,Query!$O83),HLOOKUP(X$11,index1970,Query!$O83)/X$9 * HLOOKUP(X$11,comboutfac,Query!$O83) /X$8))</f>
        <v>0.78780474122220567</v>
      </c>
      <c r="Y49" s="110">
        <f ca="1">IF($J$7=1,HLOOKUP(Y$11,index1970,Query!$O83)/Y$9,IF($J$7=2,HLOOKUP(Y$11,index1970,Query!$O83)/Y$9 * HLOOKUP(Y$11,comboutfac,Query!$O83),HLOOKUP(Y$11,index1970,Query!$O83)/Y$9 * HLOOKUP(Y$11,comboutfac,Query!$O83) /Y$8))</f>
        <v>0.77806569917884405</v>
      </c>
      <c r="Z49" s="110">
        <f ca="1">IF($J$7=1,HLOOKUP(Z$11,index1970,Query!$O83)/Z$9,IF($J$7=2,HLOOKUP(Z$11,index1970,Query!$O83)/Z$9 * HLOOKUP(Z$11,comboutfac,Query!$O83),HLOOKUP(Z$11,index1970,Query!$O83)/Z$9 * HLOOKUP(Z$11,comboutfac,Query!$O83) /Z$8))</f>
        <v>0.73404747289044125</v>
      </c>
      <c r="AA49" s="110">
        <f ca="1">IF($J$7=1,HLOOKUP(AA$11,index1970,Query!$O83)/AA$9,IF($J$7=2,HLOOKUP(AA$11,index1970,Query!$O83)/AA$9 * HLOOKUP(AA$11,comboutfac,Query!$O83),HLOOKUP(AA$11,index1970,Query!$O83)/AA$9 * HLOOKUP(AA$11,comboutfac,Query!$O83) /AA$8))</f>
        <v>0.78780474122220567</v>
      </c>
      <c r="AB49" s="110">
        <f ca="1">IF($J$7=1,HLOOKUP(AB$11,index1970,Query!$O83)/AB$9,IF($J$7=2,HLOOKUP(AB$11,index1970,Query!$O83)/AB$9 * HLOOKUP(AB$11,comboutfac,Query!$O83),HLOOKUP(AB$11,index1970,Query!$O83)/AB$9 * HLOOKUP(AB$11,comboutfac,Query!$O83) /AB$8))</f>
        <v>0.79169200073527746</v>
      </c>
      <c r="AC49" s="110">
        <f ca="1">IF($J$7=1,HLOOKUP(AC$11,index1970,Query!$O83)/AC$9,IF($J$7=2,HLOOKUP(AC$11,index1970,Query!$O83)/AC$9 * HLOOKUP(AC$11,comboutfac,Query!$O83),HLOOKUP(AC$11,index1970,Query!$O83)/AC$9 * HLOOKUP(AC$11,comboutfac,Query!$O83) /AC$8))</f>
        <v>0.68776545368711395</v>
      </c>
      <c r="AD49" s="110">
        <f ca="1">IF($J$7=1,HLOOKUP(AD$11,index1970,Query!$O83)/AD$9,IF($J$7=2,HLOOKUP(AD$11,index1970,Query!$O83)/AD$9 * HLOOKUP(AD$11,comboutfac,Query!$O83),HLOOKUP(AD$11,index1970,Query!$O83)/AD$9 * HLOOKUP(AD$11,comboutfac,Query!$O83) /AD$8))</f>
        <v>0.78780474122220567</v>
      </c>
      <c r="AE49" s="110">
        <f ca="1">IF($J$7=1,HLOOKUP(AE$11,index1970,Query!$O83)/AE$9,IF($J$7=2,HLOOKUP(AE$11,index1970,Query!$O83)/AE$9 * HLOOKUP(AE$11,comboutfac,Query!$O83),HLOOKUP(AE$11,index1970,Query!$O83)/AE$9 * HLOOKUP(AE$11,comboutfac,Query!$O83) /AE$8))</f>
        <v>0.78780474122220556</v>
      </c>
      <c r="AF49" s="110">
        <f ca="1">IF($J$7=1,HLOOKUP(AF$11,index1970,Query!$O83)/AF$9,IF($J$7=2,HLOOKUP(AF$11,index1970,Query!$O83)/AF$9 * HLOOKUP(AF$11,comboutfac,Query!$O83),HLOOKUP(AF$11,index1970,Query!$O83)/AF$9 * HLOOKUP(AF$11,comboutfac,Query!$O83) /AF$8))</f>
        <v>0.78780474122220567</v>
      </c>
      <c r="AG49" s="110">
        <f ca="1">IF($J$7=1,HLOOKUP(AG$11,index1970,Query!$O83)/AG$9,IF($J$7=2,HLOOKUP(AG$11,index1970,Query!$O83)/AG$9 * HLOOKUP(AG$11,comboutfac,Query!$O83),HLOOKUP(AG$11,index1970,Query!$O83)/AG$9 * HLOOKUP(AG$11,comboutfac,Query!$O83) /AG$8))</f>
        <v>0.78780474122220556</v>
      </c>
      <c r="AH49" s="110">
        <f ca="1">IF($J$7=1,HLOOKUP(AH$11,index1970,Query!$O83)/AH$9,IF($J$7=2,HLOOKUP(AH$11,index1970,Query!$O83)/AH$9 * HLOOKUP(AH$11,comboutfac,Query!$O83),HLOOKUP(AH$11,index1970,Query!$O83)/AH$9 * HLOOKUP(AH$11,comboutfac,Query!$O83) /AH$8))</f>
        <v>0.78780474122220556</v>
      </c>
      <c r="AI49" s="110">
        <f ca="1">IF($J$7=1,HLOOKUP(AI$11,index1970,Query!$O83)/AI$9,IF($J$7=2,HLOOKUP(AI$11,index1970,Query!$O83)/AI$9 * HLOOKUP(AI$11,comboutfac,Query!$O83),HLOOKUP(AI$11,index1970,Query!$O83)/AI$9 * HLOOKUP(AI$11,comboutfac,Query!$O83) /AI$8))</f>
        <v>0.78788917868747199</v>
      </c>
      <c r="AJ49" s="110">
        <f ca="1">IF($J$7=1,HLOOKUP(AJ$11,index1970,Query!$O83)/AJ$9,IF($J$7=2,HLOOKUP(AJ$11,index1970,Query!$O83)/AJ$9 * HLOOKUP(AJ$11,comboutfac,Query!$O83),HLOOKUP(AJ$11,index1970,Query!$O83)/AJ$9 * HLOOKUP(AJ$11,comboutfac,Query!$O83) /AJ$8))</f>
        <v>0.78780474122220556</v>
      </c>
      <c r="AK49" s="110">
        <f ca="1">IF($J$7=1,HLOOKUP(AK$11,index1970,Query!$O83)/AK$9,IF($J$7=2,HLOOKUP(AK$11,index1970,Query!$O83)/AK$9 * HLOOKUP(AK$11,comboutfac,Query!$O83),HLOOKUP(AK$11,index1970,Query!$O83)/AK$9 * HLOOKUP(AK$11,comboutfac,Query!$O83) /AK$8))</f>
        <v>0.78780474122220578</v>
      </c>
      <c r="AL49" s="110">
        <f ca="1">IF($J$7=1,HLOOKUP(AL$11,index1970,Query!$O83)/AL$9,IF($J$7=2,HLOOKUP(AL$11,index1970,Query!$O83)/AL$9 * HLOOKUP(AL$11,comboutfac,Query!$O83),HLOOKUP(AL$11,index1970,Query!$O83)/AL$9 * HLOOKUP(AL$11,comboutfac,Query!$O83) /AL$8))</f>
        <v>0.74652300570338104</v>
      </c>
      <c r="AM49" s="110">
        <f ca="1">IF($J$7=1,HLOOKUP(AM$11,index1970,Query!$O83)/AM$9,IF($J$7=2,HLOOKUP(AM$11,index1970,Query!$O83)/AM$9 * HLOOKUP(AM$11,comboutfac,Query!$O83),HLOOKUP(AM$11,index1970,Query!$O83)/AM$9 * HLOOKUP(AM$11,comboutfac,Query!$O83) /AM$8))</f>
        <v>0.78780474122220567</v>
      </c>
      <c r="AN49" s="110">
        <f ca="1">IF($J$7=1,HLOOKUP(AN$11,index1970,Query!$O83)/AN$9,IF($J$7=2,HLOOKUP(AN$11,index1970,Query!$O83)/AN$9 * HLOOKUP(AN$11,comboutfac,Query!$O83),HLOOKUP(AN$11,index1970,Query!$O83)/AN$9 * HLOOKUP(AN$11,comboutfac,Query!$O83) /AN$8))</f>
        <v>0.74804104733440691</v>
      </c>
      <c r="AO49" s="110">
        <f ca="1">IF($J$7=1,HLOOKUP(AO$11,index1970,Query!$O83)/AO$9,IF($J$7=2,HLOOKUP(AO$11,index1970,Query!$O83)/AO$9 * HLOOKUP(AO$11,comboutfac,Query!$O83),HLOOKUP(AO$11,index1970,Query!$O83)/AO$9 * HLOOKUP(AO$11,comboutfac,Query!$O83) /AO$8))</f>
        <v>0.78780474122220567</v>
      </c>
      <c r="AP49" s="110">
        <f ca="1">IF($J$7=1,HLOOKUP(AP$11,index1970,Query!$O83)/AP$9,IF($J$7=2,HLOOKUP(AP$11,index1970,Query!$O83)/AP$9 * HLOOKUP(AP$11,comboutfac,Query!$O83),HLOOKUP(AP$11,index1970,Query!$O83)/AP$9 * HLOOKUP(AP$11,comboutfac,Query!$O83) /AP$8))</f>
        <v>0.78780474122220567</v>
      </c>
      <c r="AQ49" s="647">
        <f ca="1">IF($J$7=1,HLOOKUP(AQ$11,index1970,Query!$O83)/AQ$9,IF($J$7=2,HLOOKUP(AQ$11,index1970,Query!$O83)/AQ$9 * HLOOKUP(AQ$11,comboutfac,Query!$O83),HLOOKUP(AQ$11,index1970,Query!$O83)/AQ$9 * HLOOKUP(AQ$11,comboutfac,Query!$O83) /AQ$8))</f>
        <v>0.65851896517264163</v>
      </c>
      <c r="AR49" s="110">
        <f ca="1">IF($J$7=1,HLOOKUP(AR$11,index1970,Query!$O83)/AR$9,IF($J$7=2,HLOOKUP(AR$11,index1970,Query!$O83)/AR$9 * HLOOKUP(AR$11,comboutfac,Query!$O83),HLOOKUP(AR$11,index1970,Query!$O83)/AR$9 * HLOOKUP(AR$11,comboutfac,Query!$O83) /AR$8))</f>
        <v>0.78780474122220556</v>
      </c>
      <c r="AS49" s="194"/>
    </row>
    <row r="50" spans="1:45" s="112" customFormat="1">
      <c r="A50" s="111">
        <f t="shared" si="7"/>
        <v>2005</v>
      </c>
      <c r="B50" s="110">
        <f ca="1">IF($J$7=1,HLOOKUP(B$11,index1970,Query!$O84)/B$9,IF($J$7=2,HLOOKUP(B$11,index1970,Query!$O84)/B$9 * HLOOKUP(B$11,comboutfac,Query!$O84),HLOOKUP(B$11,index1970,Query!$O84)/B$9 * HLOOKUP(B$11,comboutfac,Query!$O84) /B$8))</f>
        <v>0.80986327397642732</v>
      </c>
      <c r="C50" s="110">
        <f ca="1">IF($J$7=1,HLOOKUP(C$11,index1970,Query!$O84)/C$9,IF($J$7=2,HLOOKUP(C$11,index1970,Query!$O84)/C$9 * HLOOKUP(C$11,comboutfac,Query!$O84),HLOOKUP(C$11,index1970,Query!$O84)/C$9 * HLOOKUP(C$11,comboutfac,Query!$O84) /C$8))</f>
        <v>0.80986327397642754</v>
      </c>
      <c r="D50" s="110">
        <f ca="1">IF($J$7=1,HLOOKUP(D$11,index1970,Query!$O84)/D$9,IF($J$7=2,HLOOKUP(D$11,index1970,Query!$O84)/D$9 * HLOOKUP(D$11,comboutfac,Query!$O84),HLOOKUP(D$11,index1970,Query!$O84)/D$9 * HLOOKUP(D$11,comboutfac,Query!$O84) /D$8))</f>
        <v>0.80986327397642754</v>
      </c>
      <c r="E50" s="110">
        <f ca="1">IF($J$7=1,HLOOKUP(E$11,index1970,Query!$O84)/E$9,IF($J$7=2,HLOOKUP(E$11,index1970,Query!$O84)/E$9 * HLOOKUP(E$11,comboutfac,Query!$O84),HLOOKUP(E$11,index1970,Query!$O84)/E$9 * HLOOKUP(E$11,comboutfac,Query!$O84) /E$8))</f>
        <v>0.81735018680256</v>
      </c>
      <c r="F50" s="110">
        <f ca="1">IF($J$7=1,HLOOKUP(F$11,index1970,Query!$O84)/F$9,IF($J$7=2,HLOOKUP(F$11,index1970,Query!$O84)/F$9 * HLOOKUP(F$11,comboutfac,Query!$O84),HLOOKUP(F$11,index1970,Query!$O84)/F$9 * HLOOKUP(F$11,comboutfac,Query!$O84) /F$8))</f>
        <v>0.80986327397642754</v>
      </c>
      <c r="G50" s="110">
        <f ca="1">IF($J$7=1,HLOOKUP(G$11,index1970,Query!$O84)/G$9,IF($J$7=2,HLOOKUP(G$11,index1970,Query!$O84)/G$9 * HLOOKUP(G$11,comboutfac,Query!$O84),HLOOKUP(G$11,index1970,Query!$O84)/G$9 * HLOOKUP(G$11,comboutfac,Query!$O84) /G$8))</f>
        <v>0.80986327397642754</v>
      </c>
      <c r="H50" s="110">
        <f ca="1">IF($J$7=1,HLOOKUP(H$11,index1970,Query!$O84)/H$9,IF($J$7=2,HLOOKUP(H$11,index1970,Query!$O84)/H$9 * HLOOKUP(H$11,comboutfac,Query!$O84),HLOOKUP(H$11,index1970,Query!$O84)/H$9 * HLOOKUP(H$11,comboutfac,Query!$O84) /H$8))</f>
        <v>0.80986327397642754</v>
      </c>
      <c r="I50" s="110">
        <f ca="1">IF($J$7=1,HLOOKUP(I$11,index1970,Query!$O84)/I$9,IF($J$7=2,HLOOKUP(I$11,index1970,Query!$O84)/I$9 * HLOOKUP(I$11,comboutfac,Query!$O84),HLOOKUP(I$11,index1970,Query!$O84)/I$9 * HLOOKUP(I$11,comboutfac,Query!$O84) /I$8))</f>
        <v>0.81082632298109292</v>
      </c>
      <c r="J50" s="110">
        <f ca="1">IF($J$7=1,HLOOKUP(J$11,index1970,Query!$O84)/J$9,IF($J$7=2,HLOOKUP(J$11,index1970,Query!$O84)/J$9 * HLOOKUP(J$11,comboutfac,Query!$O84),HLOOKUP(J$11,index1970,Query!$O84)/J$9 * HLOOKUP(J$11,comboutfac,Query!$O84) /J$8))</f>
        <v>0.56994364327981262</v>
      </c>
      <c r="K50" s="110">
        <f ca="1">IF($J$7=1,HLOOKUP(K$11,index1970,Query!$O84)/K$9,IF($J$7=2,HLOOKUP(K$11,index1970,Query!$O84)/K$9 * HLOOKUP(K$11,comboutfac,Query!$O84),HLOOKUP(K$11,index1970,Query!$O84)/K$9 * HLOOKUP(K$11,comboutfac,Query!$O84) /K$8))</f>
        <v>0.76954706004454687</v>
      </c>
      <c r="L50" s="110">
        <f ca="1">IF($J$7=1,HLOOKUP(L$11,index1970,Query!$O84)/L$9,IF($J$7=2,HLOOKUP(L$11,index1970,Query!$O84)/L$9 * HLOOKUP(L$11,comboutfac,Query!$O84),HLOOKUP(L$11,index1970,Query!$O84)/L$9 * HLOOKUP(L$11,comboutfac,Query!$O84) /L$8))</f>
        <v>0.80486627730661897</v>
      </c>
      <c r="M50" s="110">
        <f ca="1">IF($J$7=1,HLOOKUP(M$11,index1970,Query!$O84)/M$9,IF($J$7=2,HLOOKUP(M$11,index1970,Query!$O84)/M$9 * HLOOKUP(M$11,comboutfac,Query!$O84),HLOOKUP(M$11,index1970,Query!$O84)/M$9 * HLOOKUP(M$11,comboutfac,Query!$O84) /M$8))</f>
        <v>0.80986327397642732</v>
      </c>
      <c r="N50" s="110">
        <f ca="1">IF($J$7=1,HLOOKUP(N$11,index1970,Query!$O84)/N$9,IF($J$7=2,HLOOKUP(N$11,index1970,Query!$O84)/N$9 * HLOOKUP(N$11,comboutfac,Query!$O84),HLOOKUP(N$11,index1970,Query!$O84)/N$9 * HLOOKUP(N$11,comboutfac,Query!$O84) /N$8))</f>
        <v>0.80986327397642754</v>
      </c>
      <c r="O50" s="110">
        <f ca="1">IF($J$7=1,HLOOKUP(O$11,index1970,Query!$O84)/O$9,IF($J$7=2,HLOOKUP(O$11,index1970,Query!$O84)/O$9 * HLOOKUP(O$11,comboutfac,Query!$O84),HLOOKUP(O$11,index1970,Query!$O84)/O$9 * HLOOKUP(O$11,comboutfac,Query!$O84) /O$8))</f>
        <v>0.80986327397642754</v>
      </c>
      <c r="P50" s="110">
        <f ca="1">IF($J$7=1,HLOOKUP(P$11,index1970,Query!$O84)/P$9,IF($J$7=2,HLOOKUP(P$11,index1970,Query!$O84)/P$9 * HLOOKUP(P$11,comboutfac,Query!$O84),HLOOKUP(P$11,index1970,Query!$O84)/P$9 * HLOOKUP(P$11,comboutfac,Query!$O84) /P$8))</f>
        <v>0.77095573063798217</v>
      </c>
      <c r="Q50" s="110">
        <f ca="1">IF($J$7=1,HLOOKUP(Q$11,index1970,Query!$O84)/Q$9,IF($J$7=2,HLOOKUP(Q$11,index1970,Query!$O84)/Q$9 * HLOOKUP(Q$11,comboutfac,Query!$O84),HLOOKUP(Q$11,index1970,Query!$O84)/Q$9 * HLOOKUP(Q$11,comboutfac,Query!$O84) /Q$8))</f>
        <v>0.80986327397642754</v>
      </c>
      <c r="R50" s="110">
        <f ca="1">IF($J$7=1,HLOOKUP(R$11,index1970,Query!$O84)/R$9,IF($J$7=2,HLOOKUP(R$11,index1970,Query!$O84)/R$9 * HLOOKUP(R$11,comboutfac,Query!$O84),HLOOKUP(R$11,index1970,Query!$O84)/R$9 * HLOOKUP(R$11,comboutfac,Query!$O84) /R$8))</f>
        <v>0.77056997548930117</v>
      </c>
      <c r="S50" s="110">
        <f ca="1">IF($J$7=1,HLOOKUP(S$11,index1970,Query!$O84)/S$9,IF($J$7=2,HLOOKUP(S$11,index1970,Query!$O84)/S$9 * HLOOKUP(S$11,comboutfac,Query!$O84),HLOOKUP(S$11,index1970,Query!$O84)/S$9 * HLOOKUP(S$11,comboutfac,Query!$O84) /S$8))</f>
        <v>0.80986327397642754</v>
      </c>
      <c r="T50" s="110">
        <f ca="1">IF($J$7=1,HLOOKUP(T$11,index1970,Query!$O84)/T$9,IF($J$7=2,HLOOKUP(T$11,index1970,Query!$O84)/T$9 * HLOOKUP(T$11,comboutfac,Query!$O84),HLOOKUP(T$11,index1970,Query!$O84)/T$9 * HLOOKUP(T$11,comboutfac,Query!$O84) /T$8))</f>
        <v>0.80986327397642732</v>
      </c>
      <c r="U50" s="110">
        <f ca="1">IF($J$7=1,HLOOKUP(U$11,index1970,Query!$O84)/U$9,IF($J$7=2,HLOOKUP(U$11,index1970,Query!$O84)/U$9 * HLOOKUP(U$11,comboutfac,Query!$O84),HLOOKUP(U$11,index1970,Query!$O84)/U$9 * HLOOKUP(U$11,comboutfac,Query!$O84) /U$8))</f>
        <v>0.68683528067506516</v>
      </c>
      <c r="V50" s="110">
        <f ca="1">IF($J$7=1,HLOOKUP(V$11,index1970,Query!$O84)/V$9,IF($J$7=2,HLOOKUP(V$11,index1970,Query!$O84)/V$9 * HLOOKUP(V$11,comboutfac,Query!$O84),HLOOKUP(V$11,index1970,Query!$O84)/V$9 * HLOOKUP(V$11,comboutfac,Query!$O84) /V$8))</f>
        <v>0.80986327397642754</v>
      </c>
      <c r="W50" s="110">
        <f ca="1">IF($J$7=1,HLOOKUP(W$11,index1970,Query!$O84)/W$9,IF($J$7=2,HLOOKUP(W$11,index1970,Query!$O84)/W$9 * HLOOKUP(W$11,comboutfac,Query!$O84),HLOOKUP(W$11,index1970,Query!$O84)/W$9 * HLOOKUP(W$11,comboutfac,Query!$O84) /W$8))</f>
        <v>0.78154517832134507</v>
      </c>
      <c r="X50" s="110">
        <f ca="1">IF($J$7=1,HLOOKUP(X$11,index1970,Query!$O84)/X$9,IF($J$7=2,HLOOKUP(X$11,index1970,Query!$O84)/X$9 * HLOOKUP(X$11,comboutfac,Query!$O84),HLOOKUP(X$11,index1970,Query!$O84)/X$9 * HLOOKUP(X$11,comboutfac,Query!$O84) /X$8))</f>
        <v>0.80986327397642754</v>
      </c>
      <c r="Y50" s="110">
        <f ca="1">IF($J$7=1,HLOOKUP(Y$11,index1970,Query!$O84)/Y$9,IF($J$7=2,HLOOKUP(Y$11,index1970,Query!$O84)/Y$9 * HLOOKUP(Y$11,comboutfac,Query!$O84),HLOOKUP(Y$11,index1970,Query!$O84)/Y$9 * HLOOKUP(Y$11,comboutfac,Query!$O84) /Y$8))</f>
        <v>0.8037469275096466</v>
      </c>
      <c r="Z50" s="110">
        <f ca="1">IF($J$7=1,HLOOKUP(Z$11,index1970,Query!$O84)/Z$9,IF($J$7=2,HLOOKUP(Z$11,index1970,Query!$O84)/Z$9 * HLOOKUP(Z$11,comboutfac,Query!$O84),HLOOKUP(Z$11,index1970,Query!$O84)/Z$9 * HLOOKUP(Z$11,comboutfac,Query!$O84) /Z$8))</f>
        <v>0.76399389784713501</v>
      </c>
      <c r="AA50" s="110">
        <f ca="1">IF($J$7=1,HLOOKUP(AA$11,index1970,Query!$O84)/AA$9,IF($J$7=2,HLOOKUP(AA$11,index1970,Query!$O84)/AA$9 * HLOOKUP(AA$11,comboutfac,Query!$O84),HLOOKUP(AA$11,index1970,Query!$O84)/AA$9 * HLOOKUP(AA$11,comboutfac,Query!$O84) /AA$8))</f>
        <v>0.80986327397642754</v>
      </c>
      <c r="AB50" s="110">
        <f ca="1">IF($J$7=1,HLOOKUP(AB$11,index1970,Query!$O84)/AB$9,IF($J$7=2,HLOOKUP(AB$11,index1970,Query!$O84)/AB$9 * HLOOKUP(AB$11,comboutfac,Query!$O84),HLOOKUP(AB$11,index1970,Query!$O84)/AB$9 * HLOOKUP(AB$11,comboutfac,Query!$O84) /AB$8))</f>
        <v>0.8163268628795779</v>
      </c>
      <c r="AC50" s="110">
        <f ca="1">IF($J$7=1,HLOOKUP(AC$11,index1970,Query!$O84)/AC$9,IF($J$7=2,HLOOKUP(AC$11,index1970,Query!$O84)/AC$9 * HLOOKUP(AC$11,comboutfac,Query!$O84),HLOOKUP(AC$11,index1970,Query!$O84)/AC$9 * HLOOKUP(AC$11,comboutfac,Query!$O84) /AC$8))</f>
        <v>0.72241046666120545</v>
      </c>
      <c r="AD50" s="110">
        <f ca="1">IF($J$7=1,HLOOKUP(AD$11,index1970,Query!$O84)/AD$9,IF($J$7=2,HLOOKUP(AD$11,index1970,Query!$O84)/AD$9 * HLOOKUP(AD$11,comboutfac,Query!$O84),HLOOKUP(AD$11,index1970,Query!$O84)/AD$9 * HLOOKUP(AD$11,comboutfac,Query!$O84) /AD$8))</f>
        <v>0.80986327397642754</v>
      </c>
      <c r="AE50" s="110">
        <f ca="1">IF($J$7=1,HLOOKUP(AE$11,index1970,Query!$O84)/AE$9,IF($J$7=2,HLOOKUP(AE$11,index1970,Query!$O84)/AE$9 * HLOOKUP(AE$11,comboutfac,Query!$O84),HLOOKUP(AE$11,index1970,Query!$O84)/AE$9 * HLOOKUP(AE$11,comboutfac,Query!$O84) /AE$8))</f>
        <v>0.80986327397642732</v>
      </c>
      <c r="AF50" s="110">
        <f ca="1">IF($J$7=1,HLOOKUP(AF$11,index1970,Query!$O84)/AF$9,IF($J$7=2,HLOOKUP(AF$11,index1970,Query!$O84)/AF$9 * HLOOKUP(AF$11,comboutfac,Query!$O84),HLOOKUP(AF$11,index1970,Query!$O84)/AF$9 * HLOOKUP(AF$11,comboutfac,Query!$O84) /AF$8))</f>
        <v>0.80986327397642743</v>
      </c>
      <c r="AG50" s="110">
        <f ca="1">IF($J$7=1,HLOOKUP(AG$11,index1970,Query!$O84)/AG$9,IF($J$7=2,HLOOKUP(AG$11,index1970,Query!$O84)/AG$9 * HLOOKUP(AG$11,comboutfac,Query!$O84),HLOOKUP(AG$11,index1970,Query!$O84)/AG$9 * HLOOKUP(AG$11,comboutfac,Query!$O84) /AG$8))</f>
        <v>0.80986327397642732</v>
      </c>
      <c r="AH50" s="110">
        <f ca="1">IF($J$7=1,HLOOKUP(AH$11,index1970,Query!$O84)/AH$9,IF($J$7=2,HLOOKUP(AH$11,index1970,Query!$O84)/AH$9 * HLOOKUP(AH$11,comboutfac,Query!$O84),HLOOKUP(AH$11,index1970,Query!$O84)/AH$9 * HLOOKUP(AH$11,comboutfac,Query!$O84) /AH$8))</f>
        <v>0.80986327397642732</v>
      </c>
      <c r="AI50" s="110">
        <f ca="1">IF($J$7=1,HLOOKUP(AI$11,index1970,Query!$O84)/AI$9,IF($J$7=2,HLOOKUP(AI$11,index1970,Query!$O84)/AI$9 * HLOOKUP(AI$11,comboutfac,Query!$O84),HLOOKUP(AI$11,index1970,Query!$O84)/AI$9 * HLOOKUP(AI$11,comboutfac,Query!$O84) /AI$8))</f>
        <v>0.80999448055700629</v>
      </c>
      <c r="AJ50" s="110">
        <f ca="1">IF($J$7=1,HLOOKUP(AJ$11,index1970,Query!$O84)/AJ$9,IF($J$7=2,HLOOKUP(AJ$11,index1970,Query!$O84)/AJ$9 * HLOOKUP(AJ$11,comboutfac,Query!$O84),HLOOKUP(AJ$11,index1970,Query!$O84)/AJ$9 * HLOOKUP(AJ$11,comboutfac,Query!$O84) /AJ$8))</f>
        <v>0.80986327397642732</v>
      </c>
      <c r="AK50" s="110">
        <f ca="1">IF($J$7=1,HLOOKUP(AK$11,index1970,Query!$O84)/AK$9,IF($J$7=2,HLOOKUP(AK$11,index1970,Query!$O84)/AK$9 * HLOOKUP(AK$11,comboutfac,Query!$O84),HLOOKUP(AK$11,index1970,Query!$O84)/AK$9 * HLOOKUP(AK$11,comboutfac,Query!$O84) /AK$8))</f>
        <v>0.80986327397642766</v>
      </c>
      <c r="AL50" s="110">
        <f ca="1">IF($J$7=1,HLOOKUP(AL$11,index1970,Query!$O84)/AL$9,IF($J$7=2,HLOOKUP(AL$11,index1970,Query!$O84)/AL$9 * HLOOKUP(AL$11,comboutfac,Query!$O84),HLOOKUP(AL$11,index1970,Query!$O84)/AL$9 * HLOOKUP(AL$11,comboutfac,Query!$O84) /AL$8))</f>
        <v>0.77238030108768585</v>
      </c>
      <c r="AM50" s="110">
        <f ca="1">IF($J$7=1,HLOOKUP(AM$11,index1970,Query!$O84)/AM$9,IF($J$7=2,HLOOKUP(AM$11,index1970,Query!$O84)/AM$9 * HLOOKUP(AM$11,comboutfac,Query!$O84),HLOOKUP(AM$11,index1970,Query!$O84)/AM$9 * HLOOKUP(AM$11,comboutfac,Query!$O84) /AM$8))</f>
        <v>0.80986327397642754</v>
      </c>
      <c r="AN50" s="110">
        <f ca="1">IF($J$7=1,HLOOKUP(AN$11,index1970,Query!$O84)/AN$9,IF($J$7=2,HLOOKUP(AN$11,index1970,Query!$O84)/AN$9 * HLOOKUP(AN$11,comboutfac,Query!$O84),HLOOKUP(AN$11,index1970,Query!$O84)/AN$9 * HLOOKUP(AN$11,comboutfac,Query!$O84) /AN$8))</f>
        <v>0.77405079452335712</v>
      </c>
      <c r="AO50" s="110">
        <f ca="1">IF($J$7=1,HLOOKUP(AO$11,index1970,Query!$O84)/AO$9,IF($J$7=2,HLOOKUP(AO$11,index1970,Query!$O84)/AO$9 * HLOOKUP(AO$11,comboutfac,Query!$O84),HLOOKUP(AO$11,index1970,Query!$O84)/AO$9 * HLOOKUP(AO$11,comboutfac,Query!$O84) /AO$8))</f>
        <v>0.80986327397642754</v>
      </c>
      <c r="AP50" s="110">
        <f ca="1">IF($J$7=1,HLOOKUP(AP$11,index1970,Query!$O84)/AP$9,IF($J$7=2,HLOOKUP(AP$11,index1970,Query!$O84)/AP$9 * HLOOKUP(AP$11,comboutfac,Query!$O84),HLOOKUP(AP$11,index1970,Query!$O84)/AP$9 * HLOOKUP(AP$11,comboutfac,Query!$O84) /AP$8))</f>
        <v>0.80986327397642743</v>
      </c>
      <c r="AQ50" s="647">
        <f ca="1">IF($J$7=1,HLOOKUP(AQ$11,index1970,Query!$O84)/AQ$9,IF($J$7=2,HLOOKUP(AQ$11,index1970,Query!$O84)/AQ$9 * HLOOKUP(AQ$11,comboutfac,Query!$O84),HLOOKUP(AQ$11,index1970,Query!$O84)/AQ$9 * HLOOKUP(AQ$11,comboutfac,Query!$O84) /AQ$8))</f>
        <v>0.68683528067506516</v>
      </c>
      <c r="AR50" s="110">
        <f ca="1">IF($J$7=1,HLOOKUP(AR$11,index1970,Query!$O84)/AR$9,IF($J$7=2,HLOOKUP(AR$11,index1970,Query!$O84)/AR$9 * HLOOKUP(AR$11,comboutfac,Query!$O84),HLOOKUP(AR$11,index1970,Query!$O84)/AR$9 * HLOOKUP(AR$11,comboutfac,Query!$O84) /AR$8))</f>
        <v>0.80986327397642732</v>
      </c>
      <c r="AS50" s="194"/>
    </row>
    <row r="51" spans="1:45" s="112" customFormat="1">
      <c r="A51" s="111">
        <f t="shared" si="7"/>
        <v>2006</v>
      </c>
      <c r="B51" s="110">
        <f ca="1">IF($J$7=1,HLOOKUP(B$11,index1970,Query!$O85)/B$9,IF($J$7=2,HLOOKUP(B$11,index1970,Query!$O85)/B$9 * HLOOKUP(B$11,comboutfac,Query!$O85),HLOOKUP(B$11,index1970,Query!$O85)/B$9 * HLOOKUP(B$11,comboutfac,Query!$O85) /B$8))</f>
        <v>0.83496903546969659</v>
      </c>
      <c r="C51" s="110">
        <f ca="1">IF($J$7=1,HLOOKUP(C$11,index1970,Query!$O85)/C$9,IF($J$7=2,HLOOKUP(C$11,index1970,Query!$O85)/C$9 * HLOOKUP(C$11,comboutfac,Query!$O85),HLOOKUP(C$11,index1970,Query!$O85)/C$9 * HLOOKUP(C$11,comboutfac,Query!$O85) /C$8))</f>
        <v>0.83496903546969681</v>
      </c>
      <c r="D51" s="110">
        <f ca="1">IF($J$7=1,HLOOKUP(D$11,index1970,Query!$O85)/D$9,IF($J$7=2,HLOOKUP(D$11,index1970,Query!$O85)/D$9 * HLOOKUP(D$11,comboutfac,Query!$O85),HLOOKUP(D$11,index1970,Query!$O85)/D$9 * HLOOKUP(D$11,comboutfac,Query!$O85) /D$8))</f>
        <v>0.83496903546969681</v>
      </c>
      <c r="E51" s="110">
        <f ca="1">IF($J$7=1,HLOOKUP(E$11,index1970,Query!$O85)/E$9,IF($J$7=2,HLOOKUP(E$11,index1970,Query!$O85)/E$9 * HLOOKUP(E$11,comboutfac,Query!$O85),HLOOKUP(E$11,index1970,Query!$O85)/E$9 * HLOOKUP(E$11,comboutfac,Query!$O85) /E$8))</f>
        <v>0.84348448613721771</v>
      </c>
      <c r="F51" s="110">
        <f ca="1">IF($J$7=1,HLOOKUP(F$11,index1970,Query!$O85)/F$9,IF($J$7=2,HLOOKUP(F$11,index1970,Query!$O85)/F$9 * HLOOKUP(F$11,comboutfac,Query!$O85),HLOOKUP(F$11,index1970,Query!$O85)/F$9 * HLOOKUP(F$11,comboutfac,Query!$O85) /F$8))</f>
        <v>0.83496903546969681</v>
      </c>
      <c r="G51" s="110">
        <f ca="1">IF($J$7=1,HLOOKUP(G$11,index1970,Query!$O85)/G$9,IF($J$7=2,HLOOKUP(G$11,index1970,Query!$O85)/G$9 * HLOOKUP(G$11,comboutfac,Query!$O85),HLOOKUP(G$11,index1970,Query!$O85)/G$9 * HLOOKUP(G$11,comboutfac,Query!$O85) /G$8))</f>
        <v>0.8349690354696967</v>
      </c>
      <c r="H51" s="110">
        <f ca="1">IF($J$7=1,HLOOKUP(H$11,index1970,Query!$O85)/H$9,IF($J$7=2,HLOOKUP(H$11,index1970,Query!$O85)/H$9 * HLOOKUP(H$11,comboutfac,Query!$O85),HLOOKUP(H$11,index1970,Query!$O85)/H$9 * HLOOKUP(H$11,comboutfac,Query!$O85) /H$8))</f>
        <v>0.8349690354696967</v>
      </c>
      <c r="I51" s="110">
        <f ca="1">IF($J$7=1,HLOOKUP(I$11,index1970,Query!$O85)/I$9,IF($J$7=2,HLOOKUP(I$11,index1970,Query!$O85)/I$9 * HLOOKUP(I$11,comboutfac,Query!$O85),HLOOKUP(I$11,index1970,Query!$O85)/I$9 * HLOOKUP(I$11,comboutfac,Query!$O85) /I$8))</f>
        <v>0.83607255111064904</v>
      </c>
      <c r="J51" s="110">
        <f ca="1">IF($J$7=1,HLOOKUP(J$11,index1970,Query!$O85)/J$9,IF($J$7=2,HLOOKUP(J$11,index1970,Query!$O85)/J$9 * HLOOKUP(J$11,comboutfac,Query!$O85),HLOOKUP(J$11,index1970,Query!$O85)/J$9 * HLOOKUP(J$11,comboutfac,Query!$O85) /J$8))</f>
        <v>0.9101999983178608</v>
      </c>
      <c r="K51" s="110">
        <f ca="1">IF($J$7=1,HLOOKUP(K$11,index1970,Query!$O85)/K$9,IF($J$7=2,HLOOKUP(K$11,index1970,Query!$O85)/K$9 * HLOOKUP(K$11,comboutfac,Query!$O85),HLOOKUP(K$11,index1970,Query!$O85)/K$9 * HLOOKUP(K$11,comboutfac,Query!$O85) /K$8))</f>
        <v>0.79415288205822465</v>
      </c>
      <c r="L51" s="110">
        <f ca="1">IF($J$7=1,HLOOKUP(L$11,index1970,Query!$O85)/L$9,IF($J$7=2,HLOOKUP(L$11,index1970,Query!$O85)/L$9 * HLOOKUP(L$11,comboutfac,Query!$O85),HLOOKUP(L$11,index1970,Query!$O85)/L$9 * HLOOKUP(L$11,comboutfac,Query!$O85) /L$8))</f>
        <v>0.82993371949991146</v>
      </c>
      <c r="M51" s="110">
        <f ca="1">IF($J$7=1,HLOOKUP(M$11,index1970,Query!$O85)/M$9,IF($J$7=2,HLOOKUP(M$11,index1970,Query!$O85)/M$9 * HLOOKUP(M$11,comboutfac,Query!$O85),HLOOKUP(M$11,index1970,Query!$O85)/M$9 * HLOOKUP(M$11,comboutfac,Query!$O85) /M$8))</f>
        <v>0.83496903546969647</v>
      </c>
      <c r="N51" s="110">
        <f ca="1">IF($J$7=1,HLOOKUP(N$11,index1970,Query!$O85)/N$9,IF($J$7=2,HLOOKUP(N$11,index1970,Query!$O85)/N$9 * HLOOKUP(N$11,comboutfac,Query!$O85),HLOOKUP(N$11,index1970,Query!$O85)/N$9 * HLOOKUP(N$11,comboutfac,Query!$O85) /N$8))</f>
        <v>0.83496903546969681</v>
      </c>
      <c r="O51" s="110">
        <f ca="1">IF($J$7=1,HLOOKUP(O$11,index1970,Query!$O85)/O$9,IF($J$7=2,HLOOKUP(O$11,index1970,Query!$O85)/O$9 * HLOOKUP(O$11,comboutfac,Query!$O85),HLOOKUP(O$11,index1970,Query!$O85)/O$9 * HLOOKUP(O$11,comboutfac,Query!$O85) /O$8))</f>
        <v>0.83496903546969681</v>
      </c>
      <c r="P51" s="110">
        <f ca="1">IF($J$7=1,HLOOKUP(P$11,index1970,Query!$O85)/P$9,IF($J$7=2,HLOOKUP(P$11,index1970,Query!$O85)/P$9 * HLOOKUP(P$11,comboutfac,Query!$O85),HLOOKUP(P$11,index1970,Query!$O85)/P$9 * HLOOKUP(P$11,comboutfac,Query!$O85) /P$8))</f>
        <v>0.79557386200093949</v>
      </c>
      <c r="Q51" s="110">
        <f ca="1">IF($J$7=1,HLOOKUP(Q$11,index1970,Query!$O85)/Q$9,IF($J$7=2,HLOOKUP(Q$11,index1970,Query!$O85)/Q$9 * HLOOKUP(Q$11,comboutfac,Query!$O85),HLOOKUP(Q$11,index1970,Query!$O85)/Q$9 * HLOOKUP(Q$11,comboutfac,Query!$O85) /Q$8))</f>
        <v>0.83496903546969659</v>
      </c>
      <c r="R51" s="110">
        <f ca="1">IF($J$7=1,HLOOKUP(R$11,index1970,Query!$O85)/R$9,IF($J$7=2,HLOOKUP(R$11,index1970,Query!$O85)/R$9 * HLOOKUP(R$11,comboutfac,Query!$O85),HLOOKUP(R$11,index1970,Query!$O85)/R$9 * HLOOKUP(R$11,comboutfac,Query!$O85) /R$8))</f>
        <v>0.79515041012047183</v>
      </c>
      <c r="S51" s="110">
        <f ca="1">IF($J$7=1,HLOOKUP(S$11,index1970,Query!$O85)/S$9,IF($J$7=2,HLOOKUP(S$11,index1970,Query!$O85)/S$9 * HLOOKUP(S$11,comboutfac,Query!$O85),HLOOKUP(S$11,index1970,Query!$O85)/S$9 * HLOOKUP(S$11,comboutfac,Query!$O85) /S$8))</f>
        <v>0.83496903546969659</v>
      </c>
      <c r="T51" s="110">
        <f ca="1">IF($J$7=1,HLOOKUP(T$11,index1970,Query!$O85)/T$9,IF($J$7=2,HLOOKUP(T$11,index1970,Query!$O85)/T$9 * HLOOKUP(T$11,comboutfac,Query!$O85),HLOOKUP(T$11,index1970,Query!$O85)/T$9 * HLOOKUP(T$11,comboutfac,Query!$O85) /T$8))</f>
        <v>0.83496903546969647</v>
      </c>
      <c r="U51" s="110">
        <f ca="1">IF($J$7=1,HLOOKUP(U$11,index1970,Query!$O85)/U$9,IF($J$7=2,HLOOKUP(U$11,index1970,Query!$O85)/U$9 * HLOOKUP(U$11,comboutfac,Query!$O85),HLOOKUP(U$11,index1970,Query!$O85)/U$9 * HLOOKUP(U$11,comboutfac,Query!$O85) /U$8))</f>
        <v>0.72049020942814324</v>
      </c>
      <c r="V51" s="110">
        <f ca="1">IF($J$7=1,HLOOKUP(V$11,index1970,Query!$O85)/V$9,IF($J$7=2,HLOOKUP(V$11,index1970,Query!$O85)/V$9 * HLOOKUP(V$11,comboutfac,Query!$O85),HLOOKUP(V$11,index1970,Query!$O85)/V$9 * HLOOKUP(V$11,comboutfac,Query!$O85) /V$8))</f>
        <v>0.8349690354696967</v>
      </c>
      <c r="W51" s="110">
        <f ca="1">IF($J$7=1,HLOOKUP(W$11,index1970,Query!$O85)/W$9,IF($J$7=2,HLOOKUP(W$11,index1970,Query!$O85)/W$9 * HLOOKUP(W$11,comboutfac,Query!$O85),HLOOKUP(W$11,index1970,Query!$O85)/W$9 * HLOOKUP(W$11,comboutfac,Query!$O85) /W$8))</f>
        <v>0.83582841958894283</v>
      </c>
      <c r="X51" s="110">
        <f ca="1">IF($J$7=1,HLOOKUP(X$11,index1970,Query!$O85)/X$9,IF($J$7=2,HLOOKUP(X$11,index1970,Query!$O85)/X$9 * HLOOKUP(X$11,comboutfac,Query!$O85),HLOOKUP(X$11,index1970,Query!$O85)/X$9 * HLOOKUP(X$11,comboutfac,Query!$O85) /X$8))</f>
        <v>0.8349690354696967</v>
      </c>
      <c r="Y51" s="110">
        <f ca="1">IF($J$7=1,HLOOKUP(Y$11,index1970,Query!$O85)/Y$9,IF($J$7=2,HLOOKUP(Y$11,index1970,Query!$O85)/Y$9 * HLOOKUP(Y$11,comboutfac,Query!$O85),HLOOKUP(Y$11,index1970,Query!$O85)/Y$9 * HLOOKUP(Y$11,comboutfac,Query!$O85) /Y$8))</f>
        <v>0.83467757441428847</v>
      </c>
      <c r="Z51" s="110">
        <f ca="1">IF($J$7=1,HLOOKUP(Z$11,index1970,Query!$O85)/Z$9,IF($J$7=2,HLOOKUP(Z$11,index1970,Query!$O85)/Z$9 * HLOOKUP(Z$11,comboutfac,Query!$O85),HLOOKUP(Z$11,index1970,Query!$O85)/Z$9 * HLOOKUP(Z$11,comboutfac,Query!$O85) /Z$8))</f>
        <v>0.82282785743828801</v>
      </c>
      <c r="AA51" s="110">
        <f ca="1">IF($J$7=1,HLOOKUP(AA$11,index1970,Query!$O85)/AA$9,IF($J$7=2,HLOOKUP(AA$11,index1970,Query!$O85)/AA$9 * HLOOKUP(AA$11,comboutfac,Query!$O85),HLOOKUP(AA$11,index1970,Query!$O85)/AA$9 * HLOOKUP(AA$11,comboutfac,Query!$O85) /AA$8))</f>
        <v>0.8349690354696967</v>
      </c>
      <c r="AB51" s="110">
        <f ca="1">IF($J$7=1,HLOOKUP(AB$11,index1970,Query!$O85)/AB$9,IF($J$7=2,HLOOKUP(AB$11,index1970,Query!$O85)/AB$9 * HLOOKUP(AB$11,comboutfac,Query!$O85),HLOOKUP(AB$11,index1970,Query!$O85)/AB$9 * HLOOKUP(AB$11,comboutfac,Query!$O85) /AB$8))</f>
        <v>0.84199012156124953</v>
      </c>
      <c r="AC51" s="110">
        <f ca="1">IF($J$7=1,HLOOKUP(AC$11,index1970,Query!$O85)/AC$9,IF($J$7=2,HLOOKUP(AC$11,index1970,Query!$O85)/AC$9 * HLOOKUP(AC$11,comboutfac,Query!$O85),HLOOKUP(AC$11,index1970,Query!$O85)/AC$9 * HLOOKUP(AC$11,comboutfac,Query!$O85) /AC$8))</f>
        <v>0.79497904580308165</v>
      </c>
      <c r="AD51" s="110">
        <f ca="1">IF($J$7=1,HLOOKUP(AD$11,index1970,Query!$O85)/AD$9,IF($J$7=2,HLOOKUP(AD$11,index1970,Query!$O85)/AD$9 * HLOOKUP(AD$11,comboutfac,Query!$O85),HLOOKUP(AD$11,index1970,Query!$O85)/AD$9 * HLOOKUP(AD$11,comboutfac,Query!$O85) /AD$8))</f>
        <v>0.8349690354696967</v>
      </c>
      <c r="AE51" s="110">
        <f ca="1">IF($J$7=1,HLOOKUP(AE$11,index1970,Query!$O85)/AE$9,IF($J$7=2,HLOOKUP(AE$11,index1970,Query!$O85)/AE$9 * HLOOKUP(AE$11,comboutfac,Query!$O85),HLOOKUP(AE$11,index1970,Query!$O85)/AE$9 * HLOOKUP(AE$11,comboutfac,Query!$O85) /AE$8))</f>
        <v>0.83496903546969647</v>
      </c>
      <c r="AF51" s="110">
        <f ca="1">IF($J$7=1,HLOOKUP(AF$11,index1970,Query!$O85)/AF$9,IF($J$7=2,HLOOKUP(AF$11,index1970,Query!$O85)/AF$9 * HLOOKUP(AF$11,comboutfac,Query!$O85),HLOOKUP(AF$11,index1970,Query!$O85)/AF$9 * HLOOKUP(AF$11,comboutfac,Query!$O85) /AF$8))</f>
        <v>0.83496903546969659</v>
      </c>
      <c r="AG51" s="110">
        <f ca="1">IF($J$7=1,HLOOKUP(AG$11,index1970,Query!$O85)/AG$9,IF($J$7=2,HLOOKUP(AG$11,index1970,Query!$O85)/AG$9 * HLOOKUP(AG$11,comboutfac,Query!$O85),HLOOKUP(AG$11,index1970,Query!$O85)/AG$9 * HLOOKUP(AG$11,comboutfac,Query!$O85) /AG$8))</f>
        <v>0.83496903546969659</v>
      </c>
      <c r="AH51" s="110">
        <f ca="1">IF($J$7=1,HLOOKUP(AH$11,index1970,Query!$O85)/AH$9,IF($J$7=2,HLOOKUP(AH$11,index1970,Query!$O85)/AH$9 * HLOOKUP(AH$11,comboutfac,Query!$O85),HLOOKUP(AH$11,index1970,Query!$O85)/AH$9 * HLOOKUP(AH$11,comboutfac,Query!$O85) /AH$8))</f>
        <v>0.83496903546969647</v>
      </c>
      <c r="AI51" s="110">
        <f ca="1">IF($J$7=1,HLOOKUP(AI$11,index1970,Query!$O85)/AI$9,IF($J$7=2,HLOOKUP(AI$11,index1970,Query!$O85)/AI$9 * HLOOKUP(AI$11,comboutfac,Query!$O85),HLOOKUP(AI$11,index1970,Query!$O85)/AI$9 * HLOOKUP(AI$11,comboutfac,Query!$O85) /AI$8))</f>
        <v>0.83510933925019759</v>
      </c>
      <c r="AJ51" s="110">
        <f ca="1">IF($J$7=1,HLOOKUP(AJ$11,index1970,Query!$O85)/AJ$9,IF($J$7=2,HLOOKUP(AJ$11,index1970,Query!$O85)/AJ$9 * HLOOKUP(AJ$11,comboutfac,Query!$O85),HLOOKUP(AJ$11,index1970,Query!$O85)/AJ$9 * HLOOKUP(AJ$11,comboutfac,Query!$O85) /AJ$8))</f>
        <v>0.83496903546969647</v>
      </c>
      <c r="AK51" s="110">
        <f ca="1">IF($J$7=1,HLOOKUP(AK$11,index1970,Query!$O85)/AK$9,IF($J$7=2,HLOOKUP(AK$11,index1970,Query!$O85)/AK$9 * HLOOKUP(AK$11,comboutfac,Query!$O85),HLOOKUP(AK$11,index1970,Query!$O85)/AK$9 * HLOOKUP(AK$11,comboutfac,Query!$O85) /AK$8))</f>
        <v>0.83496903546969681</v>
      </c>
      <c r="AL51" s="110">
        <f ca="1">IF($J$7=1,HLOOKUP(AL$11,index1970,Query!$O85)/AL$9,IF($J$7=2,HLOOKUP(AL$11,index1970,Query!$O85)/AL$9 * HLOOKUP(AL$11,comboutfac,Query!$O85),HLOOKUP(AL$11,index1970,Query!$O85)/AL$9 * HLOOKUP(AL$11,comboutfac,Query!$O85) /AL$8))</f>
        <v>0.79710126535577241</v>
      </c>
      <c r="AM51" s="110">
        <f ca="1">IF($J$7=1,HLOOKUP(AM$11,index1970,Query!$O85)/AM$9,IF($J$7=2,HLOOKUP(AM$11,index1970,Query!$O85)/AM$9 * HLOOKUP(AM$11,comboutfac,Query!$O85),HLOOKUP(AM$11,index1970,Query!$O85)/AM$9 * HLOOKUP(AM$11,comboutfac,Query!$O85) /AM$8))</f>
        <v>0.83496903546969659</v>
      </c>
      <c r="AN51" s="110">
        <f ca="1">IF($J$7=1,HLOOKUP(AN$11,index1970,Query!$O85)/AN$9,IF($J$7=2,HLOOKUP(AN$11,index1970,Query!$O85)/AN$9 * HLOOKUP(AN$11,comboutfac,Query!$O85),HLOOKUP(AN$11,index1970,Query!$O85)/AN$9 * HLOOKUP(AN$11,comboutfac,Query!$O85) /AN$8))</f>
        <v>0.79874713625462956</v>
      </c>
      <c r="AO51" s="110">
        <f ca="1">IF($J$7=1,HLOOKUP(AO$11,index1970,Query!$O85)/AO$9,IF($J$7=2,HLOOKUP(AO$11,index1970,Query!$O85)/AO$9 * HLOOKUP(AO$11,comboutfac,Query!$O85),HLOOKUP(AO$11,index1970,Query!$O85)/AO$9 * HLOOKUP(AO$11,comboutfac,Query!$O85) /AO$8))</f>
        <v>0.83496903546969659</v>
      </c>
      <c r="AP51" s="110">
        <f ca="1">IF($J$7=1,HLOOKUP(AP$11,index1970,Query!$O85)/AP$9,IF($J$7=2,HLOOKUP(AP$11,index1970,Query!$O85)/AP$9 * HLOOKUP(AP$11,comboutfac,Query!$O85),HLOOKUP(AP$11,index1970,Query!$O85)/AP$9 * HLOOKUP(AP$11,comboutfac,Query!$O85) /AP$8))</f>
        <v>0.83496903546969659</v>
      </c>
      <c r="AQ51" s="647">
        <f ca="1">IF($J$7=1,HLOOKUP(AQ$11,index1970,Query!$O85)/AQ$9,IF($J$7=2,HLOOKUP(AQ$11,index1970,Query!$O85)/AQ$9 * HLOOKUP(AQ$11,comboutfac,Query!$O85),HLOOKUP(AQ$11,index1970,Query!$O85)/AQ$9 * HLOOKUP(AQ$11,comboutfac,Query!$O85) /AQ$8))</f>
        <v>0.72049020942814324</v>
      </c>
      <c r="AR51" s="110">
        <f ca="1">IF($J$7=1,HLOOKUP(AR$11,index1970,Query!$O85)/AR$9,IF($J$7=2,HLOOKUP(AR$11,index1970,Query!$O85)/AR$9 * HLOOKUP(AR$11,comboutfac,Query!$O85),HLOOKUP(AR$11,index1970,Query!$O85)/AR$9 * HLOOKUP(AR$11,comboutfac,Query!$O85) /AR$8))</f>
        <v>0.83496903546969659</v>
      </c>
      <c r="AS51" s="194"/>
    </row>
    <row r="52" spans="1:45" s="112" customFormat="1">
      <c r="A52" s="111">
        <f t="shared" si="7"/>
        <v>2007</v>
      </c>
      <c r="B52" s="110">
        <f ca="1">IF($J$7=1,HLOOKUP(B$11,index1970,Query!$O86)/B$9,IF($J$7=2,HLOOKUP(B$11,index1970,Query!$O86)/B$9 * HLOOKUP(B$11,comboutfac,Query!$O86),HLOOKUP(B$11,index1970,Query!$O86)/B$9 * HLOOKUP(B$11,comboutfac,Query!$O86) /B$8))</f>
        <v>0.85751319942737836</v>
      </c>
      <c r="C52" s="110">
        <f ca="1">IF($J$7=1,HLOOKUP(C$11,index1970,Query!$O86)/C$9,IF($J$7=2,HLOOKUP(C$11,index1970,Query!$O86)/C$9 * HLOOKUP(C$11,comboutfac,Query!$O86),HLOOKUP(C$11,index1970,Query!$O86)/C$9 * HLOOKUP(C$11,comboutfac,Query!$O86) /C$8))</f>
        <v>0.85751319942737847</v>
      </c>
      <c r="D52" s="110">
        <f ca="1">IF($J$7=1,HLOOKUP(D$11,index1970,Query!$O86)/D$9,IF($J$7=2,HLOOKUP(D$11,index1970,Query!$O86)/D$9 * HLOOKUP(D$11,comboutfac,Query!$O86),HLOOKUP(D$11,index1970,Query!$O86)/D$9 * HLOOKUP(D$11,comboutfac,Query!$O86) /D$8))</f>
        <v>0.85751319942737847</v>
      </c>
      <c r="E52" s="110">
        <f ca="1">IF($J$7=1,HLOOKUP(E$11,index1970,Query!$O86)/E$9,IF($J$7=2,HLOOKUP(E$11,index1970,Query!$O86)/E$9 * HLOOKUP(E$11,comboutfac,Query!$O86),HLOOKUP(E$11,index1970,Query!$O86)/E$9 * HLOOKUP(E$11,comboutfac,Query!$O86) /E$8))</f>
        <v>0.86389586273481023</v>
      </c>
      <c r="F52" s="110">
        <f ca="1">IF($J$7=1,HLOOKUP(F$11,index1970,Query!$O86)/F$9,IF($J$7=2,HLOOKUP(F$11,index1970,Query!$O86)/F$9 * HLOOKUP(F$11,comboutfac,Query!$O86),HLOOKUP(F$11,index1970,Query!$O86)/F$9 * HLOOKUP(F$11,comboutfac,Query!$O86) /F$8))</f>
        <v>0.85751319942737847</v>
      </c>
      <c r="G52" s="110">
        <f ca="1">IF($J$7=1,HLOOKUP(G$11,index1970,Query!$O86)/G$9,IF($J$7=2,HLOOKUP(G$11,index1970,Query!$O86)/G$9 * HLOOKUP(G$11,comboutfac,Query!$O86),HLOOKUP(G$11,index1970,Query!$O86)/G$9 * HLOOKUP(G$11,comboutfac,Query!$O86) /G$8))</f>
        <v>0.85751319942737847</v>
      </c>
      <c r="H52" s="110">
        <f ca="1">IF($J$7=1,HLOOKUP(H$11,index1970,Query!$O86)/H$9,IF($J$7=2,HLOOKUP(H$11,index1970,Query!$O86)/H$9 * HLOOKUP(H$11,comboutfac,Query!$O86),HLOOKUP(H$11,index1970,Query!$O86)/H$9 * HLOOKUP(H$11,comboutfac,Query!$O86) /H$8))</f>
        <v>0.85751319942737847</v>
      </c>
      <c r="I52" s="110">
        <f ca="1">IF($J$7=1,HLOOKUP(I$11,index1970,Query!$O86)/I$9,IF($J$7=2,HLOOKUP(I$11,index1970,Query!$O86)/I$9 * HLOOKUP(I$11,comboutfac,Query!$O86),HLOOKUP(I$11,index1970,Query!$O86)/I$9 * HLOOKUP(I$11,comboutfac,Query!$O86) /I$8))</f>
        <v>0.85831863800143848</v>
      </c>
      <c r="J52" s="110">
        <f ca="1">IF($J$7=1,HLOOKUP(J$11,index1970,Query!$O86)/J$9,IF($J$7=2,HLOOKUP(J$11,index1970,Query!$O86)/J$9 * HLOOKUP(J$11,comboutfac,Query!$O86),HLOOKUP(J$11,index1970,Query!$O86)/J$9 * HLOOKUP(J$11,comboutfac,Query!$O86) /J$8))</f>
        <v>0.92294279829431081</v>
      </c>
      <c r="K52" s="110">
        <f ca="1">IF($J$7=1,HLOOKUP(K$11,index1970,Query!$O86)/K$9,IF($J$7=2,HLOOKUP(K$11,index1970,Query!$O86)/K$9 * HLOOKUP(K$11,comboutfac,Query!$O86),HLOOKUP(K$11,index1970,Query!$O86)/K$9 * HLOOKUP(K$11,comboutfac,Query!$O86) /K$8))</f>
        <v>0.81337048927941646</v>
      </c>
      <c r="L52" s="110">
        <f ca="1">IF($J$7=1,HLOOKUP(L$11,index1970,Query!$O86)/L$9,IF($J$7=2,HLOOKUP(L$11,index1970,Query!$O86)/L$9 * HLOOKUP(L$11,comboutfac,Query!$O86),HLOOKUP(L$11,index1970,Query!$O86)/L$9 * HLOOKUP(L$11,comboutfac,Query!$O86) /L$8))</f>
        <v>0.85200499545974784</v>
      </c>
      <c r="M52" s="110">
        <f ca="1">IF($J$7=1,HLOOKUP(M$11,index1970,Query!$O86)/M$9,IF($J$7=2,HLOOKUP(M$11,index1970,Query!$O86)/M$9 * HLOOKUP(M$11,comboutfac,Query!$O86),HLOOKUP(M$11,index1970,Query!$O86)/M$9 * HLOOKUP(M$11,comboutfac,Query!$O86) /M$8))</f>
        <v>0.85751319942737836</v>
      </c>
      <c r="N52" s="110">
        <f ca="1">IF($J$7=1,HLOOKUP(N$11,index1970,Query!$O86)/N$9,IF($J$7=2,HLOOKUP(N$11,index1970,Query!$O86)/N$9 * HLOOKUP(N$11,comboutfac,Query!$O86),HLOOKUP(N$11,index1970,Query!$O86)/N$9 * HLOOKUP(N$11,comboutfac,Query!$O86) /N$8))</f>
        <v>0.85751319942737847</v>
      </c>
      <c r="O52" s="110">
        <f ca="1">IF($J$7=1,HLOOKUP(O$11,index1970,Query!$O86)/O$9,IF($J$7=2,HLOOKUP(O$11,index1970,Query!$O86)/O$9 * HLOOKUP(O$11,comboutfac,Query!$O86),HLOOKUP(O$11,index1970,Query!$O86)/O$9 * HLOOKUP(O$11,comboutfac,Query!$O86) /O$8))</f>
        <v>0.85751319942737847</v>
      </c>
      <c r="P52" s="110">
        <f ca="1">IF($J$7=1,HLOOKUP(P$11,index1970,Query!$O86)/P$9,IF($J$7=2,HLOOKUP(P$11,index1970,Query!$O86)/P$9 * HLOOKUP(P$11,comboutfac,Query!$O86),HLOOKUP(P$11,index1970,Query!$O86)/P$9 * HLOOKUP(P$11,comboutfac,Query!$O86) /P$8))</f>
        <v>0.81496943128115051</v>
      </c>
      <c r="Q52" s="110">
        <f ca="1">IF($J$7=1,HLOOKUP(Q$11,index1970,Query!$O86)/Q$9,IF($J$7=2,HLOOKUP(Q$11,index1970,Query!$O86)/Q$9 * HLOOKUP(Q$11,comboutfac,Query!$O86),HLOOKUP(Q$11,index1970,Query!$O86)/Q$9 * HLOOKUP(Q$11,comboutfac,Query!$O86) /Q$8))</f>
        <v>0.85751319942737836</v>
      </c>
      <c r="R52" s="110">
        <f ca="1">IF($J$7=1,HLOOKUP(R$11,index1970,Query!$O86)/R$9,IF($J$7=2,HLOOKUP(R$11,index1970,Query!$O86)/R$9 * HLOOKUP(R$11,comboutfac,Query!$O86),HLOOKUP(R$11,index1970,Query!$O86)/R$9 * HLOOKUP(R$11,comboutfac,Query!$O86) /R$8))</f>
        <v>0.81448487774532108</v>
      </c>
      <c r="S52" s="110">
        <f ca="1">IF($J$7=1,HLOOKUP(S$11,index1970,Query!$O86)/S$9,IF($J$7=2,HLOOKUP(S$11,index1970,Query!$O86)/S$9 * HLOOKUP(S$11,comboutfac,Query!$O86),HLOOKUP(S$11,index1970,Query!$O86)/S$9 * HLOOKUP(S$11,comboutfac,Query!$O86) /S$8))</f>
        <v>0.85751319942737836</v>
      </c>
      <c r="T52" s="110">
        <f ca="1">IF($J$7=1,HLOOKUP(T$11,index1970,Query!$O86)/T$9,IF($J$7=2,HLOOKUP(T$11,index1970,Query!$O86)/T$9 * HLOOKUP(T$11,comboutfac,Query!$O86),HLOOKUP(T$11,index1970,Query!$O86)/T$9 * HLOOKUP(T$11,comboutfac,Query!$O86) /T$8))</f>
        <v>0.85751319942737836</v>
      </c>
      <c r="U52" s="110">
        <f ca="1">IF($J$7=1,HLOOKUP(U$11,index1970,Query!$O86)/U$9,IF($J$7=2,HLOOKUP(U$11,index1970,Query!$O86)/U$9 * HLOOKUP(U$11,comboutfac,Query!$O86),HLOOKUP(U$11,index1970,Query!$O86)/U$9 * HLOOKUP(U$11,comboutfac,Query!$O86) /U$8))</f>
        <v>0.75651471989955033</v>
      </c>
      <c r="V52" s="110">
        <f ca="1">IF($J$7=1,HLOOKUP(V$11,index1970,Query!$O86)/V$9,IF($J$7=2,HLOOKUP(V$11,index1970,Query!$O86)/V$9 * HLOOKUP(V$11,comboutfac,Query!$O86),HLOOKUP(V$11,index1970,Query!$O86)/V$9 * HLOOKUP(V$11,comboutfac,Query!$O86) /V$8))</f>
        <v>0.85751319942737847</v>
      </c>
      <c r="W52" s="110">
        <f ca="1">IF($J$7=1,HLOOKUP(W$11,index1970,Query!$O86)/W$9,IF($J$7=2,HLOOKUP(W$11,index1970,Query!$O86)/W$9 * HLOOKUP(W$11,comboutfac,Query!$O86),HLOOKUP(W$11,index1970,Query!$O86)/W$9 * HLOOKUP(W$11,comboutfac,Query!$O86) /W$8))</f>
        <v>0.8574951126585445</v>
      </c>
      <c r="X52" s="110">
        <f ca="1">IF($J$7=1,HLOOKUP(X$11,index1970,Query!$O86)/X$9,IF($J$7=2,HLOOKUP(X$11,index1970,Query!$O86)/X$9 * HLOOKUP(X$11,comboutfac,Query!$O86),HLOOKUP(X$11,index1970,Query!$O86)/X$9 * HLOOKUP(X$11,comboutfac,Query!$O86) /X$8))</f>
        <v>0.85751319942737847</v>
      </c>
      <c r="Y52" s="110">
        <f ca="1">IF($J$7=1,HLOOKUP(Y$11,index1970,Query!$O86)/Y$9,IF($J$7=2,HLOOKUP(Y$11,index1970,Query!$O86)/Y$9 * HLOOKUP(Y$11,comboutfac,Query!$O86),HLOOKUP(Y$11,index1970,Query!$O86)/Y$9 * HLOOKUP(Y$11,comboutfac,Query!$O86) /Y$8))</f>
        <v>0.85674011015041007</v>
      </c>
      <c r="Z52" s="110">
        <f ca="1">IF($J$7=1,HLOOKUP(Z$11,index1970,Query!$O86)/Z$9,IF($J$7=2,HLOOKUP(Z$11,index1970,Query!$O86)/Z$9 * HLOOKUP(Z$11,comboutfac,Query!$O86),HLOOKUP(Z$11,index1970,Query!$O86)/Z$9 * HLOOKUP(Z$11,comboutfac,Query!$O86) /Z$8))</f>
        <v>0.84383380937198471</v>
      </c>
      <c r="AA52" s="110">
        <f ca="1">IF($J$7=1,HLOOKUP(AA$11,index1970,Query!$O86)/AA$9,IF($J$7=2,HLOOKUP(AA$11,index1970,Query!$O86)/AA$9 * HLOOKUP(AA$11,comboutfac,Query!$O86),HLOOKUP(AA$11,index1970,Query!$O86)/AA$9 * HLOOKUP(AA$11,comboutfac,Query!$O86) /AA$8))</f>
        <v>0.85751319942737847</v>
      </c>
      <c r="AB52" s="110">
        <f ca="1">IF($J$7=1,HLOOKUP(AB$11,index1970,Query!$O86)/AB$9,IF($J$7=2,HLOOKUP(AB$11,index1970,Query!$O86)/AB$9 * HLOOKUP(AB$11,comboutfac,Query!$O86),HLOOKUP(AB$11,index1970,Query!$O86)/AB$9 * HLOOKUP(AB$11,comboutfac,Query!$O86) /AB$8))</f>
        <v>0.86386944120962927</v>
      </c>
      <c r="AC52" s="110">
        <f ca="1">IF($J$7=1,HLOOKUP(AC$11,index1970,Query!$O86)/AC$9,IF($J$7=2,HLOOKUP(AC$11,index1970,Query!$O86)/AC$9 * HLOOKUP(AC$11,comboutfac,Query!$O86),HLOOKUP(AC$11,index1970,Query!$O86)/AC$9 * HLOOKUP(AC$11,comboutfac,Query!$O86) /AC$8))</f>
        <v>0.81449934980970562</v>
      </c>
      <c r="AD52" s="110">
        <f ca="1">IF($J$7=1,HLOOKUP(AD$11,index1970,Query!$O86)/AD$9,IF($J$7=2,HLOOKUP(AD$11,index1970,Query!$O86)/AD$9 * HLOOKUP(AD$11,comboutfac,Query!$O86),HLOOKUP(AD$11,index1970,Query!$O86)/AD$9 * HLOOKUP(AD$11,comboutfac,Query!$O86) /AD$8))</f>
        <v>0.85751319942737847</v>
      </c>
      <c r="AE52" s="110">
        <f ca="1">IF($J$7=1,HLOOKUP(AE$11,index1970,Query!$O86)/AE$9,IF($J$7=2,HLOOKUP(AE$11,index1970,Query!$O86)/AE$9 * HLOOKUP(AE$11,comboutfac,Query!$O86),HLOOKUP(AE$11,index1970,Query!$O86)/AE$9 * HLOOKUP(AE$11,comboutfac,Query!$O86) /AE$8))</f>
        <v>0.85751319942737836</v>
      </c>
      <c r="AF52" s="110">
        <f ca="1">IF($J$7=1,HLOOKUP(AF$11,index1970,Query!$O86)/AF$9,IF($J$7=2,HLOOKUP(AF$11,index1970,Query!$O86)/AF$9 * HLOOKUP(AF$11,comboutfac,Query!$O86),HLOOKUP(AF$11,index1970,Query!$O86)/AF$9 * HLOOKUP(AF$11,comboutfac,Query!$O86) /AF$8))</f>
        <v>0.85751319942737836</v>
      </c>
      <c r="AG52" s="110">
        <f ca="1">IF($J$7=1,HLOOKUP(AG$11,index1970,Query!$O86)/AG$9,IF($J$7=2,HLOOKUP(AG$11,index1970,Query!$O86)/AG$9 * HLOOKUP(AG$11,comboutfac,Query!$O86),HLOOKUP(AG$11,index1970,Query!$O86)/AG$9 * HLOOKUP(AG$11,comboutfac,Query!$O86) /AG$8))</f>
        <v>0.85751319942737836</v>
      </c>
      <c r="AH52" s="110">
        <f ca="1">IF($J$7=1,HLOOKUP(AH$11,index1970,Query!$O86)/AH$9,IF($J$7=2,HLOOKUP(AH$11,index1970,Query!$O86)/AH$9 * HLOOKUP(AH$11,comboutfac,Query!$O86),HLOOKUP(AH$11,index1970,Query!$O86)/AH$9 * HLOOKUP(AH$11,comboutfac,Query!$O86) /AH$8))</f>
        <v>0.85751319942737836</v>
      </c>
      <c r="AI52" s="110">
        <f ca="1">IF($J$7=1,HLOOKUP(AI$11,index1970,Query!$O86)/AI$9,IF($J$7=2,HLOOKUP(AI$11,index1970,Query!$O86)/AI$9 * HLOOKUP(AI$11,comboutfac,Query!$O86),HLOOKUP(AI$11,index1970,Query!$O86)/AI$9 * HLOOKUP(AI$11,comboutfac,Query!$O86) /AI$8))</f>
        <v>0.85764241286283127</v>
      </c>
      <c r="AJ52" s="110">
        <f ca="1">IF($J$7=1,HLOOKUP(AJ$11,index1970,Query!$O86)/AJ$9,IF($J$7=2,HLOOKUP(AJ$11,index1970,Query!$O86)/AJ$9 * HLOOKUP(AJ$11,comboutfac,Query!$O86),HLOOKUP(AJ$11,index1970,Query!$O86)/AJ$9 * HLOOKUP(AJ$11,comboutfac,Query!$O86) /AJ$8))</f>
        <v>0.85751319942737836</v>
      </c>
      <c r="AK52" s="110">
        <f ca="1">IF($J$7=1,HLOOKUP(AK$11,index1970,Query!$O86)/AK$9,IF($J$7=2,HLOOKUP(AK$11,index1970,Query!$O86)/AK$9 * HLOOKUP(AK$11,comboutfac,Query!$O86),HLOOKUP(AK$11,index1970,Query!$O86)/AK$9 * HLOOKUP(AK$11,comboutfac,Query!$O86) /AK$8))</f>
        <v>0.85751319942737847</v>
      </c>
      <c r="AL52" s="110">
        <f ca="1">IF($J$7=1,HLOOKUP(AL$11,index1970,Query!$O86)/AL$9,IF($J$7=2,HLOOKUP(AL$11,index1970,Query!$O86)/AL$9 * HLOOKUP(AL$11,comboutfac,Query!$O86),HLOOKUP(AL$11,index1970,Query!$O86)/AL$9 * HLOOKUP(AL$11,comboutfac,Query!$O86) /AL$8))</f>
        <v>0.81666182148982458</v>
      </c>
      <c r="AM52" s="110">
        <f ca="1">IF($J$7=1,HLOOKUP(AM$11,index1970,Query!$O86)/AM$9,IF($J$7=2,HLOOKUP(AM$11,index1970,Query!$O86)/AM$9 * HLOOKUP(AM$11,comboutfac,Query!$O86),HLOOKUP(AM$11,index1970,Query!$O86)/AM$9 * HLOOKUP(AM$11,comboutfac,Query!$O86) /AM$8))</f>
        <v>0.85751319942737836</v>
      </c>
      <c r="AN52" s="110">
        <f ca="1">IF($J$7=1,HLOOKUP(AN$11,index1970,Query!$O86)/AN$9,IF($J$7=2,HLOOKUP(AN$11,index1970,Query!$O86)/AN$9 * HLOOKUP(AN$11,comboutfac,Query!$O86),HLOOKUP(AN$11,index1970,Query!$O86)/AN$9 * HLOOKUP(AN$11,comboutfac,Query!$O86) /AN$8))</f>
        <v>0.8183086916628276</v>
      </c>
      <c r="AO52" s="110">
        <f ca="1">IF($J$7=1,HLOOKUP(AO$11,index1970,Query!$O86)/AO$9,IF($J$7=2,HLOOKUP(AO$11,index1970,Query!$O86)/AO$9 * HLOOKUP(AO$11,comboutfac,Query!$O86),HLOOKUP(AO$11,index1970,Query!$O86)/AO$9 * HLOOKUP(AO$11,comboutfac,Query!$O86) /AO$8))</f>
        <v>0.85751319942737836</v>
      </c>
      <c r="AP52" s="110">
        <f ca="1">IF($J$7=1,HLOOKUP(AP$11,index1970,Query!$O86)/AP$9,IF($J$7=2,HLOOKUP(AP$11,index1970,Query!$O86)/AP$9 * HLOOKUP(AP$11,comboutfac,Query!$O86),HLOOKUP(AP$11,index1970,Query!$O86)/AP$9 * HLOOKUP(AP$11,comboutfac,Query!$O86) /AP$8))</f>
        <v>0.85751319942737836</v>
      </c>
      <c r="AQ52" s="647">
        <f ca="1">IF($J$7=1,HLOOKUP(AQ$11,index1970,Query!$O86)/AQ$9,IF($J$7=2,HLOOKUP(AQ$11,index1970,Query!$O86)/AQ$9 * HLOOKUP(AQ$11,comboutfac,Query!$O86),HLOOKUP(AQ$11,index1970,Query!$O86)/AQ$9 * HLOOKUP(AQ$11,comboutfac,Query!$O86) /AQ$8))</f>
        <v>0.75651471989955033</v>
      </c>
      <c r="AR52" s="110">
        <f ca="1">IF($J$7=1,HLOOKUP(AR$11,index1970,Query!$O86)/AR$9,IF($J$7=2,HLOOKUP(AR$11,index1970,Query!$O86)/AR$9 * HLOOKUP(AR$11,comboutfac,Query!$O86),HLOOKUP(AR$11,index1970,Query!$O86)/AR$9 * HLOOKUP(AR$11,comboutfac,Query!$O86) /AR$8))</f>
        <v>0.85751319942737836</v>
      </c>
      <c r="AS52" s="194"/>
    </row>
    <row r="53" spans="1:45" s="112" customFormat="1">
      <c r="A53" s="111">
        <f t="shared" si="7"/>
        <v>2008</v>
      </c>
      <c r="B53" s="110">
        <f ca="1">IF($J$7=1,HLOOKUP(B$11,index1970,Query!$O87)/B$9,IF($J$7=2,HLOOKUP(B$11,index1970,Query!$O87)/B$9 * HLOOKUP(B$11,comboutfac,Query!$O87),HLOOKUP(B$11,index1970,Query!$O87)/B$9 * HLOOKUP(B$11,comboutfac,Query!$O87) /B$8))</f>
        <v>0.87809351621363552</v>
      </c>
      <c r="C53" s="110">
        <f ca="1">IF($J$7=1,HLOOKUP(C$11,index1970,Query!$O87)/C$9,IF($J$7=2,HLOOKUP(C$11,index1970,Query!$O87)/C$9 * HLOOKUP(C$11,comboutfac,Query!$O87),HLOOKUP(C$11,index1970,Query!$O87)/C$9 * HLOOKUP(C$11,comboutfac,Query!$O87) /C$8))</f>
        <v>0.87809351621363552</v>
      </c>
      <c r="D53" s="110">
        <f ca="1">IF($J$7=1,HLOOKUP(D$11,index1970,Query!$O87)/D$9,IF($J$7=2,HLOOKUP(D$11,index1970,Query!$O87)/D$9 * HLOOKUP(D$11,comboutfac,Query!$O87),HLOOKUP(D$11,index1970,Query!$O87)/D$9 * HLOOKUP(D$11,comboutfac,Query!$O87) /D$8))</f>
        <v>0.87809351621363552</v>
      </c>
      <c r="E53" s="110">
        <f ca="1">IF($J$7=1,HLOOKUP(E$11,index1970,Query!$O87)/E$9,IF($J$7=2,HLOOKUP(E$11,index1970,Query!$O87)/E$9 * HLOOKUP(E$11,comboutfac,Query!$O87),HLOOKUP(E$11,index1970,Query!$O87)/E$9 * HLOOKUP(E$11,comboutfac,Query!$O87) /E$8))</f>
        <v>0.89137013081406224</v>
      </c>
      <c r="F53" s="110">
        <f ca="1">IF($J$7=1,HLOOKUP(F$11,index1970,Query!$O87)/F$9,IF($J$7=2,HLOOKUP(F$11,index1970,Query!$O87)/F$9 * HLOOKUP(F$11,comboutfac,Query!$O87),HLOOKUP(F$11,index1970,Query!$O87)/F$9 * HLOOKUP(F$11,comboutfac,Query!$O87) /F$8))</f>
        <v>0.87809351621363552</v>
      </c>
      <c r="G53" s="110">
        <f ca="1">IF($J$7=1,HLOOKUP(G$11,index1970,Query!$O87)/G$9,IF($J$7=2,HLOOKUP(G$11,index1970,Query!$O87)/G$9 * HLOOKUP(G$11,comboutfac,Query!$O87),HLOOKUP(G$11,index1970,Query!$O87)/G$9 * HLOOKUP(G$11,comboutfac,Query!$O87) /G$8))</f>
        <v>0.87809351621363563</v>
      </c>
      <c r="H53" s="110">
        <f ca="1">IF($J$7=1,HLOOKUP(H$11,index1970,Query!$O87)/H$9,IF($J$7=2,HLOOKUP(H$11,index1970,Query!$O87)/H$9 * HLOOKUP(H$11,comboutfac,Query!$O87),HLOOKUP(H$11,index1970,Query!$O87)/H$9 * HLOOKUP(H$11,comboutfac,Query!$O87) /H$8))</f>
        <v>0.87809351621363563</v>
      </c>
      <c r="I53" s="110">
        <f ca="1">IF($J$7=1,HLOOKUP(I$11,index1970,Query!$O87)/I$9,IF($J$7=2,HLOOKUP(I$11,index1970,Query!$O87)/I$9 * HLOOKUP(I$11,comboutfac,Query!$O87),HLOOKUP(I$11,index1970,Query!$O87)/I$9 * HLOOKUP(I$11,comboutfac,Query!$O87) /I$8))</f>
        <v>0.87985590026558635</v>
      </c>
      <c r="J53" s="110">
        <f ca="1">IF($J$7=1,HLOOKUP(J$11,index1970,Query!$O87)/J$9,IF($J$7=2,HLOOKUP(J$11,index1970,Query!$O87)/J$9 * HLOOKUP(J$11,comboutfac,Query!$O87),HLOOKUP(J$11,index1970,Query!$O87)/J$9 * HLOOKUP(J$11,comboutfac,Query!$O87) /J$8))</f>
        <v>1.2468957204956139</v>
      </c>
      <c r="K53" s="110">
        <f ca="1">IF($J$7=1,HLOOKUP(K$11,index1970,Query!$O87)/K$9,IF($J$7=2,HLOOKUP(K$11,index1970,Query!$O87)/K$9 * HLOOKUP(K$11,comboutfac,Query!$O87),HLOOKUP(K$11,index1970,Query!$O87)/K$9 * HLOOKUP(K$11,comboutfac,Query!$O87) /K$8))</f>
        <v>0.8392379113081232</v>
      </c>
      <c r="L53" s="110">
        <f ca="1">IF($J$7=1,HLOOKUP(L$11,index1970,Query!$O87)/L$9,IF($J$7=2,HLOOKUP(L$11,index1970,Query!$O87)/L$9 * HLOOKUP(L$11,comboutfac,Query!$O87),HLOOKUP(L$11,index1970,Query!$O87)/L$9 * HLOOKUP(L$11,comboutfac,Query!$O87) /L$8))</f>
        <v>0.87367641864087631</v>
      </c>
      <c r="M53" s="110">
        <f ca="1">IF($J$7=1,HLOOKUP(M$11,index1970,Query!$O87)/M$9,IF($J$7=2,HLOOKUP(M$11,index1970,Query!$O87)/M$9 * HLOOKUP(M$11,comboutfac,Query!$O87),HLOOKUP(M$11,index1970,Query!$O87)/M$9 * HLOOKUP(M$11,comboutfac,Query!$O87) /M$8))</f>
        <v>0.87809351621363552</v>
      </c>
      <c r="N53" s="110">
        <f ca="1">IF($J$7=1,HLOOKUP(N$11,index1970,Query!$O87)/N$9,IF($J$7=2,HLOOKUP(N$11,index1970,Query!$O87)/N$9 * HLOOKUP(N$11,comboutfac,Query!$O87),HLOOKUP(N$11,index1970,Query!$O87)/N$9 * HLOOKUP(N$11,comboutfac,Query!$O87) /N$8))</f>
        <v>0.87809351621363552</v>
      </c>
      <c r="O53" s="110">
        <f ca="1">IF($J$7=1,HLOOKUP(O$11,index1970,Query!$O87)/O$9,IF($J$7=2,HLOOKUP(O$11,index1970,Query!$O87)/O$9 * HLOOKUP(O$11,comboutfac,Query!$O87),HLOOKUP(O$11,index1970,Query!$O87)/O$9 * HLOOKUP(O$11,comboutfac,Query!$O87) /O$8))</f>
        <v>0.87809351621363552</v>
      </c>
      <c r="P53" s="110">
        <f ca="1">IF($J$7=1,HLOOKUP(P$11,index1970,Query!$O87)/P$9,IF($J$7=2,HLOOKUP(P$11,index1970,Query!$O87)/P$9 * HLOOKUP(P$11,comboutfac,Query!$O87),HLOOKUP(P$11,index1970,Query!$O87)/P$9 * HLOOKUP(P$11,comboutfac,Query!$O87) /P$8))</f>
        <v>0.84058144316575001</v>
      </c>
      <c r="Q53" s="110">
        <f ca="1">IF($J$7=1,HLOOKUP(Q$11,index1970,Query!$O87)/Q$9,IF($J$7=2,HLOOKUP(Q$11,index1970,Query!$O87)/Q$9 * HLOOKUP(Q$11,comboutfac,Query!$O87),HLOOKUP(Q$11,index1970,Query!$O87)/Q$9 * HLOOKUP(Q$11,comboutfac,Query!$O87) /Q$8))</f>
        <v>0.87809351621363541</v>
      </c>
      <c r="R53" s="110">
        <f ca="1">IF($J$7=1,HLOOKUP(R$11,index1970,Query!$O87)/R$9,IF($J$7=2,HLOOKUP(R$11,index1970,Query!$O87)/R$9 * HLOOKUP(R$11,comboutfac,Query!$O87),HLOOKUP(R$11,index1970,Query!$O87)/R$9 * HLOOKUP(R$11,comboutfac,Query!$O87) /R$8))</f>
        <v>0.84023425298083532</v>
      </c>
      <c r="S53" s="110">
        <f ca="1">IF($J$7=1,HLOOKUP(S$11,index1970,Query!$O87)/S$9,IF($J$7=2,HLOOKUP(S$11,index1970,Query!$O87)/S$9 * HLOOKUP(S$11,comboutfac,Query!$O87),HLOOKUP(S$11,index1970,Query!$O87)/S$9 * HLOOKUP(S$11,comboutfac,Query!$O87) /S$8))</f>
        <v>0.87809351621363541</v>
      </c>
      <c r="T53" s="110">
        <f ca="1">IF($J$7=1,HLOOKUP(T$11,index1970,Query!$O87)/T$9,IF($J$7=2,HLOOKUP(T$11,index1970,Query!$O87)/T$9 * HLOOKUP(T$11,comboutfac,Query!$O87),HLOOKUP(T$11,index1970,Query!$O87)/T$9 * HLOOKUP(T$11,comboutfac,Query!$O87) /T$8))</f>
        <v>0.87809351621363552</v>
      </c>
      <c r="U53" s="110">
        <f ca="1">IF($J$7=1,HLOOKUP(U$11,index1970,Query!$O87)/U$9,IF($J$7=2,HLOOKUP(U$11,index1970,Query!$O87)/U$9 * HLOOKUP(U$11,comboutfac,Query!$O87),HLOOKUP(U$11,index1970,Query!$O87)/U$9 * HLOOKUP(U$11,comboutfac,Query!$O87) /U$8))</f>
        <v>0.79282742645472881</v>
      </c>
      <c r="V53" s="110">
        <f ca="1">IF($J$7=1,HLOOKUP(V$11,index1970,Query!$O87)/V$9,IF($J$7=2,HLOOKUP(V$11,index1970,Query!$O87)/V$9 * HLOOKUP(V$11,comboutfac,Query!$O87),HLOOKUP(V$11,index1970,Query!$O87)/V$9 * HLOOKUP(V$11,comboutfac,Query!$O87) /V$8))</f>
        <v>0.87809351621363563</v>
      </c>
      <c r="W53" s="110">
        <f ca="1">IF($J$7=1,HLOOKUP(W$11,index1970,Query!$O87)/W$9,IF($J$7=2,HLOOKUP(W$11,index1970,Query!$O87)/W$9 * HLOOKUP(W$11,comboutfac,Query!$O87),HLOOKUP(W$11,index1970,Query!$O87)/W$9 * HLOOKUP(W$11,comboutfac,Query!$O87) /W$8))</f>
        <v>0.88388361399631732</v>
      </c>
      <c r="X53" s="110">
        <f ca="1">IF($J$7=1,HLOOKUP(X$11,index1970,Query!$O87)/X$9,IF($J$7=2,HLOOKUP(X$11,index1970,Query!$O87)/X$9 * HLOOKUP(X$11,comboutfac,Query!$O87),HLOOKUP(X$11,index1970,Query!$O87)/X$9 * HLOOKUP(X$11,comboutfac,Query!$O87) /X$8))</f>
        <v>0.87809351621363563</v>
      </c>
      <c r="Y53" s="110">
        <f ca="1">IF($J$7=1,HLOOKUP(Y$11,index1970,Query!$O87)/Y$9,IF($J$7=2,HLOOKUP(Y$11,index1970,Query!$O87)/Y$9 * HLOOKUP(Y$11,comboutfac,Query!$O87),HLOOKUP(Y$11,index1970,Query!$O87)/Y$9 * HLOOKUP(Y$11,comboutfac,Query!$O87) /Y$8))</f>
        <v>0.88237026977191824</v>
      </c>
      <c r="Z53" s="110">
        <f ca="1">IF($J$7=1,HLOOKUP(Z$11,index1970,Query!$O87)/Z$9,IF($J$7=2,HLOOKUP(Z$11,index1970,Query!$O87)/Z$9 * HLOOKUP(Z$11,comboutfac,Query!$O87),HLOOKUP(Z$11,index1970,Query!$O87)/Z$9 * HLOOKUP(Z$11,comboutfac,Query!$O87) /Z$8))</f>
        <v>0.89164894316107757</v>
      </c>
      <c r="AA53" s="110">
        <f ca="1">IF($J$7=1,HLOOKUP(AA$11,index1970,Query!$O87)/AA$9,IF($J$7=2,HLOOKUP(AA$11,index1970,Query!$O87)/AA$9 * HLOOKUP(AA$11,comboutfac,Query!$O87),HLOOKUP(AA$11,index1970,Query!$O87)/AA$9 * HLOOKUP(AA$11,comboutfac,Query!$O87) /AA$8))</f>
        <v>0.87809351621363563</v>
      </c>
      <c r="AB53" s="110">
        <f ca="1">IF($J$7=1,HLOOKUP(AB$11,index1970,Query!$O87)/AB$9,IF($J$7=2,HLOOKUP(AB$11,index1970,Query!$O87)/AB$9 * HLOOKUP(AB$11,comboutfac,Query!$O87),HLOOKUP(AB$11,index1970,Query!$O87)/AB$9 * HLOOKUP(AB$11,comboutfac,Query!$O87) /AB$8))</f>
        <v>0.88771508404095223</v>
      </c>
      <c r="AC53" s="110">
        <f ca="1">IF($J$7=1,HLOOKUP(AC$11,index1970,Query!$O87)/AC$9,IF($J$7=2,HLOOKUP(AC$11,index1970,Query!$O87)/AC$9 * HLOOKUP(AC$11,comboutfac,Query!$O87),HLOOKUP(AC$11,index1970,Query!$O87)/AC$9 * HLOOKUP(AC$11,comboutfac,Query!$O87) /AC$8))</f>
        <v>0.88964440829583247</v>
      </c>
      <c r="AD53" s="110">
        <f ca="1">IF($J$7=1,HLOOKUP(AD$11,index1970,Query!$O87)/AD$9,IF($J$7=2,HLOOKUP(AD$11,index1970,Query!$O87)/AD$9 * HLOOKUP(AD$11,comboutfac,Query!$O87),HLOOKUP(AD$11,index1970,Query!$O87)/AD$9 * HLOOKUP(AD$11,comboutfac,Query!$O87) /AD$8))</f>
        <v>0.87809351621363563</v>
      </c>
      <c r="AE53" s="110">
        <f ca="1">IF($J$7=1,HLOOKUP(AE$11,index1970,Query!$O87)/AE$9,IF($J$7=2,HLOOKUP(AE$11,index1970,Query!$O87)/AE$9 * HLOOKUP(AE$11,comboutfac,Query!$O87),HLOOKUP(AE$11,index1970,Query!$O87)/AE$9 * HLOOKUP(AE$11,comboutfac,Query!$O87) /AE$8))</f>
        <v>0.87809351621363552</v>
      </c>
      <c r="AF53" s="110">
        <f ca="1">IF($J$7=1,HLOOKUP(AF$11,index1970,Query!$O87)/AF$9,IF($J$7=2,HLOOKUP(AF$11,index1970,Query!$O87)/AF$9 * HLOOKUP(AF$11,comboutfac,Query!$O87),HLOOKUP(AF$11,index1970,Query!$O87)/AF$9 * HLOOKUP(AF$11,comboutfac,Query!$O87) /AF$8))</f>
        <v>0.87809351621363541</v>
      </c>
      <c r="AG53" s="110">
        <f ca="1">IF($J$7=1,HLOOKUP(AG$11,index1970,Query!$O87)/AG$9,IF($J$7=2,HLOOKUP(AG$11,index1970,Query!$O87)/AG$9 * HLOOKUP(AG$11,comboutfac,Query!$O87),HLOOKUP(AG$11,index1970,Query!$O87)/AG$9 * HLOOKUP(AG$11,comboutfac,Query!$O87) /AG$8))</f>
        <v>0.87809351621363552</v>
      </c>
      <c r="AH53" s="110">
        <f ca="1">IF($J$7=1,HLOOKUP(AH$11,index1970,Query!$O87)/AH$9,IF($J$7=2,HLOOKUP(AH$11,index1970,Query!$O87)/AH$9 * HLOOKUP(AH$11,comboutfac,Query!$O87),HLOOKUP(AH$11,index1970,Query!$O87)/AH$9 * HLOOKUP(AH$11,comboutfac,Query!$O87) /AH$8))</f>
        <v>0.87809351621363552</v>
      </c>
      <c r="AI53" s="110">
        <f ca="1">IF($J$7=1,HLOOKUP(AI$11,index1970,Query!$O87)/AI$9,IF($J$7=2,HLOOKUP(AI$11,index1970,Query!$O87)/AI$9 * HLOOKUP(AI$11,comboutfac,Query!$O87),HLOOKUP(AI$11,index1970,Query!$O87)/AI$9 * HLOOKUP(AI$11,comboutfac,Query!$O87) /AI$8))</f>
        <v>0.87826918828231215</v>
      </c>
      <c r="AJ53" s="110">
        <f ca="1">IF($J$7=1,HLOOKUP(AJ$11,index1970,Query!$O87)/AJ$9,IF($J$7=2,HLOOKUP(AJ$11,index1970,Query!$O87)/AJ$9 * HLOOKUP(AJ$11,comboutfac,Query!$O87),HLOOKUP(AJ$11,index1970,Query!$O87)/AJ$9 * HLOOKUP(AJ$11,comboutfac,Query!$O87) /AJ$8))</f>
        <v>0.87809351621363552</v>
      </c>
      <c r="AK53" s="110">
        <f ca="1">IF($J$7=1,HLOOKUP(AK$11,index1970,Query!$O87)/AK$9,IF($J$7=2,HLOOKUP(AK$11,index1970,Query!$O87)/AK$9 * HLOOKUP(AK$11,comboutfac,Query!$O87),HLOOKUP(AK$11,index1970,Query!$O87)/AK$9 * HLOOKUP(AK$11,comboutfac,Query!$O87) /AK$8))</f>
        <v>0.87809351621363552</v>
      </c>
      <c r="AL53" s="110">
        <f ca="1">IF($J$7=1,HLOOKUP(AL$11,index1970,Query!$O87)/AL$9,IF($J$7=2,HLOOKUP(AL$11,index1970,Query!$O87)/AL$9 * HLOOKUP(AL$11,comboutfac,Query!$O87),HLOOKUP(AL$11,index1970,Query!$O87)/AL$9 * HLOOKUP(AL$11,comboutfac,Query!$O87) /AL$8))</f>
        <v>0.84204834850864008</v>
      </c>
      <c r="AM53" s="110">
        <f ca="1">IF($J$7=1,HLOOKUP(AM$11,index1970,Query!$O87)/AM$9,IF($J$7=2,HLOOKUP(AM$11,index1970,Query!$O87)/AM$9 * HLOOKUP(AM$11,comboutfac,Query!$O87),HLOOKUP(AM$11,index1970,Query!$O87)/AM$9 * HLOOKUP(AM$11,comboutfac,Query!$O87) /AM$8))</f>
        <v>0.87809351621363541</v>
      </c>
      <c r="AN53" s="110">
        <f ca="1">IF($J$7=1,HLOOKUP(AN$11,index1970,Query!$O87)/AN$9,IF($J$7=2,HLOOKUP(AN$11,index1970,Query!$O87)/AN$9 * HLOOKUP(AN$11,comboutfac,Query!$O87),HLOOKUP(AN$11,index1970,Query!$O87)/AN$9 * HLOOKUP(AN$11,comboutfac,Query!$O87) /AN$8))</f>
        <v>0.84375921170090962</v>
      </c>
      <c r="AO53" s="110">
        <f ca="1">IF($J$7=1,HLOOKUP(AO$11,index1970,Query!$O87)/AO$9,IF($J$7=2,HLOOKUP(AO$11,index1970,Query!$O87)/AO$9 * HLOOKUP(AO$11,comboutfac,Query!$O87),HLOOKUP(AO$11,index1970,Query!$O87)/AO$9 * HLOOKUP(AO$11,comboutfac,Query!$O87) /AO$8))</f>
        <v>0.87809351621363541</v>
      </c>
      <c r="AP53" s="110">
        <f ca="1">IF($J$7=1,HLOOKUP(AP$11,index1970,Query!$O87)/AP$9,IF($J$7=2,HLOOKUP(AP$11,index1970,Query!$O87)/AP$9 * HLOOKUP(AP$11,comboutfac,Query!$O87),HLOOKUP(AP$11,index1970,Query!$O87)/AP$9 * HLOOKUP(AP$11,comboutfac,Query!$O87) /AP$8))</f>
        <v>0.87809351621363541</v>
      </c>
      <c r="AQ53" s="647">
        <f ca="1">IF($J$7=1,HLOOKUP(AQ$11,index1970,Query!$O87)/AQ$9,IF($J$7=2,HLOOKUP(AQ$11,index1970,Query!$O87)/AQ$9 * HLOOKUP(AQ$11,comboutfac,Query!$O87),HLOOKUP(AQ$11,index1970,Query!$O87)/AQ$9 * HLOOKUP(AQ$11,comboutfac,Query!$O87) /AQ$8))</f>
        <v>0.79282742645472881</v>
      </c>
      <c r="AR53" s="110">
        <f ca="1">IF($J$7=1,HLOOKUP(AR$11,index1970,Query!$O87)/AR$9,IF($J$7=2,HLOOKUP(AR$11,index1970,Query!$O87)/AR$9 * HLOOKUP(AR$11,comboutfac,Query!$O87),HLOOKUP(AR$11,index1970,Query!$O87)/AR$9 * HLOOKUP(AR$11,comboutfac,Query!$O87) /AR$8))</f>
        <v>0.87809351621363552</v>
      </c>
      <c r="AS53" s="194"/>
    </row>
    <row r="54" spans="1:45" s="112" customFormat="1">
      <c r="A54" s="111">
        <f t="shared" si="7"/>
        <v>2009</v>
      </c>
      <c r="B54" s="110">
        <f ca="1">IF($J$7=1,HLOOKUP(B$11,index1970,Query!$O88)/B$9,IF($J$7=2,HLOOKUP(B$11,index1970,Query!$O88)/B$9 * HLOOKUP(B$11,comboutfac,Query!$O88),HLOOKUP(B$11,index1970,Query!$O88)/B$9 * HLOOKUP(B$11,comboutfac,Query!$O88) /B$8))</f>
        <v>0.89126491895684001</v>
      </c>
      <c r="C54" s="110">
        <f ca="1">IF($J$7=1,HLOOKUP(C$11,index1970,Query!$O88)/C$9,IF($J$7=2,HLOOKUP(C$11,index1970,Query!$O88)/C$9 * HLOOKUP(C$11,comboutfac,Query!$O88),HLOOKUP(C$11,index1970,Query!$O88)/C$9 * HLOOKUP(C$11,comboutfac,Query!$O88) /C$8))</f>
        <v>0.89126491895684001</v>
      </c>
      <c r="D54" s="110">
        <f ca="1">IF($J$7=1,HLOOKUP(D$11,index1970,Query!$O88)/D$9,IF($J$7=2,HLOOKUP(D$11,index1970,Query!$O88)/D$9 * HLOOKUP(D$11,comboutfac,Query!$O88),HLOOKUP(D$11,index1970,Query!$O88)/D$9 * HLOOKUP(D$11,comboutfac,Query!$O88) /D$8))</f>
        <v>0.89126491895684001</v>
      </c>
      <c r="E54" s="110">
        <f ca="1">IF($J$7=1,HLOOKUP(E$11,index1970,Query!$O88)/E$9,IF($J$7=2,HLOOKUP(E$11,index1970,Query!$O88)/E$9 * HLOOKUP(E$11,comboutfac,Query!$O88),HLOOKUP(E$11,index1970,Query!$O88)/E$9 * HLOOKUP(E$11,comboutfac,Query!$O88) /E$8))</f>
        <v>0.92526499575180177</v>
      </c>
      <c r="F54" s="110">
        <f ca="1">IF($J$7=1,HLOOKUP(F$11,index1970,Query!$O88)/F$9,IF($J$7=2,HLOOKUP(F$11,index1970,Query!$O88)/F$9 * HLOOKUP(F$11,comboutfac,Query!$O88),HLOOKUP(F$11,index1970,Query!$O88)/F$9 * HLOOKUP(F$11,comboutfac,Query!$O88) /F$8))</f>
        <v>0.89126491895684001</v>
      </c>
      <c r="G54" s="110">
        <f ca="1">IF($J$7=1,HLOOKUP(G$11,index1970,Query!$O88)/G$9,IF($J$7=2,HLOOKUP(G$11,index1970,Query!$O88)/G$9 * HLOOKUP(G$11,comboutfac,Query!$O88),HLOOKUP(G$11,index1970,Query!$O88)/G$9 * HLOOKUP(G$11,comboutfac,Query!$O88) /G$8))</f>
        <v>0.89126491895684001</v>
      </c>
      <c r="H54" s="110">
        <f ca="1">IF($J$7=1,HLOOKUP(H$11,index1970,Query!$O88)/H$9,IF($J$7=2,HLOOKUP(H$11,index1970,Query!$O88)/H$9 * HLOOKUP(H$11,comboutfac,Query!$O88),HLOOKUP(H$11,index1970,Query!$O88)/H$9 * HLOOKUP(H$11,comboutfac,Query!$O88) /H$8))</f>
        <v>0.89126491895684001</v>
      </c>
      <c r="I54" s="110">
        <f ca="1">IF($J$7=1,HLOOKUP(I$11,index1970,Query!$O88)/I$9,IF($J$7=2,HLOOKUP(I$11,index1970,Query!$O88)/I$9 * HLOOKUP(I$11,comboutfac,Query!$O88),HLOOKUP(I$11,index1970,Query!$O88)/I$9 * HLOOKUP(I$11,comboutfac,Query!$O88) /I$8))</f>
        <v>0.89589002553133257</v>
      </c>
      <c r="J54" s="110">
        <f ca="1">IF($J$7=1,HLOOKUP(J$11,index1970,Query!$O88)/J$9,IF($J$7=2,HLOOKUP(J$11,index1970,Query!$O88)/J$9 * HLOOKUP(J$11,comboutfac,Query!$O88),HLOOKUP(J$11,index1970,Query!$O88)/J$9 * HLOOKUP(J$11,comboutfac,Query!$O88) /J$8))</f>
        <v>0.85786425570098224</v>
      </c>
      <c r="K54" s="110">
        <f ca="1">IF($J$7=1,HLOOKUP(K$11,index1970,Query!$O88)/K$9,IF($J$7=2,HLOOKUP(K$11,index1970,Query!$O88)/K$9 * HLOOKUP(K$11,comboutfac,Query!$O88),HLOOKUP(K$11,index1970,Query!$O88)/K$9 * HLOOKUP(K$11,comboutfac,Query!$O88) /K$8))</f>
        <v>0.87115041843739027</v>
      </c>
      <c r="L54" s="110">
        <f ca="1">IF($J$7=1,HLOOKUP(L$11,index1970,Query!$O88)/L$9,IF($J$7=2,HLOOKUP(L$11,index1970,Query!$O88)/L$9 * HLOOKUP(L$11,comboutfac,Query!$O88),HLOOKUP(L$11,index1970,Query!$O88)/L$9 * HLOOKUP(L$11,comboutfac,Query!$O88) /L$8))</f>
        <v>0.8912649189568399</v>
      </c>
      <c r="M54" s="110">
        <f ca="1">IF($J$7=1,HLOOKUP(M$11,index1970,Query!$O88)/M$9,IF($J$7=2,HLOOKUP(M$11,index1970,Query!$O88)/M$9 * HLOOKUP(M$11,comboutfac,Query!$O88),HLOOKUP(M$11,index1970,Query!$O88)/M$9 * HLOOKUP(M$11,comboutfac,Query!$O88) /M$8))</f>
        <v>0.8912649189568399</v>
      </c>
      <c r="N54" s="110">
        <f ca="1">IF($J$7=1,HLOOKUP(N$11,index1970,Query!$O88)/N$9,IF($J$7=2,HLOOKUP(N$11,index1970,Query!$O88)/N$9 * HLOOKUP(N$11,comboutfac,Query!$O88),HLOOKUP(N$11,index1970,Query!$O88)/N$9 * HLOOKUP(N$11,comboutfac,Query!$O88) /N$8))</f>
        <v>0.89126491895684001</v>
      </c>
      <c r="O54" s="110">
        <f ca="1">IF($J$7=1,HLOOKUP(O$11,index1970,Query!$O88)/O$9,IF($J$7=2,HLOOKUP(O$11,index1970,Query!$O88)/O$9 * HLOOKUP(O$11,comboutfac,Query!$O88),HLOOKUP(O$11,index1970,Query!$O88)/O$9 * HLOOKUP(O$11,comboutfac,Query!$O88) /O$8))</f>
        <v>0.89126491895684001</v>
      </c>
      <c r="P54" s="110">
        <f ca="1">IF($J$7=1,HLOOKUP(P$11,index1970,Query!$O88)/P$9,IF($J$7=2,HLOOKUP(P$11,index1970,Query!$O88)/P$9 * HLOOKUP(P$11,comboutfac,Query!$O88),HLOOKUP(P$11,index1970,Query!$O88)/P$9 * HLOOKUP(P$11,comboutfac,Query!$O88) /P$8))</f>
        <v>0.87163555774543289</v>
      </c>
      <c r="Q54" s="110">
        <f ca="1">IF($J$7=1,HLOOKUP(Q$11,index1970,Query!$O88)/Q$9,IF($J$7=2,HLOOKUP(Q$11,index1970,Query!$O88)/Q$9 * HLOOKUP(Q$11,comboutfac,Query!$O88),HLOOKUP(Q$11,index1970,Query!$O88)/Q$9 * HLOOKUP(Q$11,comboutfac,Query!$O88) /Q$8))</f>
        <v>0.89126491895683979</v>
      </c>
      <c r="R54" s="110">
        <f ca="1">IF($J$7=1,HLOOKUP(R$11,index1970,Query!$O88)/R$9,IF($J$7=2,HLOOKUP(R$11,index1970,Query!$O88)/R$9 * HLOOKUP(R$11,comboutfac,Query!$O88),HLOOKUP(R$11,index1970,Query!$O88)/R$9 * HLOOKUP(R$11,comboutfac,Query!$O88) /R$8))</f>
        <v>0.87144170340425176</v>
      </c>
      <c r="S54" s="110">
        <f ca="1">IF($J$7=1,HLOOKUP(S$11,index1970,Query!$O88)/S$9,IF($J$7=2,HLOOKUP(S$11,index1970,Query!$O88)/S$9 * HLOOKUP(S$11,comboutfac,Query!$O88),HLOOKUP(S$11,index1970,Query!$O88)/S$9 * HLOOKUP(S$11,comboutfac,Query!$O88) /S$8))</f>
        <v>0.89126491895683979</v>
      </c>
      <c r="T54" s="110">
        <f ca="1">IF($J$7=1,HLOOKUP(T$11,index1970,Query!$O88)/T$9,IF($J$7=2,HLOOKUP(T$11,index1970,Query!$O88)/T$9 * HLOOKUP(T$11,comboutfac,Query!$O88),HLOOKUP(T$11,index1970,Query!$O88)/T$9 * HLOOKUP(T$11,comboutfac,Query!$O88) /T$8))</f>
        <v>0.8912649189568399</v>
      </c>
      <c r="U54" s="110">
        <f ca="1">IF($J$7=1,HLOOKUP(U$11,index1970,Query!$O88)/U$9,IF($J$7=2,HLOOKUP(U$11,index1970,Query!$O88)/U$9 * HLOOKUP(U$11,comboutfac,Query!$O88),HLOOKUP(U$11,index1970,Query!$O88)/U$9 * HLOOKUP(U$11,comboutfac,Query!$O88) /U$8))</f>
        <v>0.81819790410128013</v>
      </c>
      <c r="V54" s="110">
        <f ca="1">IF($J$7=1,HLOOKUP(V$11,index1970,Query!$O88)/V$9,IF($J$7=2,HLOOKUP(V$11,index1970,Query!$O88)/V$9 * HLOOKUP(V$11,comboutfac,Query!$O88),HLOOKUP(V$11,index1970,Query!$O88)/V$9 * HLOOKUP(V$11,comboutfac,Query!$O88) /V$8))</f>
        <v>0.89126491895684001</v>
      </c>
      <c r="W54" s="110">
        <f ca="1">IF($J$7=1,HLOOKUP(W$11,index1970,Query!$O88)/W$9,IF($J$7=2,HLOOKUP(W$11,index1970,Query!$O88)/W$9 * HLOOKUP(W$11,comboutfac,Query!$O88),HLOOKUP(W$11,index1970,Query!$O88)/W$9 * HLOOKUP(W$11,comboutfac,Query!$O88) /W$8))</f>
        <v>0.89796632239944707</v>
      </c>
      <c r="X54" s="110">
        <f ca="1">IF($J$7=1,HLOOKUP(X$11,index1970,Query!$O88)/X$9,IF($J$7=2,HLOOKUP(X$11,index1970,Query!$O88)/X$9 * HLOOKUP(X$11,comboutfac,Query!$O88),HLOOKUP(X$11,index1970,Query!$O88)/X$9 * HLOOKUP(X$11,comboutfac,Query!$O88) /X$8))</f>
        <v>0.89126491895684001</v>
      </c>
      <c r="Y54" s="110">
        <f ca="1">IF($J$7=1,HLOOKUP(Y$11,index1970,Query!$O88)/Y$9,IF($J$7=2,HLOOKUP(Y$11,index1970,Query!$O88)/Y$9 * HLOOKUP(Y$11,comboutfac,Query!$O88),HLOOKUP(Y$11,index1970,Query!$O88)/Y$9 * HLOOKUP(Y$11,comboutfac,Query!$O88) /Y$8))</f>
        <v>0.89629120947057328</v>
      </c>
      <c r="Z54" s="110">
        <f ca="1">IF($J$7=1,HLOOKUP(Z$11,index1970,Query!$O88)/Z$9,IF($J$7=2,HLOOKUP(Z$11,index1970,Query!$O88)/Z$9 * HLOOKUP(Z$11,comboutfac,Query!$O88),HLOOKUP(Z$11,index1970,Query!$O88)/Z$9 * HLOOKUP(Z$11,comboutfac,Query!$O88) /Z$8))</f>
        <v>0.89669880263414703</v>
      </c>
      <c r="AA54" s="110">
        <f ca="1">IF($J$7=1,HLOOKUP(AA$11,index1970,Query!$O88)/AA$9,IF($J$7=2,HLOOKUP(AA$11,index1970,Query!$O88)/AA$9 * HLOOKUP(AA$11,comboutfac,Query!$O88),HLOOKUP(AA$11,index1970,Query!$O88)/AA$9 * HLOOKUP(AA$11,comboutfac,Query!$O88) /AA$8))</f>
        <v>0.89126491895684001</v>
      </c>
      <c r="AB54" s="110">
        <f ca="1">IF($J$7=1,HLOOKUP(AB$11,index1970,Query!$O88)/AB$9,IF($J$7=2,HLOOKUP(AB$11,index1970,Query!$O88)/AB$9 * HLOOKUP(AB$11,comboutfac,Query!$O88),HLOOKUP(AB$11,index1970,Query!$O88)/AB$9 * HLOOKUP(AB$11,comboutfac,Query!$O88) /AB$8))</f>
        <v>0.90955743711567927</v>
      </c>
      <c r="AC54" s="110">
        <f ca="1">IF($J$7=1,HLOOKUP(AC$11,index1970,Query!$O88)/AC$9,IF($J$7=2,HLOOKUP(AC$11,index1970,Query!$O88)/AC$9 * HLOOKUP(AC$11,comboutfac,Query!$O88),HLOOKUP(AC$11,index1970,Query!$O88)/AC$9 * HLOOKUP(AC$11,comboutfac,Query!$O88) /AC$8))</f>
        <v>0.8660478371379835</v>
      </c>
      <c r="AD54" s="110">
        <f ca="1">IF($J$7=1,HLOOKUP(AD$11,index1970,Query!$O88)/AD$9,IF($J$7=2,HLOOKUP(AD$11,index1970,Query!$O88)/AD$9 * HLOOKUP(AD$11,comboutfac,Query!$O88),HLOOKUP(AD$11,index1970,Query!$O88)/AD$9 * HLOOKUP(AD$11,comboutfac,Query!$O88) /AD$8))</f>
        <v>0.89126491895684001</v>
      </c>
      <c r="AE54" s="110">
        <f ca="1">IF($J$7=1,HLOOKUP(AE$11,index1970,Query!$O88)/AE$9,IF($J$7=2,HLOOKUP(AE$11,index1970,Query!$O88)/AE$9 * HLOOKUP(AE$11,comboutfac,Query!$O88),HLOOKUP(AE$11,index1970,Query!$O88)/AE$9 * HLOOKUP(AE$11,comboutfac,Query!$O88) /AE$8))</f>
        <v>0.8912649189568399</v>
      </c>
      <c r="AF54" s="110">
        <f ca="1">IF($J$7=1,HLOOKUP(AF$11,index1970,Query!$O88)/AF$9,IF($J$7=2,HLOOKUP(AF$11,index1970,Query!$O88)/AF$9 * HLOOKUP(AF$11,comboutfac,Query!$O88),HLOOKUP(AF$11,index1970,Query!$O88)/AF$9 * HLOOKUP(AF$11,comboutfac,Query!$O88) /AF$8))</f>
        <v>0.8912649189568399</v>
      </c>
      <c r="AG54" s="110">
        <f ca="1">IF($J$7=1,HLOOKUP(AG$11,index1970,Query!$O88)/AG$9,IF($J$7=2,HLOOKUP(AG$11,index1970,Query!$O88)/AG$9 * HLOOKUP(AG$11,comboutfac,Query!$O88),HLOOKUP(AG$11,index1970,Query!$O88)/AG$9 * HLOOKUP(AG$11,comboutfac,Query!$O88) /AG$8))</f>
        <v>0.89126491895684001</v>
      </c>
      <c r="AH54" s="110">
        <f ca="1">IF($J$7=1,HLOOKUP(AH$11,index1970,Query!$O88)/AH$9,IF($J$7=2,HLOOKUP(AH$11,index1970,Query!$O88)/AH$9 * HLOOKUP(AH$11,comboutfac,Query!$O88),HLOOKUP(AH$11,index1970,Query!$O88)/AH$9 * HLOOKUP(AH$11,comboutfac,Query!$O88) /AH$8))</f>
        <v>0.8912649189568399</v>
      </c>
      <c r="AI54" s="110">
        <f ca="1">IF($J$7=1,HLOOKUP(AI$11,index1970,Query!$O88)/AI$9,IF($J$7=2,HLOOKUP(AI$11,index1970,Query!$O88)/AI$9 * HLOOKUP(AI$11,comboutfac,Query!$O88),HLOOKUP(AI$11,index1970,Query!$O88)/AI$9 * HLOOKUP(AI$11,comboutfac,Query!$O88) /AI$8))</f>
        <v>0.89155824068484479</v>
      </c>
      <c r="AJ54" s="110">
        <f ca="1">IF($J$7=1,HLOOKUP(AJ$11,index1970,Query!$O88)/AJ$9,IF($J$7=2,HLOOKUP(AJ$11,index1970,Query!$O88)/AJ$9 * HLOOKUP(AJ$11,comboutfac,Query!$O88),HLOOKUP(AJ$11,index1970,Query!$O88)/AJ$9 * HLOOKUP(AJ$11,comboutfac,Query!$O88) /AJ$8))</f>
        <v>0.8912649189568399</v>
      </c>
      <c r="AK54" s="110">
        <f ca="1">IF($J$7=1,HLOOKUP(AK$11,index1970,Query!$O88)/AK$9,IF($J$7=2,HLOOKUP(AK$11,index1970,Query!$O88)/AK$9 * HLOOKUP(AK$11,comboutfac,Query!$O88),HLOOKUP(AK$11,index1970,Query!$O88)/AK$9 * HLOOKUP(AK$11,comboutfac,Query!$O88) /AK$8))</f>
        <v>0.8912649189568399</v>
      </c>
      <c r="AL54" s="110">
        <f ca="1">IF($J$7=1,HLOOKUP(AL$11,index1970,Query!$O88)/AL$9,IF($J$7=2,HLOOKUP(AL$11,index1970,Query!$O88)/AL$9 * HLOOKUP(AL$11,comboutfac,Query!$O88),HLOOKUP(AL$11,index1970,Query!$O88)/AL$9 * HLOOKUP(AL$11,comboutfac,Query!$O88) /AL$8))</f>
        <v>0.87226404947513569</v>
      </c>
      <c r="AM54" s="110">
        <f ca="1">IF($J$7=1,HLOOKUP(AM$11,index1970,Query!$O88)/AM$9,IF($J$7=2,HLOOKUP(AM$11,index1970,Query!$O88)/AM$9 * HLOOKUP(AM$11,comboutfac,Query!$O88),HLOOKUP(AM$11,index1970,Query!$O88)/AM$9 * HLOOKUP(AM$11,comboutfac,Query!$O88) /AM$8))</f>
        <v>0.89126491895683979</v>
      </c>
      <c r="AN54" s="110">
        <f ca="1">IF($J$7=1,HLOOKUP(AN$11,index1970,Query!$O88)/AN$9,IF($J$7=2,HLOOKUP(AN$11,index1970,Query!$O88)/AN$9 * HLOOKUP(AN$11,comboutfac,Query!$O88),HLOOKUP(AN$11,index1970,Query!$O88)/AN$9 * HLOOKUP(AN$11,comboutfac,Query!$O88) /AN$8))</f>
        <v>0.87377621580925846</v>
      </c>
      <c r="AO54" s="110">
        <f ca="1">IF($J$7=1,HLOOKUP(AO$11,index1970,Query!$O88)/AO$9,IF($J$7=2,HLOOKUP(AO$11,index1970,Query!$O88)/AO$9 * HLOOKUP(AO$11,comboutfac,Query!$O88),HLOOKUP(AO$11,index1970,Query!$O88)/AO$9 * HLOOKUP(AO$11,comboutfac,Query!$O88) /AO$8))</f>
        <v>0.89126491895683979</v>
      </c>
      <c r="AP54" s="110">
        <f ca="1">IF($J$7=1,HLOOKUP(AP$11,index1970,Query!$O88)/AP$9,IF($J$7=2,HLOOKUP(AP$11,index1970,Query!$O88)/AP$9 * HLOOKUP(AP$11,comboutfac,Query!$O88),HLOOKUP(AP$11,index1970,Query!$O88)/AP$9 * HLOOKUP(AP$11,comboutfac,Query!$O88) /AP$8))</f>
        <v>0.8912649189568399</v>
      </c>
      <c r="AQ54" s="647">
        <f ca="1">IF($J$7=1,HLOOKUP(AQ$11,index1970,Query!$O88)/AQ$9,IF($J$7=2,HLOOKUP(AQ$11,index1970,Query!$O88)/AQ$9 * HLOOKUP(AQ$11,comboutfac,Query!$O88),HLOOKUP(AQ$11,index1970,Query!$O88)/AQ$9 * HLOOKUP(AQ$11,comboutfac,Query!$O88) /AQ$8))</f>
        <v>0.81819790410128013</v>
      </c>
      <c r="AR54" s="110">
        <f ca="1">IF($J$7=1,HLOOKUP(AR$11,index1970,Query!$O88)/AR$9,IF($J$7=2,HLOOKUP(AR$11,index1970,Query!$O88)/AR$9 * HLOOKUP(AR$11,comboutfac,Query!$O88),HLOOKUP(AR$11,index1970,Query!$O88)/AR$9 * HLOOKUP(AR$11,comboutfac,Query!$O88) /AR$8))</f>
        <v>0.89126491895684001</v>
      </c>
      <c r="AS54" s="194"/>
    </row>
    <row r="55" spans="1:45" s="112" customFormat="1">
      <c r="A55" s="111">
        <f t="shared" si="7"/>
        <v>2010</v>
      </c>
      <c r="B55" s="110">
        <f ca="1">IF($J$7=1,HLOOKUP(B$11,index1970,Query!$O89)/B$9,IF($J$7=2,HLOOKUP(B$11,index1970,Query!$O89)/B$9 * HLOOKUP(B$11,comboutfac,Query!$O89),HLOOKUP(B$11,index1970,Query!$O89)/B$9 * HLOOKUP(B$11,comboutfac,Query!$O89) /B$8))</f>
        <v>0.89839503830849465</v>
      </c>
      <c r="C55" s="110">
        <f ca="1">IF($J$7=1,HLOOKUP(C$11,index1970,Query!$O89)/C$9,IF($J$7=2,HLOOKUP(C$11,index1970,Query!$O89)/C$9 * HLOOKUP(C$11,comboutfac,Query!$O89),HLOOKUP(C$11,index1970,Query!$O89)/C$9 * HLOOKUP(C$11,comboutfac,Query!$O89) /C$8))</f>
        <v>0.89839503830849488</v>
      </c>
      <c r="D55" s="110">
        <f ca="1">IF($J$7=1,HLOOKUP(D$11,index1970,Query!$O89)/D$9,IF($J$7=2,HLOOKUP(D$11,index1970,Query!$O89)/D$9 * HLOOKUP(D$11,comboutfac,Query!$O89),HLOOKUP(D$11,index1970,Query!$O89)/D$9 * HLOOKUP(D$11,comboutfac,Query!$O89) /D$8))</f>
        <v>0.89839503830849488</v>
      </c>
      <c r="E55" s="110">
        <f ca="1">IF($J$7=1,HLOOKUP(E$11,index1970,Query!$O89)/E$9,IF($J$7=2,HLOOKUP(E$11,index1970,Query!$O89)/E$9 * HLOOKUP(E$11,comboutfac,Query!$O89),HLOOKUP(E$11,index1970,Query!$O89)/E$9 * HLOOKUP(E$11,comboutfac,Query!$O89) /E$8))</f>
        <v>0.94804040373564624</v>
      </c>
      <c r="F55" s="110">
        <f ca="1">IF($J$7=1,HLOOKUP(F$11,index1970,Query!$O89)/F$9,IF($J$7=2,HLOOKUP(F$11,index1970,Query!$O89)/F$9 * HLOOKUP(F$11,comboutfac,Query!$O89),HLOOKUP(F$11,index1970,Query!$O89)/F$9 * HLOOKUP(F$11,comboutfac,Query!$O89) /F$8))</f>
        <v>0.89839503830849488</v>
      </c>
      <c r="G55" s="110">
        <f ca="1">IF($J$7=1,HLOOKUP(G$11,index1970,Query!$O89)/G$9,IF($J$7=2,HLOOKUP(G$11,index1970,Query!$O89)/G$9 * HLOOKUP(G$11,comboutfac,Query!$O89),HLOOKUP(G$11,index1970,Query!$O89)/G$9 * HLOOKUP(G$11,comboutfac,Query!$O89) /G$8))</f>
        <v>0.89839503830849476</v>
      </c>
      <c r="H55" s="110">
        <f ca="1">IF($J$7=1,HLOOKUP(H$11,index1970,Query!$O89)/H$9,IF($J$7=2,HLOOKUP(H$11,index1970,Query!$O89)/H$9 * HLOOKUP(H$11,comboutfac,Query!$O89),HLOOKUP(H$11,index1970,Query!$O89)/H$9 * HLOOKUP(H$11,comboutfac,Query!$O89) /H$8))</f>
        <v>0.89839503830849476</v>
      </c>
      <c r="I55" s="110">
        <f ca="1">IF($J$7=1,HLOOKUP(I$11,index1970,Query!$O89)/I$9,IF($J$7=2,HLOOKUP(I$11,index1970,Query!$O89)/I$9 * HLOOKUP(I$11,comboutfac,Query!$O89),HLOOKUP(I$11,index1970,Query!$O89)/I$9 * HLOOKUP(I$11,comboutfac,Query!$O89) /I$8))</f>
        <v>0.90514107689489887</v>
      </c>
      <c r="J55" s="110">
        <f ca="1">IF($J$7=1,HLOOKUP(J$11,index1970,Query!$O89)/J$9,IF($J$7=2,HLOOKUP(J$11,index1970,Query!$O89)/J$9 * HLOOKUP(J$11,comboutfac,Query!$O89),HLOOKUP(J$11,index1970,Query!$O89)/J$9 * HLOOKUP(J$11,comboutfac,Query!$O89) /J$8))</f>
        <v>1.0749039123933308</v>
      </c>
      <c r="K55" s="110">
        <f ca="1">IF($J$7=1,HLOOKUP(K$11,index1970,Query!$O89)/K$9,IF($J$7=2,HLOOKUP(K$11,index1970,Query!$O89)/K$9 * HLOOKUP(K$11,comboutfac,Query!$O89),HLOOKUP(K$11,index1970,Query!$O89)/K$9 * HLOOKUP(K$11,comboutfac,Query!$O89) /K$8))</f>
        <v>0.90182752442821268</v>
      </c>
      <c r="L55" s="110">
        <f ca="1">IF($J$7=1,HLOOKUP(L$11,index1970,Query!$O89)/L$9,IF($J$7=2,HLOOKUP(L$11,index1970,Query!$O89)/L$9 * HLOOKUP(L$11,comboutfac,Query!$O89),HLOOKUP(L$11,index1970,Query!$O89)/L$9 * HLOOKUP(L$11,comboutfac,Query!$O89) /L$8))</f>
        <v>0.89839503830849465</v>
      </c>
      <c r="M55" s="110">
        <f ca="1">IF($J$7=1,HLOOKUP(M$11,index1970,Query!$O89)/M$9,IF($J$7=2,HLOOKUP(M$11,index1970,Query!$O89)/M$9 * HLOOKUP(M$11,comboutfac,Query!$O89),HLOOKUP(M$11,index1970,Query!$O89)/M$9 * HLOOKUP(M$11,comboutfac,Query!$O89) /M$8))</f>
        <v>0.89839503830849465</v>
      </c>
      <c r="N55" s="110">
        <f ca="1">IF($J$7=1,HLOOKUP(N$11,index1970,Query!$O89)/N$9,IF($J$7=2,HLOOKUP(N$11,index1970,Query!$O89)/N$9 * HLOOKUP(N$11,comboutfac,Query!$O89),HLOOKUP(N$11,index1970,Query!$O89)/N$9 * HLOOKUP(N$11,comboutfac,Query!$O89) /N$8))</f>
        <v>0.89839503830849488</v>
      </c>
      <c r="O55" s="110">
        <f ca="1">IF($J$7=1,HLOOKUP(O$11,index1970,Query!$O89)/O$9,IF($J$7=2,HLOOKUP(O$11,index1970,Query!$O89)/O$9 * HLOOKUP(O$11,comboutfac,Query!$O89),HLOOKUP(O$11,index1970,Query!$O89)/O$9 * HLOOKUP(O$11,comboutfac,Query!$O89) /O$8))</f>
        <v>0.89839503830849488</v>
      </c>
      <c r="P55" s="110">
        <f ca="1">IF($J$7=1,HLOOKUP(P$11,index1970,Query!$O89)/P$9,IF($J$7=2,HLOOKUP(P$11,index1970,Query!$O89)/P$9 * HLOOKUP(P$11,comboutfac,Query!$O89),HLOOKUP(P$11,index1970,Query!$O89)/P$9 * HLOOKUP(P$11,comboutfac,Query!$O89) /P$8))</f>
        <v>0.90109405477354798</v>
      </c>
      <c r="Q55" s="110">
        <f ca="1">IF($J$7=1,HLOOKUP(Q$11,index1970,Query!$O89)/Q$9,IF($J$7=2,HLOOKUP(Q$11,index1970,Query!$O89)/Q$9 * HLOOKUP(Q$11,comboutfac,Query!$O89),HLOOKUP(Q$11,index1970,Query!$O89)/Q$9 * HLOOKUP(Q$11,comboutfac,Query!$O89) /Q$8))</f>
        <v>0.89839503830849454</v>
      </c>
      <c r="R55" s="110">
        <f ca="1">IF($J$7=1,HLOOKUP(R$11,index1970,Query!$O89)/R$9,IF($J$7=2,HLOOKUP(R$11,index1970,Query!$O89)/R$9 * HLOOKUP(R$11,comboutfac,Query!$O89),HLOOKUP(R$11,index1970,Query!$O89)/R$9 * HLOOKUP(R$11,comboutfac,Query!$O89) /R$8))</f>
        <v>0.90102976372269183</v>
      </c>
      <c r="S55" s="110">
        <f ca="1">IF($J$7=1,HLOOKUP(S$11,index1970,Query!$O89)/S$9,IF($J$7=2,HLOOKUP(S$11,index1970,Query!$O89)/S$9 * HLOOKUP(S$11,comboutfac,Query!$O89),HLOOKUP(S$11,index1970,Query!$O89)/S$9 * HLOOKUP(S$11,comboutfac,Query!$O89) /S$8))</f>
        <v>0.89839503830849454</v>
      </c>
      <c r="T55" s="110">
        <f ca="1">IF($J$7=1,HLOOKUP(T$11,index1970,Query!$O89)/T$9,IF($J$7=2,HLOOKUP(T$11,index1970,Query!$O89)/T$9 * HLOOKUP(T$11,comboutfac,Query!$O89),HLOOKUP(T$11,index1970,Query!$O89)/T$9 * HLOOKUP(T$11,comboutfac,Query!$O89) /T$8))</f>
        <v>0.89839503830849465</v>
      </c>
      <c r="U55" s="110">
        <f ca="1">IF($J$7=1,HLOOKUP(U$11,index1970,Query!$O89)/U$9,IF($J$7=2,HLOOKUP(U$11,index1970,Query!$O89)/U$9 * HLOOKUP(U$11,comboutfac,Query!$O89),HLOOKUP(U$11,index1970,Query!$O89)/U$9 * HLOOKUP(U$11,comboutfac,Query!$O89) /U$8))</f>
        <v>0.84192564332021724</v>
      </c>
      <c r="V55" s="110">
        <f ca="1">IF($J$7=1,HLOOKUP(V$11,index1970,Query!$O89)/V$9,IF($J$7=2,HLOOKUP(V$11,index1970,Query!$O89)/V$9 * HLOOKUP(V$11,comboutfac,Query!$O89),HLOOKUP(V$11,index1970,Query!$O89)/V$9 * HLOOKUP(V$11,comboutfac,Query!$O89) /V$8))</f>
        <v>0.89839503830849476</v>
      </c>
      <c r="W55" s="110">
        <f ca="1">IF($J$7=1,HLOOKUP(W$11,index1970,Query!$O89)/W$9,IF($J$7=2,HLOOKUP(W$11,index1970,Query!$O89)/W$9 * HLOOKUP(W$11,comboutfac,Query!$O89),HLOOKUP(W$11,index1970,Query!$O89)/W$9 * HLOOKUP(W$11,comboutfac,Query!$O89) /W$8))</f>
        <v>0.91130712495349619</v>
      </c>
      <c r="X55" s="110">
        <f ca="1">IF($J$7=1,HLOOKUP(X$11,index1970,Query!$O89)/X$9,IF($J$7=2,HLOOKUP(X$11,index1970,Query!$O89)/X$9 * HLOOKUP(X$11,comboutfac,Query!$O89),HLOOKUP(X$11,index1970,Query!$O89)/X$9 * HLOOKUP(X$11,comboutfac,Query!$O89) /X$8))</f>
        <v>0.89839503830849476</v>
      </c>
      <c r="Y55" s="110">
        <f ca="1">IF($J$7=1,HLOOKUP(Y$11,index1970,Query!$O89)/Y$9,IF($J$7=2,HLOOKUP(Y$11,index1970,Query!$O89)/Y$9 * HLOOKUP(Y$11,comboutfac,Query!$O89),HLOOKUP(Y$11,index1970,Query!$O89)/Y$9 * HLOOKUP(Y$11,comboutfac,Query!$O89) /Y$8))</f>
        <v>0.90774977217540564</v>
      </c>
      <c r="Z55" s="110">
        <f ca="1">IF($J$7=1,HLOOKUP(Z$11,index1970,Query!$O89)/Z$9,IF($J$7=2,HLOOKUP(Z$11,index1970,Query!$O89)/Z$9 * HLOOKUP(Z$11,comboutfac,Query!$O89),HLOOKUP(Z$11,index1970,Query!$O89)/Z$9 * HLOOKUP(Z$11,comboutfac,Query!$O89) /Z$8))</f>
        <v>0.92325907535081542</v>
      </c>
      <c r="AA55" s="110">
        <f ca="1">IF($J$7=1,HLOOKUP(AA$11,index1970,Query!$O89)/AA$9,IF($J$7=2,HLOOKUP(AA$11,index1970,Query!$O89)/AA$9 * HLOOKUP(AA$11,comboutfac,Query!$O89),HLOOKUP(AA$11,index1970,Query!$O89)/AA$9 * HLOOKUP(AA$11,comboutfac,Query!$O89) /AA$8))</f>
        <v>0.89839503830849476</v>
      </c>
      <c r="AB55" s="110">
        <f ca="1">IF($J$7=1,HLOOKUP(AB$11,index1970,Query!$O89)/AB$9,IF($J$7=2,HLOOKUP(AB$11,index1970,Query!$O89)/AB$9 * HLOOKUP(AB$11,comboutfac,Query!$O89),HLOOKUP(AB$11,index1970,Query!$O89)/AB$9 * HLOOKUP(AB$11,comboutfac,Query!$O89) /AB$8))</f>
        <v>0.92282918077838894</v>
      </c>
      <c r="AC55" s="110">
        <f ca="1">IF($J$7=1,HLOOKUP(AC$11,index1970,Query!$O89)/AC$9,IF($J$7=2,HLOOKUP(AC$11,index1970,Query!$O89)/AC$9 * HLOOKUP(AC$11,comboutfac,Query!$O89),HLOOKUP(AC$11,index1970,Query!$O89)/AC$9 * HLOOKUP(AC$11,comboutfac,Query!$O89) /AC$8))</f>
        <v>0.91061705400050752</v>
      </c>
      <c r="AD55" s="110">
        <f ca="1">IF($J$7=1,HLOOKUP(AD$11,index1970,Query!$O89)/AD$9,IF($J$7=2,HLOOKUP(AD$11,index1970,Query!$O89)/AD$9 * HLOOKUP(AD$11,comboutfac,Query!$O89),HLOOKUP(AD$11,index1970,Query!$O89)/AD$9 * HLOOKUP(AD$11,comboutfac,Query!$O89) /AD$8))</f>
        <v>0.89839503830849476</v>
      </c>
      <c r="AE55" s="110">
        <f ca="1">IF($J$7=1,HLOOKUP(AE$11,index1970,Query!$O89)/AE$9,IF($J$7=2,HLOOKUP(AE$11,index1970,Query!$O89)/AE$9 * HLOOKUP(AE$11,comboutfac,Query!$O89),HLOOKUP(AE$11,index1970,Query!$O89)/AE$9 * HLOOKUP(AE$11,comboutfac,Query!$O89) /AE$8))</f>
        <v>0.89839503830849465</v>
      </c>
      <c r="AF55" s="110">
        <f ca="1">IF($J$7=1,HLOOKUP(AF$11,index1970,Query!$O89)/AF$9,IF($J$7=2,HLOOKUP(AF$11,index1970,Query!$O89)/AF$9 * HLOOKUP(AF$11,comboutfac,Query!$O89),HLOOKUP(AF$11,index1970,Query!$O89)/AF$9 * HLOOKUP(AF$11,comboutfac,Query!$O89) /AF$8))</f>
        <v>0.89839503830849465</v>
      </c>
      <c r="AG55" s="110">
        <f ca="1">IF($J$7=1,HLOOKUP(AG$11,index1970,Query!$O89)/AG$9,IF($J$7=2,HLOOKUP(AG$11,index1970,Query!$O89)/AG$9 * HLOOKUP(AG$11,comboutfac,Query!$O89),HLOOKUP(AG$11,index1970,Query!$O89)/AG$9 * HLOOKUP(AG$11,comboutfac,Query!$O89) /AG$8))</f>
        <v>0.89839503830849465</v>
      </c>
      <c r="AH55" s="110">
        <f ca="1">IF($J$7=1,HLOOKUP(AH$11,index1970,Query!$O89)/AH$9,IF($J$7=2,HLOOKUP(AH$11,index1970,Query!$O89)/AH$9 * HLOOKUP(AH$11,comboutfac,Query!$O89),HLOOKUP(AH$11,index1970,Query!$O89)/AH$9 * HLOOKUP(AH$11,comboutfac,Query!$O89) /AH$8))</f>
        <v>0.89839503830849465</v>
      </c>
      <c r="AI55" s="110">
        <f ca="1">IF($J$7=1,HLOOKUP(AI$11,index1970,Query!$O89)/AI$9,IF($J$7=2,HLOOKUP(AI$11,index1970,Query!$O89)/AI$9 * HLOOKUP(AI$11,comboutfac,Query!$O89),HLOOKUP(AI$11,index1970,Query!$O89)/AI$9 * HLOOKUP(AI$11,comboutfac,Query!$O89) /AI$8))</f>
        <v>0.89878177135780413</v>
      </c>
      <c r="AJ55" s="110">
        <f ca="1">IF($J$7=1,HLOOKUP(AJ$11,index1970,Query!$O89)/AJ$9,IF($J$7=2,HLOOKUP(AJ$11,index1970,Query!$O89)/AJ$9 * HLOOKUP(AJ$11,comboutfac,Query!$O89),HLOOKUP(AJ$11,index1970,Query!$O89)/AJ$9 * HLOOKUP(AJ$11,comboutfac,Query!$O89) /AJ$8))</f>
        <v>0.89839503830849465</v>
      </c>
      <c r="AK55" s="110">
        <f ca="1">IF($J$7=1,HLOOKUP(AK$11,index1970,Query!$O89)/AK$9,IF($J$7=2,HLOOKUP(AK$11,index1970,Query!$O89)/AK$9 * HLOOKUP(AK$11,comboutfac,Query!$O89),HLOOKUP(AK$11,index1970,Query!$O89)/AK$9 * HLOOKUP(AK$11,comboutfac,Query!$O89) /AK$8))</f>
        <v>0.89839503830849465</v>
      </c>
      <c r="AL55" s="110">
        <f ca="1">IF($J$7=1,HLOOKUP(AL$11,index1970,Query!$O89)/AL$9,IF($J$7=2,HLOOKUP(AL$11,index1970,Query!$O89)/AL$9 * HLOOKUP(AL$11,comboutfac,Query!$O89),HLOOKUP(AL$11,index1970,Query!$O89)/AL$9 * HLOOKUP(AL$11,comboutfac,Query!$O89) /AL$8))</f>
        <v>0.90112096652122142</v>
      </c>
      <c r="AM55" s="110">
        <f ca="1">IF($J$7=1,HLOOKUP(AM$11,index1970,Query!$O89)/AM$9,IF($J$7=2,HLOOKUP(AM$11,index1970,Query!$O89)/AM$9 * HLOOKUP(AM$11,comboutfac,Query!$O89),HLOOKUP(AM$11,index1970,Query!$O89)/AM$9 * HLOOKUP(AM$11,comboutfac,Query!$O89) /AM$8))</f>
        <v>0.89839503830849454</v>
      </c>
      <c r="AN55" s="110">
        <f ca="1">IF($J$7=1,HLOOKUP(AN$11,index1970,Query!$O89)/AN$9,IF($J$7=2,HLOOKUP(AN$11,index1970,Query!$O89)/AN$9 * HLOOKUP(AN$11,comboutfac,Query!$O89),HLOOKUP(AN$11,index1970,Query!$O89)/AN$9 * HLOOKUP(AN$11,comboutfac,Query!$O89) /AN$8))</f>
        <v>0.90073682153207413</v>
      </c>
      <c r="AO55" s="110">
        <f ca="1">IF($J$7=1,HLOOKUP(AO$11,index1970,Query!$O89)/AO$9,IF($J$7=2,HLOOKUP(AO$11,index1970,Query!$O89)/AO$9 * HLOOKUP(AO$11,comboutfac,Query!$O89),HLOOKUP(AO$11,index1970,Query!$O89)/AO$9 * HLOOKUP(AO$11,comboutfac,Query!$O89) /AO$8))</f>
        <v>0.89839503830849454</v>
      </c>
      <c r="AP55" s="110">
        <f ca="1">IF($J$7=1,HLOOKUP(AP$11,index1970,Query!$O89)/AP$9,IF($J$7=2,HLOOKUP(AP$11,index1970,Query!$O89)/AP$9 * HLOOKUP(AP$11,comboutfac,Query!$O89),HLOOKUP(AP$11,index1970,Query!$O89)/AP$9 * HLOOKUP(AP$11,comboutfac,Query!$O89) /AP$8))</f>
        <v>0.89839503830849465</v>
      </c>
      <c r="AQ55" s="647">
        <f ca="1">IF($J$7=1,HLOOKUP(AQ$11,index1970,Query!$O89)/AQ$9,IF($J$7=2,HLOOKUP(AQ$11,index1970,Query!$O89)/AQ$9 * HLOOKUP(AQ$11,comboutfac,Query!$O89),HLOOKUP(AQ$11,index1970,Query!$O89)/AQ$9 * HLOOKUP(AQ$11,comboutfac,Query!$O89) /AQ$8))</f>
        <v>0.84192564332021724</v>
      </c>
      <c r="AR55" s="110">
        <f ca="1">IF($J$7=1,HLOOKUP(AR$11,index1970,Query!$O89)/AR$9,IF($J$7=2,HLOOKUP(AR$11,index1970,Query!$O89)/AR$9 * HLOOKUP(AR$11,comboutfac,Query!$O89),HLOOKUP(AR$11,index1970,Query!$O89)/AR$9 * HLOOKUP(AR$11,comboutfac,Query!$O89) /AR$8))</f>
        <v>0.89839503830849465</v>
      </c>
      <c r="AS55" s="194"/>
    </row>
    <row r="56" spans="1:45" s="112" customFormat="1">
      <c r="A56" s="111">
        <f t="shared" si="7"/>
        <v>2011</v>
      </c>
      <c r="B56" s="110">
        <f ca="1">IF($J$7=1,HLOOKUP(B$11,index1970,Query!$O90)/B$9,IF($J$7=2,HLOOKUP(B$11,index1970,Query!$O90)/B$9 * HLOOKUP(B$11,comboutfac,Query!$O90),HLOOKUP(B$11,index1970,Query!$O90)/B$9 * HLOOKUP(B$11,comboutfac,Query!$O90) /B$8))</f>
        <v>0.9163629390746646</v>
      </c>
      <c r="C56" s="110">
        <f ca="1">IF($J$7=1,HLOOKUP(C$11,index1970,Query!$O90)/C$9,IF($J$7=2,HLOOKUP(C$11,index1970,Query!$O90)/C$9 * HLOOKUP(C$11,comboutfac,Query!$O90),HLOOKUP(C$11,index1970,Query!$O90)/C$9 * HLOOKUP(C$11,comboutfac,Query!$O90) /C$8))</f>
        <v>0.91636293907466471</v>
      </c>
      <c r="D56" s="110">
        <f ca="1">IF($J$7=1,HLOOKUP(D$11,index1970,Query!$O90)/D$9,IF($J$7=2,HLOOKUP(D$11,index1970,Query!$O90)/D$9 * HLOOKUP(D$11,comboutfac,Query!$O90),HLOOKUP(D$11,index1970,Query!$O90)/D$9 * HLOOKUP(D$11,comboutfac,Query!$O90) /D$8))</f>
        <v>0.91636293907466471</v>
      </c>
      <c r="E56" s="110">
        <f ca="1">IF($J$7=1,HLOOKUP(E$11,index1970,Query!$O90)/E$9,IF($J$7=2,HLOOKUP(E$11,index1970,Query!$O90)/E$9 * HLOOKUP(E$11,comboutfac,Query!$O90),HLOOKUP(E$11,index1970,Query!$O90)/E$9 * HLOOKUP(E$11,comboutfac,Query!$O90) /E$8))</f>
        <v>0.95271055350774303</v>
      </c>
      <c r="F56" s="110">
        <f ca="1">IF($J$7=1,HLOOKUP(F$11,index1970,Query!$O90)/F$9,IF($J$7=2,HLOOKUP(F$11,index1970,Query!$O90)/F$9 * HLOOKUP(F$11,comboutfac,Query!$O90),HLOOKUP(F$11,index1970,Query!$O90)/F$9 * HLOOKUP(F$11,comboutfac,Query!$O90) /F$8))</f>
        <v>0.91636293907466471</v>
      </c>
      <c r="G56" s="110">
        <f ca="1">IF($J$7=1,HLOOKUP(G$11,index1970,Query!$O90)/G$9,IF($J$7=2,HLOOKUP(G$11,index1970,Query!$O90)/G$9 * HLOOKUP(G$11,comboutfac,Query!$O90),HLOOKUP(G$11,index1970,Query!$O90)/G$9 * HLOOKUP(G$11,comboutfac,Query!$O90) /G$8))</f>
        <v>0.9163629390746646</v>
      </c>
      <c r="H56" s="110">
        <f ca="1">IF($J$7=1,HLOOKUP(H$11,index1970,Query!$O90)/H$9,IF($J$7=2,HLOOKUP(H$11,index1970,Query!$O90)/H$9 * HLOOKUP(H$11,comboutfac,Query!$O90),HLOOKUP(H$11,index1970,Query!$O90)/H$9 * HLOOKUP(H$11,comboutfac,Query!$O90) /H$8))</f>
        <v>0.9163629390746646</v>
      </c>
      <c r="I56" s="110">
        <f ca="1">IF($J$7=1,HLOOKUP(I$11,index1970,Query!$O90)/I$9,IF($J$7=2,HLOOKUP(I$11,index1970,Query!$O90)/I$9 * HLOOKUP(I$11,comboutfac,Query!$O90),HLOOKUP(I$11,index1970,Query!$O90)/I$9 * HLOOKUP(I$11,comboutfac,Query!$O90) /I$8))</f>
        <v>0.92133373864293577</v>
      </c>
      <c r="J56" s="110">
        <f ca="1">IF($J$7=1,HLOOKUP(J$11,index1970,Query!$O90)/J$9,IF($J$7=2,HLOOKUP(J$11,index1970,Query!$O90)/J$9 * HLOOKUP(J$11,comboutfac,Query!$O90),HLOOKUP(J$11,index1970,Query!$O90)/J$9 * HLOOKUP(J$11,comboutfac,Query!$O90) /J$8))</f>
        <v>1.3350306591925167</v>
      </c>
      <c r="K56" s="110">
        <f ca="1">IF($J$7=1,HLOOKUP(K$11,index1970,Query!$O90)/K$9,IF($J$7=2,HLOOKUP(K$11,index1970,Query!$O90)/K$9 * HLOOKUP(K$11,comboutfac,Query!$O90),HLOOKUP(K$11,index1970,Query!$O90)/K$9 * HLOOKUP(K$11,comboutfac,Query!$O90) /K$8))</f>
        <v>0.91885012354118878</v>
      </c>
      <c r="L56" s="110">
        <f ca="1">IF($J$7=1,HLOOKUP(L$11,index1970,Query!$O90)/L$9,IF($J$7=2,HLOOKUP(L$11,index1970,Query!$O90)/L$9 * HLOOKUP(L$11,comboutfac,Query!$O90),HLOOKUP(L$11,index1970,Query!$O90)/L$9 * HLOOKUP(L$11,comboutfac,Query!$O90) /L$8))</f>
        <v>0.91636293907466448</v>
      </c>
      <c r="M56" s="110">
        <f ca="1">IF($J$7=1,HLOOKUP(M$11,index1970,Query!$O90)/M$9,IF($J$7=2,HLOOKUP(M$11,index1970,Query!$O90)/M$9 * HLOOKUP(M$11,comboutfac,Query!$O90),HLOOKUP(M$11,index1970,Query!$O90)/M$9 * HLOOKUP(M$11,comboutfac,Query!$O90) /M$8))</f>
        <v>0.9163629390746646</v>
      </c>
      <c r="N56" s="110">
        <f ca="1">IF($J$7=1,HLOOKUP(N$11,index1970,Query!$O90)/N$9,IF($J$7=2,HLOOKUP(N$11,index1970,Query!$O90)/N$9 * HLOOKUP(N$11,comboutfac,Query!$O90),HLOOKUP(N$11,index1970,Query!$O90)/N$9 * HLOOKUP(N$11,comboutfac,Query!$O90) /N$8))</f>
        <v>0.91636293907466471</v>
      </c>
      <c r="O56" s="110">
        <f ca="1">IF($J$7=1,HLOOKUP(O$11,index1970,Query!$O90)/O$9,IF($J$7=2,HLOOKUP(O$11,index1970,Query!$O90)/O$9 * HLOOKUP(O$11,comboutfac,Query!$O90),HLOOKUP(O$11,index1970,Query!$O90)/O$9 * HLOOKUP(O$11,comboutfac,Query!$O90) /O$8))</f>
        <v>0.91636293907466471</v>
      </c>
      <c r="P56" s="110">
        <f ca="1">IF($J$7=1,HLOOKUP(P$11,index1970,Query!$O90)/P$9,IF($J$7=2,HLOOKUP(P$11,index1970,Query!$O90)/P$9 * HLOOKUP(P$11,comboutfac,Query!$O90),HLOOKUP(P$11,index1970,Query!$O90)/P$9 * HLOOKUP(P$11,comboutfac,Query!$O90) /P$8))</f>
        <v>0.91832376707608099</v>
      </c>
      <c r="Q56" s="110">
        <f ca="1">IF($J$7=1,HLOOKUP(Q$11,index1970,Query!$O90)/Q$9,IF($J$7=2,HLOOKUP(Q$11,index1970,Query!$O90)/Q$9 * HLOOKUP(Q$11,comboutfac,Query!$O90),HLOOKUP(Q$11,index1970,Query!$O90)/Q$9 * HLOOKUP(Q$11,comboutfac,Query!$O90) /Q$8))</f>
        <v>0.91636293907466448</v>
      </c>
      <c r="R56" s="110">
        <f ca="1">IF($J$7=1,HLOOKUP(R$11,index1970,Query!$O90)/R$9,IF($J$7=2,HLOOKUP(R$11,index1970,Query!$O90)/R$9 * HLOOKUP(R$11,comboutfac,Query!$O90),HLOOKUP(R$11,index1970,Query!$O90)/R$9 * HLOOKUP(R$11,comboutfac,Query!$O90) /R$8))</f>
        <v>0.91827231126499531</v>
      </c>
      <c r="S56" s="110">
        <f ca="1">IF($J$7=1,HLOOKUP(S$11,index1970,Query!$O90)/S$9,IF($J$7=2,HLOOKUP(S$11,index1970,Query!$O90)/S$9 * HLOOKUP(S$11,comboutfac,Query!$O90),HLOOKUP(S$11,index1970,Query!$O90)/S$9 * HLOOKUP(S$11,comboutfac,Query!$O90) /S$8))</f>
        <v>0.91636293907466448</v>
      </c>
      <c r="T56" s="110">
        <f ca="1">IF($J$7=1,HLOOKUP(T$11,index1970,Query!$O90)/T$9,IF($J$7=2,HLOOKUP(T$11,index1970,Query!$O90)/T$9 * HLOOKUP(T$11,comboutfac,Query!$O90),HLOOKUP(T$11,index1970,Query!$O90)/T$9 * HLOOKUP(T$11,comboutfac,Query!$O90) /T$8))</f>
        <v>0.9163629390746646</v>
      </c>
      <c r="U56" s="110">
        <f ca="1">IF($J$7=1,HLOOKUP(U$11,index1970,Query!$O90)/U$9,IF($J$7=2,HLOOKUP(U$11,index1970,Query!$O90)/U$9 * HLOOKUP(U$11,comboutfac,Query!$O90),HLOOKUP(U$11,index1970,Query!$O90)/U$9 * HLOOKUP(U$11,comboutfac,Query!$O90) /U$8))</f>
        <v>0.87476074340970567</v>
      </c>
      <c r="V56" s="110">
        <f ca="1">IF($J$7=1,HLOOKUP(V$11,index1970,Query!$O90)/V$9,IF($J$7=2,HLOOKUP(V$11,index1970,Query!$O90)/V$9 * HLOOKUP(V$11,comboutfac,Query!$O90),HLOOKUP(V$11,index1970,Query!$O90)/V$9 * HLOOKUP(V$11,comboutfac,Query!$O90) /V$8))</f>
        <v>0.9163629390746646</v>
      </c>
      <c r="W56" s="110">
        <f ca="1">IF($J$7=1,HLOOKUP(W$11,index1970,Query!$O90)/W$9,IF($J$7=2,HLOOKUP(W$11,index1970,Query!$O90)/W$9 * HLOOKUP(W$11,comboutfac,Query!$O90),HLOOKUP(W$11,index1970,Query!$O90)/W$9 * HLOOKUP(W$11,comboutfac,Query!$O90) /W$8))</f>
        <v>0.92924851803480712</v>
      </c>
      <c r="X56" s="110">
        <f ca="1">IF($J$7=1,HLOOKUP(X$11,index1970,Query!$O90)/X$9,IF($J$7=2,HLOOKUP(X$11,index1970,Query!$O90)/X$9 * HLOOKUP(X$11,comboutfac,Query!$O90),HLOOKUP(X$11,index1970,Query!$O90)/X$9 * HLOOKUP(X$11,comboutfac,Query!$O90) /X$8))</f>
        <v>0.9163629390746646</v>
      </c>
      <c r="Y56" s="110">
        <f ca="1">IF($J$7=1,HLOOKUP(Y$11,index1970,Query!$O90)/Y$9,IF($J$7=2,HLOOKUP(Y$11,index1970,Query!$O90)/Y$9 * HLOOKUP(Y$11,comboutfac,Query!$O90),HLOOKUP(Y$11,index1970,Query!$O90)/Y$9 * HLOOKUP(Y$11,comboutfac,Query!$O90) /Y$8))</f>
        <v>0.92660567509559133</v>
      </c>
      <c r="Z56" s="110">
        <f ca="1">IF($J$7=1,HLOOKUP(Z$11,index1970,Query!$O90)/Z$9,IF($J$7=2,HLOOKUP(Z$11,index1970,Query!$O90)/Z$9 * HLOOKUP(Z$11,comboutfac,Query!$O90),HLOOKUP(Z$11,index1970,Query!$O90)/Z$9 * HLOOKUP(Z$11,comboutfac,Query!$O90) /Z$8))</f>
        <v>0.95183656684722695</v>
      </c>
      <c r="AA56" s="110">
        <f ca="1">IF($J$7=1,HLOOKUP(AA$11,index1970,Query!$O90)/AA$9,IF($J$7=2,HLOOKUP(AA$11,index1970,Query!$O90)/AA$9 * HLOOKUP(AA$11,comboutfac,Query!$O90),HLOOKUP(AA$11,index1970,Query!$O90)/AA$9 * HLOOKUP(AA$11,comboutfac,Query!$O90) /AA$8))</f>
        <v>0.9163629390746646</v>
      </c>
      <c r="AB56" s="110">
        <f ca="1">IF($J$7=1,HLOOKUP(AB$11,index1970,Query!$O90)/AB$9,IF($J$7=2,HLOOKUP(AB$11,index1970,Query!$O90)/AB$9 * HLOOKUP(AB$11,comboutfac,Query!$O90),HLOOKUP(AB$11,index1970,Query!$O90)/AB$9 * HLOOKUP(AB$11,comboutfac,Query!$O90) /AB$8))</f>
        <v>0.93543726461562082</v>
      </c>
      <c r="AC56" s="110">
        <f ca="1">IF($J$7=1,HLOOKUP(AC$11,index1970,Query!$O90)/AC$9,IF($J$7=2,HLOOKUP(AC$11,index1970,Query!$O90)/AC$9 * HLOOKUP(AC$11,comboutfac,Query!$O90),HLOOKUP(AC$11,index1970,Query!$O90)/AC$9 * HLOOKUP(AC$11,comboutfac,Query!$O90) /AC$8))</f>
        <v>0.9630022241686963</v>
      </c>
      <c r="AD56" s="110">
        <f ca="1">IF($J$7=1,HLOOKUP(AD$11,index1970,Query!$O90)/AD$9,IF($J$7=2,HLOOKUP(AD$11,index1970,Query!$O90)/AD$9 * HLOOKUP(AD$11,comboutfac,Query!$O90),HLOOKUP(AD$11,index1970,Query!$O90)/AD$9 * HLOOKUP(AD$11,comboutfac,Query!$O90) /AD$8))</f>
        <v>0.9163629390746646</v>
      </c>
      <c r="AE56" s="110">
        <f ca="1">IF($J$7=1,HLOOKUP(AE$11,index1970,Query!$O90)/AE$9,IF($J$7=2,HLOOKUP(AE$11,index1970,Query!$O90)/AE$9 * HLOOKUP(AE$11,comboutfac,Query!$O90),HLOOKUP(AE$11,index1970,Query!$O90)/AE$9 * HLOOKUP(AE$11,comboutfac,Query!$O90) /AE$8))</f>
        <v>0.9163629390746646</v>
      </c>
      <c r="AF56" s="110">
        <f ca="1">IF($J$7=1,HLOOKUP(AF$11,index1970,Query!$O90)/AF$9,IF($J$7=2,HLOOKUP(AF$11,index1970,Query!$O90)/AF$9 * HLOOKUP(AF$11,comboutfac,Query!$O90),HLOOKUP(AF$11,index1970,Query!$O90)/AF$9 * HLOOKUP(AF$11,comboutfac,Query!$O90) /AF$8))</f>
        <v>0.9163629390746646</v>
      </c>
      <c r="AG56" s="110">
        <f ca="1">IF($J$7=1,HLOOKUP(AG$11,index1970,Query!$O90)/AG$9,IF($J$7=2,HLOOKUP(AG$11,index1970,Query!$O90)/AG$9 * HLOOKUP(AG$11,comboutfac,Query!$O90),HLOOKUP(AG$11,index1970,Query!$O90)/AG$9 * HLOOKUP(AG$11,comboutfac,Query!$O90) /AG$8))</f>
        <v>0.9163629390746646</v>
      </c>
      <c r="AH56" s="110">
        <f ca="1">IF($J$7=1,HLOOKUP(AH$11,index1970,Query!$O90)/AH$9,IF($J$7=2,HLOOKUP(AH$11,index1970,Query!$O90)/AH$9 * HLOOKUP(AH$11,comboutfac,Query!$O90),HLOOKUP(AH$11,index1970,Query!$O90)/AH$9 * HLOOKUP(AH$11,comboutfac,Query!$O90) /AH$8))</f>
        <v>0.9163629390746646</v>
      </c>
      <c r="AI56" s="110">
        <f ca="1">IF($J$7=1,HLOOKUP(AI$11,index1970,Query!$O90)/AI$9,IF($J$7=2,HLOOKUP(AI$11,index1970,Query!$O90)/AI$9 * HLOOKUP(AI$11,comboutfac,Query!$O90),HLOOKUP(AI$11,index1970,Query!$O90)/AI$9 * HLOOKUP(AI$11,comboutfac,Query!$O90) /AI$8))</f>
        <v>0.91665443645726685</v>
      </c>
      <c r="AJ56" s="110">
        <f ca="1">IF($J$7=1,HLOOKUP(AJ$11,index1970,Query!$O90)/AJ$9,IF($J$7=2,HLOOKUP(AJ$11,index1970,Query!$O90)/AJ$9 * HLOOKUP(AJ$11,comboutfac,Query!$O90),HLOOKUP(AJ$11,index1970,Query!$O90)/AJ$9 * HLOOKUP(AJ$11,comboutfac,Query!$O90) /AJ$8))</f>
        <v>0.9163629390746646</v>
      </c>
      <c r="AK56" s="110">
        <f ca="1">IF($J$7=1,HLOOKUP(AK$11,index1970,Query!$O90)/AK$9,IF($J$7=2,HLOOKUP(AK$11,index1970,Query!$O90)/AK$9 * HLOOKUP(AK$11,comboutfac,Query!$O90),HLOOKUP(AK$11,index1970,Query!$O90)/AK$9 * HLOOKUP(AK$11,comboutfac,Query!$O90) /AK$8))</f>
        <v>0.9163629390746646</v>
      </c>
      <c r="AL56" s="110">
        <f ca="1">IF($J$7=1,HLOOKUP(AL$11,index1970,Query!$O90)/AL$9,IF($J$7=2,HLOOKUP(AL$11,index1970,Query!$O90)/AL$9 * HLOOKUP(AL$11,comboutfac,Query!$O90),HLOOKUP(AL$11,index1970,Query!$O90)/AL$9 * HLOOKUP(AL$11,comboutfac,Query!$O90) /AL$8))</f>
        <v>0.91822270188573396</v>
      </c>
      <c r="AM56" s="110">
        <f ca="1">IF($J$7=1,HLOOKUP(AM$11,index1970,Query!$O90)/AM$9,IF($J$7=2,HLOOKUP(AM$11,index1970,Query!$O90)/AM$9 * HLOOKUP(AM$11,comboutfac,Query!$O90),HLOOKUP(AM$11,index1970,Query!$O90)/AM$9 * HLOOKUP(AM$11,comboutfac,Query!$O90) /AM$8))</f>
        <v>0.91636293907466448</v>
      </c>
      <c r="AN56" s="110">
        <f ca="1">IF($J$7=1,HLOOKUP(AN$11,index1970,Query!$O90)/AN$9,IF($J$7=2,HLOOKUP(AN$11,index1970,Query!$O90)/AN$9 * HLOOKUP(AN$11,comboutfac,Query!$O90),HLOOKUP(AN$11,index1970,Query!$O90)/AN$9 * HLOOKUP(AN$11,comboutfac,Query!$O90) /AN$8))</f>
        <v>0.91805929211591542</v>
      </c>
      <c r="AO56" s="110">
        <f ca="1">IF($J$7=1,HLOOKUP(AO$11,index1970,Query!$O90)/AO$9,IF($J$7=2,HLOOKUP(AO$11,index1970,Query!$O90)/AO$9 * HLOOKUP(AO$11,comboutfac,Query!$O90),HLOOKUP(AO$11,index1970,Query!$O90)/AO$9 * HLOOKUP(AO$11,comboutfac,Query!$O90) /AO$8))</f>
        <v>0.91636293907466448</v>
      </c>
      <c r="AP56" s="110">
        <f ca="1">IF($J$7=1,HLOOKUP(AP$11,index1970,Query!$O90)/AP$9,IF($J$7=2,HLOOKUP(AP$11,index1970,Query!$O90)/AP$9 * HLOOKUP(AP$11,comboutfac,Query!$O90),HLOOKUP(AP$11,index1970,Query!$O90)/AP$9 * HLOOKUP(AP$11,comboutfac,Query!$O90) /AP$8))</f>
        <v>0.9163629390746646</v>
      </c>
      <c r="AQ56" s="647">
        <f ca="1">IF($J$7=1,HLOOKUP(AQ$11,index1970,Query!$O90)/AQ$9,IF($J$7=2,HLOOKUP(AQ$11,index1970,Query!$O90)/AQ$9 * HLOOKUP(AQ$11,comboutfac,Query!$O90),HLOOKUP(AQ$11,index1970,Query!$O90)/AQ$9 * HLOOKUP(AQ$11,comboutfac,Query!$O90) /AQ$8))</f>
        <v>0.87476074340970567</v>
      </c>
      <c r="AR56" s="110">
        <f ca="1">IF($J$7=1,HLOOKUP(AR$11,index1970,Query!$O90)/AR$9,IF($J$7=2,HLOOKUP(AR$11,index1970,Query!$O90)/AR$9 * HLOOKUP(AR$11,comboutfac,Query!$O90),HLOOKUP(AR$11,index1970,Query!$O90)/AR$9 * HLOOKUP(AR$11,comboutfac,Query!$O90) /AR$8))</f>
        <v>0.9163629390746646</v>
      </c>
      <c r="AS56" s="194"/>
    </row>
    <row r="57" spans="1:45" s="112" customFormat="1">
      <c r="A57" s="111">
        <f t="shared" si="7"/>
        <v>2012</v>
      </c>
      <c r="B57" s="110">
        <f ca="1">IF($J$7=1,HLOOKUP(B$11,index1970,Query!$O91)/B$9,IF($J$7=2,HLOOKUP(B$11,index1970,Query!$O91)/B$9 * HLOOKUP(B$11,comboutfac,Query!$O91),HLOOKUP(B$11,index1970,Query!$O91)/B$9 * HLOOKUP(B$11,comboutfac,Query!$O91) /B$8))</f>
        <v>0.93285747197800861</v>
      </c>
      <c r="C57" s="110">
        <f ca="1">IF($J$7=1,HLOOKUP(C$11,index1970,Query!$O91)/C$9,IF($J$7=2,HLOOKUP(C$11,index1970,Query!$O91)/C$9 * HLOOKUP(C$11,comboutfac,Query!$O91),HLOOKUP(C$11,index1970,Query!$O91)/C$9 * HLOOKUP(C$11,comboutfac,Query!$O91) /C$8))</f>
        <v>0.93285747197800861</v>
      </c>
      <c r="D57" s="110">
        <f ca="1">IF($J$7=1,HLOOKUP(D$11,index1970,Query!$O91)/D$9,IF($J$7=2,HLOOKUP(D$11,index1970,Query!$O91)/D$9 * HLOOKUP(D$11,comboutfac,Query!$O91),HLOOKUP(D$11,index1970,Query!$O91)/D$9 * HLOOKUP(D$11,comboutfac,Query!$O91) /D$8))</f>
        <v>0.93285747197800861</v>
      </c>
      <c r="E57" s="110">
        <f ca="1">IF($J$7=1,HLOOKUP(E$11,index1970,Query!$O91)/E$9,IF($J$7=2,HLOOKUP(E$11,index1970,Query!$O91)/E$9 * HLOOKUP(E$11,comboutfac,Query!$O91),HLOOKUP(E$11,index1970,Query!$O91)/E$9 * HLOOKUP(E$11,comboutfac,Query!$O91) /E$8))</f>
        <v>0.95271055350774303</v>
      </c>
      <c r="F57" s="110">
        <f ca="1">IF($J$7=1,HLOOKUP(F$11,index1970,Query!$O91)/F$9,IF($J$7=2,HLOOKUP(F$11,index1970,Query!$O91)/F$9 * HLOOKUP(F$11,comboutfac,Query!$O91),HLOOKUP(F$11,index1970,Query!$O91)/F$9 * HLOOKUP(F$11,comboutfac,Query!$O91) /F$8))</f>
        <v>0.93285747197800861</v>
      </c>
      <c r="G57" s="110">
        <f ca="1">IF($J$7=1,HLOOKUP(G$11,index1970,Query!$O91)/G$9,IF($J$7=2,HLOOKUP(G$11,index1970,Query!$O91)/G$9 * HLOOKUP(G$11,comboutfac,Query!$O91),HLOOKUP(G$11,index1970,Query!$O91)/G$9 * HLOOKUP(G$11,comboutfac,Query!$O91) /G$8))</f>
        <v>0.93285747197800872</v>
      </c>
      <c r="H57" s="110">
        <f ca="1">IF($J$7=1,HLOOKUP(H$11,index1970,Query!$O91)/H$9,IF($J$7=2,HLOOKUP(H$11,index1970,Query!$O91)/H$9 * HLOOKUP(H$11,comboutfac,Query!$O91),HLOOKUP(H$11,index1970,Query!$O91)/H$9 * HLOOKUP(H$11,comboutfac,Query!$O91) /H$8))</f>
        <v>0.93285747197800872</v>
      </c>
      <c r="I57" s="110">
        <f ca="1">IF($J$7=1,HLOOKUP(I$11,index1970,Query!$O91)/I$9,IF($J$7=2,HLOOKUP(I$11,index1970,Query!$O91)/I$9 * HLOOKUP(I$11,comboutfac,Query!$O91),HLOOKUP(I$11,index1970,Query!$O91)/I$9 * HLOOKUP(I$11,comboutfac,Query!$O91) /I$8))</f>
        <v>0.93559598491712836</v>
      </c>
      <c r="J57" s="110">
        <f ca="1">IF($J$7=1,HLOOKUP(J$11,index1970,Query!$O91)/J$9,IF($J$7=2,HLOOKUP(J$11,index1970,Query!$O91)/J$9 * HLOOKUP(J$11,comboutfac,Query!$O91),HLOOKUP(J$11,index1970,Query!$O91)/J$9 * HLOOKUP(J$11,comboutfac,Query!$O91) /J$8))</f>
        <v>1.3764166096274848</v>
      </c>
      <c r="K57" s="110">
        <f ca="1">IF($J$7=1,HLOOKUP(K$11,index1970,Query!$O91)/K$9,IF($J$7=2,HLOOKUP(K$11,index1970,Query!$O91)/K$9 * HLOOKUP(K$11,comboutfac,Query!$O91),HLOOKUP(K$11,index1970,Query!$O91)/K$9 * HLOOKUP(K$11,comboutfac,Query!$O91) /K$8))</f>
        <v>0.9330970742939283</v>
      </c>
      <c r="L57" s="110">
        <f ca="1">IF($J$7=1,HLOOKUP(L$11,index1970,Query!$O91)/L$9,IF($J$7=2,HLOOKUP(L$11,index1970,Query!$O91)/L$9 * HLOOKUP(L$11,comboutfac,Query!$O91),HLOOKUP(L$11,index1970,Query!$O91)/L$9 * HLOOKUP(L$11,comboutfac,Query!$O91) /L$8))</f>
        <v>0.93285747197800839</v>
      </c>
      <c r="M57" s="110">
        <f ca="1">IF($J$7=1,HLOOKUP(M$11,index1970,Query!$O91)/M$9,IF($J$7=2,HLOOKUP(M$11,index1970,Query!$O91)/M$9 * HLOOKUP(M$11,comboutfac,Query!$O91),HLOOKUP(M$11,index1970,Query!$O91)/M$9 * HLOOKUP(M$11,comboutfac,Query!$O91) /M$8))</f>
        <v>0.9328574719780085</v>
      </c>
      <c r="N57" s="110">
        <f ca="1">IF($J$7=1,HLOOKUP(N$11,index1970,Query!$O91)/N$9,IF($J$7=2,HLOOKUP(N$11,index1970,Query!$O91)/N$9 * HLOOKUP(N$11,comboutfac,Query!$O91),HLOOKUP(N$11,index1970,Query!$O91)/N$9 * HLOOKUP(N$11,comboutfac,Query!$O91) /N$8))</f>
        <v>0.93285747197800861</v>
      </c>
      <c r="O57" s="110">
        <f ca="1">IF($J$7=1,HLOOKUP(O$11,index1970,Query!$O91)/O$9,IF($J$7=2,HLOOKUP(O$11,index1970,Query!$O91)/O$9 * HLOOKUP(O$11,comboutfac,Query!$O91),HLOOKUP(O$11,index1970,Query!$O91)/O$9 * HLOOKUP(O$11,comboutfac,Query!$O91) /O$8))</f>
        <v>0.93285747197800861</v>
      </c>
      <c r="P57" s="110">
        <f ca="1">IF($J$7=1,HLOOKUP(P$11,index1970,Query!$O91)/P$9,IF($J$7=2,HLOOKUP(P$11,index1970,Query!$O91)/P$9 * HLOOKUP(P$11,comboutfac,Query!$O91),HLOOKUP(P$11,index1970,Query!$O91)/P$9 * HLOOKUP(P$11,comboutfac,Query!$O91) /P$8))</f>
        <v>0.93304772530596347</v>
      </c>
      <c r="Q57" s="110">
        <f ca="1">IF($J$7=1,HLOOKUP(Q$11,index1970,Query!$O91)/Q$9,IF($J$7=2,HLOOKUP(Q$11,index1970,Query!$O91)/Q$9 * HLOOKUP(Q$11,comboutfac,Query!$O91),HLOOKUP(Q$11,index1970,Query!$O91)/Q$9 * HLOOKUP(Q$11,comboutfac,Query!$O91) /Q$8))</f>
        <v>0.93285747197800839</v>
      </c>
      <c r="R57" s="110">
        <f ca="1">IF($J$7=1,HLOOKUP(R$11,index1970,Query!$O91)/R$9,IF($J$7=2,HLOOKUP(R$11,index1970,Query!$O91)/R$9 * HLOOKUP(R$11,comboutfac,Query!$O91),HLOOKUP(R$11,index1970,Query!$O91)/R$9 * HLOOKUP(R$11,comboutfac,Query!$O91) /R$8))</f>
        <v>0.93304693945485184</v>
      </c>
      <c r="S57" s="110">
        <f ca="1">IF($J$7=1,HLOOKUP(S$11,index1970,Query!$O91)/S$9,IF($J$7=2,HLOOKUP(S$11,index1970,Query!$O91)/S$9 * HLOOKUP(S$11,comboutfac,Query!$O91),HLOOKUP(S$11,index1970,Query!$O91)/S$9 * HLOOKUP(S$11,comboutfac,Query!$O91) /S$8))</f>
        <v>0.93285747197800839</v>
      </c>
      <c r="T57" s="110">
        <f ca="1">IF($J$7=1,HLOOKUP(T$11,index1970,Query!$O91)/T$9,IF($J$7=2,HLOOKUP(T$11,index1970,Query!$O91)/T$9 * HLOOKUP(T$11,comboutfac,Query!$O91),HLOOKUP(T$11,index1970,Query!$O91)/T$9 * HLOOKUP(T$11,comboutfac,Query!$O91) /T$8))</f>
        <v>0.9328574719780085</v>
      </c>
      <c r="U57" s="110">
        <f ca="1">IF($J$7=1,HLOOKUP(U$11,index1970,Query!$O91)/U$9,IF($J$7=2,HLOOKUP(U$11,index1970,Query!$O91)/U$9 * HLOOKUP(U$11,comboutfac,Query!$O91),HLOOKUP(U$11,index1970,Query!$O91)/U$9 * HLOOKUP(U$11,comboutfac,Query!$O91) /U$8))</f>
        <v>0.90100356571199691</v>
      </c>
      <c r="V57" s="110">
        <f ca="1">IF($J$7=1,HLOOKUP(V$11,index1970,Query!$O91)/V$9,IF($J$7=2,HLOOKUP(V$11,index1970,Query!$O91)/V$9 * HLOOKUP(V$11,comboutfac,Query!$O91),HLOOKUP(V$11,index1970,Query!$O91)/V$9 * HLOOKUP(V$11,comboutfac,Query!$O91) /V$8))</f>
        <v>0.93285747197800872</v>
      </c>
      <c r="W57" s="110">
        <f ca="1">IF($J$7=1,HLOOKUP(W$11,index1970,Query!$O91)/W$9,IF($J$7=2,HLOOKUP(W$11,index1970,Query!$O91)/W$9 * HLOOKUP(W$11,comboutfac,Query!$O91),HLOOKUP(W$11,index1970,Query!$O91)/W$9 * HLOOKUP(W$11,comboutfac,Query!$O91) /W$8))</f>
        <v>0.94273834345558782</v>
      </c>
      <c r="X57" s="110">
        <f ca="1">IF($J$7=1,HLOOKUP(X$11,index1970,Query!$O91)/X$9,IF($J$7=2,HLOOKUP(X$11,index1970,Query!$O91)/X$9 * HLOOKUP(X$11,comboutfac,Query!$O91),HLOOKUP(X$11,index1970,Query!$O91)/X$9 * HLOOKUP(X$11,comboutfac,Query!$O91) /X$8))</f>
        <v>0.93285747197800872</v>
      </c>
      <c r="Y57" s="110">
        <f ca="1">IF($J$7=1,HLOOKUP(Y$11,index1970,Query!$O91)/Y$9,IF($J$7=2,HLOOKUP(Y$11,index1970,Query!$O91)/Y$9 * HLOOKUP(Y$11,comboutfac,Query!$O91),HLOOKUP(Y$11,index1970,Query!$O91)/Y$9 * HLOOKUP(Y$11,comboutfac,Query!$O91) /Y$8))</f>
        <v>0.94043797706207521</v>
      </c>
      <c r="Z57" s="110">
        <f ca="1">IF($J$7=1,HLOOKUP(Z$11,index1970,Query!$O91)/Z$9,IF($J$7=2,HLOOKUP(Z$11,index1970,Query!$O91)/Z$9 * HLOOKUP(Z$11,comboutfac,Query!$O91),HLOOKUP(Z$11,index1970,Query!$O91)/Z$9 * HLOOKUP(Z$11,comboutfac,Query!$O91) /Z$8))</f>
        <v>0.96188627841694452</v>
      </c>
      <c r="AA57" s="110">
        <f ca="1">IF($J$7=1,HLOOKUP(AA$11,index1970,Query!$O91)/AA$9,IF($J$7=2,HLOOKUP(AA$11,index1970,Query!$O91)/AA$9 * HLOOKUP(AA$11,comboutfac,Query!$O91),HLOOKUP(AA$11,index1970,Query!$O91)/AA$9 * HLOOKUP(AA$11,comboutfac,Query!$O91) /AA$8))</f>
        <v>0.93285747197800872</v>
      </c>
      <c r="AB57" s="110">
        <f ca="1">IF($J$7=1,HLOOKUP(AB$11,index1970,Query!$O91)/AB$9,IF($J$7=2,HLOOKUP(AB$11,index1970,Query!$O91)/AB$9 * HLOOKUP(AB$11,comboutfac,Query!$O91),HLOOKUP(AB$11,index1970,Query!$O91)/AB$9 * HLOOKUP(AB$11,comboutfac,Query!$O91) /AB$8))</f>
        <v>0.94340271524917341</v>
      </c>
      <c r="AC57" s="110">
        <f ca="1">IF($J$7=1,HLOOKUP(AC$11,index1970,Query!$O91)/AC$9,IF($J$7=2,HLOOKUP(AC$11,index1970,Query!$O91)/AC$9 * HLOOKUP(AC$11,comboutfac,Query!$O91),HLOOKUP(AC$11,index1970,Query!$O91)/AC$9 * HLOOKUP(AC$11,comboutfac,Query!$O91) /AC$8))</f>
        <v>0.97972628608366519</v>
      </c>
      <c r="AD57" s="110">
        <f ca="1">IF($J$7=1,HLOOKUP(AD$11,index1970,Query!$O91)/AD$9,IF($J$7=2,HLOOKUP(AD$11,index1970,Query!$O91)/AD$9 * HLOOKUP(AD$11,comboutfac,Query!$O91),HLOOKUP(AD$11,index1970,Query!$O91)/AD$9 * HLOOKUP(AD$11,comboutfac,Query!$O91) /AD$8))</f>
        <v>0.93285747197800872</v>
      </c>
      <c r="AE57" s="110">
        <f ca="1">IF($J$7=1,HLOOKUP(AE$11,index1970,Query!$O91)/AE$9,IF($J$7=2,HLOOKUP(AE$11,index1970,Query!$O91)/AE$9 * HLOOKUP(AE$11,comboutfac,Query!$O91),HLOOKUP(AE$11,index1970,Query!$O91)/AE$9 * HLOOKUP(AE$11,comboutfac,Query!$O91) /AE$8))</f>
        <v>0.9328574719780085</v>
      </c>
      <c r="AF57" s="110">
        <f ca="1">IF($J$7=1,HLOOKUP(AF$11,index1970,Query!$O91)/AF$9,IF($J$7=2,HLOOKUP(AF$11,index1970,Query!$O91)/AF$9 * HLOOKUP(AF$11,comboutfac,Query!$O91),HLOOKUP(AF$11,index1970,Query!$O91)/AF$9 * HLOOKUP(AF$11,comboutfac,Query!$O91) /AF$8))</f>
        <v>0.9328574719780085</v>
      </c>
      <c r="AG57" s="110">
        <f ca="1">IF($J$7=1,HLOOKUP(AG$11,index1970,Query!$O91)/AG$9,IF($J$7=2,HLOOKUP(AG$11,index1970,Query!$O91)/AG$9 * HLOOKUP(AG$11,comboutfac,Query!$O91),HLOOKUP(AG$11,index1970,Query!$O91)/AG$9 * HLOOKUP(AG$11,comboutfac,Query!$O91) /AG$8))</f>
        <v>0.93285747197800861</v>
      </c>
      <c r="AH57" s="110">
        <f ca="1">IF($J$7=1,HLOOKUP(AH$11,index1970,Query!$O91)/AH$9,IF($J$7=2,HLOOKUP(AH$11,index1970,Query!$O91)/AH$9 * HLOOKUP(AH$11,comboutfac,Query!$O91),HLOOKUP(AH$11,index1970,Query!$O91)/AH$9 * HLOOKUP(AH$11,comboutfac,Query!$O91) /AH$8))</f>
        <v>0.9328574719780085</v>
      </c>
      <c r="AI57" s="110">
        <f ca="1">IF($J$7=1,HLOOKUP(AI$11,index1970,Query!$O91)/AI$9,IF($J$7=2,HLOOKUP(AI$11,index1970,Query!$O91)/AI$9 * HLOOKUP(AI$11,comboutfac,Query!$O91),HLOOKUP(AI$11,index1970,Query!$O91)/AI$9 * HLOOKUP(AI$11,comboutfac,Query!$O91) /AI$8))</f>
        <v>0.93304259444817328</v>
      </c>
      <c r="AJ57" s="110">
        <f ca="1">IF($J$7=1,HLOOKUP(AJ$11,index1970,Query!$O91)/AJ$9,IF($J$7=2,HLOOKUP(AJ$11,index1970,Query!$O91)/AJ$9 * HLOOKUP(AJ$11,comboutfac,Query!$O91),HLOOKUP(AJ$11,index1970,Query!$O91)/AJ$9 * HLOOKUP(AJ$11,comboutfac,Query!$O91) /AJ$8))</f>
        <v>0.9328574719780085</v>
      </c>
      <c r="AK57" s="110">
        <f ca="1">IF($J$7=1,HLOOKUP(AK$11,index1970,Query!$O91)/AK$9,IF($J$7=2,HLOOKUP(AK$11,index1970,Query!$O91)/AK$9 * HLOOKUP(AK$11,comboutfac,Query!$O91),HLOOKUP(AK$11,index1970,Query!$O91)/AK$9 * HLOOKUP(AK$11,comboutfac,Query!$O91) /AK$8))</f>
        <v>0.93285747197800861</v>
      </c>
      <c r="AL57" s="110">
        <f ca="1">IF($J$7=1,HLOOKUP(AL$11,index1970,Query!$O91)/AL$9,IF($J$7=2,HLOOKUP(AL$11,index1970,Query!$O91)/AL$9 * HLOOKUP(AL$11,comboutfac,Query!$O91),HLOOKUP(AL$11,index1970,Query!$O91)/AL$9 * HLOOKUP(AL$11,comboutfac,Query!$O91) /AL$8))</f>
        <v>0.93299098335780184</v>
      </c>
      <c r="AM57" s="110">
        <f ca="1">IF($J$7=1,HLOOKUP(AM$11,index1970,Query!$O91)/AM$9,IF($J$7=2,HLOOKUP(AM$11,index1970,Query!$O91)/AM$9 * HLOOKUP(AM$11,comboutfac,Query!$O91),HLOOKUP(AM$11,index1970,Query!$O91)/AM$9 * HLOOKUP(AM$11,comboutfac,Query!$O91) /AM$8))</f>
        <v>0.93285747197800839</v>
      </c>
      <c r="AN57" s="110">
        <f ca="1">IF($J$7=1,HLOOKUP(AN$11,index1970,Query!$O91)/AN$9,IF($J$7=2,HLOOKUP(AN$11,index1970,Query!$O91)/AN$9 * HLOOKUP(AN$11,comboutfac,Query!$O91),HLOOKUP(AN$11,index1970,Query!$O91)/AN$9 * HLOOKUP(AN$11,comboutfac,Query!$O91) /AN$8))</f>
        <v>0.93299105315753827</v>
      </c>
      <c r="AO57" s="110">
        <f ca="1">IF($J$7=1,HLOOKUP(AO$11,index1970,Query!$O91)/AO$9,IF($J$7=2,HLOOKUP(AO$11,index1970,Query!$O91)/AO$9 * HLOOKUP(AO$11,comboutfac,Query!$O91),HLOOKUP(AO$11,index1970,Query!$O91)/AO$9 * HLOOKUP(AO$11,comboutfac,Query!$O91) /AO$8))</f>
        <v>0.93285747197800839</v>
      </c>
      <c r="AP57" s="110">
        <f ca="1">IF($J$7=1,HLOOKUP(AP$11,index1970,Query!$O91)/AP$9,IF($J$7=2,HLOOKUP(AP$11,index1970,Query!$O91)/AP$9 * HLOOKUP(AP$11,comboutfac,Query!$O91),HLOOKUP(AP$11,index1970,Query!$O91)/AP$9 * HLOOKUP(AP$11,comboutfac,Query!$O91) /AP$8))</f>
        <v>0.9328574719780085</v>
      </c>
      <c r="AQ57" s="647">
        <f ca="1">IF($J$7=1,HLOOKUP(AQ$11,index1970,Query!$O91)/AQ$9,IF($J$7=2,HLOOKUP(AQ$11,index1970,Query!$O91)/AQ$9 * HLOOKUP(AQ$11,comboutfac,Query!$O91),HLOOKUP(AQ$11,index1970,Query!$O91)/AQ$9 * HLOOKUP(AQ$11,comboutfac,Query!$O91) /AQ$8))</f>
        <v>0.90100356571199691</v>
      </c>
      <c r="AR57" s="110">
        <f ca="1">IF($J$7=1,HLOOKUP(AR$11,index1970,Query!$O91)/AR$9,IF($J$7=2,HLOOKUP(AR$11,index1970,Query!$O91)/AR$9 * HLOOKUP(AR$11,comboutfac,Query!$O91),HLOOKUP(AR$11,index1970,Query!$O91)/AR$9 * HLOOKUP(AR$11,comboutfac,Query!$O91) /AR$8))</f>
        <v>0.93285747197800861</v>
      </c>
      <c r="AS57" s="194"/>
    </row>
    <row r="58" spans="1:45" s="112" customFormat="1">
      <c r="A58" s="111">
        <f t="shared" si="7"/>
        <v>2013</v>
      </c>
      <c r="B58" s="110">
        <f ca="1">IF($J$7=1,HLOOKUP(B$11,index1970,Query!$O92)/B$9,IF($J$7=2,HLOOKUP(B$11,index1970,Query!$O92)/B$9 * HLOOKUP(B$11,comboutfac,Query!$O92),HLOOKUP(B$11,index1970,Query!$O92)/B$9 * HLOOKUP(B$11,comboutfac,Query!$O92) /B$8))</f>
        <v>0.9468503340576786</v>
      </c>
      <c r="C58" s="110">
        <f ca="1">IF($J$7=1,HLOOKUP(C$11,index1970,Query!$O92)/C$9,IF($J$7=2,HLOOKUP(C$11,index1970,Query!$O92)/C$9 * HLOOKUP(C$11,comboutfac,Query!$O92),HLOOKUP(C$11,index1970,Query!$O92)/C$9 * HLOOKUP(C$11,comboutfac,Query!$O92) /C$8))</f>
        <v>0.94685033405767871</v>
      </c>
      <c r="D58" s="110">
        <f ca="1">IF($J$7=1,HLOOKUP(D$11,index1970,Query!$O92)/D$9,IF($J$7=2,HLOOKUP(D$11,index1970,Query!$O92)/D$9 * HLOOKUP(D$11,comboutfac,Query!$O92),HLOOKUP(D$11,index1970,Query!$O92)/D$9 * HLOOKUP(D$11,comboutfac,Query!$O92) /D$8))</f>
        <v>0.94685033405767871</v>
      </c>
      <c r="E58" s="110">
        <f ca="1">IF($J$7=1,HLOOKUP(E$11,index1970,Query!$O92)/E$9,IF($J$7=2,HLOOKUP(E$11,index1970,Query!$O92)/E$9 * HLOOKUP(E$11,comboutfac,Query!$O92),HLOOKUP(E$11,index1970,Query!$O92)/E$9 * HLOOKUP(E$11,comboutfac,Query!$O92) /E$8))</f>
        <v>0.95271055350774303</v>
      </c>
      <c r="F58" s="110">
        <f ca="1">IF($J$7=1,HLOOKUP(F$11,index1970,Query!$O92)/F$9,IF($J$7=2,HLOOKUP(F$11,index1970,Query!$O92)/F$9 * HLOOKUP(F$11,comboutfac,Query!$O92),HLOOKUP(F$11,index1970,Query!$O92)/F$9 * HLOOKUP(F$11,comboutfac,Query!$O92) /F$8))</f>
        <v>0.94685033405767871</v>
      </c>
      <c r="G58" s="110">
        <f ca="1">IF($J$7=1,HLOOKUP(G$11,index1970,Query!$O92)/G$9,IF($J$7=2,HLOOKUP(G$11,index1970,Query!$O92)/G$9 * HLOOKUP(G$11,comboutfac,Query!$O92),HLOOKUP(G$11,index1970,Query!$O92)/G$9 * HLOOKUP(G$11,comboutfac,Query!$O92) /G$8))</f>
        <v>0.94685033405767871</v>
      </c>
      <c r="H58" s="110">
        <f ca="1">IF($J$7=1,HLOOKUP(H$11,index1970,Query!$O92)/H$9,IF($J$7=2,HLOOKUP(H$11,index1970,Query!$O92)/H$9 * HLOOKUP(H$11,comboutfac,Query!$O92),HLOOKUP(H$11,index1970,Query!$O92)/H$9 * HLOOKUP(H$11,comboutfac,Query!$O92) /H$8))</f>
        <v>0.94685033405767871</v>
      </c>
      <c r="I58" s="110">
        <f ca="1">IF($J$7=1,HLOOKUP(I$11,index1970,Query!$O92)/I$9,IF($J$7=2,HLOOKUP(I$11,index1970,Query!$O92)/I$9 * HLOOKUP(I$11,comboutfac,Query!$O92),HLOOKUP(I$11,index1970,Query!$O92)/I$9 * HLOOKUP(I$11,comboutfac,Query!$O92) /I$8))</f>
        <v>0.94766517312255916</v>
      </c>
      <c r="J58" s="110">
        <f ca="1">IF($J$7=1,HLOOKUP(J$11,index1970,Query!$O92)/J$9,IF($J$7=2,HLOOKUP(J$11,index1970,Query!$O92)/J$9 * HLOOKUP(J$11,comboutfac,Query!$O92),HLOOKUP(J$11,index1970,Query!$O92)/J$9 * HLOOKUP(J$11,comboutfac,Query!$O92) /J$8))</f>
        <v>1.4920356048361938</v>
      </c>
      <c r="K58" s="110">
        <f ca="1">IF($J$7=1,HLOOKUP(K$11,index1970,Query!$O92)/K$9,IF($J$7=2,HLOOKUP(K$11,index1970,Query!$O92)/K$9 * HLOOKUP(K$11,comboutfac,Query!$O92),HLOOKUP(K$11,index1970,Query!$O92)/K$9 * HLOOKUP(K$11,comboutfac,Query!$O92) /K$8))</f>
        <v>0.94872921638639807</v>
      </c>
      <c r="L58" s="110">
        <f ca="1">IF($J$7=1,HLOOKUP(L$11,index1970,Query!$O92)/L$9,IF($J$7=2,HLOOKUP(L$11,index1970,Query!$O92)/L$9 * HLOOKUP(L$11,comboutfac,Query!$O92),HLOOKUP(L$11,index1970,Query!$O92)/L$9 * HLOOKUP(L$11,comboutfac,Query!$O92) /L$8))</f>
        <v>0.94685033405767849</v>
      </c>
      <c r="M58" s="110">
        <f ca="1">IF($J$7=1,HLOOKUP(M$11,index1970,Query!$O92)/M$9,IF($J$7=2,HLOOKUP(M$11,index1970,Query!$O92)/M$9 * HLOOKUP(M$11,comboutfac,Query!$O92),HLOOKUP(M$11,index1970,Query!$O92)/M$9 * HLOOKUP(M$11,comboutfac,Query!$O92) /M$8))</f>
        <v>0.9468503340576786</v>
      </c>
      <c r="N58" s="110">
        <f ca="1">IF($J$7=1,HLOOKUP(N$11,index1970,Query!$O92)/N$9,IF($J$7=2,HLOOKUP(N$11,index1970,Query!$O92)/N$9 * HLOOKUP(N$11,comboutfac,Query!$O92),HLOOKUP(N$11,index1970,Query!$O92)/N$9 * HLOOKUP(N$11,comboutfac,Query!$O92) /N$8))</f>
        <v>0.94685033405767871</v>
      </c>
      <c r="O58" s="110">
        <f ca="1">IF($J$7=1,HLOOKUP(O$11,index1970,Query!$O92)/O$9,IF($J$7=2,HLOOKUP(O$11,index1970,Query!$O92)/O$9 * HLOOKUP(O$11,comboutfac,Query!$O92),HLOOKUP(O$11,index1970,Query!$O92)/O$9 * HLOOKUP(O$11,comboutfac,Query!$O92) /O$8))</f>
        <v>0.94685033405767871</v>
      </c>
      <c r="P58" s="110">
        <f ca="1">IF($J$7=1,HLOOKUP(P$11,index1970,Query!$O92)/P$9,IF($J$7=2,HLOOKUP(P$11,index1970,Query!$O92)/P$9 * HLOOKUP(P$11,comboutfac,Query!$O92),HLOOKUP(P$11,index1970,Query!$O92)/P$9 * HLOOKUP(P$11,comboutfac,Query!$O92) /P$8))</f>
        <v>0.94834159621898606</v>
      </c>
      <c r="Q58" s="110">
        <f ca="1">IF($J$7=1,HLOOKUP(Q$11,index1970,Query!$O92)/Q$9,IF($J$7=2,HLOOKUP(Q$11,index1970,Query!$O92)/Q$9 * HLOOKUP(Q$11,comboutfac,Query!$O92),HLOOKUP(Q$11,index1970,Query!$O92)/Q$9 * HLOOKUP(Q$11,comboutfac,Query!$O92) /Q$8))</f>
        <v>0.94685033405767838</v>
      </c>
      <c r="R58" s="110">
        <f ca="1">IF($J$7=1,HLOOKUP(R$11,index1970,Query!$O92)/R$9,IF($J$7=2,HLOOKUP(R$11,index1970,Query!$O92)/R$9 * HLOOKUP(R$11,comboutfac,Query!$O92),HLOOKUP(R$11,index1970,Query!$O92)/R$9 * HLOOKUP(R$11,comboutfac,Query!$O92) /R$8))</f>
        <v>0.948313498915348</v>
      </c>
      <c r="S58" s="110">
        <f ca="1">IF($J$7=1,HLOOKUP(S$11,index1970,Query!$O92)/S$9,IF($J$7=2,HLOOKUP(S$11,index1970,Query!$O92)/S$9 * HLOOKUP(S$11,comboutfac,Query!$O92),HLOOKUP(S$11,index1970,Query!$O92)/S$9 * HLOOKUP(S$11,comboutfac,Query!$O92) /S$8))</f>
        <v>0.94685033405767838</v>
      </c>
      <c r="T58" s="110">
        <f ca="1">IF($J$7=1,HLOOKUP(T$11,index1970,Query!$O92)/T$9,IF($J$7=2,HLOOKUP(T$11,index1970,Query!$O92)/T$9 * HLOOKUP(T$11,comboutfac,Query!$O92),HLOOKUP(T$11,index1970,Query!$O92)/T$9 * HLOOKUP(T$11,comboutfac,Query!$O92) /T$8))</f>
        <v>0.9468503340576786</v>
      </c>
      <c r="U58" s="110">
        <f ca="1">IF($J$7=1,HLOOKUP(U$11,index1970,Query!$O92)/U$9,IF($J$7=2,HLOOKUP(U$11,index1970,Query!$O92)/U$9 * HLOOKUP(U$11,comboutfac,Query!$O92),HLOOKUP(U$11,index1970,Query!$O92)/U$9 * HLOOKUP(U$11,comboutfac,Query!$O92) /U$8))</f>
        <v>0.92442965842050873</v>
      </c>
      <c r="V58" s="110">
        <f ca="1">IF($J$7=1,HLOOKUP(V$11,index1970,Query!$O92)/V$9,IF($J$7=2,HLOOKUP(V$11,index1970,Query!$O92)/V$9 * HLOOKUP(V$11,comboutfac,Query!$O92),HLOOKUP(V$11,index1970,Query!$O92)/V$9 * HLOOKUP(V$11,comboutfac,Query!$O92) /V$8))</f>
        <v>0.94685033405767871</v>
      </c>
      <c r="W58" s="110">
        <f ca="1">IF($J$7=1,HLOOKUP(W$11,index1970,Query!$O92)/W$9,IF($J$7=2,HLOOKUP(W$11,index1970,Query!$O92)/W$9 * HLOOKUP(W$11,comboutfac,Query!$O92),HLOOKUP(W$11,index1970,Query!$O92)/W$9 * HLOOKUP(W$11,comboutfac,Query!$O92) /W$8))</f>
        <v>0.95481954160227767</v>
      </c>
      <c r="X58" s="110">
        <f ca="1">IF($J$7=1,HLOOKUP(X$11,index1970,Query!$O92)/X$9,IF($J$7=2,HLOOKUP(X$11,index1970,Query!$O92)/X$9 * HLOOKUP(X$11,comboutfac,Query!$O92),HLOOKUP(X$11,index1970,Query!$O92)/X$9 * HLOOKUP(X$11,comboutfac,Query!$O92) /X$8))</f>
        <v>0.94685033405767871</v>
      </c>
      <c r="Y58" s="110">
        <f ca="1">IF($J$7=1,HLOOKUP(Y$11,index1970,Query!$O92)/Y$9,IF($J$7=2,HLOOKUP(Y$11,index1970,Query!$O92)/Y$9 * HLOOKUP(Y$11,comboutfac,Query!$O92),HLOOKUP(Y$11,index1970,Query!$O92)/Y$9 * HLOOKUP(Y$11,comboutfac,Query!$O92) /Y$8))</f>
        <v>0.9530036509884483</v>
      </c>
      <c r="Z58" s="110">
        <f ca="1">IF($J$7=1,HLOOKUP(Z$11,index1970,Query!$O92)/Z$9,IF($J$7=2,HLOOKUP(Z$11,index1970,Query!$O92)/Z$9 * HLOOKUP(Z$11,comboutfac,Query!$O92),HLOOKUP(Z$11,index1970,Query!$O92)/Z$9 * HLOOKUP(Z$11,comboutfac,Query!$O92) /Z$8))</f>
        <v>0.97448302343062898</v>
      </c>
      <c r="AA58" s="110">
        <f ca="1">IF($J$7=1,HLOOKUP(AA$11,index1970,Query!$O92)/AA$9,IF($J$7=2,HLOOKUP(AA$11,index1970,Query!$O92)/AA$9 * HLOOKUP(AA$11,comboutfac,Query!$O92),HLOOKUP(AA$11,index1970,Query!$O92)/AA$9 * HLOOKUP(AA$11,comboutfac,Query!$O92) /AA$8))</f>
        <v>0.94685033405767871</v>
      </c>
      <c r="AB58" s="110">
        <f ca="1">IF($J$7=1,HLOOKUP(AB$11,index1970,Query!$O92)/AB$9,IF($J$7=2,HLOOKUP(AB$11,index1970,Query!$O92)/AB$9 * HLOOKUP(AB$11,comboutfac,Query!$O92),HLOOKUP(AB$11,index1970,Query!$O92)/AB$9 * HLOOKUP(AB$11,comboutfac,Query!$O92) /AB$8))</f>
        <v>0.94993812918107601</v>
      </c>
      <c r="AC58" s="110">
        <f ca="1">IF($J$7=1,HLOOKUP(AC$11,index1970,Query!$O92)/AC$9,IF($J$7=2,HLOOKUP(AC$11,index1970,Query!$O92)/AC$9 * HLOOKUP(AC$11,comboutfac,Query!$O92),HLOOKUP(AC$11,index1970,Query!$O92)/AC$9 * HLOOKUP(AC$11,comboutfac,Query!$O92) /AC$8))</f>
        <v>1.0068334142965176</v>
      </c>
      <c r="AD58" s="110">
        <f ca="1">IF($J$7=1,HLOOKUP(AD$11,index1970,Query!$O92)/AD$9,IF($J$7=2,HLOOKUP(AD$11,index1970,Query!$O92)/AD$9 * HLOOKUP(AD$11,comboutfac,Query!$O92),HLOOKUP(AD$11,index1970,Query!$O92)/AD$9 * HLOOKUP(AD$11,comboutfac,Query!$O92) /AD$8))</f>
        <v>0.94685033405767871</v>
      </c>
      <c r="AE58" s="110">
        <f ca="1">IF($J$7=1,HLOOKUP(AE$11,index1970,Query!$O92)/AE$9,IF($J$7=2,HLOOKUP(AE$11,index1970,Query!$O92)/AE$9 * HLOOKUP(AE$11,comboutfac,Query!$O92),HLOOKUP(AE$11,index1970,Query!$O92)/AE$9 * HLOOKUP(AE$11,comboutfac,Query!$O92) /AE$8))</f>
        <v>0.9468503340576786</v>
      </c>
      <c r="AF58" s="110">
        <f ca="1">IF($J$7=1,HLOOKUP(AF$11,index1970,Query!$O92)/AF$9,IF($J$7=2,HLOOKUP(AF$11,index1970,Query!$O92)/AF$9 * HLOOKUP(AF$11,comboutfac,Query!$O92),HLOOKUP(AF$11,index1970,Query!$O92)/AF$9 * HLOOKUP(AF$11,comboutfac,Query!$O92) /AF$8))</f>
        <v>0.9468503340576786</v>
      </c>
      <c r="AG58" s="110">
        <f ca="1">IF($J$7=1,HLOOKUP(AG$11,index1970,Query!$O92)/AG$9,IF($J$7=2,HLOOKUP(AG$11,index1970,Query!$O92)/AG$9 * HLOOKUP(AG$11,comboutfac,Query!$O92),HLOOKUP(AG$11,index1970,Query!$O92)/AG$9 * HLOOKUP(AG$11,comboutfac,Query!$O92) /AG$8))</f>
        <v>0.9468503340576786</v>
      </c>
      <c r="AH58" s="110">
        <f ca="1">IF($J$7=1,HLOOKUP(AH$11,index1970,Query!$O92)/AH$9,IF($J$7=2,HLOOKUP(AH$11,index1970,Query!$O92)/AH$9 * HLOOKUP(AH$11,comboutfac,Query!$O92),HLOOKUP(AH$11,index1970,Query!$O92)/AH$9 * HLOOKUP(AH$11,comboutfac,Query!$O92) /AH$8))</f>
        <v>0.9468503340576786</v>
      </c>
      <c r="AI58" s="110">
        <f ca="1">IF($J$7=1,HLOOKUP(AI$11,index1970,Query!$O92)/AI$9,IF($J$7=2,HLOOKUP(AI$11,index1970,Query!$O92)/AI$9 * HLOOKUP(AI$11,comboutfac,Query!$O92),HLOOKUP(AI$11,index1970,Query!$O92)/AI$9 * HLOOKUP(AI$11,comboutfac,Query!$O92) /AI$8))</f>
        <v>0.94691759816929366</v>
      </c>
      <c r="AJ58" s="110">
        <f ca="1">IF($J$7=1,HLOOKUP(AJ$11,index1970,Query!$O92)/AJ$9,IF($J$7=2,HLOOKUP(AJ$11,index1970,Query!$O92)/AJ$9 * HLOOKUP(AJ$11,comboutfac,Query!$O92),HLOOKUP(AJ$11,index1970,Query!$O92)/AJ$9 * HLOOKUP(AJ$11,comboutfac,Query!$O92) /AJ$8))</f>
        <v>0.9468503340576786</v>
      </c>
      <c r="AK58" s="110">
        <f ca="1">IF($J$7=1,HLOOKUP(AK$11,index1970,Query!$O92)/AK$9,IF($J$7=2,HLOOKUP(AK$11,index1970,Query!$O92)/AK$9 * HLOOKUP(AK$11,comboutfac,Query!$O92),HLOOKUP(AK$11,index1970,Query!$O92)/AK$9 * HLOOKUP(AK$11,comboutfac,Query!$O92) /AK$8))</f>
        <v>0.94685033405767871</v>
      </c>
      <c r="AL58" s="110">
        <f ca="1">IF($J$7=1,HLOOKUP(AL$11,index1970,Query!$O92)/AL$9,IF($J$7=2,HLOOKUP(AL$11,index1970,Query!$O92)/AL$9 * HLOOKUP(AL$11,comboutfac,Query!$O92),HLOOKUP(AL$11,index1970,Query!$O92)/AL$9 * HLOOKUP(AL$11,comboutfac,Query!$O92) /AL$8))</f>
        <v>0.94832318663584891</v>
      </c>
      <c r="AM58" s="110">
        <f ca="1">IF($J$7=1,HLOOKUP(AM$11,index1970,Query!$O92)/AM$9,IF($J$7=2,HLOOKUP(AM$11,index1970,Query!$O92)/AM$9 * HLOOKUP(AM$11,comboutfac,Query!$O92),HLOOKUP(AM$11,index1970,Query!$O92)/AM$9 * HLOOKUP(AM$11,comboutfac,Query!$O92) /AM$8))</f>
        <v>0.94685033405767838</v>
      </c>
      <c r="AN58" s="110">
        <f ca="1">IF($J$7=1,HLOOKUP(AN$11,index1970,Query!$O92)/AN$9,IF($J$7=2,HLOOKUP(AN$11,index1970,Query!$O92)/AN$9 * HLOOKUP(AN$11,comboutfac,Query!$O92),HLOOKUP(AN$11,index1970,Query!$O92)/AN$9 * HLOOKUP(AN$11,comboutfac,Query!$O92) /AN$8))</f>
        <v>0.94810053204619282</v>
      </c>
      <c r="AO58" s="110">
        <f ca="1">IF($J$7=1,HLOOKUP(AO$11,index1970,Query!$O92)/AO$9,IF($J$7=2,HLOOKUP(AO$11,index1970,Query!$O92)/AO$9 * HLOOKUP(AO$11,comboutfac,Query!$O92),HLOOKUP(AO$11,index1970,Query!$O92)/AO$9 * HLOOKUP(AO$11,comboutfac,Query!$O92) /AO$8))</f>
        <v>0.94685033405767838</v>
      </c>
      <c r="AP58" s="110">
        <f ca="1">IF($J$7=1,HLOOKUP(AP$11,index1970,Query!$O92)/AP$9,IF($J$7=2,HLOOKUP(AP$11,index1970,Query!$O92)/AP$9 * HLOOKUP(AP$11,comboutfac,Query!$O92),HLOOKUP(AP$11,index1970,Query!$O92)/AP$9 * HLOOKUP(AP$11,comboutfac,Query!$O92) /AP$8))</f>
        <v>0.9468503340576786</v>
      </c>
      <c r="AQ58" s="647">
        <f ca="1">IF($J$7=1,HLOOKUP(AQ$11,index1970,Query!$O92)/AQ$9,IF($J$7=2,HLOOKUP(AQ$11,index1970,Query!$O92)/AQ$9 * HLOOKUP(AQ$11,comboutfac,Query!$O92),HLOOKUP(AQ$11,index1970,Query!$O92)/AQ$9 * HLOOKUP(AQ$11,comboutfac,Query!$O92) /AQ$8))</f>
        <v>0.92442965842050873</v>
      </c>
      <c r="AR58" s="110">
        <f ca="1">IF($J$7=1,HLOOKUP(AR$11,index1970,Query!$O92)/AR$9,IF($J$7=2,HLOOKUP(AR$11,index1970,Query!$O92)/AR$9 * HLOOKUP(AR$11,comboutfac,Query!$O92),HLOOKUP(AR$11,index1970,Query!$O92)/AR$9 * HLOOKUP(AR$11,comboutfac,Query!$O92) /AR$8))</f>
        <v>0.9468503340576786</v>
      </c>
      <c r="AS58" s="194"/>
    </row>
    <row r="59" spans="1:45" s="112" customFormat="1">
      <c r="A59" s="111">
        <f t="shared" si="7"/>
        <v>2014</v>
      </c>
      <c r="B59" s="110">
        <f ca="1">IF($J$7=1,HLOOKUP(B$11,index1970,Query!$O93)/B$9,IF($J$7=2,HLOOKUP(B$11,index1970,Query!$O93)/B$9 * HLOOKUP(B$11,comboutfac,Query!$O93),HLOOKUP(B$11,index1970,Query!$O93)/B$9 * HLOOKUP(B$11,comboutfac,Query!$O93) /B$8))</f>
        <v>0.9610530890685437</v>
      </c>
      <c r="C59" s="110">
        <f ca="1">IF($J$7=1,HLOOKUP(C$11,index1970,Query!$O93)/C$9,IF($J$7=2,HLOOKUP(C$11,index1970,Query!$O93)/C$9 * HLOOKUP(C$11,comboutfac,Query!$O93),HLOOKUP(C$11,index1970,Query!$O93)/C$9 * HLOOKUP(C$11,comboutfac,Query!$O93) /C$8))</f>
        <v>0.9610530890685437</v>
      </c>
      <c r="D59" s="110">
        <f ca="1">IF($J$7=1,HLOOKUP(D$11,index1970,Query!$O93)/D$9,IF($J$7=2,HLOOKUP(D$11,index1970,Query!$O93)/D$9 * HLOOKUP(D$11,comboutfac,Query!$O93),HLOOKUP(D$11,index1970,Query!$O93)/D$9 * HLOOKUP(D$11,comboutfac,Query!$O93) /D$8))</f>
        <v>0.9610530890685437</v>
      </c>
      <c r="E59" s="110">
        <f ca="1">IF($J$7=1,HLOOKUP(E$11,index1970,Query!$O93)/E$9,IF($J$7=2,HLOOKUP(E$11,index1970,Query!$O93)/E$9 * HLOOKUP(E$11,comboutfac,Query!$O93),HLOOKUP(E$11,index1970,Query!$O93)/E$9 * HLOOKUP(E$11,comboutfac,Query!$O93) /E$8))</f>
        <v>0.95985588265905109</v>
      </c>
      <c r="F59" s="110">
        <f ca="1">IF($J$7=1,HLOOKUP(F$11,index1970,Query!$O93)/F$9,IF($J$7=2,HLOOKUP(F$11,index1970,Query!$O93)/F$9 * HLOOKUP(F$11,comboutfac,Query!$O93),HLOOKUP(F$11,index1970,Query!$O93)/F$9 * HLOOKUP(F$11,comboutfac,Query!$O93) /F$8))</f>
        <v>0.9610530890685437</v>
      </c>
      <c r="G59" s="110">
        <f ca="1">IF($J$7=1,HLOOKUP(G$11,index1970,Query!$O93)/G$9,IF($J$7=2,HLOOKUP(G$11,index1970,Query!$O93)/G$9 * HLOOKUP(G$11,comboutfac,Query!$O93),HLOOKUP(G$11,index1970,Query!$O93)/G$9 * HLOOKUP(G$11,comboutfac,Query!$O93) /G$8))</f>
        <v>0.96105308906854381</v>
      </c>
      <c r="H59" s="110">
        <f ca="1">IF($J$7=1,HLOOKUP(H$11,index1970,Query!$O93)/H$9,IF($J$7=2,HLOOKUP(H$11,index1970,Query!$O93)/H$9 * HLOOKUP(H$11,comboutfac,Query!$O93),HLOOKUP(H$11,index1970,Query!$O93)/H$9 * HLOOKUP(H$11,comboutfac,Query!$O93) /H$8))</f>
        <v>0.96105308906854381</v>
      </c>
      <c r="I59" s="110">
        <f ca="1">IF($J$7=1,HLOOKUP(I$11,index1970,Query!$O93)/I$9,IF($J$7=2,HLOOKUP(I$11,index1970,Query!$O93)/I$9 * HLOOKUP(I$11,comboutfac,Query!$O93),HLOOKUP(I$11,index1970,Query!$O93)/I$9 * HLOOKUP(I$11,comboutfac,Query!$O93) /I$8))</f>
        <v>0.9608851022876187</v>
      </c>
      <c r="J59" s="110">
        <f ca="1">IF($J$7=1,HLOOKUP(J$11,index1970,Query!$O93)/J$9,IF($J$7=2,HLOOKUP(J$11,index1970,Query!$O93)/J$9 * HLOOKUP(J$11,comboutfac,Query!$O93),HLOOKUP(J$11,index1970,Query!$O93)/J$9 * HLOOKUP(J$11,comboutfac,Query!$O93) /J$8))</f>
        <v>1.4487665722959442</v>
      </c>
      <c r="K59" s="110">
        <f ca="1">IF($J$7=1,HLOOKUP(K$11,index1970,Query!$O93)/K$9,IF($J$7=2,HLOOKUP(K$11,index1970,Query!$O93)/K$9 * HLOOKUP(K$11,comboutfac,Query!$O93),HLOOKUP(K$11,index1970,Query!$O93)/K$9 * HLOOKUP(K$11,comboutfac,Query!$O93) /K$8))</f>
        <v>0.9598558826590512</v>
      </c>
      <c r="L59" s="110">
        <f ca="1">IF($J$7=1,HLOOKUP(L$11,index1970,Query!$O93)/L$9,IF($J$7=2,HLOOKUP(L$11,index1970,Query!$O93)/L$9 * HLOOKUP(L$11,comboutfac,Query!$O93),HLOOKUP(L$11,index1970,Query!$O93)/L$9 * HLOOKUP(L$11,comboutfac,Query!$O93) /L$8))</f>
        <v>0.9610530890685437</v>
      </c>
      <c r="M59" s="110">
        <f ca="1">IF($J$7=1,HLOOKUP(M$11,index1970,Query!$O93)/M$9,IF($J$7=2,HLOOKUP(M$11,index1970,Query!$O93)/M$9 * HLOOKUP(M$11,comboutfac,Query!$O93),HLOOKUP(M$11,index1970,Query!$O93)/M$9 * HLOOKUP(M$11,comboutfac,Query!$O93) /M$8))</f>
        <v>0.9610530890685437</v>
      </c>
      <c r="N59" s="110">
        <f ca="1">IF($J$7=1,HLOOKUP(N$11,index1970,Query!$O93)/N$9,IF($J$7=2,HLOOKUP(N$11,index1970,Query!$O93)/N$9 * HLOOKUP(N$11,comboutfac,Query!$O93),HLOOKUP(N$11,index1970,Query!$O93)/N$9 * HLOOKUP(N$11,comboutfac,Query!$O93) /N$8))</f>
        <v>0.9610530890685437</v>
      </c>
      <c r="O59" s="110">
        <f ca="1">IF($J$7=1,HLOOKUP(O$11,index1970,Query!$O93)/O$9,IF($J$7=2,HLOOKUP(O$11,index1970,Query!$O93)/O$9 * HLOOKUP(O$11,comboutfac,Query!$O93),HLOOKUP(O$11,index1970,Query!$O93)/O$9 * HLOOKUP(O$11,comboutfac,Query!$O93) /O$8))</f>
        <v>0.9610530890685437</v>
      </c>
      <c r="P59" s="110">
        <f ca="1">IF($J$7=1,HLOOKUP(P$11,index1970,Query!$O93)/P$9,IF($J$7=2,HLOOKUP(P$11,index1970,Query!$O93)/P$9 * HLOOKUP(P$11,comboutfac,Query!$O93),HLOOKUP(P$11,index1970,Query!$O93)/P$9 * HLOOKUP(P$11,comboutfac,Query!$O93) /P$8))</f>
        <v>0.96007788142021566</v>
      </c>
      <c r="Q59" s="110">
        <f ca="1">IF($J$7=1,HLOOKUP(Q$11,index1970,Query!$O93)/Q$9,IF($J$7=2,HLOOKUP(Q$11,index1970,Query!$O93)/Q$9 * HLOOKUP(Q$11,comboutfac,Query!$O93),HLOOKUP(Q$11,index1970,Query!$O93)/Q$9 * HLOOKUP(Q$11,comboutfac,Query!$O93) /Q$8))</f>
        <v>0.96105308906854348</v>
      </c>
      <c r="R59" s="110">
        <f ca="1">IF($J$7=1,HLOOKUP(R$11,index1970,Query!$O93)/R$9,IF($J$7=2,HLOOKUP(R$11,index1970,Query!$O93)/R$9 * HLOOKUP(R$11,comboutfac,Query!$O93),HLOOKUP(R$11,index1970,Query!$O93)/R$9 * HLOOKUP(R$11,comboutfac,Query!$O93) /R$8))</f>
        <v>0.96012661384848663</v>
      </c>
      <c r="S59" s="110">
        <f ca="1">IF($J$7=1,HLOOKUP(S$11,index1970,Query!$O93)/S$9,IF($J$7=2,HLOOKUP(S$11,index1970,Query!$O93)/S$9 * HLOOKUP(S$11,comboutfac,Query!$O93),HLOOKUP(S$11,index1970,Query!$O93)/S$9 * HLOOKUP(S$11,comboutfac,Query!$O93) /S$8))</f>
        <v>0.96105308906854348</v>
      </c>
      <c r="T59" s="110">
        <f ca="1">IF($J$7=1,HLOOKUP(T$11,index1970,Query!$O93)/T$9,IF($J$7=2,HLOOKUP(T$11,index1970,Query!$O93)/T$9 * HLOOKUP(T$11,comboutfac,Query!$O93),HLOOKUP(T$11,index1970,Query!$O93)/T$9 * HLOOKUP(T$11,comboutfac,Query!$O93) /T$8))</f>
        <v>0.9610530890685437</v>
      </c>
      <c r="U59" s="110">
        <f ca="1">IF($J$7=1,HLOOKUP(U$11,index1970,Query!$O93)/U$9,IF($J$7=2,HLOOKUP(U$11,index1970,Query!$O93)/U$9 * HLOOKUP(U$11,comboutfac,Query!$O93),HLOOKUP(U$11,index1970,Query!$O93)/U$9 * HLOOKUP(U$11,comboutfac,Query!$O93) /U$8))</f>
        <v>0.94827994360775791</v>
      </c>
      <c r="V59" s="110">
        <f ca="1">IF($J$7=1,HLOOKUP(V$11,index1970,Query!$O93)/V$9,IF($J$7=2,HLOOKUP(V$11,index1970,Query!$O93)/V$9 * HLOOKUP(V$11,comboutfac,Query!$O93),HLOOKUP(V$11,index1970,Query!$O93)/V$9 * HLOOKUP(V$11,comboutfac,Query!$O93) /V$8))</f>
        <v>0.96105308906854381</v>
      </c>
      <c r="W59" s="110">
        <f ca="1">IF($J$7=1,HLOOKUP(W$11,index1970,Query!$O93)/W$9,IF($J$7=2,HLOOKUP(W$11,index1970,Query!$O93)/W$9 * HLOOKUP(W$11,comboutfac,Query!$O93),HLOOKUP(W$11,index1970,Query!$O93)/W$9 * HLOOKUP(W$11,comboutfac,Query!$O93) /W$8))</f>
        <v>0.96654989478446429</v>
      </c>
      <c r="X59" s="110">
        <f ca="1">IF($J$7=1,HLOOKUP(X$11,index1970,Query!$O93)/X$9,IF($J$7=2,HLOOKUP(X$11,index1970,Query!$O93)/X$9 * HLOOKUP(X$11,comboutfac,Query!$O93),HLOOKUP(X$11,index1970,Query!$O93)/X$9 * HLOOKUP(X$11,comboutfac,Query!$O93) /X$8))</f>
        <v>0.96105308906854381</v>
      </c>
      <c r="Y59" s="110">
        <f ca="1">IF($J$7=1,HLOOKUP(Y$11,index1970,Query!$O93)/Y$9,IF($J$7=2,HLOOKUP(Y$11,index1970,Query!$O93)/Y$9 * HLOOKUP(Y$11,comboutfac,Query!$O93),HLOOKUP(Y$11,index1970,Query!$O93)/Y$9 * HLOOKUP(Y$11,comboutfac,Query!$O93) /Y$8))</f>
        <v>0.96637064711205078</v>
      </c>
      <c r="Z59" s="110">
        <f ca="1">IF($J$7=1,HLOOKUP(Z$11,index1970,Query!$O93)/Z$9,IF($J$7=2,HLOOKUP(Z$11,index1970,Query!$O93)/Z$9 * HLOOKUP(Z$11,comboutfac,Query!$O93),HLOOKUP(Z$11,index1970,Query!$O93)/Z$9 * HLOOKUP(Z$11,comboutfac,Query!$O93) /Z$8))</f>
        <v>0.98179356069760881</v>
      </c>
      <c r="AA59" s="110">
        <f ca="1">IF($J$7=1,HLOOKUP(AA$11,index1970,Query!$O93)/AA$9,IF($J$7=2,HLOOKUP(AA$11,index1970,Query!$O93)/AA$9 * HLOOKUP(AA$11,comboutfac,Query!$O93),HLOOKUP(AA$11,index1970,Query!$O93)/AA$9 * HLOOKUP(AA$11,comboutfac,Query!$O93) /AA$8))</f>
        <v>0.96105308906854381</v>
      </c>
      <c r="AB59" s="110">
        <f ca="1">IF($J$7=1,HLOOKUP(AB$11,index1970,Query!$O93)/AB$9,IF($J$7=2,HLOOKUP(AB$11,index1970,Query!$O93)/AB$9 * HLOOKUP(AB$11,comboutfac,Query!$O93),HLOOKUP(AB$11,index1970,Query!$O93)/AB$9 * HLOOKUP(AB$11,comboutfac,Query!$O93) /AB$8))</f>
        <v>0.9603608516084422</v>
      </c>
      <c r="AC59" s="110">
        <f ca="1">IF($J$7=1,HLOOKUP(AC$11,index1970,Query!$O93)/AC$9,IF($J$7=2,HLOOKUP(AC$11,index1970,Query!$O93)/AC$9 * HLOOKUP(AC$11,comboutfac,Query!$O93),HLOOKUP(AC$11,index1970,Query!$O93)/AC$9 * HLOOKUP(AC$11,comboutfac,Query!$O93) /AC$8))</f>
        <v>1.0104302670950709</v>
      </c>
      <c r="AD59" s="110">
        <f ca="1">IF($J$7=1,HLOOKUP(AD$11,index1970,Query!$O93)/AD$9,IF($J$7=2,HLOOKUP(AD$11,index1970,Query!$O93)/AD$9 * HLOOKUP(AD$11,comboutfac,Query!$O93),HLOOKUP(AD$11,index1970,Query!$O93)/AD$9 * HLOOKUP(AD$11,comboutfac,Query!$O93) /AD$8))</f>
        <v>0.96105308906854381</v>
      </c>
      <c r="AE59" s="110">
        <f ca="1">IF($J$7=1,HLOOKUP(AE$11,index1970,Query!$O93)/AE$9,IF($J$7=2,HLOOKUP(AE$11,index1970,Query!$O93)/AE$9 * HLOOKUP(AE$11,comboutfac,Query!$O93),HLOOKUP(AE$11,index1970,Query!$O93)/AE$9 * HLOOKUP(AE$11,comboutfac,Query!$O93) /AE$8))</f>
        <v>0.9610530890685437</v>
      </c>
      <c r="AF59" s="110">
        <f ca="1">IF($J$7=1,HLOOKUP(AF$11,index1970,Query!$O93)/AF$9,IF($J$7=2,HLOOKUP(AF$11,index1970,Query!$O93)/AF$9 * HLOOKUP(AF$11,comboutfac,Query!$O93),HLOOKUP(AF$11,index1970,Query!$O93)/AF$9 * HLOOKUP(AF$11,comboutfac,Query!$O93) /AF$8))</f>
        <v>0.9610530890685437</v>
      </c>
      <c r="AG59" s="110">
        <f ca="1">IF($J$7=1,HLOOKUP(AG$11,index1970,Query!$O93)/AG$9,IF($J$7=2,HLOOKUP(AG$11,index1970,Query!$O93)/AG$9 * HLOOKUP(AG$11,comboutfac,Query!$O93),HLOOKUP(AG$11,index1970,Query!$O93)/AG$9 * HLOOKUP(AG$11,comboutfac,Query!$O93) /AG$8))</f>
        <v>0.9610530890685437</v>
      </c>
      <c r="AH59" s="110">
        <f ca="1">IF($J$7=1,HLOOKUP(AH$11,index1970,Query!$O93)/AH$9,IF($J$7=2,HLOOKUP(AH$11,index1970,Query!$O93)/AH$9 * HLOOKUP(AH$11,comboutfac,Query!$O93),HLOOKUP(AH$11,index1970,Query!$O93)/AH$9 * HLOOKUP(AH$11,comboutfac,Query!$O93) /AH$8))</f>
        <v>0.9610530890685437</v>
      </c>
      <c r="AI59" s="110">
        <f ca="1">IF($J$7=1,HLOOKUP(AI$11,index1970,Query!$O93)/AI$9,IF($J$7=2,HLOOKUP(AI$11,index1970,Query!$O93)/AI$9 * HLOOKUP(AI$11,comboutfac,Query!$O93),HLOOKUP(AI$11,index1970,Query!$O93)/AI$9 * HLOOKUP(AI$11,comboutfac,Query!$O93) /AI$8))</f>
        <v>0.96104519819333933</v>
      </c>
      <c r="AJ59" s="110">
        <f ca="1">IF($J$7=1,HLOOKUP(AJ$11,index1970,Query!$O93)/AJ$9,IF($J$7=2,HLOOKUP(AJ$11,index1970,Query!$O93)/AJ$9 * HLOOKUP(AJ$11,comboutfac,Query!$O93),HLOOKUP(AJ$11,index1970,Query!$O93)/AJ$9 * HLOOKUP(AJ$11,comboutfac,Query!$O93) /AJ$8))</f>
        <v>0.9610530890685437</v>
      </c>
      <c r="AK59" s="110">
        <f ca="1">IF($J$7=1,HLOOKUP(AK$11,index1970,Query!$O93)/AK$9,IF($J$7=2,HLOOKUP(AK$11,index1970,Query!$O93)/AK$9 * HLOOKUP(AK$11,comboutfac,Query!$O93),HLOOKUP(AK$11,index1970,Query!$O93)/AK$9 * HLOOKUP(AK$11,comboutfac,Query!$O93) /AK$8))</f>
        <v>0.96105308906854381</v>
      </c>
      <c r="AL59" s="110">
        <f ca="1">IF($J$7=1,HLOOKUP(AL$11,index1970,Query!$O93)/AL$9,IF($J$7=2,HLOOKUP(AL$11,index1970,Query!$O93)/AL$9 * HLOOKUP(AL$11,comboutfac,Query!$O93),HLOOKUP(AL$11,index1970,Query!$O93)/AL$9 * HLOOKUP(AL$11,comboutfac,Query!$O93) /AL$8))</f>
        <v>0.96009810110646099</v>
      </c>
      <c r="AM59" s="110">
        <f ca="1">IF($J$7=1,HLOOKUP(AM$11,index1970,Query!$O93)/AM$9,IF($J$7=2,HLOOKUP(AM$11,index1970,Query!$O93)/AM$9 * HLOOKUP(AM$11,comboutfac,Query!$O93),HLOOKUP(AM$11,index1970,Query!$O93)/AM$9 * HLOOKUP(AM$11,comboutfac,Query!$O93) /AM$8))</f>
        <v>0.96105308906854348</v>
      </c>
      <c r="AN59" s="110">
        <f ca="1">IF($J$7=1,HLOOKUP(AN$11,index1970,Query!$O93)/AN$9,IF($J$7=2,HLOOKUP(AN$11,index1970,Query!$O93)/AN$9 * HLOOKUP(AN$11,comboutfac,Query!$O93),HLOOKUP(AN$11,index1970,Query!$O93)/AN$9 * HLOOKUP(AN$11,comboutfac,Query!$O93) /AN$8))</f>
        <v>0.96025448383604284</v>
      </c>
      <c r="AO59" s="110">
        <f ca="1">IF($J$7=1,HLOOKUP(AO$11,index1970,Query!$O93)/AO$9,IF($J$7=2,HLOOKUP(AO$11,index1970,Query!$O93)/AO$9 * HLOOKUP(AO$11,comboutfac,Query!$O93),HLOOKUP(AO$11,index1970,Query!$O93)/AO$9 * HLOOKUP(AO$11,comboutfac,Query!$O93) /AO$8))</f>
        <v>0.96105308906854348</v>
      </c>
      <c r="AP59" s="110">
        <f ca="1">IF($J$7=1,HLOOKUP(AP$11,index1970,Query!$O93)/AP$9,IF($J$7=2,HLOOKUP(AP$11,index1970,Query!$O93)/AP$9 * HLOOKUP(AP$11,comboutfac,Query!$O93),HLOOKUP(AP$11,index1970,Query!$O93)/AP$9 * HLOOKUP(AP$11,comboutfac,Query!$O93) /AP$8))</f>
        <v>0.9610530890685437</v>
      </c>
      <c r="AQ59" s="647">
        <f ca="1">IF($J$7=1,HLOOKUP(AQ$11,index1970,Query!$O93)/AQ$9,IF($J$7=2,HLOOKUP(AQ$11,index1970,Query!$O93)/AQ$9 * HLOOKUP(AQ$11,comboutfac,Query!$O93),HLOOKUP(AQ$11,index1970,Query!$O93)/AQ$9 * HLOOKUP(AQ$11,comboutfac,Query!$O93) /AQ$8))</f>
        <v>0.94827994360775791</v>
      </c>
      <c r="AR59" s="110">
        <f ca="1">IF($J$7=1,HLOOKUP(AR$11,index1970,Query!$O93)/AR$9,IF($J$7=2,HLOOKUP(AR$11,index1970,Query!$O93)/AR$9 * HLOOKUP(AR$11,comboutfac,Query!$O93),HLOOKUP(AR$11,index1970,Query!$O93)/AR$9 * HLOOKUP(AR$11,comboutfac,Query!$O93) /AR$8))</f>
        <v>0.9610530890685437</v>
      </c>
      <c r="AS59" s="194"/>
    </row>
    <row r="60" spans="1:45" s="112" customFormat="1">
      <c r="A60" s="111">
        <f t="shared" si="7"/>
        <v>2015</v>
      </c>
      <c r="B60" s="110">
        <f ca="1">IF($J$7=1,HLOOKUP(B$11,index1970,Query!$O94)/B$9,IF($J$7=2,HLOOKUP(B$11,index1970,Query!$O94)/B$9 * HLOOKUP(B$11,comboutfac,Query!$O94),HLOOKUP(B$11,index1970,Query!$O94)/B$9 * HLOOKUP(B$11,comboutfac,Query!$O94) /B$8))</f>
        <v>0.97162467304829758</v>
      </c>
      <c r="C60" s="110">
        <f ca="1">IF($J$7=1,HLOOKUP(C$11,index1970,Query!$O94)/C$9,IF($J$7=2,HLOOKUP(C$11,index1970,Query!$O94)/C$9 * HLOOKUP(C$11,comboutfac,Query!$O94),HLOOKUP(C$11,index1970,Query!$O94)/C$9 * HLOOKUP(C$11,comboutfac,Query!$O94) /C$8))</f>
        <v>0.97162467304829758</v>
      </c>
      <c r="D60" s="110">
        <f ca="1">IF($J$7=1,HLOOKUP(D$11,index1970,Query!$O94)/D$9,IF($J$7=2,HLOOKUP(D$11,index1970,Query!$O94)/D$9 * HLOOKUP(D$11,comboutfac,Query!$O94),HLOOKUP(D$11,index1970,Query!$O94)/D$9 * HLOOKUP(D$11,comboutfac,Query!$O94) /D$8))</f>
        <v>0.97162467304829758</v>
      </c>
      <c r="E60" s="110">
        <f ca="1">IF($J$7=1,HLOOKUP(E$11,index1970,Query!$O94)/E$9,IF($J$7=2,HLOOKUP(E$11,index1970,Query!$O94)/E$9 * HLOOKUP(E$11,comboutfac,Query!$O94),HLOOKUP(E$11,index1970,Query!$O94)/E$9 * HLOOKUP(E$11,comboutfac,Query!$O94) /E$8))</f>
        <v>0.96945444148564153</v>
      </c>
      <c r="F60" s="110">
        <f ca="1">IF($J$7=1,HLOOKUP(F$11,index1970,Query!$O94)/F$9,IF($J$7=2,HLOOKUP(F$11,index1970,Query!$O94)/F$9 * HLOOKUP(F$11,comboutfac,Query!$O94),HLOOKUP(F$11,index1970,Query!$O94)/F$9 * HLOOKUP(F$11,comboutfac,Query!$O94) /F$8))</f>
        <v>0.97162467304829758</v>
      </c>
      <c r="G60" s="110">
        <f ca="1">IF($J$7=1,HLOOKUP(G$11,index1970,Query!$O94)/G$9,IF($J$7=2,HLOOKUP(G$11,index1970,Query!$O94)/G$9 * HLOOKUP(G$11,comboutfac,Query!$O94),HLOOKUP(G$11,index1970,Query!$O94)/G$9 * HLOOKUP(G$11,comboutfac,Query!$O94) /G$8))</f>
        <v>0.97162467304829769</v>
      </c>
      <c r="H60" s="110">
        <f ca="1">IF($J$7=1,HLOOKUP(H$11,index1970,Query!$O94)/H$9,IF($J$7=2,HLOOKUP(H$11,index1970,Query!$O94)/H$9 * HLOOKUP(H$11,comboutfac,Query!$O94),HLOOKUP(H$11,index1970,Query!$O94)/H$9 * HLOOKUP(H$11,comboutfac,Query!$O94) /H$8))</f>
        <v>0.97162467304829769</v>
      </c>
      <c r="I60" s="110">
        <f ca="1">IF($J$7=1,HLOOKUP(I$11,index1970,Query!$O94)/I$9,IF($J$7=2,HLOOKUP(I$11,index1970,Query!$O94)/I$9 * HLOOKUP(I$11,comboutfac,Query!$O94),HLOOKUP(I$11,index1970,Query!$O94)/I$9 * HLOOKUP(I$11,comboutfac,Query!$O94) /I$8))</f>
        <v>0.97132031449846234</v>
      </c>
      <c r="J60" s="110">
        <f ca="1">IF($J$7=1,HLOOKUP(J$11,index1970,Query!$O94)/J$9,IF($J$7=2,HLOOKUP(J$11,index1970,Query!$O94)/J$9 * HLOOKUP(J$11,comboutfac,Query!$O94),HLOOKUP(J$11,index1970,Query!$O94)/J$9 * HLOOKUP(J$11,comboutfac,Query!$O94) /J$8))</f>
        <v>1.3632893445304832</v>
      </c>
      <c r="K60" s="110">
        <f ca="1">IF($J$7=1,HLOOKUP(K$11,index1970,Query!$O94)/K$9,IF($J$7=2,HLOOKUP(K$11,index1970,Query!$O94)/K$9 * HLOOKUP(K$11,comboutfac,Query!$O94),HLOOKUP(K$11,index1970,Query!$O94)/K$9 * HLOOKUP(K$11,comboutfac,Query!$O94) /K$8))</f>
        <v>0.96945444148564164</v>
      </c>
      <c r="L60" s="110">
        <f ca="1">IF($J$7=1,HLOOKUP(L$11,index1970,Query!$O94)/L$9,IF($J$7=2,HLOOKUP(L$11,index1970,Query!$O94)/L$9 * HLOOKUP(L$11,comboutfac,Query!$O94),HLOOKUP(L$11,index1970,Query!$O94)/L$9 * HLOOKUP(L$11,comboutfac,Query!$O94) /L$8))</f>
        <v>0.97162467304829758</v>
      </c>
      <c r="M60" s="110">
        <f ca="1">IF($J$7=1,HLOOKUP(M$11,index1970,Query!$O94)/M$9,IF($J$7=2,HLOOKUP(M$11,index1970,Query!$O94)/M$9 * HLOOKUP(M$11,comboutfac,Query!$O94),HLOOKUP(M$11,index1970,Query!$O94)/M$9 * HLOOKUP(M$11,comboutfac,Query!$O94) /M$8))</f>
        <v>0.97162467304829758</v>
      </c>
      <c r="N60" s="110">
        <f ca="1">IF($J$7=1,HLOOKUP(N$11,index1970,Query!$O94)/N$9,IF($J$7=2,HLOOKUP(N$11,index1970,Query!$O94)/N$9 * HLOOKUP(N$11,comboutfac,Query!$O94),HLOOKUP(N$11,index1970,Query!$O94)/N$9 * HLOOKUP(N$11,comboutfac,Query!$O94) /N$8))</f>
        <v>0.97162467304829758</v>
      </c>
      <c r="O60" s="110">
        <f ca="1">IF($J$7=1,HLOOKUP(O$11,index1970,Query!$O94)/O$9,IF($J$7=2,HLOOKUP(O$11,index1970,Query!$O94)/O$9 * HLOOKUP(O$11,comboutfac,Query!$O94),HLOOKUP(O$11,index1970,Query!$O94)/O$9 * HLOOKUP(O$11,comboutfac,Query!$O94) /O$8))</f>
        <v>0.97162467304829758</v>
      </c>
      <c r="P60" s="110">
        <f ca="1">IF($J$7=1,HLOOKUP(P$11,index1970,Query!$O94)/P$9,IF($J$7=2,HLOOKUP(P$11,index1970,Query!$O94)/P$9 * HLOOKUP(P$11,comboutfac,Query!$O94),HLOOKUP(P$11,index1970,Query!$O94)/P$9 * HLOOKUP(P$11,comboutfac,Query!$O94) /P$8))</f>
        <v>0.96986963367115608</v>
      </c>
      <c r="Q60" s="110">
        <f ca="1">IF($J$7=1,HLOOKUP(Q$11,index1970,Query!$O94)/Q$9,IF($J$7=2,HLOOKUP(Q$11,index1970,Query!$O94)/Q$9 * HLOOKUP(Q$11,comboutfac,Query!$O94),HLOOKUP(Q$11,index1970,Query!$O94)/Q$9 * HLOOKUP(Q$11,comboutfac,Query!$O94) /Q$8))</f>
        <v>0.97162467304829747</v>
      </c>
      <c r="R60" s="110">
        <f ca="1">IF($J$7=1,HLOOKUP(R$11,index1970,Query!$O94)/R$9,IF($J$7=2,HLOOKUP(R$11,index1970,Query!$O94)/R$9 * HLOOKUP(R$11,comboutfac,Query!$O94),HLOOKUP(R$11,index1970,Query!$O94)/R$9 * HLOOKUP(R$11,comboutfac,Query!$O94) /R$8))</f>
        <v>0.96994623616945641</v>
      </c>
      <c r="S60" s="110">
        <f ca="1">IF($J$7=1,HLOOKUP(S$11,index1970,Query!$O94)/S$9,IF($J$7=2,HLOOKUP(S$11,index1970,Query!$O94)/S$9 * HLOOKUP(S$11,comboutfac,Query!$O94),HLOOKUP(S$11,index1970,Query!$O94)/S$9 * HLOOKUP(S$11,comboutfac,Query!$O94) /S$8))</f>
        <v>0.97162467304829747</v>
      </c>
      <c r="T60" s="110">
        <f ca="1">IF($J$7=1,HLOOKUP(T$11,index1970,Query!$O94)/T$9,IF($J$7=2,HLOOKUP(T$11,index1970,Query!$O94)/T$9 * HLOOKUP(T$11,comboutfac,Query!$O94),HLOOKUP(T$11,index1970,Query!$O94)/T$9 * HLOOKUP(T$11,comboutfac,Query!$O94) /T$8))</f>
        <v>0.97162467304829758</v>
      </c>
      <c r="U60" s="110">
        <f ca="1">IF($J$7=1,HLOOKUP(U$11,index1970,Query!$O94)/U$9,IF($J$7=2,HLOOKUP(U$11,index1970,Query!$O94)/U$9 * HLOOKUP(U$11,comboutfac,Query!$O94),HLOOKUP(U$11,index1970,Query!$O94)/U$9 * HLOOKUP(U$11,comboutfac,Query!$O94) /U$8))</f>
        <v>0.96449553064345039</v>
      </c>
      <c r="V60" s="110">
        <f ca="1">IF($J$7=1,HLOOKUP(V$11,index1970,Query!$O94)/V$9,IF($J$7=2,HLOOKUP(V$11,index1970,Query!$O94)/V$9 * HLOOKUP(V$11,comboutfac,Query!$O94),HLOOKUP(V$11,index1970,Query!$O94)/V$9 * HLOOKUP(V$11,comboutfac,Query!$O94) /V$8))</f>
        <v>0.97162467304829769</v>
      </c>
      <c r="W60" s="110">
        <f ca="1">IF($J$7=1,HLOOKUP(W$11,index1970,Query!$O94)/W$9,IF($J$7=2,HLOOKUP(W$11,index1970,Query!$O94)/W$9 * HLOOKUP(W$11,comboutfac,Query!$O94),HLOOKUP(W$11,index1970,Query!$O94)/W$9 * HLOOKUP(W$11,comboutfac,Query!$O94) /W$8))</f>
        <v>0.97588883272484961</v>
      </c>
      <c r="X60" s="110">
        <f ca="1">IF($J$7=1,HLOOKUP(X$11,index1970,Query!$O94)/X$9,IF($J$7=2,HLOOKUP(X$11,index1970,Query!$O94)/X$9 * HLOOKUP(X$11,comboutfac,Query!$O94),HLOOKUP(X$11,index1970,Query!$O94)/X$9 * HLOOKUP(X$11,comboutfac,Query!$O94) /X$8))</f>
        <v>0.97162467304829769</v>
      </c>
      <c r="Y60" s="110">
        <f ca="1">IF($J$7=1,HLOOKUP(Y$11,index1970,Query!$O94)/Y$9,IF($J$7=2,HLOOKUP(Y$11,index1970,Query!$O94)/Y$9 * HLOOKUP(Y$11,comboutfac,Query!$O94),HLOOKUP(Y$11,index1970,Query!$O94)/Y$9 * HLOOKUP(Y$11,comboutfac,Query!$O94) /Y$8))</f>
        <v>0.97562844428178164</v>
      </c>
      <c r="Z60" s="110">
        <f ca="1">IF($J$7=1,HLOOKUP(Z$11,index1970,Query!$O94)/Z$9,IF($J$7=2,HLOOKUP(Z$11,index1970,Query!$O94)/Z$9 * HLOOKUP(Z$11,comboutfac,Query!$O94),HLOOKUP(Z$11,index1970,Query!$O94)/Z$9 * HLOOKUP(Z$11,comboutfac,Query!$O94) /Z$8))</f>
        <v>0.98617703572176441</v>
      </c>
      <c r="AA60" s="110">
        <f ca="1">IF($J$7=1,HLOOKUP(AA$11,index1970,Query!$O94)/AA$9,IF($J$7=2,HLOOKUP(AA$11,index1970,Query!$O94)/AA$9 * HLOOKUP(AA$11,comboutfac,Query!$O94),HLOOKUP(AA$11,index1970,Query!$O94)/AA$9 * HLOOKUP(AA$11,comboutfac,Query!$O94) /AA$8))</f>
        <v>0.97162467304829769</v>
      </c>
      <c r="AB60" s="110">
        <f ca="1">IF($J$7=1,HLOOKUP(AB$11,index1970,Query!$O94)/AB$9,IF($J$7=2,HLOOKUP(AB$11,index1970,Query!$O94)/AB$9 * HLOOKUP(AB$11,comboutfac,Query!$O94),HLOOKUP(AB$11,index1970,Query!$O94)/AB$9 * HLOOKUP(AB$11,comboutfac,Query!$O94) /AB$8))</f>
        <v>0.97036799474902991</v>
      </c>
      <c r="AC60" s="110">
        <f ca="1">IF($J$7=1,HLOOKUP(AC$11,index1970,Query!$O94)/AC$9,IF($J$7=2,HLOOKUP(AC$11,index1970,Query!$O94)/AC$9 * HLOOKUP(AC$11,comboutfac,Query!$O94),HLOOKUP(AC$11,index1970,Query!$O94)/AC$9 * HLOOKUP(AC$11,comboutfac,Query!$O94) /AC$8))</f>
        <v>1.0072111477584142</v>
      </c>
      <c r="AD60" s="110">
        <f ca="1">IF($J$7=1,HLOOKUP(AD$11,index1970,Query!$O94)/AD$9,IF($J$7=2,HLOOKUP(AD$11,index1970,Query!$O94)/AD$9 * HLOOKUP(AD$11,comboutfac,Query!$O94),HLOOKUP(AD$11,index1970,Query!$O94)/AD$9 * HLOOKUP(AD$11,comboutfac,Query!$O94) /AD$8))</f>
        <v>0.97162467304829769</v>
      </c>
      <c r="AE60" s="110">
        <f ca="1">IF($J$7=1,HLOOKUP(AE$11,index1970,Query!$O94)/AE$9,IF($J$7=2,HLOOKUP(AE$11,index1970,Query!$O94)/AE$9 * HLOOKUP(AE$11,comboutfac,Query!$O94),HLOOKUP(AE$11,index1970,Query!$O94)/AE$9 * HLOOKUP(AE$11,comboutfac,Query!$O94) /AE$8))</f>
        <v>0.97162467304829758</v>
      </c>
      <c r="AF60" s="110">
        <f ca="1">IF($J$7=1,HLOOKUP(AF$11,index1970,Query!$O94)/AF$9,IF($J$7=2,HLOOKUP(AF$11,index1970,Query!$O94)/AF$9 * HLOOKUP(AF$11,comboutfac,Query!$O94),HLOOKUP(AF$11,index1970,Query!$O94)/AF$9 * HLOOKUP(AF$11,comboutfac,Query!$O94) /AF$8))</f>
        <v>0.97162467304829758</v>
      </c>
      <c r="AG60" s="110">
        <f ca="1">IF($J$7=1,HLOOKUP(AG$11,index1970,Query!$O94)/AG$9,IF($J$7=2,HLOOKUP(AG$11,index1970,Query!$O94)/AG$9 * HLOOKUP(AG$11,comboutfac,Query!$O94),HLOOKUP(AG$11,index1970,Query!$O94)/AG$9 * HLOOKUP(AG$11,comboutfac,Query!$O94) /AG$8))</f>
        <v>0.97162467304829758</v>
      </c>
      <c r="AH60" s="110">
        <f ca="1">IF($J$7=1,HLOOKUP(AH$11,index1970,Query!$O94)/AH$9,IF($J$7=2,HLOOKUP(AH$11,index1970,Query!$O94)/AH$9 * HLOOKUP(AH$11,comboutfac,Query!$O94),HLOOKUP(AH$11,index1970,Query!$O94)/AH$9 * HLOOKUP(AH$11,comboutfac,Query!$O94) /AH$8))</f>
        <v>0.97162467304829758</v>
      </c>
      <c r="AI60" s="110">
        <f ca="1">IF($J$7=1,HLOOKUP(AI$11,index1970,Query!$O94)/AI$9,IF($J$7=2,HLOOKUP(AI$11,index1970,Query!$O94)/AI$9 * HLOOKUP(AI$11,comboutfac,Query!$O94),HLOOKUP(AI$11,index1970,Query!$O94)/AI$9 * HLOOKUP(AI$11,comboutfac,Query!$O94) /AI$8))</f>
        <v>0.97160788791057062</v>
      </c>
      <c r="AJ60" s="110">
        <f ca="1">IF($J$7=1,HLOOKUP(AJ$11,index1970,Query!$O94)/AJ$9,IF($J$7=2,HLOOKUP(AJ$11,index1970,Query!$O94)/AJ$9 * HLOOKUP(AJ$11,comboutfac,Query!$O94),HLOOKUP(AJ$11,index1970,Query!$O94)/AJ$9 * HLOOKUP(AJ$11,comboutfac,Query!$O94) /AJ$8))</f>
        <v>0.97162467304829758</v>
      </c>
      <c r="AK60" s="110">
        <f ca="1">IF($J$7=1,HLOOKUP(AK$11,index1970,Query!$O94)/AK$9,IF($J$7=2,HLOOKUP(AK$11,index1970,Query!$O94)/AK$9 * HLOOKUP(AK$11,comboutfac,Query!$O94),HLOOKUP(AK$11,index1970,Query!$O94)/AK$9 * HLOOKUP(AK$11,comboutfac,Query!$O94) /AK$8))</f>
        <v>0.97162467304829758</v>
      </c>
      <c r="AL60" s="110">
        <f ca="1">IF($J$7=1,HLOOKUP(AL$11,index1970,Query!$O94)/AL$9,IF($J$7=2,HLOOKUP(AL$11,index1970,Query!$O94)/AL$9 * HLOOKUP(AL$11,comboutfac,Query!$O94),HLOOKUP(AL$11,index1970,Query!$O94)/AL$9 * HLOOKUP(AL$11,comboutfac,Query!$O94) /AL$8))</f>
        <v>0.96989275760358007</v>
      </c>
      <c r="AM60" s="110">
        <f ca="1">IF($J$7=1,HLOOKUP(AM$11,index1970,Query!$O94)/AM$9,IF($J$7=2,HLOOKUP(AM$11,index1970,Query!$O94)/AM$9 * HLOOKUP(AM$11,comboutfac,Query!$O94),HLOOKUP(AM$11,index1970,Query!$O94)/AM$9 * HLOOKUP(AM$11,comboutfac,Query!$O94) /AM$8))</f>
        <v>0.97162467304829747</v>
      </c>
      <c r="AN60" s="110">
        <f ca="1">IF($J$7=1,HLOOKUP(AN$11,index1970,Query!$O94)/AN$9,IF($J$7=2,HLOOKUP(AN$11,index1970,Query!$O94)/AN$9 * HLOOKUP(AN$11,comboutfac,Query!$O94),HLOOKUP(AN$11,index1970,Query!$O94)/AN$9 * HLOOKUP(AN$11,comboutfac,Query!$O94) /AN$8))</f>
        <v>0.97019262036898646</v>
      </c>
      <c r="AO60" s="110">
        <f ca="1">IF($J$7=1,HLOOKUP(AO$11,index1970,Query!$O94)/AO$9,IF($J$7=2,HLOOKUP(AO$11,index1970,Query!$O94)/AO$9 * HLOOKUP(AO$11,comboutfac,Query!$O94),HLOOKUP(AO$11,index1970,Query!$O94)/AO$9 * HLOOKUP(AO$11,comboutfac,Query!$O94) /AO$8))</f>
        <v>0.97162467304829747</v>
      </c>
      <c r="AP60" s="110">
        <f ca="1">IF($J$7=1,HLOOKUP(AP$11,index1970,Query!$O94)/AP$9,IF($J$7=2,HLOOKUP(AP$11,index1970,Query!$O94)/AP$9 * HLOOKUP(AP$11,comboutfac,Query!$O94),HLOOKUP(AP$11,index1970,Query!$O94)/AP$9 * HLOOKUP(AP$11,comboutfac,Query!$O94) /AP$8))</f>
        <v>0.97162467304829758</v>
      </c>
      <c r="AQ60" s="647">
        <f ca="1">IF($J$7=1,HLOOKUP(AQ$11,index1970,Query!$O94)/AQ$9,IF($J$7=2,HLOOKUP(AQ$11,index1970,Query!$O94)/AQ$9 * HLOOKUP(AQ$11,comboutfac,Query!$O94),HLOOKUP(AQ$11,index1970,Query!$O94)/AQ$9 * HLOOKUP(AQ$11,comboutfac,Query!$O94) /AQ$8))</f>
        <v>0.96449553064345039</v>
      </c>
      <c r="AR60" s="110">
        <f ca="1">IF($J$7=1,HLOOKUP(AR$11,index1970,Query!$O94)/AR$9,IF($J$7=2,HLOOKUP(AR$11,index1970,Query!$O94)/AR$9 * HLOOKUP(AR$11,comboutfac,Query!$O94),HLOOKUP(AR$11,index1970,Query!$O94)/AR$9 * HLOOKUP(AR$11,comboutfac,Query!$O94) /AR$8))</f>
        <v>0.97162467304829758</v>
      </c>
      <c r="AS60" s="194"/>
    </row>
    <row r="61" spans="1:45" s="112" customFormat="1">
      <c r="A61" s="111">
        <f t="shared" si="7"/>
        <v>2016</v>
      </c>
      <c r="B61" s="110">
        <f ca="1">IF($J$7=1,HLOOKUP(B$11,index1970,Query!$O95)/B$9,IF($J$7=2,HLOOKUP(B$11,index1970,Query!$O95)/B$9 * HLOOKUP(B$11,comboutfac,Query!$O95),HLOOKUP(B$11,index1970,Query!$O95)/B$9 * HLOOKUP(B$11,comboutfac,Query!$O95) /B$8))</f>
        <v>0.98328416912487715</v>
      </c>
      <c r="C61" s="110">
        <f ca="1">IF($J$7=1,HLOOKUP(C$11,index1970,Query!$O95)/C$9,IF($J$7=2,HLOOKUP(C$11,index1970,Query!$O95)/C$9 * HLOOKUP(C$11,comboutfac,Query!$O95),HLOOKUP(C$11,index1970,Query!$O95)/C$9 * HLOOKUP(C$11,comboutfac,Query!$O95) /C$8))</f>
        <v>0.98328416912487726</v>
      </c>
      <c r="D61" s="110">
        <f ca="1">IF($J$7=1,HLOOKUP(D$11,index1970,Query!$O95)/D$9,IF($J$7=2,HLOOKUP(D$11,index1970,Query!$O95)/D$9 * HLOOKUP(D$11,comboutfac,Query!$O95),HLOOKUP(D$11,index1970,Query!$O95)/D$9 * HLOOKUP(D$11,comboutfac,Query!$O95) /D$8))</f>
        <v>0.98328416912487726</v>
      </c>
      <c r="E61" s="110">
        <f ca="1">IF($J$7=1,HLOOKUP(E$11,index1970,Query!$O95)/E$9,IF($J$7=2,HLOOKUP(E$11,index1970,Query!$O95)/E$9 * HLOOKUP(E$11,comboutfac,Query!$O95),HLOOKUP(E$11,index1970,Query!$O95)/E$9 * HLOOKUP(E$11,comboutfac,Query!$O95) /E$8))</f>
        <v>0.98133567098067265</v>
      </c>
      <c r="F61" s="110">
        <f ca="1">IF($J$7=1,HLOOKUP(F$11,index1970,Query!$O95)/F$9,IF($J$7=2,HLOOKUP(F$11,index1970,Query!$O95)/F$9 * HLOOKUP(F$11,comboutfac,Query!$O95),HLOOKUP(F$11,index1970,Query!$O95)/F$9 * HLOOKUP(F$11,comboutfac,Query!$O95) /F$8))</f>
        <v>0.98328416912487726</v>
      </c>
      <c r="G61" s="110">
        <f ca="1">IF($J$7=1,HLOOKUP(G$11,index1970,Query!$O95)/G$9,IF($J$7=2,HLOOKUP(G$11,index1970,Query!$O95)/G$9 * HLOOKUP(G$11,comboutfac,Query!$O95),HLOOKUP(G$11,index1970,Query!$O95)/G$9 * HLOOKUP(G$11,comboutfac,Query!$O95) /G$8))</f>
        <v>0.98328416912487726</v>
      </c>
      <c r="H61" s="110">
        <f ca="1">IF($J$7=1,HLOOKUP(H$11,index1970,Query!$O95)/H$9,IF($J$7=2,HLOOKUP(H$11,index1970,Query!$O95)/H$9 * HLOOKUP(H$11,comboutfac,Query!$O95),HLOOKUP(H$11,index1970,Query!$O95)/H$9 * HLOOKUP(H$11,comboutfac,Query!$O95) /H$8))</f>
        <v>0.98328416912487726</v>
      </c>
      <c r="I61" s="110">
        <f ca="1">IF($J$7=1,HLOOKUP(I$11,index1970,Query!$O95)/I$9,IF($J$7=2,HLOOKUP(I$11,index1970,Query!$O95)/I$9 * HLOOKUP(I$11,comboutfac,Query!$O95),HLOOKUP(I$11,index1970,Query!$O95)/I$9 * HLOOKUP(I$11,comboutfac,Query!$O95) /I$8))</f>
        <v>0.98301091370404448</v>
      </c>
      <c r="J61" s="110">
        <f ca="1">IF($J$7=1,HLOOKUP(J$11,index1970,Query!$O95)/J$9,IF($J$7=2,HLOOKUP(J$11,index1970,Query!$O95)/J$9 * HLOOKUP(J$11,comboutfac,Query!$O95),HLOOKUP(J$11,index1970,Query!$O95)/J$9 * HLOOKUP(J$11,comboutfac,Query!$O95) /J$8))</f>
        <v>0.94339622641509435</v>
      </c>
      <c r="K61" s="110">
        <f ca="1">IF($J$7=1,HLOOKUP(K$11,index1970,Query!$O95)/K$9,IF($J$7=2,HLOOKUP(K$11,index1970,Query!$O95)/K$9 * HLOOKUP(K$11,comboutfac,Query!$O95),HLOOKUP(K$11,index1970,Query!$O95)/K$9 * HLOOKUP(K$11,comboutfac,Query!$O95) /K$8))</f>
        <v>0.98133567098067265</v>
      </c>
      <c r="L61" s="110">
        <f ca="1">IF($J$7=1,HLOOKUP(L$11,index1970,Query!$O95)/L$9,IF($J$7=2,HLOOKUP(L$11,index1970,Query!$O95)/L$9 * HLOOKUP(L$11,comboutfac,Query!$O95),HLOOKUP(L$11,index1970,Query!$O95)/L$9 * HLOOKUP(L$11,comboutfac,Query!$O95) /L$8))</f>
        <v>0.98328416912487715</v>
      </c>
      <c r="M61" s="110">
        <f ca="1">IF($J$7=1,HLOOKUP(M$11,index1970,Query!$O95)/M$9,IF($J$7=2,HLOOKUP(M$11,index1970,Query!$O95)/M$9 * HLOOKUP(M$11,comboutfac,Query!$O95),HLOOKUP(M$11,index1970,Query!$O95)/M$9 * HLOOKUP(M$11,comboutfac,Query!$O95) /M$8))</f>
        <v>0.98328416912487715</v>
      </c>
      <c r="N61" s="110">
        <f ca="1">IF($J$7=1,HLOOKUP(N$11,index1970,Query!$O95)/N$9,IF($J$7=2,HLOOKUP(N$11,index1970,Query!$O95)/N$9 * HLOOKUP(N$11,comboutfac,Query!$O95),HLOOKUP(N$11,index1970,Query!$O95)/N$9 * HLOOKUP(N$11,comboutfac,Query!$O95) /N$8))</f>
        <v>0.98328416912487726</v>
      </c>
      <c r="O61" s="110">
        <f ca="1">IF($J$7=1,HLOOKUP(O$11,index1970,Query!$O95)/O$9,IF($J$7=2,HLOOKUP(O$11,index1970,Query!$O95)/O$9 * HLOOKUP(O$11,comboutfac,Query!$O95),HLOOKUP(O$11,index1970,Query!$O95)/O$9 * HLOOKUP(O$11,comboutfac,Query!$O95) /O$8))</f>
        <v>0.98328416912487726</v>
      </c>
      <c r="P61" s="110">
        <f ca="1">IF($J$7=1,HLOOKUP(P$11,index1970,Query!$O95)/P$9,IF($J$7=2,HLOOKUP(P$11,index1970,Query!$O95)/P$9 * HLOOKUP(P$11,comboutfac,Query!$O95),HLOOKUP(P$11,index1970,Query!$O95)/P$9 * HLOOKUP(P$11,comboutfac,Query!$O95) /P$8))</f>
        <v>0.98170657419547613</v>
      </c>
      <c r="Q61" s="110">
        <f ca="1">IF($J$7=1,HLOOKUP(Q$11,index1970,Query!$O95)/Q$9,IF($J$7=2,HLOOKUP(Q$11,index1970,Query!$O95)/Q$9 * HLOOKUP(Q$11,comboutfac,Query!$O95),HLOOKUP(Q$11,index1970,Query!$O95)/Q$9 * HLOOKUP(Q$11,comboutfac,Query!$O95) /Q$8))</f>
        <v>0.98328416912487715</v>
      </c>
      <c r="R61" s="110">
        <f ca="1">IF($J$7=1,HLOOKUP(R$11,index1970,Query!$O95)/R$9,IF($J$7=2,HLOOKUP(R$11,index1970,Query!$O95)/R$9 * HLOOKUP(R$11,comboutfac,Query!$O95),HLOOKUP(R$11,index1970,Query!$O95)/R$9 * HLOOKUP(R$11,comboutfac,Query!$O95) /R$8))</f>
        <v>0.98177703920581016</v>
      </c>
      <c r="S61" s="110">
        <f ca="1">IF($J$7=1,HLOOKUP(S$11,index1970,Query!$O95)/S$9,IF($J$7=2,HLOOKUP(S$11,index1970,Query!$O95)/S$9 * HLOOKUP(S$11,comboutfac,Query!$O95),HLOOKUP(S$11,index1970,Query!$O95)/S$9 * HLOOKUP(S$11,comboutfac,Query!$O95) /S$8))</f>
        <v>0.98328416912487715</v>
      </c>
      <c r="T61" s="110">
        <f ca="1">IF($J$7=1,HLOOKUP(T$11,index1970,Query!$O95)/T$9,IF($J$7=2,HLOOKUP(T$11,index1970,Query!$O95)/T$9 * HLOOKUP(T$11,comboutfac,Query!$O95),HLOOKUP(T$11,index1970,Query!$O95)/T$9 * HLOOKUP(T$11,comboutfac,Query!$O95) /T$8))</f>
        <v>0.98328416912487715</v>
      </c>
      <c r="U61" s="110">
        <f ca="1">IF($J$7=1,HLOOKUP(U$11,index1970,Query!$O95)/U$9,IF($J$7=2,HLOOKUP(U$11,index1970,Query!$O95)/U$9 * HLOOKUP(U$11,comboutfac,Query!$O95),HLOOKUP(U$11,index1970,Query!$O95)/U$9 * HLOOKUP(U$11,comboutfac,Query!$O95) /U$8))</f>
        <v>0.97761266986020146</v>
      </c>
      <c r="V61" s="110">
        <f ca="1">IF($J$7=1,HLOOKUP(V$11,index1970,Query!$O95)/V$9,IF($J$7=2,HLOOKUP(V$11,index1970,Query!$O95)/V$9 * HLOOKUP(V$11,comboutfac,Query!$O95),HLOOKUP(V$11,index1970,Query!$O95)/V$9 * HLOOKUP(V$11,comboutfac,Query!$O95) /V$8))</f>
        <v>0.98328416912487726</v>
      </c>
      <c r="W61" s="110">
        <f ca="1">IF($J$7=1,HLOOKUP(W$11,index1970,Query!$O95)/W$9,IF($J$7=2,HLOOKUP(W$11,index1970,Query!$O95)/W$9 * HLOOKUP(W$11,comboutfac,Query!$O95),HLOOKUP(W$11,index1970,Query!$O95)/W$9 * HLOOKUP(W$11,comboutfac,Query!$O95) /W$8))</f>
        <v>0.98209401753286552</v>
      </c>
      <c r="X61" s="110">
        <f ca="1">IF($J$7=1,HLOOKUP(X$11,index1970,Query!$O95)/X$9,IF($J$7=2,HLOOKUP(X$11,index1970,Query!$O95)/X$9 * HLOOKUP(X$11,comboutfac,Query!$O95),HLOOKUP(X$11,index1970,Query!$O95)/X$9 * HLOOKUP(X$11,comboutfac,Query!$O95) /X$8))</f>
        <v>0.98328416912487726</v>
      </c>
      <c r="Y61" s="110">
        <f ca="1">IF($J$7=1,HLOOKUP(Y$11,index1970,Query!$O95)/Y$9,IF($J$7=2,HLOOKUP(Y$11,index1970,Query!$O95)/Y$9 * HLOOKUP(Y$11,comboutfac,Query!$O95),HLOOKUP(Y$11,index1970,Query!$O95)/Y$9 * HLOOKUP(Y$11,comboutfac,Query!$O95) /Y$8))</f>
        <v>0.98245696269958582</v>
      </c>
      <c r="Z61" s="110">
        <f ca="1">IF($J$7=1,HLOOKUP(Z$11,index1970,Query!$O95)/Z$9,IF($J$7=2,HLOOKUP(Z$11,index1970,Query!$O95)/Z$9 * HLOOKUP(Z$11,comboutfac,Query!$O95),HLOOKUP(Z$11,index1970,Query!$O95)/Z$9 * HLOOKUP(Z$11,comboutfac,Query!$O95) /Z$8))</f>
        <v>0.97937138026214288</v>
      </c>
      <c r="AA61" s="110">
        <f ca="1">IF($J$7=1,HLOOKUP(AA$11,index1970,Query!$O95)/AA$9,IF($J$7=2,HLOOKUP(AA$11,index1970,Query!$O95)/AA$9 * HLOOKUP(AA$11,comboutfac,Query!$O95),HLOOKUP(AA$11,index1970,Query!$O95)/AA$9 * HLOOKUP(AA$11,comboutfac,Query!$O95) /AA$8))</f>
        <v>0.98328416912487726</v>
      </c>
      <c r="AB61" s="110">
        <f ca="1">IF($J$7=1,HLOOKUP(AB$11,index1970,Query!$O95)/AB$9,IF($J$7=2,HLOOKUP(AB$11,index1970,Query!$O95)/AB$9 * HLOOKUP(AB$11,comboutfac,Query!$O95),HLOOKUP(AB$11,index1970,Query!$O95)/AB$9 * HLOOKUP(AB$11,comboutfac,Query!$O95) /AB$8))</f>
        <v>0.98215562686358204</v>
      </c>
      <c r="AC61" s="110">
        <f ca="1">IF($J$7=1,HLOOKUP(AC$11,index1970,Query!$O95)/AC$9,IF($J$7=2,HLOOKUP(AC$11,index1970,Query!$O95)/AC$9 * HLOOKUP(AC$11,comboutfac,Query!$O95),HLOOKUP(AC$11,index1970,Query!$O95)/AC$9 * HLOOKUP(AC$11,comboutfac,Query!$O95) /AC$8))</f>
        <v>0.97619436119516934</v>
      </c>
      <c r="AD61" s="110">
        <f ca="1">IF($J$7=1,HLOOKUP(AD$11,index1970,Query!$O95)/AD$9,IF($J$7=2,HLOOKUP(AD$11,index1970,Query!$O95)/AD$9 * HLOOKUP(AD$11,comboutfac,Query!$O95),HLOOKUP(AD$11,index1970,Query!$O95)/AD$9 * HLOOKUP(AD$11,comboutfac,Query!$O95) /AD$8))</f>
        <v>0.98328416912487726</v>
      </c>
      <c r="AE61" s="110">
        <f ca="1">IF($J$7=1,HLOOKUP(AE$11,index1970,Query!$O95)/AE$9,IF($J$7=2,HLOOKUP(AE$11,index1970,Query!$O95)/AE$9 * HLOOKUP(AE$11,comboutfac,Query!$O95),HLOOKUP(AE$11,index1970,Query!$O95)/AE$9 * HLOOKUP(AE$11,comboutfac,Query!$O95) /AE$8))</f>
        <v>0.98328416912487715</v>
      </c>
      <c r="AF61" s="110">
        <f ca="1">IF($J$7=1,HLOOKUP(AF$11,index1970,Query!$O95)/AF$9,IF($J$7=2,HLOOKUP(AF$11,index1970,Query!$O95)/AF$9 * HLOOKUP(AF$11,comboutfac,Query!$O95),HLOOKUP(AF$11,index1970,Query!$O95)/AF$9 * HLOOKUP(AF$11,comboutfac,Query!$O95) /AF$8))</f>
        <v>0.98328416912487715</v>
      </c>
      <c r="AG61" s="110">
        <f ca="1">IF($J$7=1,HLOOKUP(AG$11,index1970,Query!$O95)/AG$9,IF($J$7=2,HLOOKUP(AG$11,index1970,Query!$O95)/AG$9 * HLOOKUP(AG$11,comboutfac,Query!$O95),HLOOKUP(AG$11,index1970,Query!$O95)/AG$9 * HLOOKUP(AG$11,comboutfac,Query!$O95) /AG$8))</f>
        <v>0.98328416912487715</v>
      </c>
      <c r="AH61" s="110">
        <f ca="1">IF($J$7=1,HLOOKUP(AH$11,index1970,Query!$O95)/AH$9,IF($J$7=2,HLOOKUP(AH$11,index1970,Query!$O95)/AH$9 * HLOOKUP(AH$11,comboutfac,Query!$O95),HLOOKUP(AH$11,index1970,Query!$O95)/AH$9 * HLOOKUP(AH$11,comboutfac,Query!$O95) /AH$8))</f>
        <v>0.98328416912487715</v>
      </c>
      <c r="AI61" s="110">
        <f ca="1">IF($J$7=1,HLOOKUP(AI$11,index1970,Query!$O95)/AI$9,IF($J$7=2,HLOOKUP(AI$11,index1970,Query!$O95)/AI$9 * HLOOKUP(AI$11,comboutfac,Query!$O95),HLOOKUP(AI$11,index1970,Query!$O95)/AI$9 * HLOOKUP(AI$11,comboutfac,Query!$O95) /AI$8))</f>
        <v>0.98326911252799598</v>
      </c>
      <c r="AJ61" s="110">
        <f ca="1">IF($J$7=1,HLOOKUP(AJ$11,index1970,Query!$O95)/AJ$9,IF($J$7=2,HLOOKUP(AJ$11,index1970,Query!$O95)/AJ$9 * HLOOKUP(AJ$11,comboutfac,Query!$O95),HLOOKUP(AJ$11,index1970,Query!$O95)/AJ$9 * HLOOKUP(AJ$11,comboutfac,Query!$O95) /AJ$8))</f>
        <v>0.98328416912487715</v>
      </c>
      <c r="AK61" s="110">
        <f ca="1">IF($J$7=1,HLOOKUP(AK$11,index1970,Query!$O95)/AK$9,IF($J$7=2,HLOOKUP(AK$11,index1970,Query!$O95)/AK$9 * HLOOKUP(AK$11,comboutfac,Query!$O95),HLOOKUP(AK$11,index1970,Query!$O95)/AK$9 * HLOOKUP(AK$11,comboutfac,Query!$O95) /AK$8))</f>
        <v>0.98328416912487715</v>
      </c>
      <c r="AL61" s="110">
        <f ca="1">IF($J$7=1,HLOOKUP(AL$11,index1970,Query!$O95)/AL$9,IF($J$7=2,HLOOKUP(AL$11,index1970,Query!$O95)/AL$9 * HLOOKUP(AL$11,comboutfac,Query!$O95),HLOOKUP(AL$11,index1970,Query!$O95)/AL$9 * HLOOKUP(AL$11,comboutfac,Query!$O95) /AL$8))</f>
        <v>0.98172869675181729</v>
      </c>
      <c r="AM61" s="110">
        <f ca="1">IF($J$7=1,HLOOKUP(AM$11,index1970,Query!$O95)/AM$9,IF($J$7=2,HLOOKUP(AM$11,index1970,Query!$O95)/AM$9 * HLOOKUP(AM$11,comboutfac,Query!$O95),HLOOKUP(AM$11,index1970,Query!$O95)/AM$9 * HLOOKUP(AM$11,comboutfac,Query!$O95) /AM$8))</f>
        <v>0.98328416912487715</v>
      </c>
      <c r="AN61" s="110">
        <f ca="1">IF($J$7=1,HLOOKUP(AN$11,index1970,Query!$O95)/AN$9,IF($J$7=2,HLOOKUP(AN$11,index1970,Query!$O95)/AN$9 * HLOOKUP(AN$11,comboutfac,Query!$O95),HLOOKUP(AN$11,index1970,Query!$O95)/AN$9 * HLOOKUP(AN$11,comboutfac,Query!$O95) /AN$8))</f>
        <v>0.98199627986769988</v>
      </c>
      <c r="AO61" s="110">
        <f ca="1">IF($J$7=1,HLOOKUP(AO$11,index1970,Query!$O95)/AO$9,IF($J$7=2,HLOOKUP(AO$11,index1970,Query!$O95)/AO$9 * HLOOKUP(AO$11,comboutfac,Query!$O95),HLOOKUP(AO$11,index1970,Query!$O95)/AO$9 * HLOOKUP(AO$11,comboutfac,Query!$O95) /AO$8))</f>
        <v>0.98328416912487715</v>
      </c>
      <c r="AP61" s="110">
        <f ca="1">IF($J$7=1,HLOOKUP(AP$11,index1970,Query!$O95)/AP$9,IF($J$7=2,HLOOKUP(AP$11,index1970,Query!$O95)/AP$9 * HLOOKUP(AP$11,comboutfac,Query!$O95),HLOOKUP(AP$11,index1970,Query!$O95)/AP$9 * HLOOKUP(AP$11,comboutfac,Query!$O95) /AP$8))</f>
        <v>0.98328416912487715</v>
      </c>
      <c r="AQ61" s="647">
        <f ca="1">IF($J$7=1,HLOOKUP(AQ$11,index1970,Query!$O95)/AQ$9,IF($J$7=2,HLOOKUP(AQ$11,index1970,Query!$O95)/AQ$9 * HLOOKUP(AQ$11,comboutfac,Query!$O95),HLOOKUP(AQ$11,index1970,Query!$O95)/AQ$9 * HLOOKUP(AQ$11,comboutfac,Query!$O95) /AQ$8))</f>
        <v>0.97761266986020146</v>
      </c>
      <c r="AR61" s="110">
        <f ca="1">IF($J$7=1,HLOOKUP(AR$11,index1970,Query!$O95)/AR$9,IF($J$7=2,HLOOKUP(AR$11,index1970,Query!$O95)/AR$9 * HLOOKUP(AR$11,comboutfac,Query!$O95),HLOOKUP(AR$11,index1970,Query!$O95)/AR$9 * HLOOKUP(AR$11,comboutfac,Query!$O95) /AR$8))</f>
        <v>0.98328416912487715</v>
      </c>
      <c r="AS61" s="194"/>
    </row>
    <row r="62" spans="1:45" s="112" customFormat="1">
      <c r="A62" s="111">
        <f t="shared" si="7"/>
        <v>2017</v>
      </c>
      <c r="B62" s="110">
        <f ca="1">IF($J$7=1,HLOOKUP(B$11,index1970,Query!$O96)/B$9,IF($J$7=2,HLOOKUP(B$11,index1970,Query!$O96)/B$9 * HLOOKUP(B$11,comboutfac,Query!$O96),HLOOKUP(B$11,index1970,Query!$O96)/B$9 * HLOOKUP(B$11,comboutfac,Query!$O96) /B$8))</f>
        <v>1</v>
      </c>
      <c r="C62" s="110">
        <f ca="1">IF($J$7=1,HLOOKUP(C$11,index1970,Query!$O96)/C$9,IF($J$7=2,HLOOKUP(C$11,index1970,Query!$O96)/C$9 * HLOOKUP(C$11,comboutfac,Query!$O96),HLOOKUP(C$11,index1970,Query!$O96)/C$9 * HLOOKUP(C$11,comboutfac,Query!$O96) /C$8))</f>
        <v>1</v>
      </c>
      <c r="D62" s="110">
        <f ca="1">IF($J$7=1,HLOOKUP(D$11,index1970,Query!$O96)/D$9,IF($J$7=2,HLOOKUP(D$11,index1970,Query!$O96)/D$9 * HLOOKUP(D$11,comboutfac,Query!$O96),HLOOKUP(D$11,index1970,Query!$O96)/D$9 * HLOOKUP(D$11,comboutfac,Query!$O96) /D$8))</f>
        <v>1</v>
      </c>
      <c r="E62" s="110">
        <f ca="1">IF($J$7=1,HLOOKUP(E$11,index1970,Query!$O96)/E$9,IF($J$7=2,HLOOKUP(E$11,index1970,Query!$O96)/E$9 * HLOOKUP(E$11,comboutfac,Query!$O96),HLOOKUP(E$11,index1970,Query!$O96)/E$9 * HLOOKUP(E$11,comboutfac,Query!$O96) /E$8))</f>
        <v>1</v>
      </c>
      <c r="F62" s="110">
        <f ca="1">IF($J$7=1,HLOOKUP(F$11,index1970,Query!$O96)/F$9,IF($J$7=2,HLOOKUP(F$11,index1970,Query!$O96)/F$9 * HLOOKUP(F$11,comboutfac,Query!$O96),HLOOKUP(F$11,index1970,Query!$O96)/F$9 * HLOOKUP(F$11,comboutfac,Query!$O96) /F$8))</f>
        <v>1</v>
      </c>
      <c r="G62" s="110">
        <f ca="1">IF($J$7=1,HLOOKUP(G$11,index1970,Query!$O96)/G$9,IF($J$7=2,HLOOKUP(G$11,index1970,Query!$O96)/G$9 * HLOOKUP(G$11,comboutfac,Query!$O96),HLOOKUP(G$11,index1970,Query!$O96)/G$9 * HLOOKUP(G$11,comboutfac,Query!$O96) /G$8))</f>
        <v>1</v>
      </c>
      <c r="H62" s="110">
        <f ca="1">IF($J$7=1,HLOOKUP(H$11,index1970,Query!$O96)/H$9,IF($J$7=2,HLOOKUP(H$11,index1970,Query!$O96)/H$9 * HLOOKUP(H$11,comboutfac,Query!$O96),HLOOKUP(H$11,index1970,Query!$O96)/H$9 * HLOOKUP(H$11,comboutfac,Query!$O96) /H$8))</f>
        <v>1</v>
      </c>
      <c r="I62" s="110">
        <f ca="1">IF($J$7=1,HLOOKUP(I$11,index1970,Query!$O96)/I$9,IF($J$7=2,HLOOKUP(I$11,index1970,Query!$O96)/I$9 * HLOOKUP(I$11,comboutfac,Query!$O96),HLOOKUP(I$11,index1970,Query!$O96)/I$9 * HLOOKUP(I$11,comboutfac,Query!$O96) /I$8))</f>
        <v>1</v>
      </c>
      <c r="J62" s="110">
        <f ca="1">IF($J$7=1,HLOOKUP(J$11,index1970,Query!$O96)/J$9,IF($J$7=2,HLOOKUP(J$11,index1970,Query!$O96)/J$9 * HLOOKUP(J$11,comboutfac,Query!$O96),HLOOKUP(J$11,index1970,Query!$O96)/J$9 * HLOOKUP(J$11,comboutfac,Query!$O96) /J$8))</f>
        <v>1</v>
      </c>
      <c r="K62" s="110">
        <f ca="1">IF($J$7=1,HLOOKUP(K$11,index1970,Query!$O96)/K$9,IF($J$7=2,HLOOKUP(K$11,index1970,Query!$O96)/K$9 * HLOOKUP(K$11,comboutfac,Query!$O96),HLOOKUP(K$11,index1970,Query!$O96)/K$9 * HLOOKUP(K$11,comboutfac,Query!$O96) /K$8))</f>
        <v>1</v>
      </c>
      <c r="L62" s="110">
        <f ca="1">IF($J$7=1,HLOOKUP(L$11,index1970,Query!$O96)/L$9,IF($J$7=2,HLOOKUP(L$11,index1970,Query!$O96)/L$9 * HLOOKUP(L$11,comboutfac,Query!$O96),HLOOKUP(L$11,index1970,Query!$O96)/L$9 * HLOOKUP(L$11,comboutfac,Query!$O96) /L$8))</f>
        <v>1</v>
      </c>
      <c r="M62" s="110">
        <f ca="1">IF($J$7=1,HLOOKUP(M$11,index1970,Query!$O96)/M$9,IF($J$7=2,HLOOKUP(M$11,index1970,Query!$O96)/M$9 * HLOOKUP(M$11,comboutfac,Query!$O96),HLOOKUP(M$11,index1970,Query!$O96)/M$9 * HLOOKUP(M$11,comboutfac,Query!$O96) /M$8))</f>
        <v>1</v>
      </c>
      <c r="N62" s="110">
        <f ca="1">IF($J$7=1,HLOOKUP(N$11,index1970,Query!$O96)/N$9,IF($J$7=2,HLOOKUP(N$11,index1970,Query!$O96)/N$9 * HLOOKUP(N$11,comboutfac,Query!$O96),HLOOKUP(N$11,index1970,Query!$O96)/N$9 * HLOOKUP(N$11,comboutfac,Query!$O96) /N$8))</f>
        <v>1</v>
      </c>
      <c r="O62" s="110">
        <f ca="1">IF($J$7=1,HLOOKUP(O$11,index1970,Query!$O96)/O$9,IF($J$7=2,HLOOKUP(O$11,index1970,Query!$O96)/O$9 * HLOOKUP(O$11,comboutfac,Query!$O96),HLOOKUP(O$11,index1970,Query!$O96)/O$9 * HLOOKUP(O$11,comboutfac,Query!$O96) /O$8))</f>
        <v>1</v>
      </c>
      <c r="P62" s="110">
        <f ca="1">IF($J$7=1,HLOOKUP(P$11,index1970,Query!$O96)/P$9,IF($J$7=2,HLOOKUP(P$11,index1970,Query!$O96)/P$9 * HLOOKUP(P$11,comboutfac,Query!$O96),HLOOKUP(P$11,index1970,Query!$O96)/P$9 * HLOOKUP(P$11,comboutfac,Query!$O96) /P$8))</f>
        <v>1</v>
      </c>
      <c r="Q62" s="110">
        <f ca="1">IF($J$7=1,HLOOKUP(Q$11,index1970,Query!$O96)/Q$9,IF($J$7=2,HLOOKUP(Q$11,index1970,Query!$O96)/Q$9 * HLOOKUP(Q$11,comboutfac,Query!$O96),HLOOKUP(Q$11,index1970,Query!$O96)/Q$9 * HLOOKUP(Q$11,comboutfac,Query!$O96) /Q$8))</f>
        <v>1</v>
      </c>
      <c r="R62" s="110">
        <f ca="1">IF($J$7=1,HLOOKUP(R$11,index1970,Query!$O96)/R$9,IF($J$7=2,HLOOKUP(R$11,index1970,Query!$O96)/R$9 * HLOOKUP(R$11,comboutfac,Query!$O96),HLOOKUP(R$11,index1970,Query!$O96)/R$9 * HLOOKUP(R$11,comboutfac,Query!$O96) /R$8))</f>
        <v>1</v>
      </c>
      <c r="S62" s="110">
        <f ca="1">IF($J$7=1,HLOOKUP(S$11,index1970,Query!$O96)/S$9,IF($J$7=2,HLOOKUP(S$11,index1970,Query!$O96)/S$9 * HLOOKUP(S$11,comboutfac,Query!$O96),HLOOKUP(S$11,index1970,Query!$O96)/S$9 * HLOOKUP(S$11,comboutfac,Query!$O96) /S$8))</f>
        <v>1</v>
      </c>
      <c r="T62" s="110">
        <f ca="1">IF($J$7=1,HLOOKUP(T$11,index1970,Query!$O96)/T$9,IF($J$7=2,HLOOKUP(T$11,index1970,Query!$O96)/T$9 * HLOOKUP(T$11,comboutfac,Query!$O96),HLOOKUP(T$11,index1970,Query!$O96)/T$9 * HLOOKUP(T$11,comboutfac,Query!$O96) /T$8))</f>
        <v>1</v>
      </c>
      <c r="U62" s="110">
        <f ca="1">IF($J$7=1,HLOOKUP(U$11,index1970,Query!$O96)/U$9,IF($J$7=2,HLOOKUP(U$11,index1970,Query!$O96)/U$9 * HLOOKUP(U$11,comboutfac,Query!$O96),HLOOKUP(U$11,index1970,Query!$O96)/U$9 * HLOOKUP(U$11,comboutfac,Query!$O96) /U$8))</f>
        <v>1</v>
      </c>
      <c r="V62" s="110">
        <f ca="1">IF($J$7=1,HLOOKUP(V$11,index1970,Query!$O96)/V$9,IF($J$7=2,HLOOKUP(V$11,index1970,Query!$O96)/V$9 * HLOOKUP(V$11,comboutfac,Query!$O96),HLOOKUP(V$11,index1970,Query!$O96)/V$9 * HLOOKUP(V$11,comboutfac,Query!$O96) /V$8))</f>
        <v>1</v>
      </c>
      <c r="W62" s="110">
        <f ca="1">IF($J$7=1,HLOOKUP(W$11,index1970,Query!$O96)/W$9,IF($J$7=2,HLOOKUP(W$11,index1970,Query!$O96)/W$9 * HLOOKUP(W$11,comboutfac,Query!$O96),HLOOKUP(W$11,index1970,Query!$O96)/W$9 * HLOOKUP(W$11,comboutfac,Query!$O96) /W$8))</f>
        <v>1</v>
      </c>
      <c r="X62" s="110">
        <f ca="1">IF($J$7=1,HLOOKUP(X$11,index1970,Query!$O96)/X$9,IF($J$7=2,HLOOKUP(X$11,index1970,Query!$O96)/X$9 * HLOOKUP(X$11,comboutfac,Query!$O96),HLOOKUP(X$11,index1970,Query!$O96)/X$9 * HLOOKUP(X$11,comboutfac,Query!$O96) /X$8))</f>
        <v>1</v>
      </c>
      <c r="Y62" s="110">
        <f ca="1">IF($J$7=1,HLOOKUP(Y$11,index1970,Query!$O96)/Y$9,IF($J$7=2,HLOOKUP(Y$11,index1970,Query!$O96)/Y$9 * HLOOKUP(Y$11,comboutfac,Query!$O96),HLOOKUP(Y$11,index1970,Query!$O96)/Y$9 * HLOOKUP(Y$11,comboutfac,Query!$O96) /Y$8))</f>
        <v>1</v>
      </c>
      <c r="Z62" s="110">
        <f ca="1">IF($J$7=1,HLOOKUP(Z$11,index1970,Query!$O96)/Z$9,IF($J$7=2,HLOOKUP(Z$11,index1970,Query!$O96)/Z$9 * HLOOKUP(Z$11,comboutfac,Query!$O96),HLOOKUP(Z$11,index1970,Query!$O96)/Z$9 * HLOOKUP(Z$11,comboutfac,Query!$O96) /Z$8))</f>
        <v>1</v>
      </c>
      <c r="AA62" s="110">
        <f ca="1">IF($J$7=1,HLOOKUP(AA$11,index1970,Query!$O96)/AA$9,IF($J$7=2,HLOOKUP(AA$11,index1970,Query!$O96)/AA$9 * HLOOKUP(AA$11,comboutfac,Query!$O96),HLOOKUP(AA$11,index1970,Query!$O96)/AA$9 * HLOOKUP(AA$11,comboutfac,Query!$O96) /AA$8))</f>
        <v>1</v>
      </c>
      <c r="AB62" s="110">
        <f ca="1">IF($J$7=1,HLOOKUP(AB$11,index1970,Query!$O96)/AB$9,IF($J$7=2,HLOOKUP(AB$11,index1970,Query!$O96)/AB$9 * HLOOKUP(AB$11,comboutfac,Query!$O96),HLOOKUP(AB$11,index1970,Query!$O96)/AB$9 * HLOOKUP(AB$11,comboutfac,Query!$O96) /AB$8))</f>
        <v>1</v>
      </c>
      <c r="AC62" s="110">
        <f ca="1">IF($J$7=1,HLOOKUP(AC$11,index1970,Query!$O96)/AC$9,IF($J$7=2,HLOOKUP(AC$11,index1970,Query!$O96)/AC$9 * HLOOKUP(AC$11,comboutfac,Query!$O96),HLOOKUP(AC$11,index1970,Query!$O96)/AC$9 * HLOOKUP(AC$11,comboutfac,Query!$O96) /AC$8))</f>
        <v>1</v>
      </c>
      <c r="AD62" s="110">
        <f ca="1">IF($J$7=1,HLOOKUP(AD$11,index1970,Query!$O96)/AD$9,IF($J$7=2,HLOOKUP(AD$11,index1970,Query!$O96)/AD$9 * HLOOKUP(AD$11,comboutfac,Query!$O96),HLOOKUP(AD$11,index1970,Query!$O96)/AD$9 * HLOOKUP(AD$11,comboutfac,Query!$O96) /AD$8))</f>
        <v>1</v>
      </c>
      <c r="AE62" s="110">
        <f ca="1">IF($J$7=1,HLOOKUP(AE$11,index1970,Query!$O96)/AE$9,IF($J$7=2,HLOOKUP(AE$11,index1970,Query!$O96)/AE$9 * HLOOKUP(AE$11,comboutfac,Query!$O96),HLOOKUP(AE$11,index1970,Query!$O96)/AE$9 * HLOOKUP(AE$11,comboutfac,Query!$O96) /AE$8))</f>
        <v>1</v>
      </c>
      <c r="AF62" s="110">
        <f ca="1">IF($J$7=1,HLOOKUP(AF$11,index1970,Query!$O96)/AF$9,IF($J$7=2,HLOOKUP(AF$11,index1970,Query!$O96)/AF$9 * HLOOKUP(AF$11,comboutfac,Query!$O96),HLOOKUP(AF$11,index1970,Query!$O96)/AF$9 * HLOOKUP(AF$11,comboutfac,Query!$O96) /AF$8))</f>
        <v>1</v>
      </c>
      <c r="AG62" s="110">
        <f ca="1">IF($J$7=1,HLOOKUP(AG$11,index1970,Query!$O96)/AG$9,IF($J$7=2,HLOOKUP(AG$11,index1970,Query!$O96)/AG$9 * HLOOKUP(AG$11,comboutfac,Query!$O96),HLOOKUP(AG$11,index1970,Query!$O96)/AG$9 * HLOOKUP(AG$11,comboutfac,Query!$O96) /AG$8))</f>
        <v>1</v>
      </c>
      <c r="AH62" s="110">
        <f ca="1">IF($J$7=1,HLOOKUP(AH$11,index1970,Query!$O96)/AH$9,IF($J$7=2,HLOOKUP(AH$11,index1970,Query!$O96)/AH$9 * HLOOKUP(AH$11,comboutfac,Query!$O96),HLOOKUP(AH$11,index1970,Query!$O96)/AH$9 * HLOOKUP(AH$11,comboutfac,Query!$O96) /AH$8))</f>
        <v>1</v>
      </c>
      <c r="AI62" s="110">
        <f ca="1">IF($J$7=1,HLOOKUP(AI$11,index1970,Query!$O96)/AI$9,IF($J$7=2,HLOOKUP(AI$11,index1970,Query!$O96)/AI$9 * HLOOKUP(AI$11,comboutfac,Query!$O96),HLOOKUP(AI$11,index1970,Query!$O96)/AI$9 * HLOOKUP(AI$11,comboutfac,Query!$O96) /AI$8))</f>
        <v>1</v>
      </c>
      <c r="AJ62" s="110">
        <f ca="1">IF($J$7=1,HLOOKUP(AJ$11,index1970,Query!$O96)/AJ$9,IF($J$7=2,HLOOKUP(AJ$11,index1970,Query!$O96)/AJ$9 * HLOOKUP(AJ$11,comboutfac,Query!$O96),HLOOKUP(AJ$11,index1970,Query!$O96)/AJ$9 * HLOOKUP(AJ$11,comboutfac,Query!$O96) /AJ$8))</f>
        <v>1</v>
      </c>
      <c r="AK62" s="110">
        <f ca="1">IF($J$7=1,HLOOKUP(AK$11,index1970,Query!$O96)/AK$9,IF($J$7=2,HLOOKUP(AK$11,index1970,Query!$O96)/AK$9 * HLOOKUP(AK$11,comboutfac,Query!$O96),HLOOKUP(AK$11,index1970,Query!$O96)/AK$9 * HLOOKUP(AK$11,comboutfac,Query!$O96) /AK$8))</f>
        <v>1</v>
      </c>
      <c r="AL62" s="110">
        <f ca="1">IF($J$7=1,HLOOKUP(AL$11,index1970,Query!$O96)/AL$9,IF($J$7=2,HLOOKUP(AL$11,index1970,Query!$O96)/AL$9 * HLOOKUP(AL$11,comboutfac,Query!$O96),HLOOKUP(AL$11,index1970,Query!$O96)/AL$9 * HLOOKUP(AL$11,comboutfac,Query!$O96) /AL$8))</f>
        <v>1</v>
      </c>
      <c r="AM62" s="110">
        <f ca="1">IF($J$7=1,HLOOKUP(AM$11,index1970,Query!$O96)/AM$9,IF($J$7=2,HLOOKUP(AM$11,index1970,Query!$O96)/AM$9 * HLOOKUP(AM$11,comboutfac,Query!$O96),HLOOKUP(AM$11,index1970,Query!$O96)/AM$9 * HLOOKUP(AM$11,comboutfac,Query!$O96) /AM$8))</f>
        <v>1</v>
      </c>
      <c r="AN62" s="110">
        <f ca="1">IF($J$7=1,HLOOKUP(AN$11,index1970,Query!$O96)/AN$9,IF($J$7=2,HLOOKUP(AN$11,index1970,Query!$O96)/AN$9 * HLOOKUP(AN$11,comboutfac,Query!$O96),HLOOKUP(AN$11,index1970,Query!$O96)/AN$9 * HLOOKUP(AN$11,comboutfac,Query!$O96) /AN$8))</f>
        <v>1</v>
      </c>
      <c r="AO62" s="110">
        <f ca="1">IF($J$7=1,HLOOKUP(AO$11,index1970,Query!$O96)/AO$9,IF($J$7=2,HLOOKUP(AO$11,index1970,Query!$O96)/AO$9 * HLOOKUP(AO$11,comboutfac,Query!$O96),HLOOKUP(AO$11,index1970,Query!$O96)/AO$9 * HLOOKUP(AO$11,comboutfac,Query!$O96) /AO$8))</f>
        <v>1</v>
      </c>
      <c r="AP62" s="110">
        <f ca="1">IF($J$7=1,HLOOKUP(AP$11,index1970,Query!$O96)/AP$9,IF($J$7=2,HLOOKUP(AP$11,index1970,Query!$O96)/AP$9 * HLOOKUP(AP$11,comboutfac,Query!$O96),HLOOKUP(AP$11,index1970,Query!$O96)/AP$9 * HLOOKUP(AP$11,comboutfac,Query!$O96) /AP$8))</f>
        <v>1</v>
      </c>
      <c r="AQ62" s="647">
        <f ca="1">IF($J$7=1,HLOOKUP(AQ$11,index1970,Query!$O96)/AQ$9,IF($J$7=2,HLOOKUP(AQ$11,index1970,Query!$O96)/AQ$9 * HLOOKUP(AQ$11,comboutfac,Query!$O96),HLOOKUP(AQ$11,index1970,Query!$O96)/AQ$9 * HLOOKUP(AQ$11,comboutfac,Query!$O96) /AQ$8))</f>
        <v>1</v>
      </c>
      <c r="AR62" s="110">
        <f ca="1">IF($J$7=1,HLOOKUP(AR$11,index1970,Query!$O96)/AR$9,IF($J$7=2,HLOOKUP(AR$11,index1970,Query!$O96)/AR$9 * HLOOKUP(AR$11,comboutfac,Query!$O96),HLOOKUP(AR$11,index1970,Query!$O96)/AR$9 * HLOOKUP(AR$11,comboutfac,Query!$O96) /AR$8))</f>
        <v>1</v>
      </c>
      <c r="AS62" s="194"/>
    </row>
    <row r="63" spans="1:45" s="112" customFormat="1">
      <c r="A63" s="111">
        <f t="shared" ref="A63:A70" si="8">+A62+1</f>
        <v>2018</v>
      </c>
      <c r="B63" s="110">
        <f ca="1">IF($J$7=1,HLOOKUP(B$11,index1970,Query!$O97)/B$9,IF($J$7=2,HLOOKUP(B$11,index1970,Query!$O97)/B$9 * HLOOKUP(B$11,comboutfac,Query!$O97),HLOOKUP(B$11,index1970,Query!$O97)/B$9 * HLOOKUP(B$11,comboutfac,Query!$O97) /B$8))</f>
        <v>1.022</v>
      </c>
      <c r="C63" s="110">
        <f ca="1">IF($J$7=1,HLOOKUP(C$11,index1970,Query!$O97)/C$9,IF($J$7=2,HLOOKUP(C$11,index1970,Query!$O97)/C$9 * HLOOKUP(C$11,comboutfac,Query!$O97),HLOOKUP(C$11,index1970,Query!$O97)/C$9 * HLOOKUP(C$11,comboutfac,Query!$O97) /C$8))</f>
        <v>1.022</v>
      </c>
      <c r="D63" s="110">
        <f ca="1">IF($J$7=1,HLOOKUP(D$11,index1970,Query!$O97)/D$9,IF($J$7=2,HLOOKUP(D$11,index1970,Query!$O97)/D$9 * HLOOKUP(D$11,comboutfac,Query!$O97),HLOOKUP(D$11,index1970,Query!$O97)/D$9 * HLOOKUP(D$11,comboutfac,Query!$O97) /D$8))</f>
        <v>1.022</v>
      </c>
      <c r="E63" s="110">
        <f ca="1">IF($J$7=1,HLOOKUP(E$11,index1970,Query!$O97)/E$9,IF($J$7=2,HLOOKUP(E$11,index1970,Query!$O97)/E$9 * HLOOKUP(E$11,comboutfac,Query!$O97),HLOOKUP(E$11,index1970,Query!$O97)/E$9 * HLOOKUP(E$11,comboutfac,Query!$O97) /E$8))</f>
        <v>1.0194922471080481</v>
      </c>
      <c r="F63" s="110">
        <f ca="1">IF($J$7=1,HLOOKUP(F$11,index1970,Query!$O97)/F$9,IF($J$7=2,HLOOKUP(F$11,index1970,Query!$O97)/F$9 * HLOOKUP(F$11,comboutfac,Query!$O97),HLOOKUP(F$11,index1970,Query!$O97)/F$9 * HLOOKUP(F$11,comboutfac,Query!$O97) /F$8))</f>
        <v>1.022</v>
      </c>
      <c r="G63" s="110">
        <f ca="1">IF($J$7=1,HLOOKUP(G$11,index1970,Query!$O97)/G$9,IF($J$7=2,HLOOKUP(G$11,index1970,Query!$O97)/G$9 * HLOOKUP(G$11,comboutfac,Query!$O97),HLOOKUP(G$11,index1970,Query!$O97)/G$9 * HLOOKUP(G$11,comboutfac,Query!$O97) /G$8))</f>
        <v>1.022</v>
      </c>
      <c r="H63" s="110">
        <f ca="1">IF($J$7=1,HLOOKUP(H$11,index1970,Query!$O97)/H$9,IF($J$7=2,HLOOKUP(H$11,index1970,Query!$O97)/H$9 * HLOOKUP(H$11,comboutfac,Query!$O97),HLOOKUP(H$11,index1970,Query!$O97)/H$9 * HLOOKUP(H$11,comboutfac,Query!$O97) /H$8))</f>
        <v>1.022</v>
      </c>
      <c r="I63" s="110">
        <f ca="1">IF($J$7=1,HLOOKUP(I$11,index1970,Query!$O97)/I$9,IF($J$7=2,HLOOKUP(I$11,index1970,Query!$O97)/I$9 * HLOOKUP(I$11,comboutfac,Query!$O97),HLOOKUP(I$11,index1970,Query!$O97)/I$9 * HLOOKUP(I$11,comboutfac,Query!$O97) /I$8))</f>
        <v>1.0216489145951266</v>
      </c>
      <c r="J63" s="110">
        <f ca="1">IF($J$7=1,HLOOKUP(J$11,index1970,Query!$O97)/J$9,IF($J$7=2,HLOOKUP(J$11,index1970,Query!$O97)/J$9 * HLOOKUP(J$11,comboutfac,Query!$O97),HLOOKUP(J$11,index1970,Query!$O97)/J$9 * HLOOKUP(J$11,comboutfac,Query!$O97) /J$8))</f>
        <v>1.0995999999999999</v>
      </c>
      <c r="K63" s="110">
        <f ca="1">IF($J$7=1,HLOOKUP(K$11,index1970,Query!$O97)/K$9,IF($J$7=2,HLOOKUP(K$11,index1970,Query!$O97)/K$9 * HLOOKUP(K$11,comboutfac,Query!$O97),HLOOKUP(K$11,index1970,Query!$O97)/K$9 * HLOOKUP(K$11,comboutfac,Query!$O97) /K$8))</f>
        <v>1.0232616293379277</v>
      </c>
      <c r="L63" s="110">
        <f ca="1">IF($J$7=1,HLOOKUP(L$11,index1970,Query!$O97)/L$9,IF($J$7=2,HLOOKUP(L$11,index1970,Query!$O97)/L$9 * HLOOKUP(L$11,comboutfac,Query!$O97),HLOOKUP(L$11,index1970,Query!$O97)/L$9 * HLOOKUP(L$11,comboutfac,Query!$O97) /L$8))</f>
        <v>1.022</v>
      </c>
      <c r="M63" s="110">
        <f ca="1">IF($J$7=1,HLOOKUP(M$11,index1970,Query!$O97)/M$9,IF($J$7=2,HLOOKUP(M$11,index1970,Query!$O97)/M$9 * HLOOKUP(M$11,comboutfac,Query!$O97),HLOOKUP(M$11,index1970,Query!$O97)/M$9 * HLOOKUP(M$11,comboutfac,Query!$O97) /M$8))</f>
        <v>1.022</v>
      </c>
      <c r="N63" s="110">
        <f ca="1">IF($J$7=1,HLOOKUP(N$11,index1970,Query!$O97)/N$9,IF($J$7=2,HLOOKUP(N$11,index1970,Query!$O97)/N$9 * HLOOKUP(N$11,comboutfac,Query!$O97),HLOOKUP(N$11,index1970,Query!$O97)/N$9 * HLOOKUP(N$11,comboutfac,Query!$O97) /N$8))</f>
        <v>1.022</v>
      </c>
      <c r="O63" s="110">
        <f ca="1">IF($J$7=1,HLOOKUP(O$11,index1970,Query!$O97)/O$9,IF($J$7=2,HLOOKUP(O$11,index1970,Query!$O97)/O$9 * HLOOKUP(O$11,comboutfac,Query!$O97),HLOOKUP(O$11,index1970,Query!$O97)/O$9 * HLOOKUP(O$11,comboutfac,Query!$O97) /O$8))</f>
        <v>1.022</v>
      </c>
      <c r="P63" s="110">
        <f ca="1">IF($J$7=1,HLOOKUP(P$11,index1970,Query!$O97)/P$9,IF($J$7=2,HLOOKUP(P$11,index1970,Query!$O97)/P$9 * HLOOKUP(P$11,comboutfac,Query!$O97),HLOOKUP(P$11,index1970,Query!$O97)/P$9 * HLOOKUP(P$11,comboutfac,Query!$O97) /P$8))</f>
        <v>1.0230042847586496</v>
      </c>
      <c r="Q63" s="110">
        <f ca="1">IF($J$7=1,HLOOKUP(Q$11,index1970,Query!$O97)/Q$9,IF($J$7=2,HLOOKUP(Q$11,index1970,Query!$O97)/Q$9 * HLOOKUP(Q$11,comboutfac,Query!$O97),HLOOKUP(Q$11,index1970,Query!$O97)/Q$9 * HLOOKUP(Q$11,comboutfac,Query!$O97) /Q$8))</f>
        <v>1.022</v>
      </c>
      <c r="R63" s="110">
        <f ca="1">IF($J$7=1,HLOOKUP(R$11,index1970,Query!$O97)/R$9,IF($J$7=2,HLOOKUP(R$11,index1970,Query!$O97)/R$9 * HLOOKUP(R$11,comboutfac,Query!$O97),HLOOKUP(R$11,index1970,Query!$O97)/R$9 * HLOOKUP(R$11,comboutfac,Query!$O97) /R$8))</f>
        <v>1.0229971875258774</v>
      </c>
      <c r="S63" s="110">
        <f ca="1">IF($J$7=1,HLOOKUP(S$11,index1970,Query!$O97)/S$9,IF($J$7=2,HLOOKUP(S$11,index1970,Query!$O97)/S$9 * HLOOKUP(S$11,comboutfac,Query!$O97),HLOOKUP(S$11,index1970,Query!$O97)/S$9 * HLOOKUP(S$11,comboutfac,Query!$O97) /S$8))</f>
        <v>1.022</v>
      </c>
      <c r="T63" s="110">
        <f ca="1">IF($J$7=1,HLOOKUP(T$11,index1970,Query!$O97)/T$9,IF($J$7=2,HLOOKUP(T$11,index1970,Query!$O97)/T$9 * HLOOKUP(T$11,comboutfac,Query!$O97),HLOOKUP(T$11,index1970,Query!$O97)/T$9 * HLOOKUP(T$11,comboutfac,Query!$O97) /T$8))</f>
        <v>1.022</v>
      </c>
      <c r="U63" s="110">
        <f ca="1">IF($J$7=1,HLOOKUP(U$11,index1970,Query!$O97)/U$9,IF($J$7=2,HLOOKUP(U$11,index1970,Query!$O97)/U$9 * HLOOKUP(U$11,comboutfac,Query!$O97),HLOOKUP(U$11,index1970,Query!$O97)/U$9 * HLOOKUP(U$11,comboutfac,Query!$O97) /U$8))</f>
        <v>1.022</v>
      </c>
      <c r="V63" s="110">
        <f ca="1">IF($J$7=1,HLOOKUP(V$11,index1970,Query!$O97)/V$9,IF($J$7=2,HLOOKUP(V$11,index1970,Query!$O97)/V$9 * HLOOKUP(V$11,comboutfac,Query!$O97),HLOOKUP(V$11,index1970,Query!$O97)/V$9 * HLOOKUP(V$11,comboutfac,Query!$O97) /V$8))</f>
        <v>1.022</v>
      </c>
      <c r="W63" s="110">
        <f ca="1">IF($J$7=1,HLOOKUP(W$11,index1970,Query!$O97)/W$9,IF($J$7=2,HLOOKUP(W$11,index1970,Query!$O97)/W$9 * HLOOKUP(W$11,comboutfac,Query!$O97),HLOOKUP(W$11,index1970,Query!$O97)/W$9 * HLOOKUP(W$11,comboutfac,Query!$O97) /W$8))</f>
        <v>1.0229828574665645</v>
      </c>
      <c r="X63" s="110">
        <f ca="1">IF($J$7=1,HLOOKUP(X$11,index1970,Query!$O97)/X$9,IF($J$7=2,HLOOKUP(X$11,index1970,Query!$O97)/X$9 * HLOOKUP(X$11,comboutfac,Query!$O97),HLOOKUP(X$11,index1970,Query!$O97)/X$9 * HLOOKUP(X$11,comboutfac,Query!$O97) /X$8))</f>
        <v>1.022</v>
      </c>
      <c r="Y63" s="110">
        <f ca="1">IF($J$7=1,HLOOKUP(Y$11,index1970,Query!$O97)/Y$9,IF($J$7=2,HLOOKUP(Y$11,index1970,Query!$O97)/Y$9 * HLOOKUP(Y$11,comboutfac,Query!$O97),HLOOKUP(Y$11,index1970,Query!$O97)/Y$9 * HLOOKUP(Y$11,comboutfac,Query!$O97) /Y$8))</f>
        <v>1.0230118696619843</v>
      </c>
      <c r="Z63" s="110">
        <f ca="1">IF($J$7=1,HLOOKUP(Z$11,index1970,Query!$O97)/Z$9,IF($J$7=2,HLOOKUP(Z$11,index1970,Query!$O97)/Z$9 * HLOOKUP(Z$11,comboutfac,Query!$O97),HLOOKUP(Z$11,index1970,Query!$O97)/Z$9 * HLOOKUP(Z$11,comboutfac,Query!$O97) /Z$8))</f>
        <v>1.0259735318040124</v>
      </c>
      <c r="AA63" s="110">
        <f ca="1">IF($J$7=1,HLOOKUP(AA$11,index1970,Query!$O97)/AA$9,IF($J$7=2,HLOOKUP(AA$11,index1970,Query!$O97)/AA$9 * HLOOKUP(AA$11,comboutfac,Query!$O97),HLOOKUP(AA$11,index1970,Query!$O97)/AA$9 * HLOOKUP(AA$11,comboutfac,Query!$O97) /AA$8))</f>
        <v>1.022</v>
      </c>
      <c r="AB63" s="110">
        <f ca="1">IF($J$7=1,HLOOKUP(AB$11,index1970,Query!$O97)/AB$9,IF($J$7=2,HLOOKUP(AB$11,index1970,Query!$O97)/AB$9 * HLOOKUP(AB$11,comboutfac,Query!$O97),HLOOKUP(AB$11,index1970,Query!$O97)/AB$9 * HLOOKUP(AB$11,comboutfac,Query!$O97) /AB$8))</f>
        <v>1.020385991687615</v>
      </c>
      <c r="AC63" s="110">
        <f ca="1">IF($J$7=1,HLOOKUP(AC$11,index1970,Query!$O97)/AC$9,IF($J$7=2,HLOOKUP(AC$11,index1970,Query!$O97)/AC$9 * HLOOKUP(AC$11,comboutfac,Query!$O97),HLOOKUP(AC$11,index1970,Query!$O97)/AC$9 * HLOOKUP(AC$11,comboutfac,Query!$O97) /AC$8))</f>
        <v>1.0323320835857297</v>
      </c>
      <c r="AD63" s="110">
        <f ca="1">IF($J$7=1,HLOOKUP(AD$11,index1970,Query!$O97)/AD$9,IF($J$7=2,HLOOKUP(AD$11,index1970,Query!$O97)/AD$9 * HLOOKUP(AD$11,comboutfac,Query!$O97),HLOOKUP(AD$11,index1970,Query!$O97)/AD$9 * HLOOKUP(AD$11,comboutfac,Query!$O97) /AD$8))</f>
        <v>1.022</v>
      </c>
      <c r="AE63" s="110">
        <f ca="1">IF($J$7=1,HLOOKUP(AE$11,index1970,Query!$O97)/AE$9,IF($J$7=2,HLOOKUP(AE$11,index1970,Query!$O97)/AE$9 * HLOOKUP(AE$11,comboutfac,Query!$O97),HLOOKUP(AE$11,index1970,Query!$O97)/AE$9 * HLOOKUP(AE$11,comboutfac,Query!$O97) /AE$8))</f>
        <v>1.022</v>
      </c>
      <c r="AF63" s="110">
        <f ca="1">IF($J$7=1,HLOOKUP(AF$11,index1970,Query!$O97)/AF$9,IF($J$7=2,HLOOKUP(AF$11,index1970,Query!$O97)/AF$9 * HLOOKUP(AF$11,comboutfac,Query!$O97),HLOOKUP(AF$11,index1970,Query!$O97)/AF$9 * HLOOKUP(AF$11,comboutfac,Query!$O97) /AF$8))</f>
        <v>1.022</v>
      </c>
      <c r="AG63" s="110">
        <f ca="1">IF($J$7=1,HLOOKUP(AG$11,index1970,Query!$O97)/AG$9,IF($J$7=2,HLOOKUP(AG$11,index1970,Query!$O97)/AG$9 * HLOOKUP(AG$11,comboutfac,Query!$O97),HLOOKUP(AG$11,index1970,Query!$O97)/AG$9 * HLOOKUP(AG$11,comboutfac,Query!$O97) /AG$8))</f>
        <v>1.022</v>
      </c>
      <c r="AH63" s="110">
        <f ca="1">IF($J$7=1,HLOOKUP(AH$11,index1970,Query!$O97)/AH$9,IF($J$7=2,HLOOKUP(AH$11,index1970,Query!$O97)/AH$9 * HLOOKUP(AH$11,comboutfac,Query!$O97),HLOOKUP(AH$11,index1970,Query!$O97)/AH$9 * HLOOKUP(AH$11,comboutfac,Query!$O97) /AH$8))</f>
        <v>1.022</v>
      </c>
      <c r="AI63" s="110">
        <f ca="1">IF($J$7=1,HLOOKUP(AI$11,index1970,Query!$O97)/AI$9,IF($J$7=2,HLOOKUP(AI$11,index1970,Query!$O97)/AI$9 * HLOOKUP(AI$11,comboutfac,Query!$O97),HLOOKUP(AI$11,index1970,Query!$O97)/AI$9 * HLOOKUP(AI$11,comboutfac,Query!$O97) /AI$8))</f>
        <v>1.0219800640238685</v>
      </c>
      <c r="AJ63" s="110">
        <f ca="1">IF($J$7=1,HLOOKUP(AJ$11,index1970,Query!$O97)/AJ$9,IF($J$7=2,HLOOKUP(AJ$11,index1970,Query!$O97)/AJ$9 * HLOOKUP(AJ$11,comboutfac,Query!$O97),HLOOKUP(AJ$11,index1970,Query!$O97)/AJ$9 * HLOOKUP(AJ$11,comboutfac,Query!$O97) /AJ$8))</f>
        <v>1.022</v>
      </c>
      <c r="AK63" s="110">
        <f ca="1">IF($J$7=1,HLOOKUP(AK$11,index1970,Query!$O97)/AK$9,IF($J$7=2,HLOOKUP(AK$11,index1970,Query!$O97)/AK$9 * HLOOKUP(AK$11,comboutfac,Query!$O97),HLOOKUP(AK$11,index1970,Query!$O97)/AK$9 * HLOOKUP(AK$11,comboutfac,Query!$O97) /AK$8))</f>
        <v>1.022</v>
      </c>
      <c r="AL63" s="110">
        <f ca="1">IF($J$7=1,HLOOKUP(AL$11,index1970,Query!$O97)/AL$9,IF($J$7=2,HLOOKUP(AL$11,index1970,Query!$O97)/AL$9 * HLOOKUP(AL$11,comboutfac,Query!$O97),HLOOKUP(AL$11,index1970,Query!$O97)/AL$9 * HLOOKUP(AL$11,comboutfac,Query!$O97) /AL$8))</f>
        <v>1.022998355130976</v>
      </c>
      <c r="AM63" s="110">
        <f ca="1">IF($J$7=1,HLOOKUP(AM$11,index1970,Query!$O97)/AM$9,IF($J$7=2,HLOOKUP(AM$11,index1970,Query!$O97)/AM$9 * HLOOKUP(AM$11,comboutfac,Query!$O97),HLOOKUP(AM$11,index1970,Query!$O97)/AM$9 * HLOOKUP(AM$11,comboutfac,Query!$O97) /AM$8))</f>
        <v>1.022</v>
      </c>
      <c r="AN63" s="110">
        <f ca="1">IF($J$7=1,HLOOKUP(AN$11,index1970,Query!$O97)/AN$9,IF($J$7=2,HLOOKUP(AN$11,index1970,Query!$O97)/AN$9 * HLOOKUP(AN$11,comboutfac,Query!$O97),HLOOKUP(AN$11,index1970,Query!$O97)/AN$9 * HLOOKUP(AN$11,comboutfac,Query!$O97) /AN$8))</f>
        <v>1.022836017106002</v>
      </c>
      <c r="AO63" s="110">
        <f ca="1">IF($J$7=1,HLOOKUP(AO$11,index1970,Query!$O97)/AO$9,IF($J$7=2,HLOOKUP(AO$11,index1970,Query!$O97)/AO$9 * HLOOKUP(AO$11,comboutfac,Query!$O97),HLOOKUP(AO$11,index1970,Query!$O97)/AO$9 * HLOOKUP(AO$11,comboutfac,Query!$O97) /AO$8))</f>
        <v>1.022</v>
      </c>
      <c r="AP63" s="110">
        <f ca="1">IF($J$7=1,HLOOKUP(AP$11,index1970,Query!$O97)/AP$9,IF($J$7=2,HLOOKUP(AP$11,index1970,Query!$O97)/AP$9 * HLOOKUP(AP$11,comboutfac,Query!$O97),HLOOKUP(AP$11,index1970,Query!$O97)/AP$9 * HLOOKUP(AP$11,comboutfac,Query!$O97) /AP$8))</f>
        <v>1.022</v>
      </c>
      <c r="AQ63" s="647">
        <f ca="1">IF($J$7=1,HLOOKUP(AQ$11,index1970,Query!$O97)/AQ$9,IF($J$7=2,HLOOKUP(AQ$11,index1970,Query!$O97)/AQ$9 * HLOOKUP(AQ$11,comboutfac,Query!$O97),HLOOKUP(AQ$11,index1970,Query!$O97)/AQ$9 * HLOOKUP(AQ$11,comboutfac,Query!$O97) /AQ$8))</f>
        <v>1.022</v>
      </c>
      <c r="AR63" s="110">
        <f ca="1">IF($J$7=1,HLOOKUP(AR$11,index1970,Query!$O97)/AR$9,IF($J$7=2,HLOOKUP(AR$11,index1970,Query!$O97)/AR$9 * HLOOKUP(AR$11,comboutfac,Query!$O97),HLOOKUP(AR$11,index1970,Query!$O97)/AR$9 * HLOOKUP(AR$11,comboutfac,Query!$O97) /AR$8))</f>
        <v>1.022</v>
      </c>
      <c r="AS63" s="194"/>
    </row>
    <row r="64" spans="1:45" s="112" customFormat="1">
      <c r="A64" s="111">
        <f t="shared" si="8"/>
        <v>2019</v>
      </c>
      <c r="B64" s="110">
        <f ca="1">IF($J$7=1,HLOOKUP(B$11,index1970,Query!$O98)/B$9,IF($J$7=2,HLOOKUP(B$11,index1970,Query!$O98)/B$9 * HLOOKUP(B$11,comboutfac,Query!$O98),HLOOKUP(B$11,index1970,Query!$O98)/B$9 * HLOOKUP(B$11,comboutfac,Query!$O98) /B$8))</f>
        <v>1.04244</v>
      </c>
      <c r="C64" s="110">
        <f ca="1">IF($J$7=1,HLOOKUP(C$11,index1970,Query!$O98)/C$9,IF($J$7=2,HLOOKUP(C$11,index1970,Query!$O98)/C$9 * HLOOKUP(C$11,comboutfac,Query!$O98),HLOOKUP(C$11,index1970,Query!$O98)/C$9 * HLOOKUP(C$11,comboutfac,Query!$O98) /C$8))</f>
        <v>1.04244</v>
      </c>
      <c r="D64" s="110">
        <f ca="1">IF($J$7=1,HLOOKUP(D$11,index1970,Query!$O98)/D$9,IF($J$7=2,HLOOKUP(D$11,index1970,Query!$O98)/D$9 * HLOOKUP(D$11,comboutfac,Query!$O98),HLOOKUP(D$11,index1970,Query!$O98)/D$9 * HLOOKUP(D$11,comboutfac,Query!$O98) /D$8))</f>
        <v>1.04244</v>
      </c>
      <c r="E64" s="110">
        <f ca="1">IF($J$7=1,HLOOKUP(E$11,index1970,Query!$O98)/E$9,IF($J$7=2,HLOOKUP(E$11,index1970,Query!$O98)/E$9 * HLOOKUP(E$11,comboutfac,Query!$O98),HLOOKUP(E$11,index1970,Query!$O98)/E$9 * HLOOKUP(E$11,comboutfac,Query!$O98) /E$8))</f>
        <v>1.0388625998031009</v>
      </c>
      <c r="F64" s="110">
        <f ca="1">IF($J$7=1,HLOOKUP(F$11,index1970,Query!$O98)/F$9,IF($J$7=2,HLOOKUP(F$11,index1970,Query!$O98)/F$9 * HLOOKUP(F$11,comboutfac,Query!$O98),HLOOKUP(F$11,index1970,Query!$O98)/F$9 * HLOOKUP(F$11,comboutfac,Query!$O98) /F$8))</f>
        <v>1.04244</v>
      </c>
      <c r="G64" s="110">
        <f ca="1">IF($J$7=1,HLOOKUP(G$11,index1970,Query!$O98)/G$9,IF($J$7=2,HLOOKUP(G$11,index1970,Query!$O98)/G$9 * HLOOKUP(G$11,comboutfac,Query!$O98),HLOOKUP(G$11,index1970,Query!$O98)/G$9 * HLOOKUP(G$11,comboutfac,Query!$O98) /G$8))</f>
        <v>1.04244</v>
      </c>
      <c r="H64" s="110">
        <f ca="1">IF($J$7=1,HLOOKUP(H$11,index1970,Query!$O98)/H$9,IF($J$7=2,HLOOKUP(H$11,index1970,Query!$O98)/H$9 * HLOOKUP(H$11,comboutfac,Query!$O98),HLOOKUP(H$11,index1970,Query!$O98)/H$9 * HLOOKUP(H$11,comboutfac,Query!$O98) /H$8))</f>
        <v>1.04244</v>
      </c>
      <c r="I64" s="110">
        <f ca="1">IF($J$7=1,HLOOKUP(I$11,index1970,Query!$O98)/I$9,IF($J$7=2,HLOOKUP(I$11,index1970,Query!$O98)/I$9 * HLOOKUP(I$11,comboutfac,Query!$O98),HLOOKUP(I$11,index1970,Query!$O98)/I$9 * HLOOKUP(I$11,comboutfac,Query!$O98) /I$8))</f>
        <v>1.0419388620389858</v>
      </c>
      <c r="J64" s="110">
        <f ca="1">IF($J$7=1,HLOOKUP(J$11,index1970,Query!$O98)/J$9,IF($J$7=2,HLOOKUP(J$11,index1970,Query!$O98)/J$9 * HLOOKUP(J$11,comboutfac,Query!$O98),HLOOKUP(J$11,index1970,Query!$O98)/J$9 * HLOOKUP(J$11,comboutfac,Query!$O98) /J$8))</f>
        <v>1.3349143999999997</v>
      </c>
      <c r="K64" s="110">
        <f ca="1">IF($J$7=1,HLOOKUP(K$11,index1970,Query!$O98)/K$9,IF($J$7=2,HLOOKUP(K$11,index1970,Query!$O98)/K$9 * HLOOKUP(K$11,comboutfac,Query!$O98),HLOOKUP(K$11,index1970,Query!$O98)/K$9 * HLOOKUP(K$11,comboutfac,Query!$O98) /K$8))</f>
        <v>1.0493638474033968</v>
      </c>
      <c r="L64" s="110">
        <f ca="1">IF($J$7=1,HLOOKUP(L$11,index1970,Query!$O98)/L$9,IF($J$7=2,HLOOKUP(L$11,index1970,Query!$O98)/L$9 * HLOOKUP(L$11,comboutfac,Query!$O98),HLOOKUP(L$11,index1970,Query!$O98)/L$9 * HLOOKUP(L$11,comboutfac,Query!$O98) /L$8))</f>
        <v>1.0424399999999998</v>
      </c>
      <c r="M64" s="110">
        <f ca="1">IF($J$7=1,HLOOKUP(M$11,index1970,Query!$O98)/M$9,IF($J$7=2,HLOOKUP(M$11,index1970,Query!$O98)/M$9 * HLOOKUP(M$11,comboutfac,Query!$O98),HLOOKUP(M$11,index1970,Query!$O98)/M$9 * HLOOKUP(M$11,comboutfac,Query!$O98) /M$8))</f>
        <v>1.04244</v>
      </c>
      <c r="N64" s="110">
        <f ca="1">IF($J$7=1,HLOOKUP(N$11,index1970,Query!$O98)/N$9,IF($J$7=2,HLOOKUP(N$11,index1970,Query!$O98)/N$9 * HLOOKUP(N$11,comboutfac,Query!$O98),HLOOKUP(N$11,index1970,Query!$O98)/N$9 * HLOOKUP(N$11,comboutfac,Query!$O98) /N$8))</f>
        <v>1.04244</v>
      </c>
      <c r="O64" s="110">
        <f ca="1">IF($J$7=1,HLOOKUP(O$11,index1970,Query!$O98)/O$9,IF($J$7=2,HLOOKUP(O$11,index1970,Query!$O98)/O$9 * HLOOKUP(O$11,comboutfac,Query!$O98),HLOOKUP(O$11,index1970,Query!$O98)/O$9 * HLOOKUP(O$11,comboutfac,Query!$O98) /O$8))</f>
        <v>1.04244</v>
      </c>
      <c r="P64" s="110">
        <f ca="1">IF($J$7=1,HLOOKUP(P$11,index1970,Query!$O98)/P$9,IF($J$7=2,HLOOKUP(P$11,index1970,Query!$O98)/P$9 * HLOOKUP(P$11,comboutfac,Query!$O98),HLOOKUP(P$11,index1970,Query!$O98)/P$9 * HLOOKUP(P$11,comboutfac,Query!$O98) /P$8))</f>
        <v>1.0477525357868718</v>
      </c>
      <c r="Q64" s="110">
        <f ca="1">IF($J$7=1,HLOOKUP(Q$11,index1970,Query!$O98)/Q$9,IF($J$7=2,HLOOKUP(Q$11,index1970,Query!$O98)/Q$9 * HLOOKUP(Q$11,comboutfac,Query!$O98),HLOOKUP(Q$11,index1970,Query!$O98)/Q$9 * HLOOKUP(Q$11,comboutfac,Query!$O98) /Q$8))</f>
        <v>1.04244</v>
      </c>
      <c r="R64" s="110">
        <f ca="1">IF($J$7=1,HLOOKUP(R$11,index1970,Query!$O98)/R$9,IF($J$7=2,HLOOKUP(R$11,index1970,Query!$O98)/R$9 * HLOOKUP(R$11,comboutfac,Query!$O98),HLOOKUP(R$11,index1970,Query!$O98)/R$9 * HLOOKUP(R$11,comboutfac,Query!$O98) /R$8))</f>
        <v>1.0477544555549643</v>
      </c>
      <c r="S64" s="110">
        <f ca="1">IF($J$7=1,HLOOKUP(S$11,index1970,Query!$O98)/S$9,IF($J$7=2,HLOOKUP(S$11,index1970,Query!$O98)/S$9 * HLOOKUP(S$11,comboutfac,Query!$O98),HLOOKUP(S$11,index1970,Query!$O98)/S$9 * HLOOKUP(S$11,comboutfac,Query!$O98) /S$8))</f>
        <v>1.04244</v>
      </c>
      <c r="T64" s="110">
        <f ca="1">IF($J$7=1,HLOOKUP(T$11,index1970,Query!$O98)/T$9,IF($J$7=2,HLOOKUP(T$11,index1970,Query!$O98)/T$9 * HLOOKUP(T$11,comboutfac,Query!$O98),HLOOKUP(T$11,index1970,Query!$O98)/T$9 * HLOOKUP(T$11,comboutfac,Query!$O98) /T$8))</f>
        <v>1.04244</v>
      </c>
      <c r="U64" s="110">
        <f ca="1">IF($J$7=1,HLOOKUP(U$11,index1970,Query!$O98)/U$9,IF($J$7=2,HLOOKUP(U$11,index1970,Query!$O98)/U$9 * HLOOKUP(U$11,comboutfac,Query!$O98),HLOOKUP(U$11,index1970,Query!$O98)/U$9 * HLOOKUP(U$11,comboutfac,Query!$O98) /U$8))</f>
        <v>1.04244</v>
      </c>
      <c r="V64" s="110">
        <f ca="1">IF($J$7=1,HLOOKUP(V$11,index1970,Query!$O98)/V$9,IF($J$7=2,HLOOKUP(V$11,index1970,Query!$O98)/V$9 * HLOOKUP(V$11,comboutfac,Query!$O98),HLOOKUP(V$11,index1970,Query!$O98)/V$9 * HLOOKUP(V$11,comboutfac,Query!$O98) /V$8))</f>
        <v>1.04244</v>
      </c>
      <c r="W64" s="110">
        <f ca="1">IF($J$7=1,HLOOKUP(W$11,index1970,Query!$O98)/W$9,IF($J$7=2,HLOOKUP(W$11,index1970,Query!$O98)/W$9 * HLOOKUP(W$11,comboutfac,Query!$O98),HLOOKUP(W$11,index1970,Query!$O98)/W$9 * HLOOKUP(W$11,comboutfac,Query!$O98) /W$8))</f>
        <v>1.0480062123510978</v>
      </c>
      <c r="X64" s="110">
        <f ca="1">IF($J$7=1,HLOOKUP(X$11,index1970,Query!$O98)/X$9,IF($J$7=2,HLOOKUP(X$11,index1970,Query!$O98)/X$9 * HLOOKUP(X$11,comboutfac,Query!$O98),HLOOKUP(X$11,index1970,Query!$O98)/X$9 * HLOOKUP(X$11,comboutfac,Query!$O98) /X$8))</f>
        <v>1.04244</v>
      </c>
      <c r="Y64" s="110">
        <f ca="1">IF($J$7=1,HLOOKUP(Y$11,index1970,Query!$O98)/Y$9,IF($J$7=2,HLOOKUP(Y$11,index1970,Query!$O98)/Y$9 * HLOOKUP(Y$11,comboutfac,Query!$O98),HLOOKUP(Y$11,index1970,Query!$O98)/Y$9 * HLOOKUP(Y$11,comboutfac,Query!$O98) /Y$8))</f>
        <v>1.0466481597609967</v>
      </c>
      <c r="Z64" s="110">
        <f ca="1">IF($J$7=1,HLOOKUP(Z$11,index1970,Query!$O98)/Z$9,IF($J$7=2,HLOOKUP(Z$11,index1970,Query!$O98)/Z$9 * HLOOKUP(Z$11,comboutfac,Query!$O98),HLOOKUP(Z$11,index1970,Query!$O98)/Z$9 * HLOOKUP(Z$11,comboutfac,Query!$O98) /Z$8))</f>
        <v>1.0599168467389386</v>
      </c>
      <c r="AA64" s="110">
        <f ca="1">IF($J$7=1,HLOOKUP(AA$11,index1970,Query!$O98)/AA$9,IF($J$7=2,HLOOKUP(AA$11,index1970,Query!$O98)/AA$9 * HLOOKUP(AA$11,comboutfac,Query!$O98),HLOOKUP(AA$11,index1970,Query!$O98)/AA$9 * HLOOKUP(AA$11,comboutfac,Query!$O98) /AA$8))</f>
        <v>1.04244</v>
      </c>
      <c r="AB64" s="110">
        <f ca="1">IF($J$7=1,HLOOKUP(AB$11,index1970,Query!$O98)/AB$9,IF($J$7=2,HLOOKUP(AB$11,index1970,Query!$O98)/AB$9 * HLOOKUP(AB$11,comboutfac,Query!$O98),HLOOKUP(AB$11,index1970,Query!$O98)/AB$9 * HLOOKUP(AB$11,comboutfac,Query!$O98) /AB$8))</f>
        <v>1.0401347709943423</v>
      </c>
      <c r="AC64" s="110">
        <f ca="1">IF($J$7=1,HLOOKUP(AC$11,index1970,Query!$O98)/AC$9,IF($J$7=2,HLOOKUP(AC$11,index1970,Query!$O98)/AC$9 * HLOOKUP(AC$11,comboutfac,Query!$O98),HLOOKUP(AC$11,index1970,Query!$O98)/AC$9 * HLOOKUP(AC$11,comboutfac,Query!$O98) /AC$8))</f>
        <v>1.080936868710263</v>
      </c>
      <c r="AD64" s="110">
        <f ca="1">IF($J$7=1,HLOOKUP(AD$11,index1970,Query!$O98)/AD$9,IF($J$7=2,HLOOKUP(AD$11,index1970,Query!$O98)/AD$9 * HLOOKUP(AD$11,comboutfac,Query!$O98),HLOOKUP(AD$11,index1970,Query!$O98)/AD$9 * HLOOKUP(AD$11,comboutfac,Query!$O98) /AD$8))</f>
        <v>1.04244</v>
      </c>
      <c r="AE64" s="110">
        <f ca="1">IF($J$7=1,HLOOKUP(AE$11,index1970,Query!$O98)/AE$9,IF($J$7=2,HLOOKUP(AE$11,index1970,Query!$O98)/AE$9 * HLOOKUP(AE$11,comboutfac,Query!$O98),HLOOKUP(AE$11,index1970,Query!$O98)/AE$9 * HLOOKUP(AE$11,comboutfac,Query!$O98) /AE$8))</f>
        <v>1.04244</v>
      </c>
      <c r="AF64" s="110">
        <f ca="1">IF($J$7=1,HLOOKUP(AF$11,index1970,Query!$O98)/AF$9,IF($J$7=2,HLOOKUP(AF$11,index1970,Query!$O98)/AF$9 * HLOOKUP(AF$11,comboutfac,Query!$O98),HLOOKUP(AF$11,index1970,Query!$O98)/AF$9 * HLOOKUP(AF$11,comboutfac,Query!$O98) /AF$8))</f>
        <v>1.04244</v>
      </c>
      <c r="AG64" s="110">
        <f ca="1">IF($J$7=1,HLOOKUP(AG$11,index1970,Query!$O98)/AG$9,IF($J$7=2,HLOOKUP(AG$11,index1970,Query!$O98)/AG$9 * HLOOKUP(AG$11,comboutfac,Query!$O98),HLOOKUP(AG$11,index1970,Query!$O98)/AG$9 * HLOOKUP(AG$11,comboutfac,Query!$O98) /AG$8))</f>
        <v>1.04244</v>
      </c>
      <c r="AH64" s="110">
        <f ca="1">IF($J$7=1,HLOOKUP(AH$11,index1970,Query!$O98)/AH$9,IF($J$7=2,HLOOKUP(AH$11,index1970,Query!$O98)/AH$9 * HLOOKUP(AH$11,comboutfac,Query!$O98),HLOOKUP(AH$11,index1970,Query!$O98)/AH$9 * HLOOKUP(AH$11,comboutfac,Query!$O98) /AH$8))</f>
        <v>1.04244</v>
      </c>
      <c r="AI64" s="110">
        <f ca="1">IF($J$7=1,HLOOKUP(AI$11,index1970,Query!$O98)/AI$9,IF($J$7=2,HLOOKUP(AI$11,index1970,Query!$O98)/AI$9 * HLOOKUP(AI$11,comboutfac,Query!$O98),HLOOKUP(AI$11,index1970,Query!$O98)/AI$9 * HLOOKUP(AI$11,comboutfac,Query!$O98) /AI$8))</f>
        <v>1.0424116219103947</v>
      </c>
      <c r="AJ64" s="110">
        <f ca="1">IF($J$7=1,HLOOKUP(AJ$11,index1970,Query!$O98)/AJ$9,IF($J$7=2,HLOOKUP(AJ$11,index1970,Query!$O98)/AJ$9 * HLOOKUP(AJ$11,comboutfac,Query!$O98),HLOOKUP(AJ$11,index1970,Query!$O98)/AJ$9 * HLOOKUP(AJ$11,comboutfac,Query!$O98) /AJ$8))</f>
        <v>1.04244</v>
      </c>
      <c r="AK64" s="110">
        <f ca="1">IF($J$7=1,HLOOKUP(AK$11,index1970,Query!$O98)/AK$9,IF($J$7=2,HLOOKUP(AK$11,index1970,Query!$O98)/AK$9 * HLOOKUP(AK$11,comboutfac,Query!$O98),HLOOKUP(AK$11,index1970,Query!$O98)/AK$9 * HLOOKUP(AK$11,comboutfac,Query!$O98) /AK$8))</f>
        <v>1.04244</v>
      </c>
      <c r="AL64" s="110">
        <f ca="1">IF($J$7=1,HLOOKUP(AL$11,index1970,Query!$O98)/AL$9,IF($J$7=2,HLOOKUP(AL$11,index1970,Query!$O98)/AL$9 * HLOOKUP(AL$11,comboutfac,Query!$O98),HLOOKUP(AL$11,index1970,Query!$O98)/AL$9 * HLOOKUP(AL$11,comboutfac,Query!$O98) /AL$8))</f>
        <v>1.0477968295482198</v>
      </c>
      <c r="AM64" s="110">
        <f ca="1">IF($J$7=1,HLOOKUP(AM$11,index1970,Query!$O98)/AM$9,IF($J$7=2,HLOOKUP(AM$11,index1970,Query!$O98)/AM$9 * HLOOKUP(AM$11,comboutfac,Query!$O98),HLOOKUP(AM$11,index1970,Query!$O98)/AM$9 * HLOOKUP(AM$11,comboutfac,Query!$O98) /AM$8))</f>
        <v>1.04244</v>
      </c>
      <c r="AN64" s="110">
        <f ca="1">IF($J$7=1,HLOOKUP(AN$11,index1970,Query!$O98)/AN$9,IF($J$7=2,HLOOKUP(AN$11,index1970,Query!$O98)/AN$9 * HLOOKUP(AN$11,comboutfac,Query!$O98),HLOOKUP(AN$11,index1970,Query!$O98)/AN$9 * HLOOKUP(AN$11,comboutfac,Query!$O98) /AN$8))</f>
        <v>1.0469674053017262</v>
      </c>
      <c r="AO64" s="110">
        <f ca="1">IF($J$7=1,HLOOKUP(AO$11,index1970,Query!$O98)/AO$9,IF($J$7=2,HLOOKUP(AO$11,index1970,Query!$O98)/AO$9 * HLOOKUP(AO$11,comboutfac,Query!$O98),HLOOKUP(AO$11,index1970,Query!$O98)/AO$9 * HLOOKUP(AO$11,comboutfac,Query!$O98) /AO$8))</f>
        <v>1.04244</v>
      </c>
      <c r="AP64" s="110">
        <f ca="1">IF($J$7=1,HLOOKUP(AP$11,index1970,Query!$O98)/AP$9,IF($J$7=2,HLOOKUP(AP$11,index1970,Query!$O98)/AP$9 * HLOOKUP(AP$11,comboutfac,Query!$O98),HLOOKUP(AP$11,index1970,Query!$O98)/AP$9 * HLOOKUP(AP$11,comboutfac,Query!$O98) /AP$8))</f>
        <v>1.04244</v>
      </c>
      <c r="AQ64" s="647">
        <f ca="1">IF($J$7=1,HLOOKUP(AQ$11,index1970,Query!$O98)/AQ$9,IF($J$7=2,HLOOKUP(AQ$11,index1970,Query!$O98)/AQ$9 * HLOOKUP(AQ$11,comboutfac,Query!$O98),HLOOKUP(AQ$11,index1970,Query!$O98)/AQ$9 * HLOOKUP(AQ$11,comboutfac,Query!$O98) /AQ$8))</f>
        <v>1.04244</v>
      </c>
      <c r="AR64" s="110">
        <f ca="1">IF($J$7=1,HLOOKUP(AR$11,index1970,Query!$O98)/AR$9,IF($J$7=2,HLOOKUP(AR$11,index1970,Query!$O98)/AR$9 * HLOOKUP(AR$11,comboutfac,Query!$O98),HLOOKUP(AR$11,index1970,Query!$O98)/AR$9 * HLOOKUP(AR$11,comboutfac,Query!$O98) /AR$8))</f>
        <v>1.04244</v>
      </c>
      <c r="AS64" s="194"/>
    </row>
    <row r="65" spans="1:45" s="112" customFormat="1">
      <c r="A65" s="111">
        <f t="shared" si="8"/>
        <v>2020</v>
      </c>
      <c r="B65" s="110">
        <f ca="1">IF($J$7=1,HLOOKUP(B$11,index1970,Query!$O99)/B$9,IF($J$7=2,HLOOKUP(B$11,index1970,Query!$O99)/B$9 * HLOOKUP(B$11,comboutfac,Query!$O99),HLOOKUP(B$11,index1970,Query!$O99)/B$9 * HLOOKUP(B$11,comboutfac,Query!$O99) /B$8))</f>
        <v>1.0632888000000003</v>
      </c>
      <c r="C65" s="110">
        <f ca="1">IF($J$7=1,HLOOKUP(C$11,index1970,Query!$O99)/C$9,IF($J$7=2,HLOOKUP(C$11,index1970,Query!$O99)/C$9 * HLOOKUP(C$11,comboutfac,Query!$O99),HLOOKUP(C$11,index1970,Query!$O99)/C$9 * HLOOKUP(C$11,comboutfac,Query!$O99) /C$8))</f>
        <v>1.0632888</v>
      </c>
      <c r="D65" s="110">
        <f ca="1">IF($J$7=1,HLOOKUP(D$11,index1970,Query!$O99)/D$9,IF($J$7=2,HLOOKUP(D$11,index1970,Query!$O99)/D$9 * HLOOKUP(D$11,comboutfac,Query!$O99),HLOOKUP(D$11,index1970,Query!$O99)/D$9 * HLOOKUP(D$11,comboutfac,Query!$O99) /D$8))</f>
        <v>1.0632888</v>
      </c>
      <c r="E65" s="110">
        <f ca="1">IF($J$7=1,HLOOKUP(E$11,index1970,Query!$O99)/E$9,IF($J$7=2,HLOOKUP(E$11,index1970,Query!$O99)/E$9 * HLOOKUP(E$11,comboutfac,Query!$O99),HLOOKUP(E$11,index1970,Query!$O99)/E$9 * HLOOKUP(E$11,comboutfac,Query!$O99) /E$8))</f>
        <v>1.0437278670932806</v>
      </c>
      <c r="F65" s="110">
        <f ca="1">IF($J$7=1,HLOOKUP(F$11,index1970,Query!$O99)/F$9,IF($J$7=2,HLOOKUP(F$11,index1970,Query!$O99)/F$9 * HLOOKUP(F$11,comboutfac,Query!$O99),HLOOKUP(F$11,index1970,Query!$O99)/F$9 * HLOOKUP(F$11,comboutfac,Query!$O99) /F$8))</f>
        <v>1.0632888</v>
      </c>
      <c r="G65" s="110">
        <f ca="1">IF($J$7=1,HLOOKUP(G$11,index1970,Query!$O99)/G$9,IF($J$7=2,HLOOKUP(G$11,index1970,Query!$O99)/G$9 * HLOOKUP(G$11,comboutfac,Query!$O99),HLOOKUP(G$11,index1970,Query!$O99)/G$9 * HLOOKUP(G$11,comboutfac,Query!$O99) /G$8))</f>
        <v>1.0632888</v>
      </c>
      <c r="H65" s="110">
        <f ca="1">IF($J$7=1,HLOOKUP(H$11,index1970,Query!$O99)/H$9,IF($J$7=2,HLOOKUP(H$11,index1970,Query!$O99)/H$9 * HLOOKUP(H$11,comboutfac,Query!$O99),HLOOKUP(H$11,index1970,Query!$O99)/H$9 * HLOOKUP(H$11,comboutfac,Query!$O99) /H$8))</f>
        <v>1.0632888</v>
      </c>
      <c r="I65" s="110">
        <f ca="1">IF($J$7=1,HLOOKUP(I$11,index1970,Query!$O99)/I$9,IF($J$7=2,HLOOKUP(I$11,index1970,Query!$O99)/I$9 * HLOOKUP(I$11,comboutfac,Query!$O99),HLOOKUP(I$11,index1970,Query!$O99)/I$9 * HLOOKUP(I$11,comboutfac,Query!$O99) /I$8))</f>
        <v>1.0605433648592097</v>
      </c>
      <c r="J65" s="110">
        <f ca="1">IF($J$7=1,HLOOKUP(J$11,index1970,Query!$O99)/J$9,IF($J$7=2,HLOOKUP(J$11,index1970,Query!$O99)/J$9 * HLOOKUP(J$11,comboutfac,Query!$O99),HLOOKUP(J$11,index1970,Query!$O99)/J$9 * HLOOKUP(J$11,comboutfac,Query!$O99) /J$8))</f>
        <v>1.3255699991999998</v>
      </c>
      <c r="K65" s="110">
        <f ca="1">IF($J$7=1,HLOOKUP(K$11,index1970,Query!$O99)/K$9,IF($J$7=2,HLOOKUP(K$11,index1970,Query!$O99)/K$9 * HLOOKUP(K$11,comboutfac,Query!$O99),HLOOKUP(K$11,index1970,Query!$O99)/K$9 * HLOOKUP(K$11,comboutfac,Query!$O99) /K$8))</f>
        <v>1.0806075108717701</v>
      </c>
      <c r="L65" s="110">
        <f ca="1">IF($J$7=1,HLOOKUP(L$11,index1970,Query!$O99)/L$9,IF($J$7=2,HLOOKUP(L$11,index1970,Query!$O99)/L$9 * HLOOKUP(L$11,comboutfac,Query!$O99),HLOOKUP(L$11,index1970,Query!$O99)/L$9 * HLOOKUP(L$11,comboutfac,Query!$O99) /L$8))</f>
        <v>1.0632887999999998</v>
      </c>
      <c r="M65" s="110">
        <f ca="1">IF($J$7=1,HLOOKUP(M$11,index1970,Query!$O99)/M$9,IF($J$7=2,HLOOKUP(M$11,index1970,Query!$O99)/M$9 * HLOOKUP(M$11,comboutfac,Query!$O99),HLOOKUP(M$11,index1970,Query!$O99)/M$9 * HLOOKUP(M$11,comboutfac,Query!$O99) /M$8))</f>
        <v>1.0632888</v>
      </c>
      <c r="N65" s="110">
        <f ca="1">IF($J$7=1,HLOOKUP(N$11,index1970,Query!$O99)/N$9,IF($J$7=2,HLOOKUP(N$11,index1970,Query!$O99)/N$9 * HLOOKUP(N$11,comboutfac,Query!$O99),HLOOKUP(N$11,index1970,Query!$O99)/N$9 * HLOOKUP(N$11,comboutfac,Query!$O99) /N$8))</f>
        <v>1.0632888</v>
      </c>
      <c r="O65" s="110">
        <f ca="1">IF($J$7=1,HLOOKUP(O$11,index1970,Query!$O99)/O$9,IF($J$7=2,HLOOKUP(O$11,index1970,Query!$O99)/O$9 * HLOOKUP(O$11,comboutfac,Query!$O99),HLOOKUP(O$11,index1970,Query!$O99)/O$9 * HLOOKUP(O$11,comboutfac,Query!$O99) /O$8))</f>
        <v>1.0632888</v>
      </c>
      <c r="P65" s="110">
        <f ca="1">IF($J$7=1,HLOOKUP(P$11,index1970,Query!$O99)/P$9,IF($J$7=2,HLOOKUP(P$11,index1970,Query!$O99)/P$9 * HLOOKUP(P$11,comboutfac,Query!$O99),HLOOKUP(P$11,index1970,Query!$O99)/P$9 * HLOOKUP(P$11,comboutfac,Query!$O99) /P$8))</f>
        <v>1.0762994145616318</v>
      </c>
      <c r="Q65" s="110">
        <f ca="1">IF($J$7=1,HLOOKUP(Q$11,index1970,Query!$O99)/Q$9,IF($J$7=2,HLOOKUP(Q$11,index1970,Query!$O99)/Q$9 * HLOOKUP(Q$11,comboutfac,Query!$O99),HLOOKUP(Q$11,index1970,Query!$O99)/Q$9 * HLOOKUP(Q$11,comboutfac,Query!$O99) /Q$8))</f>
        <v>1.0632888</v>
      </c>
      <c r="R65" s="110">
        <f ca="1">IF($J$7=1,HLOOKUP(R$11,index1970,Query!$O99)/R$9,IF($J$7=2,HLOOKUP(R$11,index1970,Query!$O99)/R$9 * HLOOKUP(R$11,comboutfac,Query!$O99),HLOOKUP(R$11,index1970,Query!$O99)/R$9 * HLOOKUP(R$11,comboutfac,Query!$O99) /R$8))</f>
        <v>1.0763318869847602</v>
      </c>
      <c r="S65" s="110">
        <f ca="1">IF($J$7=1,HLOOKUP(S$11,index1970,Query!$O99)/S$9,IF($J$7=2,HLOOKUP(S$11,index1970,Query!$O99)/S$9 * HLOOKUP(S$11,comboutfac,Query!$O99),HLOOKUP(S$11,index1970,Query!$O99)/S$9 * HLOOKUP(S$11,comboutfac,Query!$O99) /S$8))</f>
        <v>1.0632888</v>
      </c>
      <c r="T65" s="110">
        <f ca="1">IF($J$7=1,HLOOKUP(T$11,index1970,Query!$O99)/T$9,IF($J$7=2,HLOOKUP(T$11,index1970,Query!$O99)/T$9 * HLOOKUP(T$11,comboutfac,Query!$O99),HLOOKUP(T$11,index1970,Query!$O99)/T$9 * HLOOKUP(T$11,comboutfac,Query!$O99) /T$8))</f>
        <v>1.0632888</v>
      </c>
      <c r="U65" s="110">
        <f ca="1">IF($J$7=1,HLOOKUP(U$11,index1970,Query!$O99)/U$9,IF($J$7=2,HLOOKUP(U$11,index1970,Query!$O99)/U$9 * HLOOKUP(U$11,comboutfac,Query!$O99),HLOOKUP(U$11,index1970,Query!$O99)/U$9 * HLOOKUP(U$11,comboutfac,Query!$O99) /U$8))</f>
        <v>1.0632888</v>
      </c>
      <c r="V65" s="110">
        <f ca="1">IF($J$7=1,HLOOKUP(V$11,index1970,Query!$O99)/V$9,IF($J$7=2,HLOOKUP(V$11,index1970,Query!$O99)/V$9 * HLOOKUP(V$11,comboutfac,Query!$O99),HLOOKUP(V$11,index1970,Query!$O99)/V$9 * HLOOKUP(V$11,comboutfac,Query!$O99) /V$8))</f>
        <v>1.0632888</v>
      </c>
      <c r="W65" s="110">
        <f ca="1">IF($J$7=1,HLOOKUP(W$11,index1970,Query!$O99)/W$9,IF($J$7=2,HLOOKUP(W$11,index1970,Query!$O99)/W$9 * HLOOKUP(W$11,comboutfac,Query!$O99),HLOOKUP(W$11,index1970,Query!$O99)/W$9 * HLOOKUP(W$11,comboutfac,Query!$O99) /W$8))</f>
        <v>1.0629107133926339</v>
      </c>
      <c r="X65" s="110">
        <f ca="1">IF($J$7=1,HLOOKUP(X$11,index1970,Query!$O99)/X$9,IF($J$7=2,HLOOKUP(X$11,index1970,Query!$O99)/X$9 * HLOOKUP(X$11,comboutfac,Query!$O99),HLOOKUP(X$11,index1970,Query!$O99)/X$9 * HLOOKUP(X$11,comboutfac,Query!$O99) /X$8))</f>
        <v>1.0632888</v>
      </c>
      <c r="Y65" s="110">
        <f ca="1">IF($J$7=1,HLOOKUP(Y$11,index1970,Query!$O99)/Y$9,IF($J$7=2,HLOOKUP(Y$11,index1970,Query!$O99)/Y$9 * HLOOKUP(Y$11,comboutfac,Query!$O99),HLOOKUP(Y$11,index1970,Query!$O99)/Y$9 * HLOOKUP(Y$11,comboutfac,Query!$O99) /Y$8))</f>
        <v>1.0655374929075214</v>
      </c>
      <c r="Z65" s="110">
        <f ca="1">IF($J$7=1,HLOOKUP(Z$11,index1970,Query!$O99)/Z$9,IF($J$7=2,HLOOKUP(Z$11,index1970,Query!$O99)/Z$9 * HLOOKUP(Z$11,comboutfac,Query!$O99),HLOOKUP(Z$11,index1970,Query!$O99)/Z$9 * HLOOKUP(Z$11,comboutfac,Query!$O99) /Z$8))</f>
        <v>1.069501638991434</v>
      </c>
      <c r="AA65" s="110">
        <f ca="1">IF($J$7=1,HLOOKUP(AA$11,index1970,Query!$O99)/AA$9,IF($J$7=2,HLOOKUP(AA$11,index1970,Query!$O99)/AA$9 * HLOOKUP(AA$11,comboutfac,Query!$O99),HLOOKUP(AA$11,index1970,Query!$O99)/AA$9 * HLOOKUP(AA$11,comboutfac,Query!$O99) /AA$8))</f>
        <v>1.0632888</v>
      </c>
      <c r="AB65" s="110">
        <f ca="1">IF($J$7=1,HLOOKUP(AB$11,index1970,Query!$O99)/AB$9,IF($J$7=2,HLOOKUP(AB$11,index1970,Query!$O99)/AB$9 * HLOOKUP(AB$11,comboutfac,Query!$O99),HLOOKUP(AB$11,index1970,Query!$O99)/AB$9 * HLOOKUP(AB$11,comboutfac,Query!$O99) /AB$8))</f>
        <v>1.0508070456434191</v>
      </c>
      <c r="AC65" s="110">
        <f ca="1">IF($J$7=1,HLOOKUP(AC$11,index1970,Query!$O99)/AC$9,IF($J$7=2,HLOOKUP(AC$11,index1970,Query!$O99)/AC$9 * HLOOKUP(AC$11,comboutfac,Query!$O99),HLOOKUP(AC$11,index1970,Query!$O99)/AC$9 * HLOOKUP(AC$11,comboutfac,Query!$O99) /AC$8))</f>
        <v>1.094165671330859</v>
      </c>
      <c r="AD65" s="110">
        <f ca="1">IF($J$7=1,HLOOKUP(AD$11,index1970,Query!$O99)/AD$9,IF($J$7=2,HLOOKUP(AD$11,index1970,Query!$O99)/AD$9 * HLOOKUP(AD$11,comboutfac,Query!$O99),HLOOKUP(AD$11,index1970,Query!$O99)/AD$9 * HLOOKUP(AD$11,comboutfac,Query!$O99) /AD$8))</f>
        <v>1.0632888</v>
      </c>
      <c r="AE65" s="110">
        <f ca="1">IF($J$7=1,HLOOKUP(AE$11,index1970,Query!$O99)/AE$9,IF($J$7=2,HLOOKUP(AE$11,index1970,Query!$O99)/AE$9 * HLOOKUP(AE$11,comboutfac,Query!$O99),HLOOKUP(AE$11,index1970,Query!$O99)/AE$9 * HLOOKUP(AE$11,comboutfac,Query!$O99) /AE$8))</f>
        <v>1.0632888</v>
      </c>
      <c r="AF65" s="110">
        <f ca="1">IF($J$7=1,HLOOKUP(AF$11,index1970,Query!$O99)/AF$9,IF($J$7=2,HLOOKUP(AF$11,index1970,Query!$O99)/AF$9 * HLOOKUP(AF$11,comboutfac,Query!$O99),HLOOKUP(AF$11,index1970,Query!$O99)/AF$9 * HLOOKUP(AF$11,comboutfac,Query!$O99) /AF$8))</f>
        <v>1.0632888</v>
      </c>
      <c r="AG65" s="110">
        <f ca="1">IF($J$7=1,HLOOKUP(AG$11,index1970,Query!$O99)/AG$9,IF($J$7=2,HLOOKUP(AG$11,index1970,Query!$O99)/AG$9 * HLOOKUP(AG$11,comboutfac,Query!$O99),HLOOKUP(AG$11,index1970,Query!$O99)/AG$9 * HLOOKUP(AG$11,comboutfac,Query!$O99) /AG$8))</f>
        <v>1.0632888000000003</v>
      </c>
      <c r="AH65" s="110">
        <f ca="1">IF($J$7=1,HLOOKUP(AH$11,index1970,Query!$O99)/AH$9,IF($J$7=2,HLOOKUP(AH$11,index1970,Query!$O99)/AH$9 * HLOOKUP(AH$11,comboutfac,Query!$O99),HLOOKUP(AH$11,index1970,Query!$O99)/AH$9 * HLOOKUP(AH$11,comboutfac,Query!$O99) /AH$8))</f>
        <v>1.0632888</v>
      </c>
      <c r="AI65" s="110">
        <f ca="1">IF($J$7=1,HLOOKUP(AI$11,index1970,Query!$O99)/AI$9,IF($J$7=2,HLOOKUP(AI$11,index1970,Query!$O99)/AI$9 * HLOOKUP(AI$11,comboutfac,Query!$O99),HLOOKUP(AI$11,index1970,Query!$O99)/AI$9 * HLOOKUP(AI$11,comboutfac,Query!$O99) /AI$8))</f>
        <v>1.0631260623546981</v>
      </c>
      <c r="AJ65" s="110">
        <f ca="1">IF($J$7=1,HLOOKUP(AJ$11,index1970,Query!$O99)/AJ$9,IF($J$7=2,HLOOKUP(AJ$11,index1970,Query!$O99)/AJ$9 * HLOOKUP(AJ$11,comboutfac,Query!$O99),HLOOKUP(AJ$11,index1970,Query!$O99)/AJ$9 * HLOOKUP(AJ$11,comboutfac,Query!$O99) /AJ$8))</f>
        <v>1.0632888</v>
      </c>
      <c r="AK65" s="110">
        <f ca="1">IF($J$7=1,HLOOKUP(AK$11,index1970,Query!$O99)/AK$9,IF($J$7=2,HLOOKUP(AK$11,index1970,Query!$O99)/AK$9 * HLOOKUP(AK$11,comboutfac,Query!$O99),HLOOKUP(AK$11,index1970,Query!$O99)/AK$9 * HLOOKUP(AK$11,comboutfac,Query!$O99) /AK$8))</f>
        <v>1.0632888</v>
      </c>
      <c r="AL65" s="110">
        <f ca="1">IF($J$7=1,HLOOKUP(AL$11,index1970,Query!$O99)/AL$9,IF($J$7=2,HLOOKUP(AL$11,index1970,Query!$O99)/AL$9 * HLOOKUP(AL$11,comboutfac,Query!$O99),HLOOKUP(AL$11,index1970,Query!$O99)/AL$9 * HLOOKUP(AL$11,comboutfac,Query!$O99) /AL$8))</f>
        <v>1.0764457544626727</v>
      </c>
      <c r="AM65" s="110">
        <f ca="1">IF($J$7=1,HLOOKUP(AM$11,index1970,Query!$O99)/AM$9,IF($J$7=2,HLOOKUP(AM$11,index1970,Query!$O99)/AM$9 * HLOOKUP(AM$11,comboutfac,Query!$O99),HLOOKUP(AM$11,index1970,Query!$O99)/AM$9 * HLOOKUP(AM$11,comboutfac,Query!$O99) /AM$8))</f>
        <v>1.0632888</v>
      </c>
      <c r="AN65" s="110">
        <f ca="1">IF($J$7=1,HLOOKUP(AN$11,index1970,Query!$O99)/AN$9,IF($J$7=2,HLOOKUP(AN$11,index1970,Query!$O99)/AN$9 * HLOOKUP(AN$11,comboutfac,Query!$O99),HLOOKUP(AN$11,index1970,Query!$O99)/AN$9 * HLOOKUP(AN$11,comboutfac,Query!$O99) /AN$8))</f>
        <v>1.0745463992231803</v>
      </c>
      <c r="AO65" s="110">
        <f ca="1">IF($J$7=1,HLOOKUP(AO$11,index1970,Query!$O99)/AO$9,IF($J$7=2,HLOOKUP(AO$11,index1970,Query!$O99)/AO$9 * HLOOKUP(AO$11,comboutfac,Query!$O99),HLOOKUP(AO$11,index1970,Query!$O99)/AO$9 * HLOOKUP(AO$11,comboutfac,Query!$O99) /AO$8))</f>
        <v>1.0632888</v>
      </c>
      <c r="AP65" s="110">
        <f ca="1">IF($J$7=1,HLOOKUP(AP$11,index1970,Query!$O99)/AP$9,IF($J$7=2,HLOOKUP(AP$11,index1970,Query!$O99)/AP$9 * HLOOKUP(AP$11,comboutfac,Query!$O99),HLOOKUP(AP$11,index1970,Query!$O99)/AP$9 * HLOOKUP(AP$11,comboutfac,Query!$O99) /AP$8))</f>
        <v>1.0632888</v>
      </c>
      <c r="AQ65" s="647">
        <f ca="1">IF($J$7=1,HLOOKUP(AQ$11,index1970,Query!$O99)/AQ$9,IF($J$7=2,HLOOKUP(AQ$11,index1970,Query!$O99)/AQ$9 * HLOOKUP(AQ$11,comboutfac,Query!$O99),HLOOKUP(AQ$11,index1970,Query!$O99)/AQ$9 * HLOOKUP(AQ$11,comboutfac,Query!$O99) /AQ$8))</f>
        <v>1.0632888</v>
      </c>
      <c r="AR65" s="110">
        <f ca="1">IF($J$7=1,HLOOKUP(AR$11,index1970,Query!$O99)/AR$9,IF($J$7=2,HLOOKUP(AR$11,index1970,Query!$O99)/AR$9 * HLOOKUP(AR$11,comboutfac,Query!$O99),HLOOKUP(AR$11,index1970,Query!$O99)/AR$9 * HLOOKUP(AR$11,comboutfac,Query!$O99) /AR$8))</f>
        <v>1.0632888000000003</v>
      </c>
      <c r="AS65" s="194"/>
    </row>
    <row r="66" spans="1:45" s="112" customFormat="1">
      <c r="A66" s="111">
        <f t="shared" si="8"/>
        <v>2021</v>
      </c>
      <c r="B66" s="110">
        <f ca="1">IF($J$7=1,HLOOKUP(B$11,index1970,Query!$O100)/B$9,IF($J$7=2,HLOOKUP(B$11,index1970,Query!$O100)/B$9 * HLOOKUP(B$11,comboutfac,Query!$O100),HLOOKUP(B$11,index1970,Query!$O100)/B$9 * HLOOKUP(B$11,comboutfac,Query!$O100) /B$8))</f>
        <v>1.0845545760000002</v>
      </c>
      <c r="C66" s="110">
        <f ca="1">IF($J$7=1,HLOOKUP(C$11,index1970,Query!$O100)/C$9,IF($J$7=2,HLOOKUP(C$11,index1970,Query!$O100)/C$9 * HLOOKUP(C$11,comboutfac,Query!$O100),HLOOKUP(C$11,index1970,Query!$O100)/C$9 * HLOOKUP(C$11,comboutfac,Query!$O100) /C$8))</f>
        <v>1.0845545760000002</v>
      </c>
      <c r="D66" s="110">
        <f ca="1">IF($J$7=1,HLOOKUP(D$11,index1970,Query!$O100)/D$9,IF($J$7=2,HLOOKUP(D$11,index1970,Query!$O100)/D$9 * HLOOKUP(D$11,comboutfac,Query!$O100),HLOOKUP(D$11,index1970,Query!$O100)/D$9 * HLOOKUP(D$11,comboutfac,Query!$O100) /D$8))</f>
        <v>1.0845545760000002</v>
      </c>
      <c r="E66" s="110">
        <f ca="1">IF($J$7=1,HLOOKUP(E$11,index1970,Query!$O100)/E$9,IF($J$7=2,HLOOKUP(E$11,index1970,Query!$O100)/E$9 * HLOOKUP(E$11,comboutfac,Query!$O100),HLOOKUP(E$11,index1970,Query!$O100)/E$9 * HLOOKUP(E$11,comboutfac,Query!$O100) /E$8))</f>
        <v>1.0601665809999996</v>
      </c>
      <c r="F66" s="110">
        <f ca="1">IF($J$7=1,HLOOKUP(F$11,index1970,Query!$O100)/F$9,IF($J$7=2,HLOOKUP(F$11,index1970,Query!$O100)/F$9 * HLOOKUP(F$11,comboutfac,Query!$O100),HLOOKUP(F$11,index1970,Query!$O100)/F$9 * HLOOKUP(F$11,comboutfac,Query!$O100) /F$8))</f>
        <v>1.0845545760000002</v>
      </c>
      <c r="G66" s="110">
        <f ca="1">IF($J$7=1,HLOOKUP(G$11,index1970,Query!$O100)/G$9,IF($J$7=2,HLOOKUP(G$11,index1970,Query!$O100)/G$9 * HLOOKUP(G$11,comboutfac,Query!$O100),HLOOKUP(G$11,index1970,Query!$O100)/G$9 * HLOOKUP(G$11,comboutfac,Query!$O100) /G$8))</f>
        <v>1.0845545760000002</v>
      </c>
      <c r="H66" s="110">
        <f ca="1">IF($J$7=1,HLOOKUP(H$11,index1970,Query!$O100)/H$9,IF($J$7=2,HLOOKUP(H$11,index1970,Query!$O100)/H$9 * HLOOKUP(H$11,comboutfac,Query!$O100),HLOOKUP(H$11,index1970,Query!$O100)/H$9 * HLOOKUP(H$11,comboutfac,Query!$O100) /H$8))</f>
        <v>1.0845545760000002</v>
      </c>
      <c r="I66" s="110">
        <f ca="1">IF($J$7=1,HLOOKUP(I$11,index1970,Query!$O100)/I$9,IF($J$7=2,HLOOKUP(I$11,index1970,Query!$O100)/I$9 * HLOOKUP(I$11,comboutfac,Query!$O100),HLOOKUP(I$11,index1970,Query!$O100)/I$9 * HLOOKUP(I$11,comboutfac,Query!$O100) /I$8))</f>
        <v>1.0811232088543028</v>
      </c>
      <c r="J66" s="110">
        <f ca="1">IF($J$7=1,HLOOKUP(J$11,index1970,Query!$O100)/J$9,IF($J$7=2,HLOOKUP(J$11,index1970,Query!$O100)/J$9 * HLOOKUP(J$11,comboutfac,Query!$O100),HLOOKUP(J$11,index1970,Query!$O100)/J$9 * HLOOKUP(J$11,comboutfac,Query!$O100) /J$8))</f>
        <v>1.2897796092215998</v>
      </c>
      <c r="K66" s="110">
        <f ca="1">IF($J$7=1,HLOOKUP(K$11,index1970,Query!$O100)/K$9,IF($J$7=2,HLOOKUP(K$11,index1970,Query!$O100)/K$9 * HLOOKUP(K$11,comboutfac,Query!$O100),HLOOKUP(K$11,index1970,Query!$O100)/K$9 * HLOOKUP(K$11,comboutfac,Query!$O100) /K$8))</f>
        <v>1.1100233739663978</v>
      </c>
      <c r="L66" s="110">
        <f ca="1">IF($J$7=1,HLOOKUP(L$11,index1970,Query!$O100)/L$9,IF($J$7=2,HLOOKUP(L$11,index1970,Query!$O100)/L$9 * HLOOKUP(L$11,comboutfac,Query!$O100),HLOOKUP(L$11,index1970,Query!$O100)/L$9 * HLOOKUP(L$11,comboutfac,Query!$O100) /L$8))</f>
        <v>1.0845545759999999</v>
      </c>
      <c r="M66" s="110">
        <f ca="1">IF($J$7=1,HLOOKUP(M$11,index1970,Query!$O100)/M$9,IF($J$7=2,HLOOKUP(M$11,index1970,Query!$O100)/M$9 * HLOOKUP(M$11,comboutfac,Query!$O100),HLOOKUP(M$11,index1970,Query!$O100)/M$9 * HLOOKUP(M$11,comboutfac,Query!$O100) /M$8))</f>
        <v>1.0845545760000002</v>
      </c>
      <c r="N66" s="110">
        <f ca="1">IF($J$7=1,HLOOKUP(N$11,index1970,Query!$O100)/N$9,IF($J$7=2,HLOOKUP(N$11,index1970,Query!$O100)/N$9 * HLOOKUP(N$11,comboutfac,Query!$O100),HLOOKUP(N$11,index1970,Query!$O100)/N$9 * HLOOKUP(N$11,comboutfac,Query!$O100) /N$8))</f>
        <v>1.0845545760000002</v>
      </c>
      <c r="O66" s="110">
        <f ca="1">IF($J$7=1,HLOOKUP(O$11,index1970,Query!$O100)/O$9,IF($J$7=2,HLOOKUP(O$11,index1970,Query!$O100)/O$9 * HLOOKUP(O$11,comboutfac,Query!$O100),HLOOKUP(O$11,index1970,Query!$O100)/O$9 * HLOOKUP(O$11,comboutfac,Query!$O100) /O$8))</f>
        <v>1.0845545760000002</v>
      </c>
      <c r="P66" s="110">
        <f ca="1">IF($J$7=1,HLOOKUP(P$11,index1970,Query!$O100)/P$9,IF($J$7=2,HLOOKUP(P$11,index1970,Query!$O100)/P$9 * HLOOKUP(P$11,comboutfac,Query!$O100),HLOOKUP(P$11,index1970,Query!$O100)/P$9 * HLOOKUP(P$11,comboutfac,Query!$O100) /P$8))</f>
        <v>1.1034422826787431</v>
      </c>
      <c r="Q66" s="110">
        <f ca="1">IF($J$7=1,HLOOKUP(Q$11,index1970,Query!$O100)/Q$9,IF($J$7=2,HLOOKUP(Q$11,index1970,Query!$O100)/Q$9 * HLOOKUP(Q$11,comboutfac,Query!$O100),HLOOKUP(Q$11,index1970,Query!$O100)/Q$9 * HLOOKUP(Q$11,comboutfac,Query!$O100) /Q$8))</f>
        <v>1.0845545760000002</v>
      </c>
      <c r="R66" s="110">
        <f ca="1">IF($J$7=1,HLOOKUP(R$11,index1970,Query!$O100)/R$9,IF($J$7=2,HLOOKUP(R$11,index1970,Query!$O100)/R$9 * HLOOKUP(R$11,comboutfac,Query!$O100),HLOOKUP(R$11,index1970,Query!$O100)/R$9 * HLOOKUP(R$11,comboutfac,Query!$O100) /R$8))</f>
        <v>1.1035532790961502</v>
      </c>
      <c r="S66" s="110">
        <f ca="1">IF($J$7=1,HLOOKUP(S$11,index1970,Query!$O100)/S$9,IF($J$7=2,HLOOKUP(S$11,index1970,Query!$O100)/S$9 * HLOOKUP(S$11,comboutfac,Query!$O100),HLOOKUP(S$11,index1970,Query!$O100)/S$9 * HLOOKUP(S$11,comboutfac,Query!$O100) /S$8))</f>
        <v>1.0845545760000002</v>
      </c>
      <c r="T66" s="110">
        <f ca="1">IF($J$7=1,HLOOKUP(T$11,index1970,Query!$O100)/T$9,IF($J$7=2,HLOOKUP(T$11,index1970,Query!$O100)/T$9 * HLOOKUP(T$11,comboutfac,Query!$O100),HLOOKUP(T$11,index1970,Query!$O100)/T$9 * HLOOKUP(T$11,comboutfac,Query!$O100) /T$8))</f>
        <v>1.0845545760000002</v>
      </c>
      <c r="U66" s="110">
        <f ca="1">IF($J$7=1,HLOOKUP(U$11,index1970,Query!$O100)/U$9,IF($J$7=2,HLOOKUP(U$11,index1970,Query!$O100)/U$9 * HLOOKUP(U$11,comboutfac,Query!$O100),HLOOKUP(U$11,index1970,Query!$O100)/U$9 * HLOOKUP(U$11,comboutfac,Query!$O100) /U$8))</f>
        <v>1.0845545760000002</v>
      </c>
      <c r="V66" s="110">
        <f ca="1">IF($J$7=1,HLOOKUP(V$11,index1970,Query!$O100)/V$9,IF($J$7=2,HLOOKUP(V$11,index1970,Query!$O100)/V$9 * HLOOKUP(V$11,comboutfac,Query!$O100),HLOOKUP(V$11,index1970,Query!$O100)/V$9 * HLOOKUP(V$11,comboutfac,Query!$O100) /V$8))</f>
        <v>1.0845545760000002</v>
      </c>
      <c r="W66" s="110">
        <f ca="1">IF($J$7=1,HLOOKUP(W$11,index1970,Query!$O100)/W$9,IF($J$7=2,HLOOKUP(W$11,index1970,Query!$O100)/W$9 * HLOOKUP(W$11,comboutfac,Query!$O100),HLOOKUP(W$11,index1970,Query!$O100)/W$9 * HLOOKUP(W$11,comboutfac,Query!$O100) /W$8))</f>
        <v>1.0814256357446916</v>
      </c>
      <c r="X66" s="110">
        <f ca="1">IF($J$7=1,HLOOKUP(X$11,index1970,Query!$O100)/X$9,IF($J$7=2,HLOOKUP(X$11,index1970,Query!$O100)/X$9 * HLOOKUP(X$11,comboutfac,Query!$O100),HLOOKUP(X$11,index1970,Query!$O100)/X$9 * HLOOKUP(X$11,comboutfac,Query!$O100) /X$8))</f>
        <v>1.0845545760000002</v>
      </c>
      <c r="Y66" s="110">
        <f ca="1">IF($J$7=1,HLOOKUP(Y$11,index1970,Query!$O100)/Y$9,IF($J$7=2,HLOOKUP(Y$11,index1970,Query!$O100)/Y$9 * HLOOKUP(Y$11,comboutfac,Query!$O100),HLOOKUP(Y$11,index1970,Query!$O100)/Y$9 * HLOOKUP(Y$11,comboutfac,Query!$O100) /Y$8))</f>
        <v>1.0855597845642329</v>
      </c>
      <c r="Z66" s="110">
        <f ca="1">IF($J$7=1,HLOOKUP(Z$11,index1970,Query!$O100)/Z$9,IF($J$7=2,HLOOKUP(Z$11,index1970,Query!$O100)/Z$9 * HLOOKUP(Z$11,comboutfac,Query!$O100),HLOOKUP(Z$11,index1970,Query!$O100)/Z$9 * HLOOKUP(Z$11,comboutfac,Query!$O100) /Z$8))</f>
        <v>1.0847288492486553</v>
      </c>
      <c r="AA66" s="110">
        <f ca="1">IF($J$7=1,HLOOKUP(AA$11,index1970,Query!$O100)/AA$9,IF($J$7=2,HLOOKUP(AA$11,index1970,Query!$O100)/AA$9 * HLOOKUP(AA$11,comboutfac,Query!$O100),HLOOKUP(AA$11,index1970,Query!$O100)/AA$9 * HLOOKUP(AA$11,comboutfac,Query!$O100) /AA$8))</f>
        <v>1.0845545760000002</v>
      </c>
      <c r="AB66" s="110">
        <f ca="1">IF($J$7=1,HLOOKUP(AB$11,index1970,Query!$O100)/AB$9,IF($J$7=2,HLOOKUP(AB$11,index1970,Query!$O100)/AB$9 * HLOOKUP(AB$11,comboutfac,Query!$O100),HLOOKUP(AB$11,index1970,Query!$O100)/AB$9 * HLOOKUP(AB$11,comboutfac,Query!$O100) /AB$8))</f>
        <v>1.0690566333233229</v>
      </c>
      <c r="AC66" s="110">
        <f ca="1">IF($J$7=1,HLOOKUP(AC$11,index1970,Query!$O100)/AC$9,IF($J$7=2,HLOOKUP(AC$11,index1970,Query!$O100)/AC$9 * HLOOKUP(AC$11,comboutfac,Query!$O100),HLOOKUP(AC$11,index1970,Query!$O100)/AC$9 * HLOOKUP(AC$11,comboutfac,Query!$O100) /AC$8))</f>
        <v>1.1074979275608707</v>
      </c>
      <c r="AD66" s="110">
        <f ca="1">IF($J$7=1,HLOOKUP(AD$11,index1970,Query!$O100)/AD$9,IF($J$7=2,HLOOKUP(AD$11,index1970,Query!$O100)/AD$9 * HLOOKUP(AD$11,comboutfac,Query!$O100),HLOOKUP(AD$11,index1970,Query!$O100)/AD$9 * HLOOKUP(AD$11,comboutfac,Query!$O100) /AD$8))</f>
        <v>1.0845545760000002</v>
      </c>
      <c r="AE66" s="110">
        <f ca="1">IF($J$7=1,HLOOKUP(AE$11,index1970,Query!$O100)/AE$9,IF($J$7=2,HLOOKUP(AE$11,index1970,Query!$O100)/AE$9 * HLOOKUP(AE$11,comboutfac,Query!$O100),HLOOKUP(AE$11,index1970,Query!$O100)/AE$9 * HLOOKUP(AE$11,comboutfac,Query!$O100) /AE$8))</f>
        <v>1.0845545760000002</v>
      </c>
      <c r="AF66" s="110">
        <f ca="1">IF($J$7=1,HLOOKUP(AF$11,index1970,Query!$O100)/AF$9,IF($J$7=2,HLOOKUP(AF$11,index1970,Query!$O100)/AF$9 * HLOOKUP(AF$11,comboutfac,Query!$O100),HLOOKUP(AF$11,index1970,Query!$O100)/AF$9 * HLOOKUP(AF$11,comboutfac,Query!$O100) /AF$8))</f>
        <v>1.0845545759999999</v>
      </c>
      <c r="AG66" s="110">
        <f ca="1">IF($J$7=1,HLOOKUP(AG$11,index1970,Query!$O100)/AG$9,IF($J$7=2,HLOOKUP(AG$11,index1970,Query!$O100)/AG$9 * HLOOKUP(AG$11,comboutfac,Query!$O100),HLOOKUP(AG$11,index1970,Query!$O100)/AG$9 * HLOOKUP(AG$11,comboutfac,Query!$O100) /AG$8))</f>
        <v>1.0845545760000002</v>
      </c>
      <c r="AH66" s="110">
        <f ca="1">IF($J$7=1,HLOOKUP(AH$11,index1970,Query!$O100)/AH$9,IF($J$7=2,HLOOKUP(AH$11,index1970,Query!$O100)/AH$9 * HLOOKUP(AH$11,comboutfac,Query!$O100),HLOOKUP(AH$11,index1970,Query!$O100)/AH$9 * HLOOKUP(AH$11,comboutfac,Query!$O100) /AH$8))</f>
        <v>1.0845545760000002</v>
      </c>
      <c r="AI66" s="110">
        <f ca="1">IF($J$7=1,HLOOKUP(AI$11,index1970,Query!$O100)/AI$9,IF($J$7=2,HLOOKUP(AI$11,index1970,Query!$O100)/AI$9 * HLOOKUP(AI$11,comboutfac,Query!$O100),HLOOKUP(AI$11,index1970,Query!$O100)/AI$9 * HLOOKUP(AI$11,comboutfac,Query!$O100) /AI$8))</f>
        <v>1.0843462874789014</v>
      </c>
      <c r="AJ66" s="110">
        <f ca="1">IF($J$7=1,HLOOKUP(AJ$11,index1970,Query!$O100)/AJ$9,IF($J$7=2,HLOOKUP(AJ$11,index1970,Query!$O100)/AJ$9 * HLOOKUP(AJ$11,comboutfac,Query!$O100),HLOOKUP(AJ$11,index1970,Query!$O100)/AJ$9 * HLOOKUP(AJ$11,comboutfac,Query!$O100) /AJ$8))</f>
        <v>1.0845545760000002</v>
      </c>
      <c r="AK66" s="110">
        <f ca="1">IF($J$7=1,HLOOKUP(AK$11,index1970,Query!$O100)/AK$9,IF($J$7=2,HLOOKUP(AK$11,index1970,Query!$O100)/AK$9 * HLOOKUP(AK$11,comboutfac,Query!$O100),HLOOKUP(AK$11,index1970,Query!$O100)/AK$9 * HLOOKUP(AK$11,comboutfac,Query!$O100) /AK$8))</f>
        <v>1.0845545760000002</v>
      </c>
      <c r="AL66" s="110">
        <f ca="1">IF($J$7=1,HLOOKUP(AL$11,index1970,Query!$O100)/AL$9,IF($J$7=2,HLOOKUP(AL$11,index1970,Query!$O100)/AL$9 * HLOOKUP(AL$11,comboutfac,Query!$O100),HLOOKUP(AL$11,index1970,Query!$O100)/AL$9 * HLOOKUP(AL$11,comboutfac,Query!$O100) /AL$8))</f>
        <v>1.103651572764601</v>
      </c>
      <c r="AM66" s="110">
        <f ca="1">IF($J$7=1,HLOOKUP(AM$11,index1970,Query!$O100)/AM$9,IF($J$7=2,HLOOKUP(AM$11,index1970,Query!$O100)/AM$9 * HLOOKUP(AM$11,comboutfac,Query!$O100),HLOOKUP(AM$11,index1970,Query!$O100)/AM$9 * HLOOKUP(AM$11,comboutfac,Query!$O100) /AM$8))</f>
        <v>1.0845545760000002</v>
      </c>
      <c r="AN66" s="110">
        <f ca="1">IF($J$7=1,HLOOKUP(AN$11,index1970,Query!$O100)/AN$9,IF($J$7=2,HLOOKUP(AN$11,index1970,Query!$O100)/AN$9 * HLOOKUP(AN$11,comboutfac,Query!$O100),HLOOKUP(AN$11,index1970,Query!$O100)/AN$9 * HLOOKUP(AN$11,comboutfac,Query!$O100) /AN$8))</f>
        <v>1.1010570414180914</v>
      </c>
      <c r="AO66" s="110">
        <f ca="1">IF($J$7=1,HLOOKUP(AO$11,index1970,Query!$O100)/AO$9,IF($J$7=2,HLOOKUP(AO$11,index1970,Query!$O100)/AO$9 * HLOOKUP(AO$11,comboutfac,Query!$O100),HLOOKUP(AO$11,index1970,Query!$O100)/AO$9 * HLOOKUP(AO$11,comboutfac,Query!$O100) /AO$8))</f>
        <v>1.0845545760000002</v>
      </c>
      <c r="AP66" s="110">
        <f ca="1">IF($J$7=1,HLOOKUP(AP$11,index1970,Query!$O100)/AP$9,IF($J$7=2,HLOOKUP(AP$11,index1970,Query!$O100)/AP$9 * HLOOKUP(AP$11,comboutfac,Query!$O100),HLOOKUP(AP$11,index1970,Query!$O100)/AP$9 * HLOOKUP(AP$11,comboutfac,Query!$O100) /AP$8))</f>
        <v>1.0845545759999999</v>
      </c>
      <c r="AQ66" s="647">
        <f ca="1">IF($J$7=1,HLOOKUP(AQ$11,index1970,Query!$O100)/AQ$9,IF($J$7=2,HLOOKUP(AQ$11,index1970,Query!$O100)/AQ$9 * HLOOKUP(AQ$11,comboutfac,Query!$O100),HLOOKUP(AQ$11,index1970,Query!$O100)/AQ$9 * HLOOKUP(AQ$11,comboutfac,Query!$O100) /AQ$8))</f>
        <v>1.0845545760000002</v>
      </c>
      <c r="AR66" s="110">
        <f ca="1">IF($J$7=1,HLOOKUP(AR$11,index1970,Query!$O100)/AR$9,IF($J$7=2,HLOOKUP(AR$11,index1970,Query!$O100)/AR$9 * HLOOKUP(AR$11,comboutfac,Query!$O100),HLOOKUP(AR$11,index1970,Query!$O100)/AR$9 * HLOOKUP(AR$11,comboutfac,Query!$O100) /AR$8))</f>
        <v>1.0845545760000002</v>
      </c>
      <c r="AS66" s="194"/>
    </row>
    <row r="67" spans="1:45" s="112" customFormat="1">
      <c r="A67" s="111">
        <f t="shared" si="8"/>
        <v>2022</v>
      </c>
      <c r="B67" s="110">
        <f ca="1">IF($J$7=1,HLOOKUP(B$11,index1970,Query!$O101)/B$9,IF($J$7=2,HLOOKUP(B$11,index1970,Query!$O101)/B$9 * HLOOKUP(B$11,comboutfac,Query!$O101),HLOOKUP(B$11,index1970,Query!$O101)/B$9 * HLOOKUP(B$11,comboutfac,Query!$O101) /B$8))</f>
        <v>1.1062456675200001</v>
      </c>
      <c r="C67" s="110">
        <f ca="1">IF($J$7=1,HLOOKUP(C$11,index1970,Query!$O101)/C$9,IF($J$7=2,HLOOKUP(C$11,index1970,Query!$O101)/C$9 * HLOOKUP(C$11,comboutfac,Query!$O101),HLOOKUP(C$11,index1970,Query!$O101)/C$9 * HLOOKUP(C$11,comboutfac,Query!$O101) /C$8))</f>
        <v>1.1062456675200001</v>
      </c>
      <c r="D67" s="110">
        <f ca="1">IF($J$7=1,HLOOKUP(D$11,index1970,Query!$O101)/D$9,IF($J$7=2,HLOOKUP(D$11,index1970,Query!$O101)/D$9 * HLOOKUP(D$11,comboutfac,Query!$O101),HLOOKUP(D$11,index1970,Query!$O101)/D$9 * HLOOKUP(D$11,comboutfac,Query!$O101) /D$8))</f>
        <v>1.1062456675200001</v>
      </c>
      <c r="E67" s="110">
        <f ca="1">IF($J$7=1,HLOOKUP(E$11,index1970,Query!$O101)/E$9,IF($J$7=2,HLOOKUP(E$11,index1970,Query!$O101)/E$9 * HLOOKUP(E$11,comboutfac,Query!$O101),HLOOKUP(E$11,index1970,Query!$O101)/E$9 * HLOOKUP(E$11,comboutfac,Query!$O101) /E$8))</f>
        <v>1.0824300792009995</v>
      </c>
      <c r="F67" s="110">
        <f ca="1">IF($J$7=1,HLOOKUP(F$11,index1970,Query!$O101)/F$9,IF($J$7=2,HLOOKUP(F$11,index1970,Query!$O101)/F$9 * HLOOKUP(F$11,comboutfac,Query!$O101),HLOOKUP(F$11,index1970,Query!$O101)/F$9 * HLOOKUP(F$11,comboutfac,Query!$O101) /F$8))</f>
        <v>1.1062456675200001</v>
      </c>
      <c r="G67" s="110">
        <f ca="1">IF($J$7=1,HLOOKUP(G$11,index1970,Query!$O101)/G$9,IF($J$7=2,HLOOKUP(G$11,index1970,Query!$O101)/G$9 * HLOOKUP(G$11,comboutfac,Query!$O101),HLOOKUP(G$11,index1970,Query!$O101)/G$9 * HLOOKUP(G$11,comboutfac,Query!$O101) /G$8))</f>
        <v>1.1062456675200001</v>
      </c>
      <c r="H67" s="110">
        <f ca="1">IF($J$7=1,HLOOKUP(H$11,index1970,Query!$O101)/H$9,IF($J$7=2,HLOOKUP(H$11,index1970,Query!$O101)/H$9 * HLOOKUP(H$11,comboutfac,Query!$O101),HLOOKUP(H$11,index1970,Query!$O101)/H$9 * HLOOKUP(H$11,comboutfac,Query!$O101) /H$8))</f>
        <v>1.1062456675200001</v>
      </c>
      <c r="I67" s="110">
        <f ca="1">IF($J$7=1,HLOOKUP(I$11,index1970,Query!$O101)/I$9,IF($J$7=2,HLOOKUP(I$11,index1970,Query!$O101)/I$9 * HLOOKUP(I$11,comboutfac,Query!$O101),HLOOKUP(I$11,index1970,Query!$O101)/I$9 * HLOOKUP(I$11,comboutfac,Query!$O101) /I$8))</f>
        <v>1.1028970302806285</v>
      </c>
      <c r="J67" s="110">
        <f ca="1">IF($J$7=1,HLOOKUP(J$11,index1970,Query!$O101)/J$9,IF($J$7=2,HLOOKUP(J$11,index1970,Query!$O101)/J$9 * HLOOKUP(J$11,comboutfac,Query!$O101),HLOOKUP(J$11,index1970,Query!$O101)/J$9 * HLOOKUP(J$11,comboutfac,Query!$O101) /J$8))</f>
        <v>1.2768818131293838</v>
      </c>
      <c r="K67" s="110">
        <f ca="1">IF($J$7=1,HLOOKUP(K$11,index1970,Query!$O101)/K$9,IF($J$7=2,HLOOKUP(K$11,index1970,Query!$O101)/K$9 * HLOOKUP(K$11,comboutfac,Query!$O101),HLOOKUP(K$11,index1970,Query!$O101)/K$9 * HLOOKUP(K$11,comboutfac,Query!$O101) /K$8))</f>
        <v>1.1388839816895242</v>
      </c>
      <c r="L67" s="110">
        <f ca="1">IF($J$7=1,HLOOKUP(L$11,index1970,Query!$O101)/L$9,IF($J$7=2,HLOOKUP(L$11,index1970,Query!$O101)/L$9 * HLOOKUP(L$11,comboutfac,Query!$O101),HLOOKUP(L$11,index1970,Query!$O101)/L$9 * HLOOKUP(L$11,comboutfac,Query!$O101) /L$8))</f>
        <v>1.1062456675200001</v>
      </c>
      <c r="M67" s="110">
        <f ca="1">IF($J$7=1,HLOOKUP(M$11,index1970,Query!$O101)/M$9,IF($J$7=2,HLOOKUP(M$11,index1970,Query!$O101)/M$9 * HLOOKUP(M$11,comboutfac,Query!$O101),HLOOKUP(M$11,index1970,Query!$O101)/M$9 * HLOOKUP(M$11,comboutfac,Query!$O101) /M$8))</f>
        <v>1.1062456675200001</v>
      </c>
      <c r="N67" s="110">
        <f ca="1">IF($J$7=1,HLOOKUP(N$11,index1970,Query!$O101)/N$9,IF($J$7=2,HLOOKUP(N$11,index1970,Query!$O101)/N$9 * HLOOKUP(N$11,comboutfac,Query!$O101),HLOOKUP(N$11,index1970,Query!$O101)/N$9 * HLOOKUP(N$11,comboutfac,Query!$O101) /N$8))</f>
        <v>1.1062456675200001</v>
      </c>
      <c r="O67" s="110">
        <f ca="1">IF($J$7=1,HLOOKUP(O$11,index1970,Query!$O101)/O$9,IF($J$7=2,HLOOKUP(O$11,index1970,Query!$O101)/O$9 * HLOOKUP(O$11,comboutfac,Query!$O101),HLOOKUP(O$11,index1970,Query!$O101)/O$9 * HLOOKUP(O$11,comboutfac,Query!$O101) /O$8))</f>
        <v>1.1062456675200001</v>
      </c>
      <c r="P67" s="110">
        <f ca="1">IF($J$7=1,HLOOKUP(P$11,index1970,Query!$O101)/P$9,IF($J$7=2,HLOOKUP(P$11,index1970,Query!$O101)/P$9 * HLOOKUP(P$11,comboutfac,Query!$O101),HLOOKUP(P$11,index1970,Query!$O101)/P$9 * HLOOKUP(P$11,comboutfac,Query!$O101) /P$8))</f>
        <v>1.1301677197921147</v>
      </c>
      <c r="Q67" s="110">
        <f ca="1">IF($J$7=1,HLOOKUP(Q$11,index1970,Query!$O101)/Q$9,IF($J$7=2,HLOOKUP(Q$11,index1970,Query!$O101)/Q$9 * HLOOKUP(Q$11,comboutfac,Query!$O101),HLOOKUP(Q$11,index1970,Query!$O101)/Q$9 * HLOOKUP(Q$11,comboutfac,Query!$O101) /Q$8))</f>
        <v>1.1062456675200003</v>
      </c>
      <c r="R67" s="110">
        <f ca="1">IF($J$7=1,HLOOKUP(R$11,index1970,Query!$O101)/R$9,IF($J$7=2,HLOOKUP(R$11,index1970,Query!$O101)/R$9 * HLOOKUP(R$11,comboutfac,Query!$O101),HLOOKUP(R$11,index1970,Query!$O101)/R$9 * HLOOKUP(R$11,comboutfac,Query!$O101) /R$8))</f>
        <v>1.1304258953828812</v>
      </c>
      <c r="S67" s="110">
        <f ca="1">IF($J$7=1,HLOOKUP(S$11,index1970,Query!$O101)/S$9,IF($J$7=2,HLOOKUP(S$11,index1970,Query!$O101)/S$9 * HLOOKUP(S$11,comboutfac,Query!$O101),HLOOKUP(S$11,index1970,Query!$O101)/S$9 * HLOOKUP(S$11,comboutfac,Query!$O101) /S$8))</f>
        <v>1.1062456675200003</v>
      </c>
      <c r="T67" s="110">
        <f ca="1">IF($J$7=1,HLOOKUP(T$11,index1970,Query!$O101)/T$9,IF($J$7=2,HLOOKUP(T$11,index1970,Query!$O101)/T$9 * HLOOKUP(T$11,comboutfac,Query!$O101),HLOOKUP(T$11,index1970,Query!$O101)/T$9 * HLOOKUP(T$11,comboutfac,Query!$O101) /T$8))</f>
        <v>1.1062456675200001</v>
      </c>
      <c r="U67" s="110">
        <f ca="1">IF($J$7=1,HLOOKUP(U$11,index1970,Query!$O101)/U$9,IF($J$7=2,HLOOKUP(U$11,index1970,Query!$O101)/U$9 * HLOOKUP(U$11,comboutfac,Query!$O101),HLOOKUP(U$11,index1970,Query!$O101)/U$9 * HLOOKUP(U$11,comboutfac,Query!$O101) /U$8))</f>
        <v>1.1062456675200001</v>
      </c>
      <c r="V67" s="110">
        <f ca="1">IF($J$7=1,HLOOKUP(V$11,index1970,Query!$O101)/V$9,IF($J$7=2,HLOOKUP(V$11,index1970,Query!$O101)/V$9 * HLOOKUP(V$11,comboutfac,Query!$O101),HLOOKUP(V$11,index1970,Query!$O101)/V$9 * HLOOKUP(V$11,comboutfac,Query!$O101) /V$8))</f>
        <v>1.1062456675200001</v>
      </c>
      <c r="W67" s="110">
        <f ca="1">IF($J$7=1,HLOOKUP(W$11,index1970,Query!$O101)/W$9,IF($J$7=2,HLOOKUP(W$11,index1970,Query!$O101)/W$9 * HLOOKUP(W$11,comboutfac,Query!$O101),HLOOKUP(W$11,index1970,Query!$O101)/W$9 * HLOOKUP(W$11,comboutfac,Query!$O101) /W$8))</f>
        <v>1.1026866143343479</v>
      </c>
      <c r="X67" s="110">
        <f ca="1">IF($J$7=1,HLOOKUP(X$11,index1970,Query!$O101)/X$9,IF($J$7=2,HLOOKUP(X$11,index1970,Query!$O101)/X$9 * HLOOKUP(X$11,comboutfac,Query!$O101),HLOOKUP(X$11,index1970,Query!$O101)/X$9 * HLOOKUP(X$11,comboutfac,Query!$O101) /X$8))</f>
        <v>1.1062456675200001</v>
      </c>
      <c r="Y67" s="110">
        <f ca="1">IF($J$7=1,HLOOKUP(Y$11,index1970,Query!$O101)/Y$9,IF($J$7=2,HLOOKUP(Y$11,index1970,Query!$O101)/Y$9 * HLOOKUP(Y$11,comboutfac,Query!$O101),HLOOKUP(Y$11,index1970,Query!$O101)/Y$9 * HLOOKUP(Y$11,comboutfac,Query!$O101) /Y$8))</f>
        <v>1.1068601193609766</v>
      </c>
      <c r="Z67" s="110">
        <f ca="1">IF($J$7=1,HLOOKUP(Z$11,index1970,Query!$O101)/Z$9,IF($J$7=2,HLOOKUP(Z$11,index1970,Query!$O101)/Z$9 * HLOOKUP(Z$11,comboutfac,Query!$O101),HLOOKUP(Z$11,index1970,Query!$O101)/Z$9 * HLOOKUP(Z$11,comboutfac,Query!$O101) /Z$8))</f>
        <v>1.1047402005121403</v>
      </c>
      <c r="AA67" s="110">
        <f ca="1">IF($J$7=1,HLOOKUP(AA$11,index1970,Query!$O101)/AA$9,IF($J$7=2,HLOOKUP(AA$11,index1970,Query!$O101)/AA$9 * HLOOKUP(AA$11,comboutfac,Query!$O101),HLOOKUP(AA$11,index1970,Query!$O101)/AA$9 * HLOOKUP(AA$11,comboutfac,Query!$O101) /AA$8))</f>
        <v>1.1062456675200001</v>
      </c>
      <c r="AB67" s="110">
        <f ca="1">IF($J$7=1,HLOOKUP(AB$11,index1970,Query!$O101)/AB$9,IF($J$7=2,HLOOKUP(AB$11,index1970,Query!$O101)/AB$9 * HLOOKUP(AB$11,comboutfac,Query!$O101),HLOOKUP(AB$11,index1970,Query!$O101)/AB$9 * HLOOKUP(AB$11,comboutfac,Query!$O101) /AB$8))</f>
        <v>1.0910868977641397</v>
      </c>
      <c r="AC67" s="110">
        <f ca="1">IF($J$7=1,HLOOKUP(AC$11,index1970,Query!$O101)/AC$9,IF($J$7=2,HLOOKUP(AC$11,index1970,Query!$O101)/AC$9 * HLOOKUP(AC$11,comboutfac,Query!$O101),HLOOKUP(AC$11,index1970,Query!$O101)/AC$9 * HLOOKUP(AC$11,comboutfac,Query!$O101) /AC$8))</f>
        <v>1.1252683048583201</v>
      </c>
      <c r="AD67" s="110">
        <f ca="1">IF($J$7=1,HLOOKUP(AD$11,index1970,Query!$O101)/AD$9,IF($J$7=2,HLOOKUP(AD$11,index1970,Query!$O101)/AD$9 * HLOOKUP(AD$11,comboutfac,Query!$O101),HLOOKUP(AD$11,index1970,Query!$O101)/AD$9 * HLOOKUP(AD$11,comboutfac,Query!$O101) /AD$8))</f>
        <v>1.1062456675200001</v>
      </c>
      <c r="AE67" s="110">
        <f ca="1">IF($J$7=1,HLOOKUP(AE$11,index1970,Query!$O101)/AE$9,IF($J$7=2,HLOOKUP(AE$11,index1970,Query!$O101)/AE$9 * HLOOKUP(AE$11,comboutfac,Query!$O101),HLOOKUP(AE$11,index1970,Query!$O101)/AE$9 * HLOOKUP(AE$11,comboutfac,Query!$O101) /AE$8))</f>
        <v>1.1062456675200001</v>
      </c>
      <c r="AF67" s="110">
        <f ca="1">IF($J$7=1,HLOOKUP(AF$11,index1970,Query!$O101)/AF$9,IF($J$7=2,HLOOKUP(AF$11,index1970,Query!$O101)/AF$9 * HLOOKUP(AF$11,comboutfac,Query!$O101),HLOOKUP(AF$11,index1970,Query!$O101)/AF$9 * HLOOKUP(AF$11,comboutfac,Query!$O101) /AF$8))</f>
        <v>1.1062456675200001</v>
      </c>
      <c r="AG67" s="110">
        <f ca="1">IF($J$7=1,HLOOKUP(AG$11,index1970,Query!$O101)/AG$9,IF($J$7=2,HLOOKUP(AG$11,index1970,Query!$O101)/AG$9 * HLOOKUP(AG$11,comboutfac,Query!$O101),HLOOKUP(AG$11,index1970,Query!$O101)/AG$9 * HLOOKUP(AG$11,comboutfac,Query!$O101) /AG$8))</f>
        <v>1.1062456675200001</v>
      </c>
      <c r="AH67" s="110">
        <f ca="1">IF($J$7=1,HLOOKUP(AH$11,index1970,Query!$O101)/AH$9,IF($J$7=2,HLOOKUP(AH$11,index1970,Query!$O101)/AH$9 * HLOOKUP(AH$11,comboutfac,Query!$O101),HLOOKUP(AH$11,index1970,Query!$O101)/AH$9 * HLOOKUP(AH$11,comboutfac,Query!$O101) /AH$8))</f>
        <v>1.1062456675200001</v>
      </c>
      <c r="AI67" s="110">
        <f ca="1">IF($J$7=1,HLOOKUP(AI$11,index1970,Query!$O101)/AI$9,IF($J$7=2,HLOOKUP(AI$11,index1970,Query!$O101)/AI$9 * HLOOKUP(AI$11,comboutfac,Query!$O101),HLOOKUP(AI$11,index1970,Query!$O101)/AI$9 * HLOOKUP(AI$11,comboutfac,Query!$O101) /AI$8))</f>
        <v>1.1060448037995945</v>
      </c>
      <c r="AJ67" s="110">
        <f ca="1">IF($J$7=1,HLOOKUP(AJ$11,index1970,Query!$O101)/AJ$9,IF($J$7=2,HLOOKUP(AJ$11,index1970,Query!$O101)/AJ$9 * HLOOKUP(AJ$11,comboutfac,Query!$O101),HLOOKUP(AJ$11,index1970,Query!$O101)/AJ$9 * HLOOKUP(AJ$11,comboutfac,Query!$O101) /AJ$8))</f>
        <v>1.1062456675200001</v>
      </c>
      <c r="AK67" s="110">
        <f ca="1">IF($J$7=1,HLOOKUP(AK$11,index1970,Query!$O101)/AK$9,IF($J$7=2,HLOOKUP(AK$11,index1970,Query!$O101)/AK$9 * HLOOKUP(AK$11,comboutfac,Query!$O101),HLOOKUP(AK$11,index1970,Query!$O101)/AK$9 * HLOOKUP(AK$11,comboutfac,Query!$O101) /AK$8))</f>
        <v>1.1062456675200001</v>
      </c>
      <c r="AL67" s="110">
        <f ca="1">IF($J$7=1,HLOOKUP(AL$11,index1970,Query!$O101)/AL$9,IF($J$7=2,HLOOKUP(AL$11,index1970,Query!$O101)/AL$9 * HLOOKUP(AL$11,comboutfac,Query!$O101),HLOOKUP(AL$11,index1970,Query!$O101)/AL$9 * HLOOKUP(AL$11,comboutfac,Query!$O101) /AL$8))</f>
        <v>1.1304442411431357</v>
      </c>
      <c r="AM67" s="110">
        <f ca="1">IF($J$7=1,HLOOKUP(AM$11,index1970,Query!$O101)/AM$9,IF($J$7=2,HLOOKUP(AM$11,index1970,Query!$O101)/AM$9 * HLOOKUP(AM$11,comboutfac,Query!$O101),HLOOKUP(AM$11,index1970,Query!$O101)/AM$9 * HLOOKUP(AM$11,comboutfac,Query!$O101) /AM$8))</f>
        <v>1.1062456675200003</v>
      </c>
      <c r="AN67" s="110">
        <f ca="1">IF($J$7=1,HLOOKUP(AN$11,index1970,Query!$O101)/AN$9,IF($J$7=2,HLOOKUP(AN$11,index1970,Query!$O101)/AN$9 * HLOOKUP(AN$11,comboutfac,Query!$O101),HLOOKUP(AN$11,index1970,Query!$O101)/AN$9 * HLOOKUP(AN$11,comboutfac,Query!$O101) /AN$8))</f>
        <v>1.1273162780842667</v>
      </c>
      <c r="AO67" s="110">
        <f ca="1">IF($J$7=1,HLOOKUP(AO$11,index1970,Query!$O101)/AO$9,IF($J$7=2,HLOOKUP(AO$11,index1970,Query!$O101)/AO$9 * HLOOKUP(AO$11,comboutfac,Query!$O101),HLOOKUP(AO$11,index1970,Query!$O101)/AO$9 * HLOOKUP(AO$11,comboutfac,Query!$O101) /AO$8))</f>
        <v>1.1062456675200003</v>
      </c>
      <c r="AP67" s="110">
        <f ca="1">IF($J$7=1,HLOOKUP(AP$11,index1970,Query!$O101)/AP$9,IF($J$7=2,HLOOKUP(AP$11,index1970,Query!$O101)/AP$9 * HLOOKUP(AP$11,comboutfac,Query!$O101),HLOOKUP(AP$11,index1970,Query!$O101)/AP$9 * HLOOKUP(AP$11,comboutfac,Query!$O101) /AP$8))</f>
        <v>1.1062456675200001</v>
      </c>
      <c r="AQ67" s="647">
        <f ca="1">IF($J$7=1,HLOOKUP(AQ$11,index1970,Query!$O101)/AQ$9,IF($J$7=2,HLOOKUP(AQ$11,index1970,Query!$O101)/AQ$9 * HLOOKUP(AQ$11,comboutfac,Query!$O101),HLOOKUP(AQ$11,index1970,Query!$O101)/AQ$9 * HLOOKUP(AQ$11,comboutfac,Query!$O101) /AQ$8))</f>
        <v>1.1062456675200001</v>
      </c>
      <c r="AR67" s="110">
        <f ca="1">IF($J$7=1,HLOOKUP(AR$11,index1970,Query!$O101)/AR$9,IF($J$7=2,HLOOKUP(AR$11,index1970,Query!$O101)/AR$9 * HLOOKUP(AR$11,comboutfac,Query!$O101),HLOOKUP(AR$11,index1970,Query!$O101)/AR$9 * HLOOKUP(AR$11,comboutfac,Query!$O101) /AR$8))</f>
        <v>1.1062456675200001</v>
      </c>
      <c r="AS67" s="194"/>
    </row>
    <row r="68" spans="1:45" s="112" customFormat="1">
      <c r="A68" s="111">
        <f t="shared" si="8"/>
        <v>2023</v>
      </c>
      <c r="B68" s="110">
        <f ca="1">IF($J$7=1,HLOOKUP(B$11,index1970,Query!$O102)/B$9,IF($J$7=2,HLOOKUP(B$11,index1970,Query!$O102)/B$9 * HLOOKUP(B$11,comboutfac,Query!$O102),HLOOKUP(B$11,index1970,Query!$O102)/B$9 * HLOOKUP(B$11,comboutfac,Query!$O102) /B$8))</f>
        <v>1.1283705808704001</v>
      </c>
      <c r="C68" s="110">
        <f ca="1">IF($J$7=1,HLOOKUP(C$11,index1970,Query!$O102)/C$9,IF($J$7=2,HLOOKUP(C$11,index1970,Query!$O102)/C$9 * HLOOKUP(C$11,comboutfac,Query!$O102),HLOOKUP(C$11,index1970,Query!$O102)/C$9 * HLOOKUP(C$11,comboutfac,Query!$O102) /C$8))</f>
        <v>1.1283705808704001</v>
      </c>
      <c r="D68" s="110">
        <f ca="1">IF($J$7=1,HLOOKUP(D$11,index1970,Query!$O102)/D$9,IF($J$7=2,HLOOKUP(D$11,index1970,Query!$O102)/D$9 * HLOOKUP(D$11,comboutfac,Query!$O102),HLOOKUP(D$11,index1970,Query!$O102)/D$9 * HLOOKUP(D$11,comboutfac,Query!$O102) /D$8))</f>
        <v>1.1283705808704001</v>
      </c>
      <c r="E68" s="110">
        <f ca="1">IF($J$7=1,HLOOKUP(E$11,index1970,Query!$O102)/E$9,IF($J$7=2,HLOOKUP(E$11,index1970,Query!$O102)/E$9 * HLOOKUP(E$11,comboutfac,Query!$O102),HLOOKUP(E$11,index1970,Query!$O102)/E$9 * HLOOKUP(E$11,comboutfac,Query!$O102) /E$8))</f>
        <v>1.1051611108642205</v>
      </c>
      <c r="F68" s="110">
        <f ca="1">IF($J$7=1,HLOOKUP(F$11,index1970,Query!$O102)/F$9,IF($J$7=2,HLOOKUP(F$11,index1970,Query!$O102)/F$9 * HLOOKUP(F$11,comboutfac,Query!$O102),HLOOKUP(F$11,index1970,Query!$O102)/F$9 * HLOOKUP(F$11,comboutfac,Query!$O102) /F$8))</f>
        <v>1.1283705808704001</v>
      </c>
      <c r="G68" s="110">
        <f ca="1">IF($J$7=1,HLOOKUP(G$11,index1970,Query!$O102)/G$9,IF($J$7=2,HLOOKUP(G$11,index1970,Query!$O102)/G$9 * HLOOKUP(G$11,comboutfac,Query!$O102),HLOOKUP(G$11,index1970,Query!$O102)/G$9 * HLOOKUP(G$11,comboutfac,Query!$O102) /G$8))</f>
        <v>1.1283705808704003</v>
      </c>
      <c r="H68" s="110">
        <f ca="1">IF($J$7=1,HLOOKUP(H$11,index1970,Query!$O102)/H$9,IF($J$7=2,HLOOKUP(H$11,index1970,Query!$O102)/H$9 * HLOOKUP(H$11,comboutfac,Query!$O102),HLOOKUP(H$11,index1970,Query!$O102)/H$9 * HLOOKUP(H$11,comboutfac,Query!$O102) /H$8))</f>
        <v>1.1283705808704003</v>
      </c>
      <c r="I68" s="110">
        <f ca="1">IF($J$7=1,HLOOKUP(I$11,index1970,Query!$O102)/I$9,IF($J$7=2,HLOOKUP(I$11,index1970,Query!$O102)/I$9 * HLOOKUP(I$11,comboutfac,Query!$O102),HLOOKUP(I$11,index1970,Query!$O102)/I$9 * HLOOKUP(I$11,comboutfac,Query!$O102) /I$8))</f>
        <v>1.1251093764704803</v>
      </c>
      <c r="J68" s="110">
        <f ca="1">IF($J$7=1,HLOOKUP(J$11,index1970,Query!$O102)/J$9,IF($J$7=2,HLOOKUP(J$11,index1970,Query!$O102)/J$9 * HLOOKUP(J$11,comboutfac,Query!$O102),HLOOKUP(J$11,index1970,Query!$O102)/J$9 * HLOOKUP(J$11,comboutfac,Query!$O102) /J$8))</f>
        <v>1.317742031149524</v>
      </c>
      <c r="K68" s="110">
        <f ca="1">IF($J$7=1,HLOOKUP(K$11,index1970,Query!$O102)/K$9,IF($J$7=2,HLOOKUP(K$11,index1970,Query!$O102)/K$9 * HLOOKUP(K$11,comboutfac,Query!$O102),HLOOKUP(K$11,index1970,Query!$O102)/K$9 * HLOOKUP(K$11,comboutfac,Query!$O102) /K$8))</f>
        <v>1.1684949652134518</v>
      </c>
      <c r="L68" s="110">
        <f ca="1">IF($J$7=1,HLOOKUP(L$11,index1970,Query!$O102)/L$9,IF($J$7=2,HLOOKUP(L$11,index1970,Query!$O102)/L$9 * HLOOKUP(L$11,comboutfac,Query!$O102),HLOOKUP(L$11,index1970,Query!$O102)/L$9 * HLOOKUP(L$11,comboutfac,Query!$O102) /L$8))</f>
        <v>1.1283705808704001</v>
      </c>
      <c r="M68" s="110">
        <f ca="1">IF($J$7=1,HLOOKUP(M$11,index1970,Query!$O102)/M$9,IF($J$7=2,HLOOKUP(M$11,index1970,Query!$O102)/M$9 * HLOOKUP(M$11,comboutfac,Query!$O102),HLOOKUP(M$11,index1970,Query!$O102)/M$9 * HLOOKUP(M$11,comboutfac,Query!$O102) /M$8))</f>
        <v>1.1283705808704001</v>
      </c>
      <c r="N68" s="110">
        <f ca="1">IF($J$7=1,HLOOKUP(N$11,index1970,Query!$O102)/N$9,IF($J$7=2,HLOOKUP(N$11,index1970,Query!$O102)/N$9 * HLOOKUP(N$11,comboutfac,Query!$O102),HLOOKUP(N$11,index1970,Query!$O102)/N$9 * HLOOKUP(N$11,comboutfac,Query!$O102) /N$8))</f>
        <v>1.1283705808704001</v>
      </c>
      <c r="O68" s="110">
        <f ca="1">IF($J$7=1,HLOOKUP(O$11,index1970,Query!$O102)/O$9,IF($J$7=2,HLOOKUP(O$11,index1970,Query!$O102)/O$9 * HLOOKUP(O$11,comboutfac,Query!$O102),HLOOKUP(O$11,index1970,Query!$O102)/O$9 * HLOOKUP(O$11,comboutfac,Query!$O102) /O$8))</f>
        <v>1.1283705808704001</v>
      </c>
      <c r="P68" s="110">
        <f ca="1">IF($J$7=1,HLOOKUP(P$11,index1970,Query!$O102)/P$9,IF($J$7=2,HLOOKUP(P$11,index1970,Query!$O102)/P$9 * HLOOKUP(P$11,comboutfac,Query!$O102),HLOOKUP(P$11,index1970,Query!$O102)/P$9 * HLOOKUP(P$11,comboutfac,Query!$O102) /P$8))</f>
        <v>1.157418646628793</v>
      </c>
      <c r="Q68" s="110">
        <f ca="1">IF($J$7=1,HLOOKUP(Q$11,index1970,Query!$O102)/Q$9,IF($J$7=2,HLOOKUP(Q$11,index1970,Query!$O102)/Q$9 * HLOOKUP(Q$11,comboutfac,Query!$O102),HLOOKUP(Q$11,index1970,Query!$O102)/Q$9 * HLOOKUP(Q$11,comboutfac,Query!$O102) /Q$8))</f>
        <v>1.1283705808704001</v>
      </c>
      <c r="R68" s="110">
        <f ca="1">IF($J$7=1,HLOOKUP(R$11,index1970,Query!$O102)/R$9,IF($J$7=2,HLOOKUP(R$11,index1970,Query!$O102)/R$9 * HLOOKUP(R$11,comboutfac,Query!$O102),HLOOKUP(R$11,index1970,Query!$O102)/R$9 * HLOOKUP(R$11,comboutfac,Query!$O102) /R$8))</f>
        <v>1.1579078694967635</v>
      </c>
      <c r="S68" s="110">
        <f ca="1">IF($J$7=1,HLOOKUP(S$11,index1970,Query!$O102)/S$9,IF($J$7=2,HLOOKUP(S$11,index1970,Query!$O102)/S$9 * HLOOKUP(S$11,comboutfac,Query!$O102),HLOOKUP(S$11,index1970,Query!$O102)/S$9 * HLOOKUP(S$11,comboutfac,Query!$O102) /S$8))</f>
        <v>1.1283705808704001</v>
      </c>
      <c r="T68" s="110">
        <f ca="1">IF($J$7=1,HLOOKUP(T$11,index1970,Query!$O102)/T$9,IF($J$7=2,HLOOKUP(T$11,index1970,Query!$O102)/T$9 * HLOOKUP(T$11,comboutfac,Query!$O102),HLOOKUP(T$11,index1970,Query!$O102)/T$9 * HLOOKUP(T$11,comboutfac,Query!$O102) /T$8))</f>
        <v>1.1283705808704001</v>
      </c>
      <c r="U68" s="110">
        <f ca="1">IF($J$7=1,HLOOKUP(U$11,index1970,Query!$O102)/U$9,IF($J$7=2,HLOOKUP(U$11,index1970,Query!$O102)/U$9 * HLOOKUP(U$11,comboutfac,Query!$O102),HLOOKUP(U$11,index1970,Query!$O102)/U$9 * HLOOKUP(U$11,comboutfac,Query!$O102) /U$8))</f>
        <v>1.1283705808704001</v>
      </c>
      <c r="V68" s="110">
        <f ca="1">IF($J$7=1,HLOOKUP(V$11,index1970,Query!$O102)/V$9,IF($J$7=2,HLOOKUP(V$11,index1970,Query!$O102)/V$9 * HLOOKUP(V$11,comboutfac,Query!$O102),HLOOKUP(V$11,index1970,Query!$O102)/V$9 * HLOOKUP(V$11,comboutfac,Query!$O102) /V$8))</f>
        <v>1.1283705808704003</v>
      </c>
      <c r="W68" s="110">
        <f ca="1">IF($J$7=1,HLOOKUP(W$11,index1970,Query!$O102)/W$9,IF($J$7=2,HLOOKUP(W$11,index1970,Query!$O102)/W$9 * HLOOKUP(W$11,comboutfac,Query!$O102),HLOOKUP(W$11,index1970,Query!$O102)/W$9 * HLOOKUP(W$11,comboutfac,Query!$O102) /W$8))</f>
        <v>1.125357767370432</v>
      </c>
      <c r="X68" s="110">
        <f ca="1">IF($J$7=1,HLOOKUP(X$11,index1970,Query!$O102)/X$9,IF($J$7=2,HLOOKUP(X$11,index1970,Query!$O102)/X$9 * HLOOKUP(X$11,comboutfac,Query!$O102),HLOOKUP(X$11,index1970,Query!$O102)/X$9 * HLOOKUP(X$11,comboutfac,Query!$O102) /X$8))</f>
        <v>1.1283705808704003</v>
      </c>
      <c r="Y68" s="110">
        <f ca="1">IF($J$7=1,HLOOKUP(Y$11,index1970,Query!$O102)/Y$9,IF($J$7=2,HLOOKUP(Y$11,index1970,Query!$O102)/Y$9 * HLOOKUP(Y$11,comboutfac,Query!$O102),HLOOKUP(Y$11,index1970,Query!$O102)/Y$9 * HLOOKUP(Y$11,comboutfac,Query!$O102) /Y$8))</f>
        <v>1.1292973730702793</v>
      </c>
      <c r="Z68" s="110">
        <f ca="1">IF($J$7=1,HLOOKUP(Z$11,index1970,Query!$O102)/Z$9,IF($J$7=2,HLOOKUP(Z$11,index1970,Query!$O102)/Z$9 * HLOOKUP(Z$11,comboutfac,Query!$O102),HLOOKUP(Z$11,index1970,Query!$O102)/Z$9 * HLOOKUP(Z$11,comboutfac,Query!$O102) /Z$8))</f>
        <v>1.128402421774962</v>
      </c>
      <c r="AA68" s="110">
        <f ca="1">IF($J$7=1,HLOOKUP(AA$11,index1970,Query!$O102)/AA$9,IF($J$7=2,HLOOKUP(AA$11,index1970,Query!$O102)/AA$9 * HLOOKUP(AA$11,comboutfac,Query!$O102),HLOOKUP(AA$11,index1970,Query!$O102)/AA$9 * HLOOKUP(AA$11,comboutfac,Query!$O102) /AA$8))</f>
        <v>1.1283705808704003</v>
      </c>
      <c r="AB68" s="110">
        <f ca="1">IF($J$7=1,HLOOKUP(AB$11,index1970,Query!$O102)/AB$9,IF($J$7=2,HLOOKUP(AB$11,index1970,Query!$O102)/AB$9 * HLOOKUP(AB$11,comboutfac,Query!$O102),HLOOKUP(AB$11,index1970,Query!$O102)/AB$9 * HLOOKUP(AB$11,comboutfac,Query!$O102) /AB$8))</f>
        <v>1.1135805273957367</v>
      </c>
      <c r="AC68" s="110">
        <f ca="1">IF($J$7=1,HLOOKUP(AC$11,index1970,Query!$O102)/AC$9,IF($J$7=2,HLOOKUP(AC$11,index1970,Query!$O102)/AC$9 * HLOOKUP(AC$11,comboutfac,Query!$O102),HLOOKUP(AC$11,index1970,Query!$O102)/AC$9 * HLOOKUP(AC$11,comboutfac,Query!$O102) /AC$8))</f>
        <v>1.1499919670373868</v>
      </c>
      <c r="AD68" s="110">
        <f ca="1">IF($J$7=1,HLOOKUP(AD$11,index1970,Query!$O102)/AD$9,IF($J$7=2,HLOOKUP(AD$11,index1970,Query!$O102)/AD$9 * HLOOKUP(AD$11,comboutfac,Query!$O102),HLOOKUP(AD$11,index1970,Query!$O102)/AD$9 * HLOOKUP(AD$11,comboutfac,Query!$O102) /AD$8))</f>
        <v>1.1283705808704003</v>
      </c>
      <c r="AE68" s="110">
        <f ca="1">IF($J$7=1,HLOOKUP(AE$11,index1970,Query!$O102)/AE$9,IF($J$7=2,HLOOKUP(AE$11,index1970,Query!$O102)/AE$9 * HLOOKUP(AE$11,comboutfac,Query!$O102),HLOOKUP(AE$11,index1970,Query!$O102)/AE$9 * HLOOKUP(AE$11,comboutfac,Query!$O102) /AE$8))</f>
        <v>1.1283705808704001</v>
      </c>
      <c r="AF68" s="110">
        <f ca="1">IF($J$7=1,HLOOKUP(AF$11,index1970,Query!$O102)/AF$9,IF($J$7=2,HLOOKUP(AF$11,index1970,Query!$O102)/AF$9 * HLOOKUP(AF$11,comboutfac,Query!$O102),HLOOKUP(AF$11,index1970,Query!$O102)/AF$9 * HLOOKUP(AF$11,comboutfac,Query!$O102) /AF$8))</f>
        <v>1.1283705808704001</v>
      </c>
      <c r="AG68" s="110">
        <f ca="1">IF($J$7=1,HLOOKUP(AG$11,index1970,Query!$O102)/AG$9,IF($J$7=2,HLOOKUP(AG$11,index1970,Query!$O102)/AG$9 * HLOOKUP(AG$11,comboutfac,Query!$O102),HLOOKUP(AG$11,index1970,Query!$O102)/AG$9 * HLOOKUP(AG$11,comboutfac,Query!$O102) /AG$8))</f>
        <v>1.1283705808704001</v>
      </c>
      <c r="AH68" s="110">
        <f ca="1">IF($J$7=1,HLOOKUP(AH$11,index1970,Query!$O102)/AH$9,IF($J$7=2,HLOOKUP(AH$11,index1970,Query!$O102)/AH$9 * HLOOKUP(AH$11,comboutfac,Query!$O102),HLOOKUP(AH$11,index1970,Query!$O102)/AH$9 * HLOOKUP(AH$11,comboutfac,Query!$O102) /AH$8))</f>
        <v>1.1283705808704001</v>
      </c>
      <c r="AI68" s="110">
        <f ca="1">IF($J$7=1,HLOOKUP(AI$11,index1970,Query!$O102)/AI$9,IF($J$7=2,HLOOKUP(AI$11,index1970,Query!$O102)/AI$9 * HLOOKUP(AI$11,comboutfac,Query!$O102),HLOOKUP(AI$11,index1970,Query!$O102)/AI$9 * HLOOKUP(AI$11,comboutfac,Query!$O102) /AI$8))</f>
        <v>1.1281776005194259</v>
      </c>
      <c r="AJ68" s="110">
        <f ca="1">IF($J$7=1,HLOOKUP(AJ$11,index1970,Query!$O102)/AJ$9,IF($J$7=2,HLOOKUP(AJ$11,index1970,Query!$O102)/AJ$9 * HLOOKUP(AJ$11,comboutfac,Query!$O102),HLOOKUP(AJ$11,index1970,Query!$O102)/AJ$9 * HLOOKUP(AJ$11,comboutfac,Query!$O102) /AJ$8))</f>
        <v>1.1283705808704001</v>
      </c>
      <c r="AK68" s="110">
        <f ca="1">IF($J$7=1,HLOOKUP(AK$11,index1970,Query!$O102)/AK$9,IF($J$7=2,HLOOKUP(AK$11,index1970,Query!$O102)/AK$9 * HLOOKUP(AK$11,comboutfac,Query!$O102),HLOOKUP(AK$11,index1970,Query!$O102)/AK$9 * HLOOKUP(AK$11,comboutfac,Query!$O102) /AK$8))</f>
        <v>1.1283705808704001</v>
      </c>
      <c r="AL68" s="110">
        <f ca="1">IF($J$7=1,HLOOKUP(AL$11,index1970,Query!$O102)/AL$9,IF($J$7=2,HLOOKUP(AL$11,index1970,Query!$O102)/AL$9 * HLOOKUP(AL$11,comboutfac,Query!$O102),HLOOKUP(AL$11,index1970,Query!$O102)/AL$9 * HLOOKUP(AL$11,comboutfac,Query!$O102) /AL$8))</f>
        <v>1.1577492967386365</v>
      </c>
      <c r="AM68" s="110">
        <f ca="1">IF($J$7=1,HLOOKUP(AM$11,index1970,Query!$O102)/AM$9,IF($J$7=2,HLOOKUP(AM$11,index1970,Query!$O102)/AM$9 * HLOOKUP(AM$11,comboutfac,Query!$O102),HLOOKUP(AM$11,index1970,Query!$O102)/AM$9 * HLOOKUP(AM$11,comboutfac,Query!$O102) /AM$8))</f>
        <v>1.1283705808704001</v>
      </c>
      <c r="AN68" s="110">
        <f ca="1">IF($J$7=1,HLOOKUP(AN$11,index1970,Query!$O102)/AN$9,IF($J$7=2,HLOOKUP(AN$11,index1970,Query!$O102)/AN$9 * HLOOKUP(AN$11,comboutfac,Query!$O102),HLOOKUP(AN$11,index1970,Query!$O102)/AN$9 * HLOOKUP(AN$11,comboutfac,Query!$O102) /AN$8))</f>
        <v>1.1541794396423823</v>
      </c>
      <c r="AO68" s="110">
        <f ca="1">IF($J$7=1,HLOOKUP(AO$11,index1970,Query!$O102)/AO$9,IF($J$7=2,HLOOKUP(AO$11,index1970,Query!$O102)/AO$9 * HLOOKUP(AO$11,comboutfac,Query!$O102),HLOOKUP(AO$11,index1970,Query!$O102)/AO$9 * HLOOKUP(AO$11,comboutfac,Query!$O102) /AO$8))</f>
        <v>1.1283705808704001</v>
      </c>
      <c r="AP68" s="110">
        <f ca="1">IF($J$7=1,HLOOKUP(AP$11,index1970,Query!$O102)/AP$9,IF($J$7=2,HLOOKUP(AP$11,index1970,Query!$O102)/AP$9 * HLOOKUP(AP$11,comboutfac,Query!$O102),HLOOKUP(AP$11,index1970,Query!$O102)/AP$9 * HLOOKUP(AP$11,comboutfac,Query!$O102) /AP$8))</f>
        <v>1.1283705808704001</v>
      </c>
      <c r="AQ68" s="647">
        <f ca="1">IF($J$7=1,HLOOKUP(AQ$11,index1970,Query!$O102)/AQ$9,IF($J$7=2,HLOOKUP(AQ$11,index1970,Query!$O102)/AQ$9 * HLOOKUP(AQ$11,comboutfac,Query!$O102),HLOOKUP(AQ$11,index1970,Query!$O102)/AQ$9 * HLOOKUP(AQ$11,comboutfac,Query!$O102) /AQ$8))</f>
        <v>1.1283705808704001</v>
      </c>
      <c r="AR68" s="110">
        <f ca="1">IF($J$7=1,HLOOKUP(AR$11,index1970,Query!$O102)/AR$9,IF($J$7=2,HLOOKUP(AR$11,index1970,Query!$O102)/AR$9 * HLOOKUP(AR$11,comboutfac,Query!$O102),HLOOKUP(AR$11,index1970,Query!$O102)/AR$9 * HLOOKUP(AR$11,comboutfac,Query!$O102) /AR$8))</f>
        <v>1.1283705808704001</v>
      </c>
      <c r="AS68" s="194"/>
    </row>
    <row r="69" spans="1:45" s="112" customFormat="1">
      <c r="A69" s="111">
        <f t="shared" si="8"/>
        <v>2024</v>
      </c>
      <c r="B69" s="110">
        <f ca="1">IF($J$7=1,HLOOKUP(B$11,index1970,Query!$O103)/B$9,IF($J$7=2,HLOOKUP(B$11,index1970,Query!$O103)/B$9 * HLOOKUP(B$11,comboutfac,Query!$O103),HLOOKUP(B$11,index1970,Query!$O103)/B$9 * HLOOKUP(B$11,comboutfac,Query!$O103) /B$8))</f>
        <v>1.1509379924878083</v>
      </c>
      <c r="C69" s="110">
        <f ca="1">IF($J$7=1,HLOOKUP(C$11,index1970,Query!$O103)/C$9,IF($J$7=2,HLOOKUP(C$11,index1970,Query!$O103)/C$9 * HLOOKUP(C$11,comboutfac,Query!$O103),HLOOKUP(C$11,index1970,Query!$O103)/C$9 * HLOOKUP(C$11,comboutfac,Query!$O103) /C$8))</f>
        <v>1.1509379924878083</v>
      </c>
      <c r="D69" s="110">
        <f ca="1">IF($J$7=1,HLOOKUP(D$11,index1970,Query!$O103)/D$9,IF($J$7=2,HLOOKUP(D$11,index1970,Query!$O103)/D$9 * HLOOKUP(D$11,comboutfac,Query!$O103),HLOOKUP(D$11,index1970,Query!$O103)/D$9 * HLOOKUP(D$11,comboutfac,Query!$O103) /D$8))</f>
        <v>1.1509379924878083</v>
      </c>
      <c r="E69" s="110">
        <f ca="1">IF($J$7=1,HLOOKUP(E$11,index1970,Query!$O103)/E$9,IF($J$7=2,HLOOKUP(E$11,index1970,Query!$O103)/E$9 * HLOOKUP(E$11,comboutfac,Query!$O103),HLOOKUP(E$11,index1970,Query!$O103)/E$9 * HLOOKUP(E$11,comboutfac,Query!$O103) /E$8))</f>
        <v>1.1283694941923692</v>
      </c>
      <c r="F69" s="110">
        <f ca="1">IF($J$7=1,HLOOKUP(F$11,index1970,Query!$O103)/F$9,IF($J$7=2,HLOOKUP(F$11,index1970,Query!$O103)/F$9 * HLOOKUP(F$11,comboutfac,Query!$O103),HLOOKUP(F$11,index1970,Query!$O103)/F$9 * HLOOKUP(F$11,comboutfac,Query!$O103) /F$8))</f>
        <v>1.1509379924878083</v>
      </c>
      <c r="G69" s="110">
        <f ca="1">IF($J$7=1,HLOOKUP(G$11,index1970,Query!$O103)/G$9,IF($J$7=2,HLOOKUP(G$11,index1970,Query!$O103)/G$9 * HLOOKUP(G$11,comboutfac,Query!$O103),HLOOKUP(G$11,index1970,Query!$O103)/G$9 * HLOOKUP(G$11,comboutfac,Query!$O103) /G$8))</f>
        <v>1.1509379924878083</v>
      </c>
      <c r="H69" s="110">
        <f ca="1">IF($J$7=1,HLOOKUP(H$11,index1970,Query!$O103)/H$9,IF($J$7=2,HLOOKUP(H$11,index1970,Query!$O103)/H$9 * HLOOKUP(H$11,comboutfac,Query!$O103),HLOOKUP(H$11,index1970,Query!$O103)/H$9 * HLOOKUP(H$11,comboutfac,Query!$O103) /H$8))</f>
        <v>1.1509379924878083</v>
      </c>
      <c r="I69" s="110">
        <f ca="1">IF($J$7=1,HLOOKUP(I$11,index1970,Query!$O103)/I$9,IF($J$7=2,HLOOKUP(I$11,index1970,Query!$O103)/I$9 * HLOOKUP(I$11,comboutfac,Query!$O103),HLOOKUP(I$11,index1970,Query!$O103)/I$9 * HLOOKUP(I$11,comboutfac,Query!$O103) /I$8))</f>
        <v>1.1477690793125959</v>
      </c>
      <c r="J69" s="110">
        <f ca="1">IF($J$7=1,HLOOKUP(J$11,index1970,Query!$O103)/J$9,IF($J$7=2,HLOOKUP(J$11,index1970,Query!$O103)/J$9 * HLOOKUP(J$11,comboutfac,Query!$O103),HLOOKUP(J$11,index1970,Query!$O103)/J$9 * HLOOKUP(J$11,comboutfac,Query!$O103) /J$8))</f>
        <v>1.3401436456790659</v>
      </c>
      <c r="K69" s="110">
        <f ca="1">IF($J$7=1,HLOOKUP(K$11,index1970,Query!$O103)/K$9,IF($J$7=2,HLOOKUP(K$11,index1970,Query!$O103)/K$9 * HLOOKUP(K$11,comboutfac,Query!$O103),HLOOKUP(K$11,index1970,Query!$O103)/K$9 * HLOOKUP(K$11,comboutfac,Query!$O103) /K$8))</f>
        <v>1.1988758343090016</v>
      </c>
      <c r="L69" s="110">
        <f ca="1">IF($J$7=1,HLOOKUP(L$11,index1970,Query!$O103)/L$9,IF($J$7=2,HLOOKUP(L$11,index1970,Query!$O103)/L$9 * HLOOKUP(L$11,comboutfac,Query!$O103),HLOOKUP(L$11,index1970,Query!$O103)/L$9 * HLOOKUP(L$11,comboutfac,Query!$O103) /L$8))</f>
        <v>1.150937992487808</v>
      </c>
      <c r="M69" s="110">
        <f ca="1">IF($J$7=1,HLOOKUP(M$11,index1970,Query!$O103)/M$9,IF($J$7=2,HLOOKUP(M$11,index1970,Query!$O103)/M$9 * HLOOKUP(M$11,comboutfac,Query!$O103),HLOOKUP(M$11,index1970,Query!$O103)/M$9 * HLOOKUP(M$11,comboutfac,Query!$O103) /M$8))</f>
        <v>1.150937992487808</v>
      </c>
      <c r="N69" s="110">
        <f ca="1">IF($J$7=1,HLOOKUP(N$11,index1970,Query!$O103)/N$9,IF($J$7=2,HLOOKUP(N$11,index1970,Query!$O103)/N$9 * HLOOKUP(N$11,comboutfac,Query!$O103),HLOOKUP(N$11,index1970,Query!$O103)/N$9 * HLOOKUP(N$11,comboutfac,Query!$O103) /N$8))</f>
        <v>1.1509379924878083</v>
      </c>
      <c r="O69" s="110">
        <f ca="1">IF($J$7=1,HLOOKUP(O$11,index1970,Query!$O103)/O$9,IF($J$7=2,HLOOKUP(O$11,index1970,Query!$O103)/O$9 * HLOOKUP(O$11,comboutfac,Query!$O103),HLOOKUP(O$11,index1970,Query!$O103)/O$9 * HLOOKUP(O$11,comboutfac,Query!$O103) /O$8))</f>
        <v>1.1509379924878083</v>
      </c>
      <c r="P69" s="110">
        <f ca="1">IF($J$7=1,HLOOKUP(P$11,index1970,Query!$O103)/P$9,IF($J$7=2,HLOOKUP(P$11,index1970,Query!$O103)/P$9 * HLOOKUP(P$11,comboutfac,Query!$O103),HLOOKUP(P$11,index1970,Query!$O103)/P$9 * HLOOKUP(P$11,comboutfac,Query!$O103) /P$8))</f>
        <v>1.1853266555962494</v>
      </c>
      <c r="Q69" s="110">
        <f ca="1">IF($J$7=1,HLOOKUP(Q$11,index1970,Query!$O103)/Q$9,IF($J$7=2,HLOOKUP(Q$11,index1970,Query!$O103)/Q$9 * HLOOKUP(Q$11,comboutfac,Query!$O103),HLOOKUP(Q$11,index1970,Query!$O103)/Q$9 * HLOOKUP(Q$11,comboutfac,Query!$O103) /Q$8))</f>
        <v>1.150937992487808</v>
      </c>
      <c r="R69" s="110">
        <f ca="1">IF($J$7=1,HLOOKUP(R$11,index1970,Query!$O103)/R$9,IF($J$7=2,HLOOKUP(R$11,index1970,Query!$O103)/R$9 * HLOOKUP(R$11,comboutfac,Query!$O103),HLOOKUP(R$11,index1970,Query!$O103)/R$9 * HLOOKUP(R$11,comboutfac,Query!$O103) /R$8))</f>
        <v>1.186057962506613</v>
      </c>
      <c r="S69" s="110">
        <f ca="1">IF($J$7=1,HLOOKUP(S$11,index1970,Query!$O103)/S$9,IF($J$7=2,HLOOKUP(S$11,index1970,Query!$O103)/S$9 * HLOOKUP(S$11,comboutfac,Query!$O103),HLOOKUP(S$11,index1970,Query!$O103)/S$9 * HLOOKUP(S$11,comboutfac,Query!$O103) /S$8))</f>
        <v>1.150937992487808</v>
      </c>
      <c r="T69" s="110">
        <f ca="1">IF($J$7=1,HLOOKUP(T$11,index1970,Query!$O103)/T$9,IF($J$7=2,HLOOKUP(T$11,index1970,Query!$O103)/T$9 * HLOOKUP(T$11,comboutfac,Query!$O103),HLOOKUP(T$11,index1970,Query!$O103)/T$9 * HLOOKUP(T$11,comboutfac,Query!$O103) /T$8))</f>
        <v>1.150937992487808</v>
      </c>
      <c r="U69" s="110">
        <f ca="1">IF($J$7=1,HLOOKUP(U$11,index1970,Query!$O103)/U$9,IF($J$7=2,HLOOKUP(U$11,index1970,Query!$O103)/U$9 * HLOOKUP(U$11,comboutfac,Query!$O103),HLOOKUP(U$11,index1970,Query!$O103)/U$9 * HLOOKUP(U$11,comboutfac,Query!$O103) /U$8))</f>
        <v>1.150937992487808</v>
      </c>
      <c r="V69" s="110">
        <f ca="1">IF($J$7=1,HLOOKUP(V$11,index1970,Query!$O103)/V$9,IF($J$7=2,HLOOKUP(V$11,index1970,Query!$O103)/V$9 * HLOOKUP(V$11,comboutfac,Query!$O103),HLOOKUP(V$11,index1970,Query!$O103)/V$9 * HLOOKUP(V$11,comboutfac,Query!$O103) /V$8))</f>
        <v>1.1509379924878083</v>
      </c>
      <c r="W69" s="110">
        <f ca="1">IF($J$7=1,HLOOKUP(W$11,index1970,Query!$O103)/W$9,IF($J$7=2,HLOOKUP(W$11,index1970,Query!$O103)/W$9 * HLOOKUP(W$11,comboutfac,Query!$O103),HLOOKUP(W$11,index1970,Query!$O103)/W$9 * HLOOKUP(W$11,comboutfac,Query!$O103) /W$8))</f>
        <v>1.1481394960208819</v>
      </c>
      <c r="X69" s="110">
        <f ca="1">IF($J$7=1,HLOOKUP(X$11,index1970,Query!$O103)/X$9,IF($J$7=2,HLOOKUP(X$11,index1970,Query!$O103)/X$9 * HLOOKUP(X$11,comboutfac,Query!$O103),HLOOKUP(X$11,index1970,Query!$O103)/X$9 * HLOOKUP(X$11,comboutfac,Query!$O103) /X$8))</f>
        <v>1.1509379924878083</v>
      </c>
      <c r="Y69" s="110">
        <f ca="1">IF($J$7=1,HLOOKUP(Y$11,index1970,Query!$O103)/Y$9,IF($J$7=2,HLOOKUP(Y$11,index1970,Query!$O103)/Y$9 * HLOOKUP(Y$11,comboutfac,Query!$O103),HLOOKUP(Y$11,index1970,Query!$O103)/Y$9 * HLOOKUP(Y$11,comboutfac,Query!$O103) /Y$8))</f>
        <v>1.1519307390086733</v>
      </c>
      <c r="Z69" s="110">
        <f ca="1">IF($J$7=1,HLOOKUP(Z$11,index1970,Query!$O103)/Z$9,IF($J$7=2,HLOOKUP(Z$11,index1970,Query!$O103)/Z$9 * HLOOKUP(Z$11,comboutfac,Query!$O103),HLOOKUP(Z$11,index1970,Query!$O103)/Z$9 * HLOOKUP(Z$11,comboutfac,Query!$O103) /Z$8))</f>
        <v>1.1513775432341866</v>
      </c>
      <c r="AA69" s="110">
        <f ca="1">IF($J$7=1,HLOOKUP(AA$11,index1970,Query!$O103)/AA$9,IF($J$7=2,HLOOKUP(AA$11,index1970,Query!$O103)/AA$9 * HLOOKUP(AA$11,comboutfac,Query!$O103),HLOOKUP(AA$11,index1970,Query!$O103)/AA$9 * HLOOKUP(AA$11,comboutfac,Query!$O103) /AA$8))</f>
        <v>1.1509379924878083</v>
      </c>
      <c r="AB69" s="110">
        <f ca="1">IF($J$7=1,HLOOKUP(AB$11,index1970,Query!$O103)/AB$9,IF($J$7=2,HLOOKUP(AB$11,index1970,Query!$O103)/AB$9 * HLOOKUP(AB$11,comboutfac,Query!$O103),HLOOKUP(AB$11,index1970,Query!$O103)/AB$9 * HLOOKUP(AB$11,comboutfac,Query!$O103) /AB$8))</f>
        <v>1.1365378812046105</v>
      </c>
      <c r="AC69" s="110">
        <f ca="1">IF($J$7=1,HLOOKUP(AC$11,index1970,Query!$O103)/AC$9,IF($J$7=2,HLOOKUP(AC$11,index1970,Query!$O103)/AC$9 * HLOOKUP(AC$11,comboutfac,Query!$O103),HLOOKUP(AC$11,index1970,Query!$O103)/AC$9 * HLOOKUP(AC$11,comboutfac,Query!$O103) /AC$8))</f>
        <v>1.1728273876090543</v>
      </c>
      <c r="AD69" s="110">
        <f ca="1">IF($J$7=1,HLOOKUP(AD$11,index1970,Query!$O103)/AD$9,IF($J$7=2,HLOOKUP(AD$11,index1970,Query!$O103)/AD$9 * HLOOKUP(AD$11,comboutfac,Query!$O103),HLOOKUP(AD$11,index1970,Query!$O103)/AD$9 * HLOOKUP(AD$11,comboutfac,Query!$O103) /AD$8))</f>
        <v>1.1509379924878083</v>
      </c>
      <c r="AE69" s="110">
        <f ca="1">IF($J$7=1,HLOOKUP(AE$11,index1970,Query!$O103)/AE$9,IF($J$7=2,HLOOKUP(AE$11,index1970,Query!$O103)/AE$9 * HLOOKUP(AE$11,comboutfac,Query!$O103),HLOOKUP(AE$11,index1970,Query!$O103)/AE$9 * HLOOKUP(AE$11,comboutfac,Query!$O103) /AE$8))</f>
        <v>1.150937992487808</v>
      </c>
      <c r="AF69" s="110">
        <f ca="1">IF($J$7=1,HLOOKUP(AF$11,index1970,Query!$O103)/AF$9,IF($J$7=2,HLOOKUP(AF$11,index1970,Query!$O103)/AF$9 * HLOOKUP(AF$11,comboutfac,Query!$O103),HLOOKUP(AF$11,index1970,Query!$O103)/AF$9 * HLOOKUP(AF$11,comboutfac,Query!$O103) /AF$8))</f>
        <v>1.150937992487808</v>
      </c>
      <c r="AG69" s="110">
        <f ca="1">IF($J$7=1,HLOOKUP(AG$11,index1970,Query!$O103)/AG$9,IF($J$7=2,HLOOKUP(AG$11,index1970,Query!$O103)/AG$9 * HLOOKUP(AG$11,comboutfac,Query!$O103),HLOOKUP(AG$11,index1970,Query!$O103)/AG$9 * HLOOKUP(AG$11,comboutfac,Query!$O103) /AG$8))</f>
        <v>1.1509379924878083</v>
      </c>
      <c r="AH69" s="110">
        <f ca="1">IF($J$7=1,HLOOKUP(AH$11,index1970,Query!$O103)/AH$9,IF($J$7=2,HLOOKUP(AH$11,index1970,Query!$O103)/AH$9 * HLOOKUP(AH$11,comboutfac,Query!$O103),HLOOKUP(AH$11,index1970,Query!$O103)/AH$9 * HLOOKUP(AH$11,comboutfac,Query!$O103) /AH$8))</f>
        <v>1.150937992487808</v>
      </c>
      <c r="AI69" s="110">
        <f ca="1">IF($J$7=1,HLOOKUP(AI$11,index1970,Query!$O103)/AI$9,IF($J$7=2,HLOOKUP(AI$11,index1970,Query!$O103)/AI$9 * HLOOKUP(AI$11,comboutfac,Query!$O103),HLOOKUP(AI$11,index1970,Query!$O103)/AI$9 * HLOOKUP(AI$11,comboutfac,Query!$O103) /AI$8))</f>
        <v>1.1507532913145773</v>
      </c>
      <c r="AJ69" s="110">
        <f ca="1">IF($J$7=1,HLOOKUP(AJ$11,index1970,Query!$O103)/AJ$9,IF($J$7=2,HLOOKUP(AJ$11,index1970,Query!$O103)/AJ$9 * HLOOKUP(AJ$11,comboutfac,Query!$O103),HLOOKUP(AJ$11,index1970,Query!$O103)/AJ$9 * HLOOKUP(AJ$11,comboutfac,Query!$O103) /AJ$8))</f>
        <v>1.150937992487808</v>
      </c>
      <c r="AK69" s="110">
        <f ca="1">IF($J$7=1,HLOOKUP(AK$11,index1970,Query!$O103)/AK$9,IF($J$7=2,HLOOKUP(AK$11,index1970,Query!$O103)/AK$9 * HLOOKUP(AK$11,comboutfac,Query!$O103),HLOOKUP(AK$11,index1970,Query!$O103)/AK$9 * HLOOKUP(AK$11,comboutfac,Query!$O103) /AK$8))</f>
        <v>1.150937992487808</v>
      </c>
      <c r="AL69" s="110">
        <f ca="1">IF($J$7=1,HLOOKUP(AL$11,index1970,Query!$O103)/AL$9,IF($J$7=2,HLOOKUP(AL$11,index1970,Query!$O103)/AL$9 * HLOOKUP(AL$11,comboutfac,Query!$O103),HLOOKUP(AL$11,index1970,Query!$O103)/AL$9 * HLOOKUP(AL$11,comboutfac,Query!$O103) /AL$8))</f>
        <v>1.185713886023583</v>
      </c>
      <c r="AM69" s="110">
        <f ca="1">IF($J$7=1,HLOOKUP(AM$11,index1970,Query!$O103)/AM$9,IF($J$7=2,HLOOKUP(AM$11,index1970,Query!$O103)/AM$9 * HLOOKUP(AM$11,comboutfac,Query!$O103),HLOOKUP(AM$11,index1970,Query!$O103)/AM$9 * HLOOKUP(AM$11,comboutfac,Query!$O103) /AM$8))</f>
        <v>1.150937992487808</v>
      </c>
      <c r="AN69" s="110">
        <f ca="1">IF($J$7=1,HLOOKUP(AN$11,index1970,Query!$O103)/AN$9,IF($J$7=2,HLOOKUP(AN$11,index1970,Query!$O103)/AN$9 * HLOOKUP(AN$11,comboutfac,Query!$O103),HLOOKUP(AN$11,index1970,Query!$O103)/AN$9 * HLOOKUP(AN$11,comboutfac,Query!$O103) /AN$8))</f>
        <v>1.1816827316261171</v>
      </c>
      <c r="AO69" s="110">
        <f ca="1">IF($J$7=1,HLOOKUP(AO$11,index1970,Query!$O103)/AO$9,IF($J$7=2,HLOOKUP(AO$11,index1970,Query!$O103)/AO$9 * HLOOKUP(AO$11,comboutfac,Query!$O103),HLOOKUP(AO$11,index1970,Query!$O103)/AO$9 * HLOOKUP(AO$11,comboutfac,Query!$O103) /AO$8))</f>
        <v>1.150937992487808</v>
      </c>
      <c r="AP69" s="110">
        <f ca="1">IF($J$7=1,HLOOKUP(AP$11,index1970,Query!$O103)/AP$9,IF($J$7=2,HLOOKUP(AP$11,index1970,Query!$O103)/AP$9 * HLOOKUP(AP$11,comboutfac,Query!$O103),HLOOKUP(AP$11,index1970,Query!$O103)/AP$9 * HLOOKUP(AP$11,comboutfac,Query!$O103) /AP$8))</f>
        <v>1.150937992487808</v>
      </c>
      <c r="AQ69" s="647">
        <f ca="1">IF($J$7=1,HLOOKUP(AQ$11,index1970,Query!$O103)/AQ$9,IF($J$7=2,HLOOKUP(AQ$11,index1970,Query!$O103)/AQ$9 * HLOOKUP(AQ$11,comboutfac,Query!$O103),HLOOKUP(AQ$11,index1970,Query!$O103)/AQ$9 * HLOOKUP(AQ$11,comboutfac,Query!$O103) /AQ$8))</f>
        <v>1.150937992487808</v>
      </c>
      <c r="AR69" s="110">
        <f ca="1">IF($J$7=1,HLOOKUP(AR$11,index1970,Query!$O103)/AR$9,IF($J$7=2,HLOOKUP(AR$11,index1970,Query!$O103)/AR$9 * HLOOKUP(AR$11,comboutfac,Query!$O103),HLOOKUP(AR$11,index1970,Query!$O103)/AR$9 * HLOOKUP(AR$11,comboutfac,Query!$O103) /AR$8))</f>
        <v>1.1509379924878083</v>
      </c>
      <c r="AS69" s="194"/>
    </row>
    <row r="70" spans="1:45">
      <c r="A70" s="111">
        <f t="shared" si="8"/>
        <v>2025</v>
      </c>
      <c r="B70" s="110">
        <f ca="1">IF($J$7=1,HLOOKUP(B$11,index1970,Query!$O104)/B$9,IF($J$7=2,HLOOKUP(B$11,index1970,Query!$O104)/B$9 * HLOOKUP(B$11,comboutfac,Query!$O104),HLOOKUP(B$11,index1970,Query!$O104)/B$9 * HLOOKUP(B$11,comboutfac,Query!$O104) /B$8))</f>
        <v>1.1739567523375642</v>
      </c>
      <c r="C70" s="110">
        <f ca="1">IF($J$7=1,HLOOKUP(C$11,index1970,Query!$O104)/C$9,IF($J$7=2,HLOOKUP(C$11,index1970,Query!$O104)/C$9 * HLOOKUP(C$11,comboutfac,Query!$O104),HLOOKUP(C$11,index1970,Query!$O104)/C$9 * HLOOKUP(C$11,comboutfac,Query!$O104) /C$8))</f>
        <v>1.1739567523375645</v>
      </c>
      <c r="D70" s="110">
        <f ca="1">IF($J$7=1,HLOOKUP(D$11,index1970,Query!$O104)/D$9,IF($J$7=2,HLOOKUP(D$11,index1970,Query!$O104)/D$9 * HLOOKUP(D$11,comboutfac,Query!$O104),HLOOKUP(D$11,index1970,Query!$O104)/D$9 * HLOOKUP(D$11,comboutfac,Query!$O104) /D$8))</f>
        <v>1.1739567523375645</v>
      </c>
      <c r="E70" s="110">
        <f ca="1">IF($J$7=1,HLOOKUP(E$11,index1970,Query!$O104)/E$9,IF($J$7=2,HLOOKUP(E$11,index1970,Query!$O104)/E$9 * HLOOKUP(E$11,comboutfac,Query!$O104),HLOOKUP(E$11,index1970,Query!$O104)/E$9 * HLOOKUP(E$11,comboutfac,Query!$O104) /E$8))</f>
        <v>1.1520652535704088</v>
      </c>
      <c r="F70" s="110">
        <f ca="1">IF($J$7=1,HLOOKUP(F$11,index1970,Query!$O104)/F$9,IF($J$7=2,HLOOKUP(F$11,index1970,Query!$O104)/F$9 * HLOOKUP(F$11,comboutfac,Query!$O104),HLOOKUP(F$11,index1970,Query!$O104)/F$9 * HLOOKUP(F$11,comboutfac,Query!$O104) /F$8))</f>
        <v>1.1739567523375645</v>
      </c>
      <c r="G70" s="110">
        <f ca="1">IF($J$7=1,HLOOKUP(G$11,index1970,Query!$O104)/G$9,IF($J$7=2,HLOOKUP(G$11,index1970,Query!$O104)/G$9 * HLOOKUP(G$11,comboutfac,Query!$O104),HLOOKUP(G$11,index1970,Query!$O104)/G$9 * HLOOKUP(G$11,comboutfac,Query!$O104) /G$8))</f>
        <v>1.1739567523375645</v>
      </c>
      <c r="H70" s="110">
        <f ca="1">IF($J$7=1,HLOOKUP(H$11,index1970,Query!$O104)/H$9,IF($J$7=2,HLOOKUP(H$11,index1970,Query!$O104)/H$9 * HLOOKUP(H$11,comboutfac,Query!$O104),HLOOKUP(H$11,index1970,Query!$O104)/H$9 * HLOOKUP(H$11,comboutfac,Query!$O104) /H$8))</f>
        <v>1.1739567523375645</v>
      </c>
      <c r="I70" s="110">
        <f ca="1">IF($J$7=1,HLOOKUP(I$11,index1970,Query!$O104)/I$9,IF($J$7=2,HLOOKUP(I$11,index1970,Query!$O104)/I$9 * HLOOKUP(I$11,comboutfac,Query!$O104),HLOOKUP(I$11,index1970,Query!$O104)/I$9 * HLOOKUP(I$11,comboutfac,Query!$O104) /I$8))</f>
        <v>1.1708851485699516</v>
      </c>
      <c r="J70" s="110">
        <f ca="1">IF($J$7=1,HLOOKUP(J$11,index1970,Query!$O104)/J$9,IF($J$7=2,HLOOKUP(J$11,index1970,Query!$O104)/J$9 * HLOOKUP(J$11,comboutfac,Query!$O104),HLOOKUP(J$11,index1970,Query!$O104)/J$9 * HLOOKUP(J$11,comboutfac,Query!$O104) /J$8))</f>
        <v>1.3736472368210424</v>
      </c>
      <c r="K70" s="110">
        <f ca="1">IF($J$7=1,HLOOKUP(K$11,index1970,Query!$O104)/K$9,IF($J$7=2,HLOOKUP(K$11,index1970,Query!$O104)/K$9 * HLOOKUP(K$11,comboutfac,Query!$O104),HLOOKUP(K$11,index1970,Query!$O104)/K$9 * HLOOKUP(K$11,comboutfac,Query!$O104) /K$8))</f>
        <v>1.2300466060010355</v>
      </c>
      <c r="L70" s="110">
        <f ca="1">IF($J$7=1,HLOOKUP(L$11,index1970,Query!$O104)/L$9,IF($J$7=2,HLOOKUP(L$11,index1970,Query!$O104)/L$9 * HLOOKUP(L$11,comboutfac,Query!$O104),HLOOKUP(L$11,index1970,Query!$O104)/L$9 * HLOOKUP(L$11,comboutfac,Query!$O104) /L$8))</f>
        <v>1.1739567523375642</v>
      </c>
      <c r="M70" s="110">
        <f ca="1">IF($J$7=1,HLOOKUP(M$11,index1970,Query!$O104)/M$9,IF($J$7=2,HLOOKUP(M$11,index1970,Query!$O104)/M$9 * HLOOKUP(M$11,comboutfac,Query!$O104),HLOOKUP(M$11,index1970,Query!$O104)/M$9 * HLOOKUP(M$11,comboutfac,Query!$O104) /M$8))</f>
        <v>1.1739567523375642</v>
      </c>
      <c r="N70" s="110">
        <f ca="1">IF($J$7=1,HLOOKUP(N$11,index1970,Query!$O104)/N$9,IF($J$7=2,HLOOKUP(N$11,index1970,Query!$O104)/N$9 * HLOOKUP(N$11,comboutfac,Query!$O104),HLOOKUP(N$11,index1970,Query!$O104)/N$9 * HLOOKUP(N$11,comboutfac,Query!$O104) /N$8))</f>
        <v>1.1739567523375645</v>
      </c>
      <c r="O70" s="110">
        <f ca="1">IF($J$7=1,HLOOKUP(O$11,index1970,Query!$O104)/O$9,IF($J$7=2,HLOOKUP(O$11,index1970,Query!$O104)/O$9 * HLOOKUP(O$11,comboutfac,Query!$O104),HLOOKUP(O$11,index1970,Query!$O104)/O$9 * HLOOKUP(O$11,comboutfac,Query!$O104) /O$8))</f>
        <v>1.1739567523375645</v>
      </c>
      <c r="P70" s="110">
        <f ca="1">IF($J$7=1,HLOOKUP(P$11,index1970,Query!$O104)/P$9,IF($J$7=2,HLOOKUP(P$11,index1970,Query!$O104)/P$9 * HLOOKUP(P$11,comboutfac,Query!$O104),HLOOKUP(P$11,index1970,Query!$O104)/P$9 * HLOOKUP(P$11,comboutfac,Query!$O104) /P$8))</f>
        <v>1.2139075904464851</v>
      </c>
      <c r="Q70" s="110">
        <f ca="1">IF($J$7=1,HLOOKUP(Q$11,index1970,Query!$O104)/Q$9,IF($J$7=2,HLOOKUP(Q$11,index1970,Query!$O104)/Q$9 * HLOOKUP(Q$11,comboutfac,Query!$O104),HLOOKUP(Q$11,index1970,Query!$O104)/Q$9 * HLOOKUP(Q$11,comboutfac,Query!$O104) /Q$8))</f>
        <v>1.1739567523375642</v>
      </c>
      <c r="R70" s="110">
        <f ca="1">IF($J$7=1,HLOOKUP(R$11,index1970,Query!$O104)/R$9,IF($J$7=2,HLOOKUP(R$11,index1970,Query!$O104)/R$9 * HLOOKUP(R$11,comboutfac,Query!$O104),HLOOKUP(R$11,index1970,Query!$O104)/R$9 * HLOOKUP(R$11,comboutfac,Query!$O104) /R$8))</f>
        <v>1.2148924171633073</v>
      </c>
      <c r="S70" s="110">
        <f ca="1">IF($J$7=1,HLOOKUP(S$11,index1970,Query!$O104)/S$9,IF($J$7=2,HLOOKUP(S$11,index1970,Query!$O104)/S$9 * HLOOKUP(S$11,comboutfac,Query!$O104),HLOOKUP(S$11,index1970,Query!$O104)/S$9 * HLOOKUP(S$11,comboutfac,Query!$O104) /S$8))</f>
        <v>1.1739567523375642</v>
      </c>
      <c r="T70" s="110">
        <f ca="1">IF($J$7=1,HLOOKUP(T$11,index1970,Query!$O104)/T$9,IF($J$7=2,HLOOKUP(T$11,index1970,Query!$O104)/T$9 * HLOOKUP(T$11,comboutfac,Query!$O104),HLOOKUP(T$11,index1970,Query!$O104)/T$9 * HLOOKUP(T$11,comboutfac,Query!$O104) /T$8))</f>
        <v>1.1739567523375642</v>
      </c>
      <c r="U70" s="110">
        <f ca="1">IF($J$7=1,HLOOKUP(U$11,index1970,Query!$O104)/U$9,IF($J$7=2,HLOOKUP(U$11,index1970,Query!$O104)/U$9 * HLOOKUP(U$11,comboutfac,Query!$O104),HLOOKUP(U$11,index1970,Query!$O104)/U$9 * HLOOKUP(U$11,comboutfac,Query!$O104) /U$8))</f>
        <v>1.1739567523375642</v>
      </c>
      <c r="V70" s="110">
        <f ca="1">IF($J$7=1,HLOOKUP(V$11,index1970,Query!$O104)/V$9,IF($J$7=2,HLOOKUP(V$11,index1970,Query!$O104)/V$9 * HLOOKUP(V$11,comboutfac,Query!$O104),HLOOKUP(V$11,index1970,Query!$O104)/V$9 * HLOOKUP(V$11,comboutfac,Query!$O104) /V$8))</f>
        <v>1.1739567523375645</v>
      </c>
      <c r="W70" s="110">
        <f ca="1">IF($J$7=1,HLOOKUP(W$11,index1970,Query!$O104)/W$9,IF($J$7=2,HLOOKUP(W$11,index1970,Query!$O104)/W$9 * HLOOKUP(W$11,comboutfac,Query!$O104),HLOOKUP(W$11,index1970,Query!$O104)/W$9 * HLOOKUP(W$11,comboutfac,Query!$O104) /W$8))</f>
        <v>1.1715758785824424</v>
      </c>
      <c r="X70" s="110">
        <f ca="1">IF($J$7=1,HLOOKUP(X$11,index1970,Query!$O104)/X$9,IF($J$7=2,HLOOKUP(X$11,index1970,Query!$O104)/X$9 * HLOOKUP(X$11,comboutfac,Query!$O104),HLOOKUP(X$11,index1970,Query!$O104)/X$9 * HLOOKUP(X$11,comboutfac,Query!$O104) /X$8))</f>
        <v>1.1739567523375645</v>
      </c>
      <c r="Y70" s="110">
        <f ca="1">IF($J$7=1,HLOOKUP(Y$11,index1970,Query!$O104)/Y$9,IF($J$7=2,HLOOKUP(Y$11,index1970,Query!$O104)/Y$9 * HLOOKUP(Y$11,comboutfac,Query!$O104),HLOOKUP(Y$11,index1970,Query!$O104)/Y$9 * HLOOKUP(Y$11,comboutfac,Query!$O104) /Y$8))</f>
        <v>1.1751584694946824</v>
      </c>
      <c r="Z70" s="110">
        <f ca="1">IF($J$7=1,HLOOKUP(Z$11,index1970,Query!$O104)/Z$9,IF($J$7=2,HLOOKUP(Z$11,index1970,Query!$O104)/Z$9 * HLOOKUP(Z$11,comboutfac,Query!$O104),HLOOKUP(Z$11,index1970,Query!$O104)/Z$9 * HLOOKUP(Z$11,comboutfac,Query!$O104) /Z$8))</f>
        <v>1.1754701756905228</v>
      </c>
      <c r="AA70" s="110">
        <f ca="1">IF($J$7=1,HLOOKUP(AA$11,index1970,Query!$O104)/AA$9,IF($J$7=2,HLOOKUP(AA$11,index1970,Query!$O104)/AA$9 * HLOOKUP(AA$11,comboutfac,Query!$O104),HLOOKUP(AA$11,index1970,Query!$O104)/AA$9 * HLOOKUP(AA$11,comboutfac,Query!$O104) /AA$8))</f>
        <v>1.1739567523375645</v>
      </c>
      <c r="AB70" s="110">
        <f ca="1">IF($J$7=1,HLOOKUP(AB$11,index1970,Query!$O104)/AB$9,IF($J$7=2,HLOOKUP(AB$11,index1970,Query!$O104)/AB$9 * HLOOKUP(AB$11,comboutfac,Query!$O104),HLOOKUP(AB$11,index1970,Query!$O104)/AB$9 * HLOOKUP(AB$11,comboutfac,Query!$O104) /AB$8))</f>
        <v>1.1599685192358105</v>
      </c>
      <c r="AC70" s="110">
        <f ca="1">IF($J$7=1,HLOOKUP(AC$11,index1970,Query!$O104)/AC$9,IF($J$7=2,HLOOKUP(AC$11,index1970,Query!$O104)/AC$9 * HLOOKUP(AC$11,comboutfac,Query!$O104),HLOOKUP(AC$11,index1970,Query!$O104)/AC$9 * HLOOKUP(AC$11,comboutfac,Query!$O104) /AC$8))</f>
        <v>1.1974387771906616</v>
      </c>
      <c r="AD70" s="110">
        <f ca="1">IF($J$7=1,HLOOKUP(AD$11,index1970,Query!$O104)/AD$9,IF($J$7=2,HLOOKUP(AD$11,index1970,Query!$O104)/AD$9 * HLOOKUP(AD$11,comboutfac,Query!$O104),HLOOKUP(AD$11,index1970,Query!$O104)/AD$9 * HLOOKUP(AD$11,comboutfac,Query!$O104) /AD$8))</f>
        <v>1.1739567523375645</v>
      </c>
      <c r="AE70" s="110">
        <f ca="1">IF($J$7=1,HLOOKUP(AE$11,index1970,Query!$O104)/AE$9,IF($J$7=2,HLOOKUP(AE$11,index1970,Query!$O104)/AE$9 * HLOOKUP(AE$11,comboutfac,Query!$O104),HLOOKUP(AE$11,index1970,Query!$O104)/AE$9 * HLOOKUP(AE$11,comboutfac,Query!$O104) /AE$8))</f>
        <v>1.1739567523375642</v>
      </c>
      <c r="AF70" s="110">
        <f ca="1">IF($J$7=1,HLOOKUP(AF$11,index1970,Query!$O104)/AF$9,IF($J$7=2,HLOOKUP(AF$11,index1970,Query!$O104)/AF$9 * HLOOKUP(AF$11,comboutfac,Query!$O104),HLOOKUP(AF$11,index1970,Query!$O104)/AF$9 * HLOOKUP(AF$11,comboutfac,Query!$O104) /AF$8))</f>
        <v>1.173956752337564</v>
      </c>
      <c r="AG70" s="110">
        <f ca="1">IF($J$7=1,HLOOKUP(AG$11,index1970,Query!$O104)/AG$9,IF($J$7=2,HLOOKUP(AG$11,index1970,Query!$O104)/AG$9 * HLOOKUP(AG$11,comboutfac,Query!$O104),HLOOKUP(AG$11,index1970,Query!$O104)/AG$9 * HLOOKUP(AG$11,comboutfac,Query!$O104) /AG$8))</f>
        <v>1.1739567523375642</v>
      </c>
      <c r="AH70" s="110">
        <f ca="1">IF($J$7=1,HLOOKUP(AH$11,index1970,Query!$O104)/AH$9,IF($J$7=2,HLOOKUP(AH$11,index1970,Query!$O104)/AH$9 * HLOOKUP(AH$11,comboutfac,Query!$O104),HLOOKUP(AH$11,index1970,Query!$O104)/AH$9 * HLOOKUP(AH$11,comboutfac,Query!$O104) /AH$8))</f>
        <v>1.1739567523375642</v>
      </c>
      <c r="AI70" s="110">
        <f ca="1">IF($J$7=1,HLOOKUP(AI$11,index1970,Query!$O104)/AI$9,IF($J$7=2,HLOOKUP(AI$11,index1970,Query!$O104)/AI$9 * HLOOKUP(AI$11,comboutfac,Query!$O104),HLOOKUP(AI$11,index1970,Query!$O104)/AI$9 * HLOOKUP(AI$11,comboutfac,Query!$O104) /AI$8))</f>
        <v>1.1737807388319359</v>
      </c>
      <c r="AJ70" s="110">
        <f ca="1">IF($J$7=1,HLOOKUP(AJ$11,index1970,Query!$O104)/AJ$9,IF($J$7=2,HLOOKUP(AJ$11,index1970,Query!$O104)/AJ$9 * HLOOKUP(AJ$11,comboutfac,Query!$O104),HLOOKUP(AJ$11,index1970,Query!$O104)/AJ$9 * HLOOKUP(AJ$11,comboutfac,Query!$O104) /AJ$8))</f>
        <v>1.1739567523375642</v>
      </c>
      <c r="AK70" s="110">
        <f ca="1">IF($J$7=1,HLOOKUP(AK$11,index1970,Query!$O104)/AK$9,IF($J$7=2,HLOOKUP(AK$11,index1970,Query!$O104)/AK$9 * HLOOKUP(AK$11,comboutfac,Query!$O104),HLOOKUP(AK$11,index1970,Query!$O104)/AK$9 * HLOOKUP(AK$11,comboutfac,Query!$O104) /AK$8))</f>
        <v>1.1739567523375642</v>
      </c>
      <c r="AL70" s="110">
        <f ca="1">IF($J$7=1,HLOOKUP(AL$11,index1970,Query!$O104)/AL$9,IF($J$7=2,HLOOKUP(AL$11,index1970,Query!$O104)/AL$9 * HLOOKUP(AL$11,comboutfac,Query!$O104),HLOOKUP(AL$11,index1970,Query!$O104)/AL$9 * HLOOKUP(AL$11,comboutfac,Query!$O104) /AL$8))</f>
        <v>1.2143539395528857</v>
      </c>
      <c r="AM70" s="110">
        <f ca="1">IF($J$7=1,HLOOKUP(AM$11,index1970,Query!$O104)/AM$9,IF($J$7=2,HLOOKUP(AM$11,index1970,Query!$O104)/AM$9 * HLOOKUP(AM$11,comboutfac,Query!$O104),HLOOKUP(AM$11,index1970,Query!$O104)/AM$9 * HLOOKUP(AM$11,comboutfac,Query!$O104) /AM$8))</f>
        <v>1.1739567523375642</v>
      </c>
      <c r="AN70" s="110">
        <f ca="1">IF($J$7=1,HLOOKUP(AN$11,index1970,Query!$O104)/AN$9,IF($J$7=2,HLOOKUP(AN$11,index1970,Query!$O104)/AN$9 * HLOOKUP(AN$11,comboutfac,Query!$O104),HLOOKUP(AN$11,index1970,Query!$O104)/AN$9 * HLOOKUP(AN$11,comboutfac,Query!$O104) /AN$8))</f>
        <v>1.2098414078975643</v>
      </c>
      <c r="AO70" s="110">
        <f ca="1">IF($J$7=1,HLOOKUP(AO$11,index1970,Query!$O104)/AO$9,IF($J$7=2,HLOOKUP(AO$11,index1970,Query!$O104)/AO$9 * HLOOKUP(AO$11,comboutfac,Query!$O104),HLOOKUP(AO$11,index1970,Query!$O104)/AO$9 * HLOOKUP(AO$11,comboutfac,Query!$O104) /AO$8))</f>
        <v>1.1739567523375642</v>
      </c>
      <c r="AP70" s="110">
        <f ca="1">IF($J$7=1,HLOOKUP(AP$11,index1970,Query!$O104)/AP$9,IF($J$7=2,HLOOKUP(AP$11,index1970,Query!$O104)/AP$9 * HLOOKUP(AP$11,comboutfac,Query!$O104),HLOOKUP(AP$11,index1970,Query!$O104)/AP$9 * HLOOKUP(AP$11,comboutfac,Query!$O104) /AP$8))</f>
        <v>1.173956752337564</v>
      </c>
      <c r="AQ70" s="647">
        <f ca="1">IF($J$7=1,HLOOKUP(AQ$11,index1970,Query!$O104)/AQ$9,IF($J$7=2,HLOOKUP(AQ$11,index1970,Query!$O104)/AQ$9 * HLOOKUP(AQ$11,comboutfac,Query!$O104),HLOOKUP(AQ$11,index1970,Query!$O104)/AQ$9 * HLOOKUP(AQ$11,comboutfac,Query!$O104) /AQ$8))</f>
        <v>1.1739567523375642</v>
      </c>
      <c r="AR70" s="110">
        <f ca="1">IF($J$7=1,HLOOKUP(AR$11,index1970,Query!$O104)/AR$9,IF($J$7=2,HLOOKUP(AR$11,index1970,Query!$O104)/AR$9 * HLOOKUP(AR$11,comboutfac,Query!$O104),HLOOKUP(AR$11,index1970,Query!$O104)/AR$9 * HLOOKUP(AR$11,comboutfac,Query!$O104) /AR$8))</f>
        <v>1.1739567523375642</v>
      </c>
    </row>
  </sheetData>
  <mergeCells count="7">
    <mergeCell ref="A2:A3"/>
    <mergeCell ref="AB2:AC4"/>
    <mergeCell ref="B1:C1"/>
    <mergeCell ref="AD2:AE4"/>
    <mergeCell ref="I4:J4"/>
    <mergeCell ref="B4:D4"/>
    <mergeCell ref="Q1:R1"/>
  </mergeCells>
  <phoneticPr fontId="0" type="noConversion"/>
  <conditionalFormatting sqref="A14:A69">
    <cfRule type="cellIs" dxfId="40" priority="9" stopIfTrue="1" operator="equal">
      <formula>$E$4</formula>
    </cfRule>
  </conditionalFormatting>
  <conditionalFormatting sqref="B14:AS69">
    <cfRule type="cellIs" dxfId="39" priority="10" stopIfTrue="1" operator="equal">
      <formula>1</formula>
    </cfRule>
  </conditionalFormatting>
  <conditionalFormatting sqref="B12:AR12">
    <cfRule type="expression" dxfId="38" priority="3" stopIfTrue="1">
      <formula>NOT(ISBLANK(B12))</formula>
    </cfRule>
  </conditionalFormatting>
  <conditionalFormatting sqref="C12">
    <cfRule type="expression" dxfId="37" priority="4">
      <formula>" "</formula>
    </cfRule>
  </conditionalFormatting>
  <conditionalFormatting sqref="A70">
    <cfRule type="cellIs" dxfId="36" priority="1" stopIfTrue="1" operator="equal">
      <formula>$E$4</formula>
    </cfRule>
  </conditionalFormatting>
  <conditionalFormatting sqref="B70:AR70">
    <cfRule type="cellIs" dxfId="35" priority="2" stopIfTrue="1" operator="equal">
      <formula>1</formula>
    </cfRule>
  </conditionalFormatting>
  <hyperlinks>
    <hyperlink ref="Q1:R1" location="Main!A1" display="Return to Main"/>
  </hyperlinks>
  <pageMargins left="0.1" right="0.1" top="0.18" bottom="0.18" header="0.5" footer="0.5"/>
  <pageSetup scale="68" fitToWidth="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Drop Down 1">
              <controlPr defaultSize="0" autoLine="0" autoPict="0">
                <anchor moveWithCells="1">
                  <from>
                    <xdr:col>10</xdr:col>
                    <xdr:colOff>304800</xdr:colOff>
                    <xdr:row>3</xdr:row>
                    <xdr:rowOff>9525</xdr:rowOff>
                  </from>
                  <to>
                    <xdr:col>13</xdr:col>
                    <xdr:colOff>285750</xdr:colOff>
                    <xdr:row>3</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CR57"/>
  <sheetViews>
    <sheetView showGridLines="0" showRowColHeaders="0" workbookViewId="0">
      <selection activeCell="B10" sqref="B10"/>
    </sheetView>
  </sheetViews>
  <sheetFormatPr defaultRowHeight="12.75"/>
  <cols>
    <col min="1" max="1" width="9.140625" style="456"/>
    <col min="2" max="2" width="96.7109375" customWidth="1"/>
    <col min="3" max="3" width="17.7109375" customWidth="1"/>
    <col min="4" max="4" width="10.5703125" customWidth="1"/>
    <col min="6" max="6" width="9.5703125" customWidth="1"/>
    <col min="7" max="18" width="9.28515625" bestFit="1" customWidth="1"/>
    <col min="19" max="19" width="9.85546875" bestFit="1" customWidth="1"/>
    <col min="20" max="20" width="9.28515625" bestFit="1" customWidth="1"/>
    <col min="21" max="21" width="9.85546875" bestFit="1" customWidth="1"/>
    <col min="22" max="22" width="9.28515625" bestFit="1" customWidth="1"/>
    <col min="23" max="23" width="9.85546875" bestFit="1" customWidth="1"/>
    <col min="24" max="24" width="9.28515625" bestFit="1" customWidth="1"/>
    <col min="25" max="25" width="9.85546875" bestFit="1" customWidth="1"/>
    <col min="26" max="26" width="9.28515625" bestFit="1" customWidth="1"/>
    <col min="27" max="27" width="9.85546875" bestFit="1" customWidth="1"/>
    <col min="28" max="29" width="9.28515625" bestFit="1" customWidth="1"/>
    <col min="30" max="30" width="9.85546875" bestFit="1" customWidth="1"/>
    <col min="31" max="34" width="9.28515625" bestFit="1" customWidth="1"/>
    <col min="35" max="35" width="9.85546875" bestFit="1" customWidth="1"/>
    <col min="36" max="37" width="9.28515625" bestFit="1" customWidth="1"/>
    <col min="38" max="38" width="9.85546875" bestFit="1" customWidth="1"/>
    <col min="39" max="43" width="9.28515625" bestFit="1" customWidth="1"/>
    <col min="44" max="44" width="9.85546875" bestFit="1" customWidth="1"/>
    <col min="45" max="50" width="9.28515625" bestFit="1" customWidth="1"/>
    <col min="51" max="51" width="9.85546875" bestFit="1" customWidth="1"/>
    <col min="52" max="95" width="9.28515625" bestFit="1" customWidth="1"/>
  </cols>
  <sheetData>
    <row r="1" spans="1:96" s="306" customFormat="1">
      <c r="A1" s="456"/>
    </row>
    <row r="2" spans="1:96" s="306" customFormat="1" ht="15.75">
      <c r="A2" s="456"/>
      <c r="B2" s="664" t="s">
        <v>722</v>
      </c>
    </row>
    <row r="3" spans="1:96" s="306" customFormat="1">
      <c r="A3" s="456"/>
    </row>
    <row r="4" spans="1:96" s="306" customFormat="1">
      <c r="A4" s="456"/>
    </row>
    <row r="5" spans="1:96" s="306" customFormat="1">
      <c r="A5" s="456"/>
    </row>
    <row r="6" spans="1:96" s="306" customFormat="1" ht="20.100000000000001" customHeight="1">
      <c r="A6" s="456"/>
      <c r="D6" s="659" t="s">
        <v>65</v>
      </c>
      <c r="F6" s="462" t="str">
        <f>IF('Multi Appn'!J7=1,"Raw Index",IF('Multi Appn'!J7=2,"Weighted Index","Budget Year Index"))</f>
        <v>Raw Index</v>
      </c>
    </row>
    <row r="7" spans="1:96" s="306" customFormat="1" ht="20.100000000000001" customHeight="1">
      <c r="A7" s="456"/>
      <c r="B7" s="462" t="s">
        <v>721</v>
      </c>
      <c r="D7" s="659">
        <f>'Multi Appn'!E4</f>
        <v>2017</v>
      </c>
    </row>
    <row r="8" spans="1:96" s="306" customFormat="1">
      <c r="A8" s="456"/>
    </row>
    <row r="9" spans="1:96" s="306" customFormat="1">
      <c r="A9" s="456"/>
    </row>
    <row r="10" spans="1:96">
      <c r="B10" s="660" t="s">
        <v>290</v>
      </c>
      <c r="C10" s="650" t="s">
        <v>712</v>
      </c>
      <c r="D10" s="651">
        <v>1970</v>
      </c>
      <c r="E10" s="651">
        <v>1971</v>
      </c>
      <c r="F10" s="651">
        <v>1972</v>
      </c>
      <c r="G10" s="651">
        <v>1973</v>
      </c>
      <c r="H10" s="651">
        <v>1974</v>
      </c>
      <c r="I10" s="651">
        <v>1975</v>
      </c>
      <c r="J10" s="651">
        <v>1976</v>
      </c>
      <c r="K10" s="651" t="s">
        <v>1</v>
      </c>
      <c r="L10" s="651">
        <v>1977</v>
      </c>
      <c r="M10" s="651">
        <v>1978</v>
      </c>
      <c r="N10" s="651">
        <v>1979</v>
      </c>
      <c r="O10" s="651">
        <v>1980</v>
      </c>
      <c r="P10" s="651">
        <v>1981</v>
      </c>
      <c r="Q10" s="651">
        <v>1982</v>
      </c>
      <c r="R10" s="651">
        <v>1983</v>
      </c>
      <c r="S10" s="651">
        <v>1984</v>
      </c>
      <c r="T10" s="651">
        <v>1985</v>
      </c>
      <c r="U10" s="651">
        <v>1986</v>
      </c>
      <c r="V10" s="651">
        <v>1987</v>
      </c>
      <c r="W10" s="651">
        <v>1988</v>
      </c>
      <c r="X10" s="651">
        <v>1989</v>
      </c>
      <c r="Y10" s="651">
        <v>1990</v>
      </c>
      <c r="Z10" s="651">
        <v>1991</v>
      </c>
      <c r="AA10" s="651">
        <v>1992</v>
      </c>
      <c r="AB10" s="651">
        <v>1993</v>
      </c>
      <c r="AC10" s="651">
        <v>1994</v>
      </c>
      <c r="AD10" s="651">
        <v>1995</v>
      </c>
      <c r="AE10" s="651">
        <v>1996</v>
      </c>
      <c r="AF10" s="651">
        <v>1997</v>
      </c>
      <c r="AG10" s="651">
        <v>1998</v>
      </c>
      <c r="AH10" s="651">
        <v>1999</v>
      </c>
      <c r="AI10" s="651">
        <v>2000</v>
      </c>
      <c r="AJ10" s="651">
        <v>2001</v>
      </c>
      <c r="AK10" s="651">
        <v>2002</v>
      </c>
      <c r="AL10" s="651">
        <v>2003</v>
      </c>
      <c r="AM10" s="651">
        <v>2004</v>
      </c>
      <c r="AN10" s="651">
        <v>2005</v>
      </c>
      <c r="AO10" s="651">
        <v>2006</v>
      </c>
      <c r="AP10" s="651">
        <v>2007</v>
      </c>
      <c r="AQ10" s="651">
        <v>2008</v>
      </c>
      <c r="AR10" s="651">
        <v>2009</v>
      </c>
      <c r="AS10" s="651">
        <v>2010</v>
      </c>
      <c r="AT10" s="651">
        <v>2011</v>
      </c>
      <c r="AU10" s="651">
        <v>2012</v>
      </c>
      <c r="AV10" s="651">
        <v>2013</v>
      </c>
      <c r="AW10" s="651">
        <v>2014</v>
      </c>
      <c r="AX10" s="651">
        <v>2015</v>
      </c>
      <c r="AY10" s="651">
        <v>2016</v>
      </c>
      <c r="AZ10" s="651">
        <v>2017</v>
      </c>
      <c r="BA10" s="651">
        <v>2018</v>
      </c>
      <c r="BB10" s="651">
        <v>2019</v>
      </c>
      <c r="BC10" s="651">
        <v>2020</v>
      </c>
      <c r="BD10" s="651">
        <v>2021</v>
      </c>
      <c r="BE10" s="651">
        <v>2022</v>
      </c>
      <c r="BF10" s="651">
        <v>2023</v>
      </c>
      <c r="BG10" s="651">
        <v>2024</v>
      </c>
      <c r="BH10" s="651">
        <v>2025</v>
      </c>
      <c r="BI10" s="651">
        <v>2026</v>
      </c>
      <c r="BJ10" s="651">
        <v>2027</v>
      </c>
      <c r="BK10" s="651">
        <v>2028</v>
      </c>
      <c r="BL10" s="651">
        <v>2029</v>
      </c>
      <c r="BM10" s="651">
        <v>2030</v>
      </c>
      <c r="BN10" s="651">
        <v>2031</v>
      </c>
      <c r="BO10" s="651">
        <v>2032</v>
      </c>
      <c r="BP10" s="651">
        <v>2033</v>
      </c>
      <c r="BQ10" s="651">
        <v>2034</v>
      </c>
      <c r="BR10" s="651">
        <v>2035</v>
      </c>
      <c r="BS10" s="651">
        <v>2036</v>
      </c>
      <c r="BT10" s="651">
        <v>2037</v>
      </c>
      <c r="BU10" s="651">
        <v>2038</v>
      </c>
      <c r="BV10" s="651">
        <v>2039</v>
      </c>
      <c r="BW10" s="651">
        <v>2040</v>
      </c>
      <c r="BX10" s="651">
        <v>2041</v>
      </c>
      <c r="BY10" s="651">
        <v>2042</v>
      </c>
      <c r="BZ10" s="651">
        <v>2043</v>
      </c>
      <c r="CA10" s="651">
        <v>2044</v>
      </c>
      <c r="CB10" s="651">
        <v>2045</v>
      </c>
      <c r="CC10" s="651">
        <v>2046</v>
      </c>
      <c r="CD10" s="651">
        <v>2047</v>
      </c>
      <c r="CE10" s="651">
        <v>2048</v>
      </c>
      <c r="CF10" s="651">
        <v>2049</v>
      </c>
      <c r="CG10" s="651">
        <v>2050</v>
      </c>
      <c r="CH10" s="651">
        <v>2051</v>
      </c>
      <c r="CI10" s="651">
        <v>2052</v>
      </c>
      <c r="CJ10" s="651">
        <v>2053</v>
      </c>
      <c r="CK10" s="651">
        <v>2054</v>
      </c>
      <c r="CL10" s="651">
        <v>2055</v>
      </c>
      <c r="CM10" s="651">
        <v>2056</v>
      </c>
      <c r="CN10" s="651">
        <v>2057</v>
      </c>
      <c r="CO10" s="651">
        <v>2058</v>
      </c>
      <c r="CP10" s="651">
        <v>2059</v>
      </c>
      <c r="CQ10" s="651">
        <v>2060</v>
      </c>
    </row>
    <row r="11" spans="1:96">
      <c r="B11" s="661"/>
      <c r="C11" s="662"/>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2"/>
    </row>
    <row r="12" spans="1:96">
      <c r="B12" s="661"/>
      <c r="C12" s="663"/>
      <c r="D12" s="98"/>
      <c r="E12" s="98"/>
      <c r="F12" s="98"/>
      <c r="G12" s="98"/>
      <c r="H12" s="98"/>
      <c r="I12" s="98"/>
      <c r="J12" s="98"/>
      <c r="K12" s="98"/>
      <c r="L12" s="98"/>
      <c r="M12" s="98"/>
      <c r="N12" s="98"/>
      <c r="O12" s="98"/>
      <c r="P12" s="98"/>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c r="BG12" s="98"/>
      <c r="BH12" s="98"/>
      <c r="BI12" s="98"/>
      <c r="BJ12" s="98"/>
      <c r="BK12" s="98"/>
      <c r="BL12" s="98"/>
      <c r="BM12" s="98"/>
      <c r="BN12" s="98"/>
      <c r="BO12" s="98"/>
      <c r="BP12" s="98"/>
      <c r="BQ12" s="98"/>
      <c r="BR12" s="98"/>
      <c r="BS12" s="98"/>
      <c r="BT12" s="98"/>
      <c r="BU12" s="98"/>
      <c r="BV12" s="98"/>
      <c r="BW12" s="98"/>
      <c r="BX12" s="98"/>
      <c r="BY12" s="98"/>
      <c r="BZ12" s="98"/>
      <c r="CA12" s="98"/>
      <c r="CB12" s="98"/>
      <c r="CC12" s="98"/>
      <c r="CD12" s="98"/>
      <c r="CE12" s="98"/>
      <c r="CF12" s="98"/>
      <c r="CG12" s="98"/>
      <c r="CH12" s="98"/>
      <c r="CI12" s="98"/>
      <c r="CJ12" s="98"/>
      <c r="CK12" s="98"/>
      <c r="CL12" s="98"/>
      <c r="CM12" s="98"/>
      <c r="CN12" s="98"/>
      <c r="CO12" s="98"/>
      <c r="CP12" s="98"/>
      <c r="CQ12" s="98"/>
      <c r="CR12" s="2"/>
    </row>
    <row r="13" spans="1:96">
      <c r="B13" s="661"/>
      <c r="C13" s="663"/>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98"/>
      <c r="CB13" s="98"/>
      <c r="CC13" s="98"/>
      <c r="CD13" s="98"/>
      <c r="CE13" s="98"/>
      <c r="CF13" s="98"/>
      <c r="CG13" s="98"/>
      <c r="CH13" s="98"/>
      <c r="CI13" s="98"/>
      <c r="CJ13" s="98"/>
      <c r="CK13" s="98"/>
      <c r="CL13" s="98"/>
      <c r="CM13" s="98"/>
      <c r="CN13" s="98"/>
      <c r="CO13" s="98"/>
      <c r="CP13" s="98"/>
      <c r="CQ13" s="98"/>
      <c r="CR13" s="2"/>
    </row>
    <row r="14" spans="1:96">
      <c r="B14" s="661"/>
      <c r="C14" s="663"/>
      <c r="D14" s="98"/>
      <c r="E14" s="98"/>
      <c r="F14" s="98"/>
      <c r="G14" s="98"/>
      <c r="H14" s="98"/>
      <c r="I14" s="98"/>
      <c r="J14" s="98"/>
      <c r="K14" s="98"/>
      <c r="L14" s="98"/>
      <c r="M14" s="98"/>
      <c r="N14" s="98"/>
      <c r="O14" s="98"/>
      <c r="P14" s="98"/>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c r="BG14" s="98"/>
      <c r="BH14" s="98"/>
      <c r="BI14" s="98"/>
      <c r="BJ14" s="98"/>
      <c r="BK14" s="98"/>
      <c r="BL14" s="98"/>
      <c r="BM14" s="98"/>
      <c r="BN14" s="98"/>
      <c r="BO14" s="98"/>
      <c r="BP14" s="98"/>
      <c r="BQ14" s="98"/>
      <c r="BR14" s="98"/>
      <c r="BS14" s="98"/>
      <c r="BT14" s="98"/>
      <c r="BU14" s="98"/>
      <c r="BV14" s="98"/>
      <c r="BW14" s="98"/>
      <c r="BX14" s="98"/>
      <c r="BY14" s="98"/>
      <c r="BZ14" s="98"/>
      <c r="CA14" s="98"/>
      <c r="CB14" s="98"/>
      <c r="CC14" s="98"/>
      <c r="CD14" s="98"/>
      <c r="CE14" s="98"/>
      <c r="CF14" s="98"/>
      <c r="CG14" s="98"/>
      <c r="CH14" s="98"/>
      <c r="CI14" s="98"/>
      <c r="CJ14" s="98"/>
      <c r="CK14" s="98"/>
      <c r="CL14" s="98"/>
      <c r="CM14" s="98"/>
      <c r="CN14" s="98"/>
      <c r="CO14" s="98"/>
      <c r="CP14" s="98"/>
      <c r="CQ14" s="98"/>
      <c r="CR14" s="2"/>
    </row>
    <row r="15" spans="1:96">
      <c r="B15" s="661"/>
      <c r="C15" s="663"/>
      <c r="D15" s="98"/>
      <c r="E15" s="98"/>
      <c r="F15" s="98"/>
      <c r="G15" s="98"/>
      <c r="H15" s="98"/>
      <c r="I15" s="98"/>
      <c r="J15" s="98"/>
      <c r="K15" s="98"/>
      <c r="L15" s="98"/>
      <c r="M15" s="98"/>
      <c r="N15" s="98"/>
      <c r="O15" s="98"/>
      <c r="P15" s="98"/>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c r="BG15" s="98"/>
      <c r="BH15" s="98"/>
      <c r="BI15" s="98"/>
      <c r="BJ15" s="98"/>
      <c r="BK15" s="98"/>
      <c r="BL15" s="98"/>
      <c r="BM15" s="98"/>
      <c r="BN15" s="98"/>
      <c r="BO15" s="98"/>
      <c r="BP15" s="98"/>
      <c r="BQ15" s="98"/>
      <c r="BR15" s="98"/>
      <c r="BS15" s="98"/>
      <c r="BT15" s="98"/>
      <c r="BU15" s="98"/>
      <c r="BV15" s="98"/>
      <c r="BW15" s="98"/>
      <c r="BX15" s="98"/>
      <c r="BY15" s="98"/>
      <c r="BZ15" s="98"/>
      <c r="CA15" s="98"/>
      <c r="CB15" s="98"/>
      <c r="CC15" s="98"/>
      <c r="CD15" s="98"/>
      <c r="CE15" s="98"/>
      <c r="CF15" s="98"/>
      <c r="CG15" s="98"/>
      <c r="CH15" s="98"/>
      <c r="CI15" s="98"/>
      <c r="CJ15" s="98"/>
      <c r="CK15" s="98"/>
      <c r="CL15" s="98"/>
      <c r="CM15" s="98"/>
      <c r="CN15" s="98"/>
      <c r="CO15" s="98"/>
      <c r="CP15" s="98"/>
      <c r="CQ15" s="98"/>
      <c r="CR15" s="2"/>
    </row>
    <row r="16" spans="1:96">
      <c r="B16" s="661"/>
      <c r="C16" s="663"/>
      <c r="D16" s="98"/>
      <c r="E16" s="98"/>
      <c r="F16" s="98"/>
      <c r="G16" s="98"/>
      <c r="H16" s="98"/>
      <c r="I16" s="98"/>
      <c r="J16" s="98"/>
      <c r="K16" s="98"/>
      <c r="L16" s="98"/>
      <c r="M16" s="98"/>
      <c r="N16" s="98"/>
      <c r="O16" s="98"/>
      <c r="P16" s="98"/>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c r="BG16" s="98"/>
      <c r="BH16" s="98"/>
      <c r="BI16" s="98"/>
      <c r="BJ16" s="98"/>
      <c r="BK16" s="98"/>
      <c r="BL16" s="98"/>
      <c r="BM16" s="98"/>
      <c r="BN16" s="98"/>
      <c r="BO16" s="98"/>
      <c r="BP16" s="98"/>
      <c r="BQ16" s="98"/>
      <c r="BR16" s="98"/>
      <c r="BS16" s="98"/>
      <c r="BT16" s="98"/>
      <c r="BU16" s="98"/>
      <c r="BV16" s="98"/>
      <c r="BW16" s="98"/>
      <c r="BX16" s="98"/>
      <c r="BY16" s="98"/>
      <c r="BZ16" s="98"/>
      <c r="CA16" s="98"/>
      <c r="CB16" s="98"/>
      <c r="CC16" s="98"/>
      <c r="CD16" s="98"/>
      <c r="CE16" s="98"/>
      <c r="CF16" s="98"/>
      <c r="CG16" s="98"/>
      <c r="CH16" s="98"/>
      <c r="CI16" s="98"/>
      <c r="CJ16" s="98"/>
      <c r="CK16" s="98"/>
      <c r="CL16" s="98"/>
      <c r="CM16" s="98"/>
      <c r="CN16" s="98"/>
      <c r="CO16" s="98"/>
      <c r="CP16" s="98"/>
      <c r="CQ16" s="98"/>
      <c r="CR16" s="2"/>
    </row>
    <row r="17" spans="2:96">
      <c r="B17" s="661"/>
      <c r="C17" s="663"/>
      <c r="D17" s="98"/>
      <c r="E17" s="98"/>
      <c r="F17" s="98"/>
      <c r="G17" s="98"/>
      <c r="H17" s="98"/>
      <c r="I17" s="98"/>
      <c r="J17" s="98"/>
      <c r="K17" s="98"/>
      <c r="L17" s="98"/>
      <c r="M17" s="98"/>
      <c r="N17" s="98"/>
      <c r="O17" s="98"/>
      <c r="P17" s="98"/>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c r="BS17" s="98"/>
      <c r="BT17" s="98"/>
      <c r="BU17" s="98"/>
      <c r="BV17" s="98"/>
      <c r="BW17" s="98"/>
      <c r="BX17" s="98"/>
      <c r="BY17" s="98"/>
      <c r="BZ17" s="98"/>
      <c r="CA17" s="98"/>
      <c r="CB17" s="98"/>
      <c r="CC17" s="98"/>
      <c r="CD17" s="98"/>
      <c r="CE17" s="98"/>
      <c r="CF17" s="98"/>
      <c r="CG17" s="98"/>
      <c r="CH17" s="98"/>
      <c r="CI17" s="98"/>
      <c r="CJ17" s="98"/>
      <c r="CK17" s="98"/>
      <c r="CL17" s="98"/>
      <c r="CM17" s="98"/>
      <c r="CN17" s="98"/>
      <c r="CO17" s="98"/>
      <c r="CP17" s="98"/>
      <c r="CQ17" s="98"/>
      <c r="CR17" s="2"/>
    </row>
    <row r="18" spans="2:96">
      <c r="B18" s="661"/>
      <c r="C18" s="663"/>
      <c r="D18" s="98"/>
      <c r="E18" s="98"/>
      <c r="F18" s="98"/>
      <c r="G18" s="98"/>
      <c r="H18" s="98"/>
      <c r="I18" s="98"/>
      <c r="J18" s="98"/>
      <c r="K18" s="98"/>
      <c r="L18" s="98"/>
      <c r="M18" s="98"/>
      <c r="N18" s="98"/>
      <c r="O18" s="98"/>
      <c r="P18" s="98"/>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c r="BG18" s="98"/>
      <c r="BH18" s="98"/>
      <c r="BI18" s="98"/>
      <c r="BJ18" s="98"/>
      <c r="BK18" s="98"/>
      <c r="BL18" s="98"/>
      <c r="BM18" s="98"/>
      <c r="BN18" s="98"/>
      <c r="BO18" s="98"/>
      <c r="BP18" s="98"/>
      <c r="BQ18" s="98"/>
      <c r="BR18" s="98"/>
      <c r="BS18" s="98"/>
      <c r="BT18" s="98"/>
      <c r="BU18" s="98"/>
      <c r="BV18" s="98"/>
      <c r="BW18" s="98"/>
      <c r="BX18" s="98"/>
      <c r="BY18" s="98"/>
      <c r="BZ18" s="98"/>
      <c r="CA18" s="98"/>
      <c r="CB18" s="98"/>
      <c r="CC18" s="98"/>
      <c r="CD18" s="98"/>
      <c r="CE18" s="98"/>
      <c r="CF18" s="98"/>
      <c r="CG18" s="98"/>
      <c r="CH18" s="98"/>
      <c r="CI18" s="98"/>
      <c r="CJ18" s="98"/>
      <c r="CK18" s="98"/>
      <c r="CL18" s="98"/>
      <c r="CM18" s="98"/>
      <c r="CN18" s="98"/>
      <c r="CO18" s="98"/>
      <c r="CP18" s="98"/>
      <c r="CQ18" s="98"/>
      <c r="CR18" s="2"/>
    </row>
    <row r="19" spans="2:96">
      <c r="B19" s="661"/>
      <c r="C19" s="663"/>
      <c r="D19" s="98"/>
      <c r="E19" s="98"/>
      <c r="F19" s="98"/>
      <c r="G19" s="98"/>
      <c r="H19" s="98"/>
      <c r="I19" s="98"/>
      <c r="J19" s="98"/>
      <c r="K19" s="98"/>
      <c r="L19" s="98"/>
      <c r="M19" s="98"/>
      <c r="N19" s="98"/>
      <c r="O19" s="98"/>
      <c r="P19" s="98"/>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c r="BK19" s="98"/>
      <c r="BL19" s="98"/>
      <c r="BM19" s="98"/>
      <c r="BN19" s="98"/>
      <c r="BO19" s="98"/>
      <c r="BP19" s="98"/>
      <c r="BQ19" s="98"/>
      <c r="BR19" s="98"/>
      <c r="BS19" s="98"/>
      <c r="BT19" s="98"/>
      <c r="BU19" s="98"/>
      <c r="BV19" s="98"/>
      <c r="BW19" s="98"/>
      <c r="BX19" s="98"/>
      <c r="BY19" s="98"/>
      <c r="BZ19" s="98"/>
      <c r="CA19" s="98"/>
      <c r="CB19" s="98"/>
      <c r="CC19" s="98"/>
      <c r="CD19" s="98"/>
      <c r="CE19" s="98"/>
      <c r="CF19" s="98"/>
      <c r="CG19" s="98"/>
      <c r="CH19" s="98"/>
      <c r="CI19" s="98"/>
      <c r="CJ19" s="98"/>
      <c r="CK19" s="98"/>
      <c r="CL19" s="98"/>
      <c r="CM19" s="98"/>
      <c r="CN19" s="98"/>
      <c r="CO19" s="98"/>
      <c r="CP19" s="98"/>
      <c r="CQ19" s="98"/>
      <c r="CR19" s="2"/>
    </row>
    <row r="20" spans="2:96">
      <c r="B20" s="661"/>
      <c r="C20" s="663"/>
      <c r="D20" s="98"/>
      <c r="E20" s="98"/>
      <c r="F20" s="98"/>
      <c r="G20" s="98"/>
      <c r="H20" s="98"/>
      <c r="I20" s="98"/>
      <c r="J20" s="98"/>
      <c r="K20" s="98"/>
      <c r="L20" s="98"/>
      <c r="M20" s="98"/>
      <c r="N20" s="98"/>
      <c r="O20" s="98"/>
      <c r="P20" s="98"/>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c r="BG20" s="98"/>
      <c r="BH20" s="98"/>
      <c r="BI20" s="98"/>
      <c r="BJ20" s="98"/>
      <c r="BK20" s="98"/>
      <c r="BL20" s="98"/>
      <c r="BM20" s="98"/>
      <c r="BN20" s="98"/>
      <c r="BO20" s="98"/>
      <c r="BP20" s="98"/>
      <c r="BQ20" s="98"/>
      <c r="BR20" s="98"/>
      <c r="BS20" s="98"/>
      <c r="BT20" s="98"/>
      <c r="BU20" s="98"/>
      <c r="BV20" s="98"/>
      <c r="BW20" s="98"/>
      <c r="BX20" s="98"/>
      <c r="BY20" s="98"/>
      <c r="BZ20" s="98"/>
      <c r="CA20" s="98"/>
      <c r="CB20" s="98"/>
      <c r="CC20" s="98"/>
      <c r="CD20" s="98"/>
      <c r="CE20" s="98"/>
      <c r="CF20" s="98"/>
      <c r="CG20" s="98"/>
      <c r="CH20" s="98"/>
      <c r="CI20" s="98"/>
      <c r="CJ20" s="98"/>
      <c r="CK20" s="98"/>
      <c r="CL20" s="98"/>
      <c r="CM20" s="98"/>
      <c r="CN20" s="98"/>
      <c r="CO20" s="98"/>
      <c r="CP20" s="98"/>
      <c r="CQ20" s="98"/>
      <c r="CR20" s="2"/>
    </row>
    <row r="21" spans="2:96">
      <c r="B21" s="661"/>
      <c r="C21" s="663"/>
      <c r="D21" s="98"/>
      <c r="E21" s="98"/>
      <c r="F21" s="98"/>
      <c r="G21" s="98"/>
      <c r="H21" s="98"/>
      <c r="I21" s="98"/>
      <c r="J21" s="98"/>
      <c r="K21" s="98"/>
      <c r="L21" s="98"/>
      <c r="M21" s="98"/>
      <c r="N21" s="98"/>
      <c r="O21" s="98"/>
      <c r="P21" s="98"/>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c r="BG21" s="98"/>
      <c r="BH21" s="98"/>
      <c r="BI21" s="98"/>
      <c r="BJ21" s="98"/>
      <c r="BK21" s="98"/>
      <c r="BL21" s="98"/>
      <c r="BM21" s="98"/>
      <c r="BN21" s="98"/>
      <c r="BO21" s="98"/>
      <c r="BP21" s="98"/>
      <c r="BQ21" s="98"/>
      <c r="BR21" s="98"/>
      <c r="BS21" s="98"/>
      <c r="BT21" s="98"/>
      <c r="BU21" s="98"/>
      <c r="BV21" s="98"/>
      <c r="BW21" s="98"/>
      <c r="BX21" s="98"/>
      <c r="BY21" s="98"/>
      <c r="BZ21" s="98"/>
      <c r="CA21" s="98"/>
      <c r="CB21" s="98"/>
      <c r="CC21" s="98"/>
      <c r="CD21" s="98"/>
      <c r="CE21" s="98"/>
      <c r="CF21" s="98"/>
      <c r="CG21" s="98"/>
      <c r="CH21" s="98"/>
      <c r="CI21" s="98"/>
      <c r="CJ21" s="98"/>
      <c r="CK21" s="98"/>
      <c r="CL21" s="98"/>
      <c r="CM21" s="98"/>
      <c r="CN21" s="98"/>
      <c r="CO21" s="98"/>
      <c r="CP21" s="98"/>
      <c r="CQ21" s="98"/>
      <c r="CR21" s="2"/>
    </row>
    <row r="22" spans="2:96">
      <c r="B22" s="661"/>
      <c r="C22" s="663"/>
      <c r="D22" s="98"/>
      <c r="E22" s="98"/>
      <c r="F22" s="98"/>
      <c r="G22" s="98"/>
      <c r="H22" s="98"/>
      <c r="I22" s="98"/>
      <c r="J22" s="98"/>
      <c r="K22" s="98"/>
      <c r="L22" s="98"/>
      <c r="M22" s="98"/>
      <c r="N22" s="98"/>
      <c r="O22" s="98"/>
      <c r="P22" s="98"/>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c r="BG22" s="98"/>
      <c r="BH22" s="98"/>
      <c r="BI22" s="98"/>
      <c r="BJ22" s="98"/>
      <c r="BK22" s="98"/>
      <c r="BL22" s="98"/>
      <c r="BM22" s="98"/>
      <c r="BN22" s="98"/>
      <c r="BO22" s="98"/>
      <c r="BP22" s="98"/>
      <c r="BQ22" s="98"/>
      <c r="BR22" s="98"/>
      <c r="BS22" s="98"/>
      <c r="BT22" s="98"/>
      <c r="BU22" s="98"/>
      <c r="BV22" s="98"/>
      <c r="BW22" s="98"/>
      <c r="BX22" s="98"/>
      <c r="BY22" s="98"/>
      <c r="BZ22" s="98"/>
      <c r="CA22" s="98"/>
      <c r="CB22" s="98"/>
      <c r="CC22" s="98"/>
      <c r="CD22" s="98"/>
      <c r="CE22" s="98"/>
      <c r="CF22" s="98"/>
      <c r="CG22" s="98"/>
      <c r="CH22" s="98"/>
      <c r="CI22" s="98"/>
      <c r="CJ22" s="98"/>
      <c r="CK22" s="98"/>
      <c r="CL22" s="98"/>
      <c r="CM22" s="98"/>
      <c r="CN22" s="98"/>
      <c r="CO22" s="98"/>
      <c r="CP22" s="98"/>
      <c r="CQ22" s="98"/>
      <c r="CR22" s="2"/>
    </row>
    <row r="23" spans="2:96">
      <c r="B23" s="661"/>
      <c r="C23" s="663"/>
      <c r="D23" s="98"/>
      <c r="E23" s="98"/>
      <c r="F23" s="98"/>
      <c r="G23" s="98"/>
      <c r="H23" s="98"/>
      <c r="I23" s="98"/>
      <c r="J23" s="98"/>
      <c r="K23" s="98"/>
      <c r="L23" s="98"/>
      <c r="M23" s="98"/>
      <c r="N23" s="98"/>
      <c r="O23" s="98"/>
      <c r="P23" s="98"/>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c r="BG23" s="98"/>
      <c r="BH23" s="98"/>
      <c r="BI23" s="98"/>
      <c r="BJ23" s="98"/>
      <c r="BK23" s="98"/>
      <c r="BL23" s="98"/>
      <c r="BM23" s="98"/>
      <c r="BN23" s="98"/>
      <c r="BO23" s="98"/>
      <c r="BP23" s="98"/>
      <c r="BQ23" s="98"/>
      <c r="BR23" s="98"/>
      <c r="BS23" s="98"/>
      <c r="BT23" s="98"/>
      <c r="BU23" s="98"/>
      <c r="BV23" s="98"/>
      <c r="BW23" s="98"/>
      <c r="BX23" s="98"/>
      <c r="BY23" s="98"/>
      <c r="BZ23" s="98"/>
      <c r="CA23" s="98"/>
      <c r="CB23" s="98"/>
      <c r="CC23" s="98"/>
      <c r="CD23" s="98"/>
      <c r="CE23" s="98"/>
      <c r="CF23" s="98"/>
      <c r="CG23" s="98"/>
      <c r="CH23" s="98"/>
      <c r="CI23" s="98"/>
      <c r="CJ23" s="98"/>
      <c r="CK23" s="98"/>
      <c r="CL23" s="98"/>
      <c r="CM23" s="98"/>
      <c r="CN23" s="98"/>
      <c r="CO23" s="98"/>
      <c r="CP23" s="98"/>
      <c r="CQ23" s="98"/>
      <c r="CR23" s="2"/>
    </row>
    <row r="24" spans="2:96">
      <c r="B24" s="661"/>
      <c r="C24" s="663"/>
      <c r="D24" s="98"/>
      <c r="E24" s="98"/>
      <c r="F24" s="98"/>
      <c r="G24" s="98"/>
      <c r="H24" s="98"/>
      <c r="I24" s="98"/>
      <c r="J24" s="98"/>
      <c r="K24" s="98"/>
      <c r="L24" s="98"/>
      <c r="M24" s="98"/>
      <c r="N24" s="98"/>
      <c r="O24" s="98"/>
      <c r="P24" s="98"/>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c r="BD24" s="98"/>
      <c r="BE24" s="98"/>
      <c r="BF24" s="98"/>
      <c r="BG24" s="98"/>
      <c r="BH24" s="98"/>
      <c r="BI24" s="98"/>
      <c r="BJ24" s="98"/>
      <c r="BK24" s="98"/>
      <c r="BL24" s="98"/>
      <c r="BM24" s="98"/>
      <c r="BN24" s="98"/>
      <c r="BO24" s="98"/>
      <c r="BP24" s="98"/>
      <c r="BQ24" s="98"/>
      <c r="BR24" s="98"/>
      <c r="BS24" s="98"/>
      <c r="BT24" s="98"/>
      <c r="BU24" s="98"/>
      <c r="BV24" s="98"/>
      <c r="BW24" s="98"/>
      <c r="BX24" s="98"/>
      <c r="BY24" s="98"/>
      <c r="BZ24" s="98"/>
      <c r="CA24" s="98"/>
      <c r="CB24" s="98"/>
      <c r="CC24" s="98"/>
      <c r="CD24" s="98"/>
      <c r="CE24" s="98"/>
      <c r="CF24" s="98"/>
      <c r="CG24" s="98"/>
      <c r="CH24" s="98"/>
      <c r="CI24" s="98"/>
      <c r="CJ24" s="98"/>
      <c r="CK24" s="98"/>
      <c r="CL24" s="98"/>
      <c r="CM24" s="98"/>
      <c r="CN24" s="98"/>
      <c r="CO24" s="98"/>
      <c r="CP24" s="98"/>
      <c r="CQ24" s="98"/>
      <c r="CR24" s="2"/>
    </row>
    <row r="25" spans="2:96">
      <c r="B25" s="661"/>
      <c r="C25" s="663"/>
      <c r="D25" s="98"/>
      <c r="E25" s="98"/>
      <c r="F25" s="98"/>
      <c r="G25" s="98"/>
      <c r="H25" s="98"/>
      <c r="I25" s="98"/>
      <c r="J25" s="98"/>
      <c r="K25" s="98"/>
      <c r="L25" s="98"/>
      <c r="M25" s="98"/>
      <c r="N25" s="98"/>
      <c r="O25" s="98"/>
      <c r="P25" s="98"/>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c r="BD25" s="98"/>
      <c r="BE25" s="98"/>
      <c r="BF25" s="98"/>
      <c r="BG25" s="98"/>
      <c r="BH25" s="98"/>
      <c r="BI25" s="98"/>
      <c r="BJ25" s="98"/>
      <c r="BK25" s="98"/>
      <c r="BL25" s="98"/>
      <c r="BM25" s="98"/>
      <c r="BN25" s="98"/>
      <c r="BO25" s="98"/>
      <c r="BP25" s="98"/>
      <c r="BQ25" s="98"/>
      <c r="BR25" s="98"/>
      <c r="BS25" s="98"/>
      <c r="BT25" s="98"/>
      <c r="BU25" s="98"/>
      <c r="BV25" s="98"/>
      <c r="BW25" s="98"/>
      <c r="BX25" s="98"/>
      <c r="BY25" s="98"/>
      <c r="BZ25" s="98"/>
      <c r="CA25" s="98"/>
      <c r="CB25" s="98"/>
      <c r="CC25" s="98"/>
      <c r="CD25" s="98"/>
      <c r="CE25" s="98"/>
      <c r="CF25" s="98"/>
      <c r="CG25" s="98"/>
      <c r="CH25" s="98"/>
      <c r="CI25" s="98"/>
      <c r="CJ25" s="98"/>
      <c r="CK25" s="98"/>
      <c r="CL25" s="98"/>
      <c r="CM25" s="98"/>
      <c r="CN25" s="98"/>
      <c r="CO25" s="98"/>
      <c r="CP25" s="98"/>
      <c r="CQ25" s="98"/>
      <c r="CR25" s="2"/>
    </row>
    <row r="26" spans="2:96">
      <c r="B26" s="661"/>
      <c r="C26" s="663"/>
      <c r="D26" s="98"/>
      <c r="E26" s="98"/>
      <c r="F26" s="98"/>
      <c r="G26" s="98"/>
      <c r="H26" s="98"/>
      <c r="I26" s="98"/>
      <c r="J26" s="98"/>
      <c r="K26" s="98"/>
      <c r="L26" s="98"/>
      <c r="M26" s="98"/>
      <c r="N26" s="98"/>
      <c r="O26" s="98"/>
      <c r="P26" s="98"/>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c r="BG26" s="98"/>
      <c r="BH26" s="98"/>
      <c r="BI26" s="98"/>
      <c r="BJ26" s="98"/>
      <c r="BK26" s="98"/>
      <c r="BL26" s="98"/>
      <c r="BM26" s="98"/>
      <c r="BN26" s="98"/>
      <c r="BO26" s="98"/>
      <c r="BP26" s="98"/>
      <c r="BQ26" s="98"/>
      <c r="BR26" s="98"/>
      <c r="BS26" s="98"/>
      <c r="BT26" s="98"/>
      <c r="BU26" s="98"/>
      <c r="BV26" s="98"/>
      <c r="BW26" s="98"/>
      <c r="BX26" s="98"/>
      <c r="BY26" s="98"/>
      <c r="BZ26" s="98"/>
      <c r="CA26" s="98"/>
      <c r="CB26" s="98"/>
      <c r="CC26" s="98"/>
      <c r="CD26" s="98"/>
      <c r="CE26" s="98"/>
      <c r="CF26" s="98"/>
      <c r="CG26" s="98"/>
      <c r="CH26" s="98"/>
      <c r="CI26" s="98"/>
      <c r="CJ26" s="98"/>
      <c r="CK26" s="98"/>
      <c r="CL26" s="98"/>
      <c r="CM26" s="98"/>
      <c r="CN26" s="98"/>
      <c r="CO26" s="98"/>
      <c r="CP26" s="98"/>
      <c r="CQ26" s="98"/>
      <c r="CR26" s="2"/>
    </row>
    <row r="27" spans="2:96">
      <c r="B27" s="661"/>
      <c r="C27" s="663"/>
      <c r="D27" s="98"/>
      <c r="E27" s="98"/>
      <c r="F27" s="98"/>
      <c r="G27" s="98"/>
      <c r="H27" s="98"/>
      <c r="I27" s="98"/>
      <c r="J27" s="98"/>
      <c r="K27" s="98"/>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c r="BG27" s="98"/>
      <c r="BH27" s="98"/>
      <c r="BI27" s="98"/>
      <c r="BJ27" s="98"/>
      <c r="BK27" s="98"/>
      <c r="BL27" s="98"/>
      <c r="BM27" s="98"/>
      <c r="BN27" s="98"/>
      <c r="BO27" s="98"/>
      <c r="BP27" s="98"/>
      <c r="BQ27" s="98"/>
      <c r="BR27" s="98"/>
      <c r="BS27" s="98"/>
      <c r="BT27" s="98"/>
      <c r="BU27" s="98"/>
      <c r="BV27" s="98"/>
      <c r="BW27" s="98"/>
      <c r="BX27" s="98"/>
      <c r="BY27" s="98"/>
      <c r="BZ27" s="98"/>
      <c r="CA27" s="98"/>
      <c r="CB27" s="98"/>
      <c r="CC27" s="98"/>
      <c r="CD27" s="98"/>
      <c r="CE27" s="98"/>
      <c r="CF27" s="98"/>
      <c r="CG27" s="98"/>
      <c r="CH27" s="98"/>
      <c r="CI27" s="98"/>
      <c r="CJ27" s="98"/>
      <c r="CK27" s="98"/>
      <c r="CL27" s="98"/>
      <c r="CM27" s="98"/>
      <c r="CN27" s="98"/>
      <c r="CO27" s="98"/>
      <c r="CP27" s="98"/>
      <c r="CQ27" s="98"/>
      <c r="CR27" s="2"/>
    </row>
    <row r="28" spans="2:96">
      <c r="B28" s="661"/>
      <c r="C28" s="663"/>
      <c r="D28" s="98"/>
      <c r="E28" s="98"/>
      <c r="F28" s="98"/>
      <c r="G28" s="98"/>
      <c r="H28" s="98"/>
      <c r="I28" s="98"/>
      <c r="J28" s="98"/>
      <c r="K28" s="98"/>
      <c r="L28" s="98"/>
      <c r="M28" s="98"/>
      <c r="N28" s="98"/>
      <c r="O28" s="98"/>
      <c r="P28" s="98"/>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c r="BG28" s="98"/>
      <c r="BH28" s="98"/>
      <c r="BI28" s="98"/>
      <c r="BJ28" s="98"/>
      <c r="BK28" s="98"/>
      <c r="BL28" s="98"/>
      <c r="BM28" s="98"/>
      <c r="BN28" s="98"/>
      <c r="BO28" s="98"/>
      <c r="BP28" s="98"/>
      <c r="BQ28" s="98"/>
      <c r="BR28" s="98"/>
      <c r="BS28" s="98"/>
      <c r="BT28" s="98"/>
      <c r="BU28" s="98"/>
      <c r="BV28" s="98"/>
      <c r="BW28" s="98"/>
      <c r="BX28" s="98"/>
      <c r="BY28" s="98"/>
      <c r="BZ28" s="98"/>
      <c r="CA28" s="98"/>
      <c r="CB28" s="98"/>
      <c r="CC28" s="98"/>
      <c r="CD28" s="98"/>
      <c r="CE28" s="98"/>
      <c r="CF28" s="98"/>
      <c r="CG28" s="98"/>
      <c r="CH28" s="98"/>
      <c r="CI28" s="98"/>
      <c r="CJ28" s="98"/>
      <c r="CK28" s="98"/>
      <c r="CL28" s="98"/>
      <c r="CM28" s="98"/>
      <c r="CN28" s="98"/>
      <c r="CO28" s="98"/>
      <c r="CP28" s="98"/>
      <c r="CQ28" s="98"/>
      <c r="CR28" s="2"/>
    </row>
    <row r="29" spans="2:96">
      <c r="B29" s="661"/>
      <c r="C29" s="663"/>
      <c r="D29" s="98"/>
      <c r="E29" s="98"/>
      <c r="F29" s="98"/>
      <c r="G29" s="98"/>
      <c r="H29" s="98"/>
      <c r="I29" s="98"/>
      <c r="J29" s="98"/>
      <c r="K29" s="98"/>
      <c r="L29" s="98"/>
      <c r="M29" s="98"/>
      <c r="N29" s="98"/>
      <c r="O29" s="98"/>
      <c r="P29" s="98"/>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c r="BG29" s="98"/>
      <c r="BH29" s="98"/>
      <c r="BI29" s="98"/>
      <c r="BJ29" s="98"/>
      <c r="BK29" s="98"/>
      <c r="BL29" s="98"/>
      <c r="BM29" s="98"/>
      <c r="BN29" s="98"/>
      <c r="BO29" s="98"/>
      <c r="BP29" s="98"/>
      <c r="BQ29" s="98"/>
      <c r="BR29" s="98"/>
      <c r="BS29" s="98"/>
      <c r="BT29" s="98"/>
      <c r="BU29" s="98"/>
      <c r="BV29" s="98"/>
      <c r="BW29" s="98"/>
      <c r="BX29" s="98"/>
      <c r="BY29" s="98"/>
      <c r="BZ29" s="98"/>
      <c r="CA29" s="98"/>
      <c r="CB29" s="98"/>
      <c r="CC29" s="98"/>
      <c r="CD29" s="98"/>
      <c r="CE29" s="98"/>
      <c r="CF29" s="98"/>
      <c r="CG29" s="98"/>
      <c r="CH29" s="98"/>
      <c r="CI29" s="98"/>
      <c r="CJ29" s="98"/>
      <c r="CK29" s="98"/>
      <c r="CL29" s="98"/>
      <c r="CM29" s="98"/>
      <c r="CN29" s="98"/>
      <c r="CO29" s="98"/>
      <c r="CP29" s="98"/>
      <c r="CQ29" s="98"/>
      <c r="CR29" s="2"/>
    </row>
    <row r="30" spans="2:96">
      <c r="B30" s="661"/>
      <c r="C30" s="663"/>
      <c r="D30" s="98"/>
      <c r="E30" s="98"/>
      <c r="F30" s="98"/>
      <c r="G30" s="98"/>
      <c r="H30" s="98"/>
      <c r="I30" s="98"/>
      <c r="J30" s="98"/>
      <c r="K30" s="98"/>
      <c r="L30" s="98"/>
      <c r="M30" s="98"/>
      <c r="N30" s="98"/>
      <c r="O30" s="98"/>
      <c r="P30" s="98"/>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c r="BG30" s="98"/>
      <c r="BH30" s="98"/>
      <c r="BI30" s="98"/>
      <c r="BJ30" s="98"/>
      <c r="BK30" s="98"/>
      <c r="BL30" s="98"/>
      <c r="BM30" s="98"/>
      <c r="BN30" s="98"/>
      <c r="BO30" s="98"/>
      <c r="BP30" s="98"/>
      <c r="BQ30" s="98"/>
      <c r="BR30" s="98"/>
      <c r="BS30" s="98"/>
      <c r="BT30" s="98"/>
      <c r="BU30" s="98"/>
      <c r="BV30" s="98"/>
      <c r="BW30" s="98"/>
      <c r="BX30" s="98"/>
      <c r="BY30" s="98"/>
      <c r="BZ30" s="98"/>
      <c r="CA30" s="98"/>
      <c r="CB30" s="98"/>
      <c r="CC30" s="98"/>
      <c r="CD30" s="98"/>
      <c r="CE30" s="98"/>
      <c r="CF30" s="98"/>
      <c r="CG30" s="98"/>
      <c r="CH30" s="98"/>
      <c r="CI30" s="98"/>
      <c r="CJ30" s="98"/>
      <c r="CK30" s="98"/>
      <c r="CL30" s="98"/>
      <c r="CM30" s="98"/>
      <c r="CN30" s="98"/>
      <c r="CO30" s="98"/>
      <c r="CP30" s="98"/>
      <c r="CQ30" s="98"/>
      <c r="CR30" s="2"/>
    </row>
    <row r="31" spans="2:96">
      <c r="B31" s="661"/>
      <c r="C31" s="663"/>
      <c r="D31" s="98"/>
      <c r="E31" s="98"/>
      <c r="F31" s="98"/>
      <c r="G31" s="98"/>
      <c r="H31" s="98"/>
      <c r="I31" s="98"/>
      <c r="J31" s="98"/>
      <c r="K31" s="98"/>
      <c r="L31" s="98"/>
      <c r="M31" s="98"/>
      <c r="N31" s="98"/>
      <c r="O31" s="98"/>
      <c r="P31" s="98"/>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c r="BG31" s="98"/>
      <c r="BH31" s="98"/>
      <c r="BI31" s="98"/>
      <c r="BJ31" s="98"/>
      <c r="BK31" s="98"/>
      <c r="BL31" s="98"/>
      <c r="BM31" s="98"/>
      <c r="BN31" s="98"/>
      <c r="BO31" s="98"/>
      <c r="BP31" s="98"/>
      <c r="BQ31" s="98"/>
      <c r="BR31" s="98"/>
      <c r="BS31" s="98"/>
      <c r="BT31" s="98"/>
      <c r="BU31" s="98"/>
      <c r="BV31" s="98"/>
      <c r="BW31" s="98"/>
      <c r="BX31" s="98"/>
      <c r="BY31" s="98"/>
      <c r="BZ31" s="98"/>
      <c r="CA31" s="98"/>
      <c r="CB31" s="98"/>
      <c r="CC31" s="98"/>
      <c r="CD31" s="98"/>
      <c r="CE31" s="98"/>
      <c r="CF31" s="98"/>
      <c r="CG31" s="98"/>
      <c r="CH31" s="98"/>
      <c r="CI31" s="98"/>
      <c r="CJ31" s="98"/>
      <c r="CK31" s="98"/>
      <c r="CL31" s="98"/>
      <c r="CM31" s="98"/>
      <c r="CN31" s="98"/>
      <c r="CO31" s="98"/>
      <c r="CP31" s="98"/>
      <c r="CQ31" s="98"/>
      <c r="CR31" s="2"/>
    </row>
    <row r="32" spans="2:96">
      <c r="B32" s="661"/>
      <c r="C32" s="663"/>
      <c r="D32" s="98"/>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c r="BG32" s="98"/>
      <c r="BH32" s="98"/>
      <c r="BI32" s="98"/>
      <c r="BJ32" s="98"/>
      <c r="BK32" s="98"/>
      <c r="BL32" s="98"/>
      <c r="BM32" s="98"/>
      <c r="BN32" s="98"/>
      <c r="BO32" s="98"/>
      <c r="BP32" s="98"/>
      <c r="BQ32" s="98"/>
      <c r="BR32" s="98"/>
      <c r="BS32" s="98"/>
      <c r="BT32" s="98"/>
      <c r="BU32" s="98"/>
      <c r="BV32" s="98"/>
      <c r="BW32" s="98"/>
      <c r="BX32" s="98"/>
      <c r="BY32" s="98"/>
      <c r="BZ32" s="98"/>
      <c r="CA32" s="98"/>
      <c r="CB32" s="98"/>
      <c r="CC32" s="98"/>
      <c r="CD32" s="98"/>
      <c r="CE32" s="98"/>
      <c r="CF32" s="98"/>
      <c r="CG32" s="98"/>
      <c r="CH32" s="98"/>
      <c r="CI32" s="98"/>
      <c r="CJ32" s="98"/>
      <c r="CK32" s="98"/>
      <c r="CL32" s="98"/>
      <c r="CM32" s="98"/>
      <c r="CN32" s="98"/>
      <c r="CO32" s="98"/>
      <c r="CP32" s="98"/>
      <c r="CQ32" s="98"/>
      <c r="CR32" s="2"/>
    </row>
    <row r="33" spans="2:96">
      <c r="B33" s="661"/>
      <c r="C33" s="663"/>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c r="BG33" s="98"/>
      <c r="BH33" s="98"/>
      <c r="BI33" s="98"/>
      <c r="BJ33" s="98"/>
      <c r="BK33" s="98"/>
      <c r="BL33" s="98"/>
      <c r="BM33" s="98"/>
      <c r="BN33" s="98"/>
      <c r="BO33" s="98"/>
      <c r="BP33" s="98"/>
      <c r="BQ33" s="98"/>
      <c r="BR33" s="98"/>
      <c r="BS33" s="98"/>
      <c r="BT33" s="98"/>
      <c r="BU33" s="98"/>
      <c r="BV33" s="98"/>
      <c r="BW33" s="98"/>
      <c r="BX33" s="98"/>
      <c r="BY33" s="98"/>
      <c r="BZ33" s="98"/>
      <c r="CA33" s="98"/>
      <c r="CB33" s="98"/>
      <c r="CC33" s="98"/>
      <c r="CD33" s="98"/>
      <c r="CE33" s="98"/>
      <c r="CF33" s="98"/>
      <c r="CG33" s="98"/>
      <c r="CH33" s="98"/>
      <c r="CI33" s="98"/>
      <c r="CJ33" s="98"/>
      <c r="CK33" s="98"/>
      <c r="CL33" s="98"/>
      <c r="CM33" s="98"/>
      <c r="CN33" s="98"/>
      <c r="CO33" s="98"/>
      <c r="CP33" s="98"/>
      <c r="CQ33" s="98"/>
      <c r="CR33" s="2"/>
    </row>
    <row r="34" spans="2:96">
      <c r="B34" s="661"/>
      <c r="C34" s="663"/>
      <c r="D34" s="98"/>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c r="BG34" s="98"/>
      <c r="BH34" s="98"/>
      <c r="BI34" s="98"/>
      <c r="BJ34" s="98"/>
      <c r="BK34" s="98"/>
      <c r="BL34" s="98"/>
      <c r="BM34" s="98"/>
      <c r="BN34" s="98"/>
      <c r="BO34" s="98"/>
      <c r="BP34" s="98"/>
      <c r="BQ34" s="98"/>
      <c r="BR34" s="98"/>
      <c r="BS34" s="98"/>
      <c r="BT34" s="98"/>
      <c r="BU34" s="98"/>
      <c r="BV34" s="98"/>
      <c r="BW34" s="98"/>
      <c r="BX34" s="98"/>
      <c r="BY34" s="98"/>
      <c r="BZ34" s="98"/>
      <c r="CA34" s="98"/>
      <c r="CB34" s="98"/>
      <c r="CC34" s="98"/>
      <c r="CD34" s="98"/>
      <c r="CE34" s="98"/>
      <c r="CF34" s="98"/>
      <c r="CG34" s="98"/>
      <c r="CH34" s="98"/>
      <c r="CI34" s="98"/>
      <c r="CJ34" s="98"/>
      <c r="CK34" s="98"/>
      <c r="CL34" s="98"/>
      <c r="CM34" s="98"/>
      <c r="CN34" s="98"/>
      <c r="CO34" s="98"/>
      <c r="CP34" s="98"/>
      <c r="CQ34" s="98"/>
      <c r="CR34" s="2"/>
    </row>
    <row r="35" spans="2:96">
      <c r="B35" s="661"/>
      <c r="C35" s="663"/>
      <c r="D35" s="98"/>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c r="BG35" s="98"/>
      <c r="BH35" s="98"/>
      <c r="BI35" s="98"/>
      <c r="BJ35" s="98"/>
      <c r="BK35" s="98"/>
      <c r="BL35" s="98"/>
      <c r="BM35" s="98"/>
      <c r="BN35" s="98"/>
      <c r="BO35" s="98"/>
      <c r="BP35" s="98"/>
      <c r="BQ35" s="98"/>
      <c r="BR35" s="98"/>
      <c r="BS35" s="98"/>
      <c r="BT35" s="98"/>
      <c r="BU35" s="98"/>
      <c r="BV35" s="98"/>
      <c r="BW35" s="98"/>
      <c r="BX35" s="98"/>
      <c r="BY35" s="98"/>
      <c r="BZ35" s="98"/>
      <c r="CA35" s="98"/>
      <c r="CB35" s="98"/>
      <c r="CC35" s="98"/>
      <c r="CD35" s="98"/>
      <c r="CE35" s="98"/>
      <c r="CF35" s="98"/>
      <c r="CG35" s="98"/>
      <c r="CH35" s="98"/>
      <c r="CI35" s="98"/>
      <c r="CJ35" s="98"/>
      <c r="CK35" s="98"/>
      <c r="CL35" s="98"/>
      <c r="CM35" s="98"/>
      <c r="CN35" s="98"/>
      <c r="CO35" s="98"/>
      <c r="CP35" s="98"/>
      <c r="CQ35" s="98"/>
      <c r="CR35" s="2"/>
    </row>
    <row r="36" spans="2:96">
      <c r="B36" s="661"/>
      <c r="C36" s="663"/>
      <c r="D36" s="98"/>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c r="BG36" s="98"/>
      <c r="BH36" s="98"/>
      <c r="BI36" s="98"/>
      <c r="BJ36" s="98"/>
      <c r="BK36" s="98"/>
      <c r="BL36" s="98"/>
      <c r="BM36" s="98"/>
      <c r="BN36" s="98"/>
      <c r="BO36" s="98"/>
      <c r="BP36" s="98"/>
      <c r="BQ36" s="98"/>
      <c r="BR36" s="98"/>
      <c r="BS36" s="98"/>
      <c r="BT36" s="98"/>
      <c r="BU36" s="98"/>
      <c r="BV36" s="98"/>
      <c r="BW36" s="98"/>
      <c r="BX36" s="98"/>
      <c r="BY36" s="98"/>
      <c r="BZ36" s="98"/>
      <c r="CA36" s="98"/>
      <c r="CB36" s="98"/>
      <c r="CC36" s="98"/>
      <c r="CD36" s="98"/>
      <c r="CE36" s="98"/>
      <c r="CF36" s="98"/>
      <c r="CG36" s="98"/>
      <c r="CH36" s="98"/>
      <c r="CI36" s="98"/>
      <c r="CJ36" s="98"/>
      <c r="CK36" s="98"/>
      <c r="CL36" s="98"/>
      <c r="CM36" s="98"/>
      <c r="CN36" s="98"/>
      <c r="CO36" s="98"/>
      <c r="CP36" s="98"/>
      <c r="CQ36" s="98"/>
      <c r="CR36" s="2"/>
    </row>
    <row r="37" spans="2:96">
      <c r="B37" s="661"/>
      <c r="C37" s="663"/>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98"/>
      <c r="BJ37" s="98"/>
      <c r="BK37" s="98"/>
      <c r="BL37" s="98"/>
      <c r="BM37" s="98"/>
      <c r="BN37" s="98"/>
      <c r="BO37" s="98"/>
      <c r="BP37" s="98"/>
      <c r="BQ37" s="98"/>
      <c r="BR37" s="98"/>
      <c r="BS37" s="98"/>
      <c r="BT37" s="98"/>
      <c r="BU37" s="98"/>
      <c r="BV37" s="98"/>
      <c r="BW37" s="98"/>
      <c r="BX37" s="98"/>
      <c r="BY37" s="98"/>
      <c r="BZ37" s="98"/>
      <c r="CA37" s="98"/>
      <c r="CB37" s="98"/>
      <c r="CC37" s="98"/>
      <c r="CD37" s="98"/>
      <c r="CE37" s="98"/>
      <c r="CF37" s="98"/>
      <c r="CG37" s="98"/>
      <c r="CH37" s="98"/>
      <c r="CI37" s="98"/>
      <c r="CJ37" s="98"/>
      <c r="CK37" s="98"/>
      <c r="CL37" s="98"/>
      <c r="CM37" s="98"/>
      <c r="CN37" s="98"/>
      <c r="CO37" s="98"/>
      <c r="CP37" s="98"/>
      <c r="CQ37" s="98"/>
      <c r="CR37" s="2"/>
    </row>
    <row r="38" spans="2:96">
      <c r="B38" s="661"/>
      <c r="C38" s="663"/>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98"/>
      <c r="BJ38" s="98"/>
      <c r="BK38" s="98"/>
      <c r="BL38" s="98"/>
      <c r="BM38" s="98"/>
      <c r="BN38" s="98"/>
      <c r="BO38" s="98"/>
      <c r="BP38" s="98"/>
      <c r="BQ38" s="98"/>
      <c r="BR38" s="98"/>
      <c r="BS38" s="98"/>
      <c r="BT38" s="98"/>
      <c r="BU38" s="98"/>
      <c r="BV38" s="98"/>
      <c r="BW38" s="98"/>
      <c r="BX38" s="98"/>
      <c r="BY38" s="98"/>
      <c r="BZ38" s="98"/>
      <c r="CA38" s="98"/>
      <c r="CB38" s="98"/>
      <c r="CC38" s="98"/>
      <c r="CD38" s="98"/>
      <c r="CE38" s="98"/>
      <c r="CF38" s="98"/>
      <c r="CG38" s="98"/>
      <c r="CH38" s="98"/>
      <c r="CI38" s="98"/>
      <c r="CJ38" s="98"/>
      <c r="CK38" s="98"/>
      <c r="CL38" s="98"/>
      <c r="CM38" s="98"/>
      <c r="CN38" s="98"/>
      <c r="CO38" s="98"/>
      <c r="CP38" s="98"/>
      <c r="CQ38" s="98"/>
      <c r="CR38" s="2"/>
    </row>
    <row r="39" spans="2:96">
      <c r="B39" s="661"/>
      <c r="C39" s="663"/>
      <c r="D39" s="98"/>
      <c r="E39" s="98"/>
      <c r="F39" s="98"/>
      <c r="G39" s="98"/>
      <c r="H39" s="98"/>
      <c r="I39" s="98"/>
      <c r="J39" s="98"/>
      <c r="K39" s="98"/>
      <c r="L39" s="98"/>
      <c r="M39" s="98"/>
      <c r="N39" s="98"/>
      <c r="O39" s="98"/>
      <c r="P39" s="98"/>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c r="BS39" s="98"/>
      <c r="BT39" s="98"/>
      <c r="BU39" s="98"/>
      <c r="BV39" s="98"/>
      <c r="BW39" s="98"/>
      <c r="BX39" s="98"/>
      <c r="BY39" s="98"/>
      <c r="BZ39" s="98"/>
      <c r="CA39" s="98"/>
      <c r="CB39" s="98"/>
      <c r="CC39" s="98"/>
      <c r="CD39" s="98"/>
      <c r="CE39" s="98"/>
      <c r="CF39" s="98"/>
      <c r="CG39" s="98"/>
      <c r="CH39" s="98"/>
      <c r="CI39" s="98"/>
      <c r="CJ39" s="98"/>
      <c r="CK39" s="98"/>
      <c r="CL39" s="98"/>
      <c r="CM39" s="98"/>
      <c r="CN39" s="98"/>
      <c r="CO39" s="98"/>
      <c r="CP39" s="98"/>
      <c r="CQ39" s="98"/>
      <c r="CR39" s="2"/>
    </row>
    <row r="40" spans="2:96">
      <c r="B40" s="661"/>
      <c r="C40" s="663"/>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98"/>
      <c r="BJ40" s="98"/>
      <c r="BK40" s="98"/>
      <c r="BL40" s="98"/>
      <c r="BM40" s="98"/>
      <c r="BN40" s="98"/>
      <c r="BO40" s="98"/>
      <c r="BP40" s="98"/>
      <c r="BQ40" s="98"/>
      <c r="BR40" s="98"/>
      <c r="BS40" s="98"/>
      <c r="BT40" s="98"/>
      <c r="BU40" s="98"/>
      <c r="BV40" s="98"/>
      <c r="BW40" s="98"/>
      <c r="BX40" s="98"/>
      <c r="BY40" s="98"/>
      <c r="BZ40" s="98"/>
      <c r="CA40" s="98"/>
      <c r="CB40" s="98"/>
      <c r="CC40" s="98"/>
      <c r="CD40" s="98"/>
      <c r="CE40" s="98"/>
      <c r="CF40" s="98"/>
      <c r="CG40" s="98"/>
      <c r="CH40" s="98"/>
      <c r="CI40" s="98"/>
      <c r="CJ40" s="98"/>
      <c r="CK40" s="98"/>
      <c r="CL40" s="98"/>
      <c r="CM40" s="98"/>
      <c r="CN40" s="98"/>
      <c r="CO40" s="98"/>
      <c r="CP40" s="98"/>
      <c r="CQ40" s="98"/>
      <c r="CR40" s="2"/>
    </row>
    <row r="41" spans="2:96">
      <c r="B41" s="661"/>
      <c r="C41" s="663"/>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98"/>
      <c r="BJ41" s="98"/>
      <c r="BK41" s="98"/>
      <c r="BL41" s="98"/>
      <c r="BM41" s="98"/>
      <c r="BN41" s="98"/>
      <c r="BO41" s="98"/>
      <c r="BP41" s="98"/>
      <c r="BQ41" s="98"/>
      <c r="BR41" s="98"/>
      <c r="BS41" s="98"/>
      <c r="BT41" s="98"/>
      <c r="BU41" s="98"/>
      <c r="BV41" s="98"/>
      <c r="BW41" s="98"/>
      <c r="BX41" s="98"/>
      <c r="BY41" s="98"/>
      <c r="BZ41" s="98"/>
      <c r="CA41" s="98"/>
      <c r="CB41" s="98"/>
      <c r="CC41" s="98"/>
      <c r="CD41" s="98"/>
      <c r="CE41" s="98"/>
      <c r="CF41" s="98"/>
      <c r="CG41" s="98"/>
      <c r="CH41" s="98"/>
      <c r="CI41" s="98"/>
      <c r="CJ41" s="98"/>
      <c r="CK41" s="98"/>
      <c r="CL41" s="98"/>
      <c r="CM41" s="98"/>
      <c r="CN41" s="98"/>
      <c r="CO41" s="98"/>
      <c r="CP41" s="98"/>
      <c r="CQ41" s="98"/>
      <c r="CR41" s="2"/>
    </row>
    <row r="42" spans="2:96">
      <c r="B42" s="661"/>
      <c r="C42" s="663"/>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98"/>
      <c r="BJ42" s="98"/>
      <c r="BK42" s="98"/>
      <c r="BL42" s="98"/>
      <c r="BM42" s="98"/>
      <c r="BN42" s="98"/>
      <c r="BO42" s="98"/>
      <c r="BP42" s="98"/>
      <c r="BQ42" s="98"/>
      <c r="BR42" s="98"/>
      <c r="BS42" s="98"/>
      <c r="BT42" s="98"/>
      <c r="BU42" s="98"/>
      <c r="BV42" s="98"/>
      <c r="BW42" s="98"/>
      <c r="BX42" s="98"/>
      <c r="BY42" s="98"/>
      <c r="BZ42" s="98"/>
      <c r="CA42" s="98"/>
      <c r="CB42" s="98"/>
      <c r="CC42" s="98"/>
      <c r="CD42" s="98"/>
      <c r="CE42" s="98"/>
      <c r="CF42" s="98"/>
      <c r="CG42" s="98"/>
      <c r="CH42" s="98"/>
      <c r="CI42" s="98"/>
      <c r="CJ42" s="98"/>
      <c r="CK42" s="98"/>
      <c r="CL42" s="98"/>
      <c r="CM42" s="98"/>
      <c r="CN42" s="98"/>
      <c r="CO42" s="98"/>
      <c r="CP42" s="98"/>
      <c r="CQ42" s="98"/>
      <c r="CR42" s="2"/>
    </row>
    <row r="43" spans="2:96">
      <c r="B43" s="661"/>
      <c r="C43" s="663"/>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98"/>
      <c r="BJ43" s="98"/>
      <c r="BK43" s="98"/>
      <c r="BL43" s="98"/>
      <c r="BM43" s="98"/>
      <c r="BN43" s="98"/>
      <c r="BO43" s="98"/>
      <c r="BP43" s="98"/>
      <c r="BQ43" s="98"/>
      <c r="BR43" s="98"/>
      <c r="BS43" s="98"/>
      <c r="BT43" s="98"/>
      <c r="BU43" s="98"/>
      <c r="BV43" s="98"/>
      <c r="BW43" s="98"/>
      <c r="BX43" s="98"/>
      <c r="BY43" s="98"/>
      <c r="BZ43" s="98"/>
      <c r="CA43" s="98"/>
      <c r="CB43" s="98"/>
      <c r="CC43" s="98"/>
      <c r="CD43" s="98"/>
      <c r="CE43" s="98"/>
      <c r="CF43" s="98"/>
      <c r="CG43" s="98"/>
      <c r="CH43" s="98"/>
      <c r="CI43" s="98"/>
      <c r="CJ43" s="98"/>
      <c r="CK43" s="98"/>
      <c r="CL43" s="98"/>
      <c r="CM43" s="98"/>
      <c r="CN43" s="98"/>
      <c r="CO43" s="98"/>
      <c r="CP43" s="98"/>
      <c r="CQ43" s="98"/>
      <c r="CR43" s="2"/>
    </row>
    <row r="44" spans="2:96">
      <c r="B44" s="661"/>
      <c r="C44" s="663"/>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98"/>
      <c r="BJ44" s="98"/>
      <c r="BK44" s="98"/>
      <c r="BL44" s="98"/>
      <c r="BM44" s="98"/>
      <c r="BN44" s="98"/>
      <c r="BO44" s="98"/>
      <c r="BP44" s="98"/>
      <c r="BQ44" s="98"/>
      <c r="BR44" s="98"/>
      <c r="BS44" s="98"/>
      <c r="BT44" s="98"/>
      <c r="BU44" s="98"/>
      <c r="BV44" s="98"/>
      <c r="BW44" s="98"/>
      <c r="BX44" s="98"/>
      <c r="BY44" s="98"/>
      <c r="BZ44" s="98"/>
      <c r="CA44" s="98"/>
      <c r="CB44" s="98"/>
      <c r="CC44" s="98"/>
      <c r="CD44" s="98"/>
      <c r="CE44" s="98"/>
      <c r="CF44" s="98"/>
      <c r="CG44" s="98"/>
      <c r="CH44" s="98"/>
      <c r="CI44" s="98"/>
      <c r="CJ44" s="98"/>
      <c r="CK44" s="98"/>
      <c r="CL44" s="98"/>
      <c r="CM44" s="98"/>
      <c r="CN44" s="98"/>
      <c r="CO44" s="98"/>
      <c r="CP44" s="98"/>
      <c r="CQ44" s="98"/>
      <c r="CR44" s="2"/>
    </row>
    <row r="45" spans="2:96">
      <c r="B45" s="661"/>
      <c r="C45" s="663"/>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98"/>
      <c r="BJ45" s="98"/>
      <c r="BK45" s="98"/>
      <c r="BL45" s="98"/>
      <c r="BM45" s="98"/>
      <c r="BN45" s="98"/>
      <c r="BO45" s="98"/>
      <c r="BP45" s="98"/>
      <c r="BQ45" s="98"/>
      <c r="BR45" s="98"/>
      <c r="BS45" s="98"/>
      <c r="BT45" s="98"/>
      <c r="BU45" s="98"/>
      <c r="BV45" s="98"/>
      <c r="BW45" s="98"/>
      <c r="BX45" s="98"/>
      <c r="BY45" s="98"/>
      <c r="BZ45" s="98"/>
      <c r="CA45" s="98"/>
      <c r="CB45" s="98"/>
      <c r="CC45" s="98"/>
      <c r="CD45" s="98"/>
      <c r="CE45" s="98"/>
      <c r="CF45" s="98"/>
      <c r="CG45" s="98"/>
      <c r="CH45" s="98"/>
      <c r="CI45" s="98"/>
      <c r="CJ45" s="98"/>
      <c r="CK45" s="98"/>
      <c r="CL45" s="98"/>
      <c r="CM45" s="98"/>
      <c r="CN45" s="98"/>
      <c r="CO45" s="98"/>
      <c r="CP45" s="98"/>
      <c r="CQ45" s="98"/>
      <c r="CR45" s="2"/>
    </row>
    <row r="46" spans="2:96">
      <c r="B46" s="661"/>
      <c r="C46" s="663"/>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98"/>
      <c r="BJ46" s="98"/>
      <c r="BK46" s="98"/>
      <c r="BL46" s="98"/>
      <c r="BM46" s="98"/>
      <c r="BN46" s="98"/>
      <c r="BO46" s="98"/>
      <c r="BP46" s="98"/>
      <c r="BQ46" s="98"/>
      <c r="BR46" s="98"/>
      <c r="BS46" s="98"/>
      <c r="BT46" s="98"/>
      <c r="BU46" s="98"/>
      <c r="BV46" s="98"/>
      <c r="BW46" s="98"/>
      <c r="BX46" s="98"/>
      <c r="BY46" s="98"/>
      <c r="BZ46" s="98"/>
      <c r="CA46" s="98"/>
      <c r="CB46" s="98"/>
      <c r="CC46" s="98"/>
      <c r="CD46" s="98"/>
      <c r="CE46" s="98"/>
      <c r="CF46" s="98"/>
      <c r="CG46" s="98"/>
      <c r="CH46" s="98"/>
      <c r="CI46" s="98"/>
      <c r="CJ46" s="98"/>
      <c r="CK46" s="98"/>
      <c r="CL46" s="98"/>
      <c r="CM46" s="98"/>
      <c r="CN46" s="98"/>
      <c r="CO46" s="98"/>
      <c r="CP46" s="98"/>
      <c r="CQ46" s="98"/>
      <c r="CR46" s="2"/>
    </row>
    <row r="47" spans="2:96">
      <c r="B47" s="661"/>
      <c r="C47" s="663"/>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98"/>
      <c r="BJ47" s="98"/>
      <c r="BK47" s="98"/>
      <c r="BL47" s="98"/>
      <c r="BM47" s="98"/>
      <c r="BN47" s="98"/>
      <c r="BO47" s="98"/>
      <c r="BP47" s="98"/>
      <c r="BQ47" s="98"/>
      <c r="BR47" s="98"/>
      <c r="BS47" s="98"/>
      <c r="BT47" s="98"/>
      <c r="BU47" s="98"/>
      <c r="BV47" s="98"/>
      <c r="BW47" s="98"/>
      <c r="BX47" s="98"/>
      <c r="BY47" s="98"/>
      <c r="BZ47" s="98"/>
      <c r="CA47" s="98"/>
      <c r="CB47" s="98"/>
      <c r="CC47" s="98"/>
      <c r="CD47" s="98"/>
      <c r="CE47" s="98"/>
      <c r="CF47" s="98"/>
      <c r="CG47" s="98"/>
      <c r="CH47" s="98"/>
      <c r="CI47" s="98"/>
      <c r="CJ47" s="98"/>
      <c r="CK47" s="98"/>
      <c r="CL47" s="98"/>
      <c r="CM47" s="98"/>
      <c r="CN47" s="98"/>
      <c r="CO47" s="98"/>
      <c r="CP47" s="98"/>
      <c r="CQ47" s="98"/>
      <c r="CR47" s="2"/>
    </row>
    <row r="48" spans="2:96">
      <c r="B48" s="661"/>
      <c r="C48" s="663"/>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98"/>
      <c r="BJ48" s="98"/>
      <c r="BK48" s="98"/>
      <c r="BL48" s="98"/>
      <c r="BM48" s="98"/>
      <c r="BN48" s="98"/>
      <c r="BO48" s="98"/>
      <c r="BP48" s="98"/>
      <c r="BQ48" s="98"/>
      <c r="BR48" s="98"/>
      <c r="BS48" s="98"/>
      <c r="BT48" s="98"/>
      <c r="BU48" s="98"/>
      <c r="BV48" s="98"/>
      <c r="BW48" s="98"/>
      <c r="BX48" s="98"/>
      <c r="BY48" s="98"/>
      <c r="BZ48" s="98"/>
      <c r="CA48" s="98"/>
      <c r="CB48" s="98"/>
      <c r="CC48" s="98"/>
      <c r="CD48" s="98"/>
      <c r="CE48" s="98"/>
      <c r="CF48" s="98"/>
      <c r="CG48" s="98"/>
      <c r="CH48" s="98"/>
      <c r="CI48" s="98"/>
      <c r="CJ48" s="98"/>
      <c r="CK48" s="98"/>
      <c r="CL48" s="98"/>
      <c r="CM48" s="98"/>
      <c r="CN48" s="98"/>
      <c r="CO48" s="98"/>
      <c r="CP48" s="98"/>
      <c r="CQ48" s="98"/>
      <c r="CR48" s="2"/>
    </row>
    <row r="49" spans="2:96">
      <c r="B49" s="661"/>
      <c r="C49" s="663"/>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c r="BG49" s="98"/>
      <c r="BH49" s="98"/>
      <c r="BI49" s="98"/>
      <c r="BJ49" s="98"/>
      <c r="BK49" s="98"/>
      <c r="BL49" s="98"/>
      <c r="BM49" s="98"/>
      <c r="BN49" s="98"/>
      <c r="BO49" s="98"/>
      <c r="BP49" s="98"/>
      <c r="BQ49" s="98"/>
      <c r="BR49" s="98"/>
      <c r="BS49" s="98"/>
      <c r="BT49" s="98"/>
      <c r="BU49" s="98"/>
      <c r="BV49" s="98"/>
      <c r="BW49" s="98"/>
      <c r="BX49" s="98"/>
      <c r="BY49" s="98"/>
      <c r="BZ49" s="98"/>
      <c r="CA49" s="98"/>
      <c r="CB49" s="98"/>
      <c r="CC49" s="98"/>
      <c r="CD49" s="98"/>
      <c r="CE49" s="98"/>
      <c r="CF49" s="98"/>
      <c r="CG49" s="98"/>
      <c r="CH49" s="98"/>
      <c r="CI49" s="98"/>
      <c r="CJ49" s="98"/>
      <c r="CK49" s="98"/>
      <c r="CL49" s="98"/>
      <c r="CM49" s="98"/>
      <c r="CN49" s="98"/>
      <c r="CO49" s="98"/>
      <c r="CP49" s="98"/>
      <c r="CQ49" s="98"/>
      <c r="CR49" s="2"/>
    </row>
    <row r="50" spans="2:96">
      <c r="B50" s="661"/>
      <c r="C50" s="663"/>
      <c r="D50" s="98"/>
      <c r="E50" s="98"/>
      <c r="F50" s="98"/>
      <c r="G50" s="98"/>
      <c r="H50" s="98"/>
      <c r="I50" s="98"/>
      <c r="J50" s="98"/>
      <c r="K50" s="98"/>
      <c r="L50" s="98"/>
      <c r="M50" s="98"/>
      <c r="N50" s="98"/>
      <c r="O50" s="98"/>
      <c r="P50" s="98"/>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c r="BG50" s="98"/>
      <c r="BH50" s="98"/>
      <c r="BI50" s="98"/>
      <c r="BJ50" s="98"/>
      <c r="BK50" s="98"/>
      <c r="BL50" s="98"/>
      <c r="BM50" s="98"/>
      <c r="BN50" s="98"/>
      <c r="BO50" s="98"/>
      <c r="BP50" s="98"/>
      <c r="BQ50" s="98"/>
      <c r="BR50" s="98"/>
      <c r="BS50" s="98"/>
      <c r="BT50" s="98"/>
      <c r="BU50" s="98"/>
      <c r="BV50" s="98"/>
      <c r="BW50" s="98"/>
      <c r="BX50" s="98"/>
      <c r="BY50" s="98"/>
      <c r="BZ50" s="98"/>
      <c r="CA50" s="98"/>
      <c r="CB50" s="98"/>
      <c r="CC50" s="98"/>
      <c r="CD50" s="98"/>
      <c r="CE50" s="98"/>
      <c r="CF50" s="98"/>
      <c r="CG50" s="98"/>
      <c r="CH50" s="98"/>
      <c r="CI50" s="98"/>
      <c r="CJ50" s="98"/>
      <c r="CK50" s="98"/>
      <c r="CL50" s="98"/>
      <c r="CM50" s="98"/>
      <c r="CN50" s="98"/>
      <c r="CO50" s="98"/>
      <c r="CP50" s="98"/>
      <c r="CQ50" s="98"/>
      <c r="CR50" s="2"/>
    </row>
    <row r="51" spans="2:96">
      <c r="B51" s="661"/>
      <c r="C51" s="663"/>
      <c r="D51" s="98"/>
      <c r="E51" s="98"/>
      <c r="F51" s="98"/>
      <c r="G51" s="98"/>
      <c r="H51" s="98"/>
      <c r="I51" s="98"/>
      <c r="J51" s="98"/>
      <c r="K51" s="98"/>
      <c r="L51" s="98"/>
      <c r="M51" s="98"/>
      <c r="N51" s="98"/>
      <c r="O51" s="98"/>
      <c r="P51" s="98"/>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c r="BG51" s="98"/>
      <c r="BH51" s="98"/>
      <c r="BI51" s="98"/>
      <c r="BJ51" s="98"/>
      <c r="BK51" s="98"/>
      <c r="BL51" s="98"/>
      <c r="BM51" s="98"/>
      <c r="BN51" s="98"/>
      <c r="BO51" s="98"/>
      <c r="BP51" s="98"/>
      <c r="BQ51" s="98"/>
      <c r="BR51" s="98"/>
      <c r="BS51" s="98"/>
      <c r="BT51" s="98"/>
      <c r="BU51" s="98"/>
      <c r="BV51" s="98"/>
      <c r="BW51" s="98"/>
      <c r="BX51" s="98"/>
      <c r="BY51" s="98"/>
      <c r="BZ51" s="98"/>
      <c r="CA51" s="98"/>
      <c r="CB51" s="98"/>
      <c r="CC51" s="98"/>
      <c r="CD51" s="98"/>
      <c r="CE51" s="98"/>
      <c r="CF51" s="98"/>
      <c r="CG51" s="98"/>
      <c r="CH51" s="98"/>
      <c r="CI51" s="98"/>
      <c r="CJ51" s="98"/>
      <c r="CK51" s="98"/>
      <c r="CL51" s="98"/>
      <c r="CM51" s="98"/>
      <c r="CN51" s="98"/>
      <c r="CO51" s="98"/>
      <c r="CP51" s="98"/>
      <c r="CQ51" s="98"/>
      <c r="CR51" s="2"/>
    </row>
    <row r="52" spans="2:96">
      <c r="B52" s="661"/>
      <c r="C52" s="663"/>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c r="BG52" s="98"/>
      <c r="BH52" s="98"/>
      <c r="BI52" s="98"/>
      <c r="BJ52" s="98"/>
      <c r="BK52" s="98"/>
      <c r="BL52" s="98"/>
      <c r="BM52" s="98"/>
      <c r="BN52" s="98"/>
      <c r="BO52" s="98"/>
      <c r="BP52" s="98"/>
      <c r="BQ52" s="98"/>
      <c r="BR52" s="98"/>
      <c r="BS52" s="98"/>
      <c r="BT52" s="98"/>
      <c r="BU52" s="98"/>
      <c r="BV52" s="98"/>
      <c r="BW52" s="98"/>
      <c r="BX52" s="98"/>
      <c r="BY52" s="98"/>
      <c r="BZ52" s="98"/>
      <c r="CA52" s="98"/>
      <c r="CB52" s="98"/>
      <c r="CC52" s="98"/>
      <c r="CD52" s="98"/>
      <c r="CE52" s="98"/>
      <c r="CF52" s="98"/>
      <c r="CG52" s="98"/>
      <c r="CH52" s="98"/>
      <c r="CI52" s="98"/>
      <c r="CJ52" s="98"/>
      <c r="CK52" s="98"/>
      <c r="CL52" s="98"/>
      <c r="CM52" s="98"/>
      <c r="CN52" s="98"/>
      <c r="CO52" s="98"/>
      <c r="CP52" s="98"/>
      <c r="CQ52" s="98"/>
      <c r="CR52" s="2"/>
    </row>
    <row r="53" spans="2:96">
      <c r="B53" s="661"/>
      <c r="C53" s="663"/>
      <c r="D53" s="98"/>
      <c r="E53" s="98"/>
      <c r="F53" s="98"/>
      <c r="G53" s="98"/>
      <c r="H53" s="98"/>
      <c r="I53" s="98"/>
      <c r="J53" s="98"/>
      <c r="K53" s="98"/>
      <c r="L53" s="98"/>
      <c r="M53" s="98"/>
      <c r="N53" s="98"/>
      <c r="O53" s="98"/>
      <c r="P53" s="98"/>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c r="BG53" s="98"/>
      <c r="BH53" s="98"/>
      <c r="BI53" s="98"/>
      <c r="BJ53" s="98"/>
      <c r="BK53" s="98"/>
      <c r="BL53" s="98"/>
      <c r="BM53" s="98"/>
      <c r="BN53" s="98"/>
      <c r="BO53" s="98"/>
      <c r="BP53" s="98"/>
      <c r="BQ53" s="98"/>
      <c r="BR53" s="98"/>
      <c r="BS53" s="98"/>
      <c r="BT53" s="98"/>
      <c r="BU53" s="98"/>
      <c r="BV53" s="98"/>
      <c r="BW53" s="98"/>
      <c r="BX53" s="98"/>
      <c r="BY53" s="98"/>
      <c r="BZ53" s="98"/>
      <c r="CA53" s="98"/>
      <c r="CB53" s="98"/>
      <c r="CC53" s="98"/>
      <c r="CD53" s="98"/>
      <c r="CE53" s="98"/>
      <c r="CF53" s="98"/>
      <c r="CG53" s="98"/>
      <c r="CH53" s="98"/>
      <c r="CI53" s="98"/>
      <c r="CJ53" s="98"/>
      <c r="CK53" s="98"/>
      <c r="CL53" s="98"/>
      <c r="CM53" s="98"/>
      <c r="CN53" s="98"/>
      <c r="CO53" s="98"/>
      <c r="CP53" s="98"/>
      <c r="CQ53" s="98"/>
      <c r="CR53" s="2"/>
    </row>
    <row r="54" spans="2:96">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row>
    <row r="55" spans="2:96">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row>
    <row r="56" spans="2:96">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row>
    <row r="57" spans="2:96">
      <c r="E57" s="2"/>
    </row>
  </sheetData>
  <hyperlinks>
    <hyperlink ref="B2" location="'Multi Appn'!A1" display="Return to Multi Appn"/>
  </hyperlinks>
  <pageMargins left="0" right="0" top="0.75" bottom="0.75" header="0.3" footer="0.3"/>
  <pageSetup scale="39" fitToWidth="6"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O95"/>
  <sheetViews>
    <sheetView showGridLines="0" showRowColHeaders="0" zoomScaleNormal="100" workbookViewId="0">
      <selection activeCell="C2" sqref="C2"/>
    </sheetView>
  </sheetViews>
  <sheetFormatPr defaultColWidth="9.140625" defaultRowHeight="12.75"/>
  <cols>
    <col min="1" max="1" width="4.85546875" customWidth="1"/>
    <col min="2" max="3" width="7.85546875" customWidth="1"/>
    <col min="4" max="4" width="8.7109375" customWidth="1"/>
    <col min="5" max="12" width="7.85546875" customWidth="1"/>
    <col min="13" max="14" width="8.42578125" customWidth="1"/>
    <col min="15" max="24" width="7.85546875" customWidth="1"/>
    <col min="25" max="25" width="7.85546875" style="38" customWidth="1"/>
    <col min="26" max="26" width="8.7109375" style="38" customWidth="1"/>
    <col min="27" max="27" width="9" style="38" customWidth="1"/>
    <col min="28" max="28" width="7.85546875" style="38" customWidth="1"/>
    <col min="29" max="29" width="7.85546875" style="38" hidden="1" customWidth="1"/>
    <col min="30" max="30" width="9.140625" hidden="1" customWidth="1"/>
    <col min="31" max="31" width="9" hidden="1" customWidth="1"/>
    <col min="32" max="32" width="10" style="2" hidden="1" customWidth="1"/>
    <col min="33" max="39" width="9.140625" hidden="1" customWidth="1"/>
    <col min="40" max="40" width="12.5703125" hidden="1" customWidth="1"/>
    <col min="41" max="43" width="9.140625" customWidth="1"/>
  </cols>
  <sheetData>
    <row r="1" spans="1:39" s="354" customFormat="1" ht="30" customHeight="1">
      <c r="A1" s="214"/>
      <c r="B1" s="822">
        <f ca="1">NOW()</f>
        <v>43565.494983564815</v>
      </c>
      <c r="C1" s="822"/>
      <c r="F1" s="394" t="s">
        <v>482</v>
      </c>
      <c r="N1" s="826" t="s">
        <v>444</v>
      </c>
      <c r="O1" s="827"/>
      <c r="Y1" s="355"/>
      <c r="Z1" s="355"/>
      <c r="AA1" s="355"/>
      <c r="AB1" s="355"/>
      <c r="AC1" s="355"/>
      <c r="AF1" s="398"/>
    </row>
    <row r="2" spans="1:39" s="354" customFormat="1" ht="30" customHeight="1">
      <c r="A2" s="823" t="s">
        <v>753</v>
      </c>
      <c r="D2" s="355"/>
      <c r="E2" s="355"/>
      <c r="F2" s="355"/>
      <c r="G2" s="355"/>
      <c r="H2" s="355"/>
      <c r="Y2" s="355"/>
      <c r="Z2" s="355"/>
      <c r="AA2" s="355"/>
      <c r="AB2" s="355"/>
      <c r="AC2" s="355"/>
      <c r="AF2" s="398"/>
    </row>
    <row r="3" spans="1:39" s="354" customFormat="1" ht="30" customHeight="1" thickBot="1">
      <c r="A3" s="823"/>
      <c r="B3" s="356"/>
      <c r="F3" s="357"/>
      <c r="I3" s="358"/>
      <c r="Y3" s="355"/>
      <c r="Z3" s="355"/>
      <c r="AA3" s="355"/>
      <c r="AB3" s="355"/>
      <c r="AC3" s="355"/>
      <c r="AF3" s="398"/>
    </row>
    <row r="4" spans="1:39" s="355" customFormat="1" ht="29.25" customHeight="1" thickTop="1" thickBot="1">
      <c r="A4" s="214"/>
      <c r="B4" s="824" t="s">
        <v>754</v>
      </c>
      <c r="C4" s="824"/>
      <c r="D4" s="824"/>
      <c r="E4" s="359">
        <v>2017</v>
      </c>
      <c r="G4" s="825" t="s">
        <v>376</v>
      </c>
      <c r="H4" s="825"/>
      <c r="I4" s="360"/>
      <c r="J4" s="360"/>
      <c r="K4" s="360"/>
      <c r="L4" s="360"/>
      <c r="M4" s="672"/>
      <c r="N4" s="673"/>
      <c r="O4" s="673"/>
      <c r="P4" s="673"/>
      <c r="Q4" s="673"/>
      <c r="R4" s="673"/>
      <c r="S4" s="673"/>
      <c r="T4" s="673"/>
      <c r="U4" s="673"/>
      <c r="V4" s="673"/>
      <c r="W4" s="673"/>
      <c r="X4" s="673"/>
      <c r="Y4" s="673"/>
      <c r="AF4" s="688"/>
    </row>
    <row r="5" spans="1:39" s="38" customFormat="1" ht="3" customHeight="1" thickTop="1">
      <c r="B5" s="105"/>
      <c r="AF5" s="689"/>
    </row>
    <row r="6" spans="1:39" s="38" customFormat="1" ht="18" hidden="1" customHeight="1">
      <c r="A6" s="38" t="s">
        <v>236</v>
      </c>
      <c r="B6" s="105"/>
      <c r="I6" s="38" t="s">
        <v>430</v>
      </c>
      <c r="J6" s="38">
        <v>0.86</v>
      </c>
      <c r="K6" s="38">
        <v>0.94299999999999995</v>
      </c>
      <c r="Z6" s="38">
        <f>K14*J6+(1-J6)*L14</f>
        <v>0.39995891406315087</v>
      </c>
      <c r="AD6" s="629" t="s">
        <v>732</v>
      </c>
      <c r="AF6" s="689"/>
    </row>
    <row r="7" spans="1:39" s="39" customFormat="1" hidden="1">
      <c r="A7" s="39" t="s">
        <v>214</v>
      </c>
      <c r="B7" s="106">
        <f>LOOKUP(E4,Query!AD48:AD139,Query!O48:O139)</f>
        <v>34</v>
      </c>
      <c r="J7" s="39">
        <v>1</v>
      </c>
      <c r="AF7" s="57"/>
    </row>
    <row r="8" spans="1:39" s="39" customFormat="1" hidden="1">
      <c r="A8" s="39" t="s">
        <v>216</v>
      </c>
      <c r="B8" s="105">
        <f t="shared" ref="B8:X8" si="0">HLOOKUP(B$11,index1970,$B$7)/B$9 * HLOOKUP(B$11,comboutfac,$B$7)</f>
        <v>1.0371863274091722</v>
      </c>
      <c r="C8" s="105">
        <f t="shared" si="0"/>
        <v>1.0424573207970331</v>
      </c>
      <c r="D8" s="105">
        <f>HLOOKUP(D$11,index1970,$B$7)/D$9 * HLOOKUP(D$11,comboutfac,$B$7)</f>
        <v>1.0314144086736616</v>
      </c>
      <c r="E8" s="105">
        <f t="shared" si="0"/>
        <v>1</v>
      </c>
      <c r="F8" s="105">
        <f t="shared" si="0"/>
        <v>1.052041626450444</v>
      </c>
      <c r="G8" s="105">
        <f t="shared" si="0"/>
        <v>1.0154920361667839</v>
      </c>
      <c r="H8" s="105">
        <f t="shared" si="0"/>
        <v>1.0622860848732916</v>
      </c>
      <c r="I8" s="105">
        <f t="shared" si="0"/>
        <v>1.0514004274959021</v>
      </c>
      <c r="J8" s="105">
        <f t="shared" si="0"/>
        <v>1.051061041984735</v>
      </c>
      <c r="K8" s="105">
        <f t="shared" si="0"/>
        <v>1</v>
      </c>
      <c r="L8" s="105">
        <f t="shared" si="0"/>
        <v>1.0058362320000001</v>
      </c>
      <c r="M8" s="105">
        <f t="shared" si="0"/>
        <v>1.0088110000000001</v>
      </c>
      <c r="N8" s="105">
        <f t="shared" si="0"/>
        <v>1.009516028</v>
      </c>
      <c r="O8" s="105">
        <f t="shared" si="0"/>
        <v>1.040343337463119</v>
      </c>
      <c r="P8" s="105">
        <f t="shared" si="0"/>
        <v>1.0183304400000002</v>
      </c>
      <c r="Q8" s="105">
        <f t="shared" si="0"/>
        <v>1.0174101581471999</v>
      </c>
      <c r="R8" s="105">
        <f t="shared" si="0"/>
        <v>1</v>
      </c>
      <c r="S8" s="105">
        <f t="shared" si="0"/>
        <v>1.014630796104</v>
      </c>
      <c r="T8" s="105">
        <f t="shared" si="0"/>
        <v>1.0174375530816002</v>
      </c>
      <c r="U8" s="105">
        <f t="shared" si="0"/>
        <v>1.0355384547991819</v>
      </c>
      <c r="V8" s="105">
        <f t="shared" si="0"/>
        <v>1.02535294188</v>
      </c>
      <c r="W8" s="105">
        <f t="shared" si="0"/>
        <v>1.0298855072122175</v>
      </c>
      <c r="X8" s="105">
        <f t="shared" si="0"/>
        <v>1.0427443314127267</v>
      </c>
      <c r="Y8" s="105"/>
      <c r="Z8" s="105"/>
      <c r="AA8" s="105"/>
      <c r="AB8" s="105"/>
      <c r="AC8" s="105"/>
      <c r="AF8" s="57"/>
      <c r="AK8" s="674" t="s">
        <v>726</v>
      </c>
    </row>
    <row r="9" spans="1:39" s="39" customFormat="1" hidden="1">
      <c r="A9" s="39" t="s">
        <v>215</v>
      </c>
      <c r="B9" s="105">
        <f>HLOOKUP(B$11,'1970=1 Infl Index'!$A$6:$CD$47,$B$7)</f>
        <v>1.9342038787730325</v>
      </c>
      <c r="C9" s="105">
        <f>HLOOKUP(C$11,'1970=1 Infl Index'!$A$6:$CD$47,$B$7)</f>
        <v>1.9342038787730329</v>
      </c>
      <c r="D9" s="105">
        <f>HLOOKUP(D$11,'1970=1 Infl Index'!$A$6:$CD$47,$B$7)</f>
        <v>1.9342038787730322</v>
      </c>
      <c r="E9" s="105">
        <f>HLOOKUP(E$11,'1970=1 Infl Index'!$A$6:$CD$47,$B$7)</f>
        <v>2.3639022354926866</v>
      </c>
      <c r="F9" s="105">
        <f>HLOOKUP(F$11,'1970=1 Infl Index'!$A$6:$CD$47,$B$7)</f>
        <v>1.9342038787730322</v>
      </c>
      <c r="G9" s="105">
        <f>HLOOKUP(G$11,'1970=1 Infl Index'!$A$6:$CD$47,$B$7)</f>
        <v>1.9342038787730329</v>
      </c>
      <c r="H9" s="105">
        <f>HLOOKUP(H$11,'1970=1 Infl Index'!$A$6:$CD$47,$B$7)</f>
        <v>1.9342038787730322</v>
      </c>
      <c r="I9" s="105">
        <f>HLOOKUP(I$11,'1970=1 Infl Index'!$A$6:$CD$47,$B$7)</f>
        <v>1.9342038787730322</v>
      </c>
      <c r="J9" s="105">
        <f>HLOOKUP(J$11,'1970=1 Infl Index'!$A$6:$CD$47,$B$7)</f>
        <v>1.9342038787730322</v>
      </c>
      <c r="K9" s="105">
        <f>HLOOKUP(K$11,'1970=1 Infl Index'!$A$6:$CD$47,$B$7)</f>
        <v>2.6270301537986001</v>
      </c>
      <c r="L9" s="105">
        <f>HLOOKUP(L$11,'1970=1 Infl Index'!$A$6:$CD$47,$B$7)</f>
        <v>1.9285593149244724</v>
      </c>
      <c r="M9" s="105">
        <f>HLOOKUP(M$11,'1970=1 Infl Index'!$A$6:$CD$47,$B$7)</f>
        <v>1.9285593149244724</v>
      </c>
      <c r="N9" s="105">
        <f>HLOOKUP(N$11,'1970=1 Infl Index'!$A$6:$CD$47,$B$7)</f>
        <v>1.9285593149244724</v>
      </c>
      <c r="O9" s="105">
        <f>HLOOKUP(O$11,'1970=1 Infl Index'!$A$6:$CD$47,$B$7)</f>
        <v>1.9342038787730325</v>
      </c>
      <c r="P9" s="105">
        <f>HLOOKUP(P$11,'1970=1 Infl Index'!$A$6:$CD$47,$B$7)</f>
        <v>1.9342038787730329</v>
      </c>
      <c r="Q9" s="105">
        <f>HLOOKUP(Q$11,'1970=1 Infl Index'!$A$6:$CD$47,$B$7)</f>
        <v>1.9342038787730329</v>
      </c>
      <c r="R9" s="105">
        <f>HLOOKUP(R$11,'1970=1 Infl Index'!$A$6:$CD$47,$B$7)</f>
        <v>2.2505361510078781</v>
      </c>
      <c r="S9" s="105">
        <f>HLOOKUP(S$11,'1970=1 Infl Index'!$A$6:$CD$47,$B$7)</f>
        <v>1.9342038787730329</v>
      </c>
      <c r="T9" s="105">
        <f>HLOOKUP(T$11,'1970=1 Infl Index'!$A$6:$CD$47,$B$7)</f>
        <v>1.9342038787730329</v>
      </c>
      <c r="U9" s="105">
        <f>HLOOKUP(U$11,'1970=1 Infl Index'!$A$6:$CD$47,$B$7)</f>
        <v>1.9342038787730318</v>
      </c>
      <c r="V9" s="105">
        <f>HLOOKUP(V$11,'1970=1 Infl Index'!$A$6:$CD$47,$B$7)</f>
        <v>1.9342038787730329</v>
      </c>
      <c r="W9" s="105">
        <f>HLOOKUP(W$11,'1970=1 Infl Index'!$A$6:$CD$47,$B$7)</f>
        <v>1.9342038787730322</v>
      </c>
      <c r="X9" s="105">
        <f>HLOOKUP(X$11,'1970=1 Infl Index'!$A$6:$CD$47,$B$7)</f>
        <v>1.9342038787730325</v>
      </c>
      <c r="Y9" s="105"/>
      <c r="Z9" s="105"/>
      <c r="AA9" s="105"/>
      <c r="AB9" s="105"/>
      <c r="AC9" s="105"/>
      <c r="AF9" s="57"/>
    </row>
    <row r="10" spans="1:39" s="39" customFormat="1" hidden="1">
      <c r="A10" s="39" t="s">
        <v>213</v>
      </c>
      <c r="B10" s="39">
        <v>44</v>
      </c>
      <c r="C10" s="39">
        <f>+B10+1</f>
        <v>45</v>
      </c>
      <c r="D10" s="39">
        <f t="shared" ref="D10:X10" si="1">+C10+1</f>
        <v>46</v>
      </c>
      <c r="E10" s="39">
        <f t="shared" si="1"/>
        <v>47</v>
      </c>
      <c r="F10" s="39">
        <f t="shared" si="1"/>
        <v>48</v>
      </c>
      <c r="G10" s="39">
        <f t="shared" si="1"/>
        <v>49</v>
      </c>
      <c r="H10" s="39">
        <f t="shared" si="1"/>
        <v>50</v>
      </c>
      <c r="I10" s="39">
        <f t="shared" si="1"/>
        <v>51</v>
      </c>
      <c r="J10" s="39">
        <f t="shared" si="1"/>
        <v>52</v>
      </c>
      <c r="K10" s="39">
        <f t="shared" si="1"/>
        <v>53</v>
      </c>
      <c r="L10" s="39">
        <v>55</v>
      </c>
      <c r="M10" s="39">
        <v>57</v>
      </c>
      <c r="N10" s="39">
        <v>59</v>
      </c>
      <c r="O10" s="39">
        <f t="shared" si="1"/>
        <v>60</v>
      </c>
      <c r="P10" s="39">
        <f t="shared" si="1"/>
        <v>61</v>
      </c>
      <c r="Q10" s="39">
        <f t="shared" si="1"/>
        <v>62</v>
      </c>
      <c r="R10" s="39">
        <f t="shared" si="1"/>
        <v>63</v>
      </c>
      <c r="S10" s="39">
        <f t="shared" si="1"/>
        <v>64</v>
      </c>
      <c r="T10" s="39">
        <f t="shared" si="1"/>
        <v>65</v>
      </c>
      <c r="U10" s="39">
        <f t="shared" si="1"/>
        <v>66</v>
      </c>
      <c r="V10" s="39">
        <f t="shared" si="1"/>
        <v>67</v>
      </c>
      <c r="W10" s="39">
        <f t="shared" si="1"/>
        <v>68</v>
      </c>
      <c r="X10" s="39">
        <f t="shared" si="1"/>
        <v>69</v>
      </c>
      <c r="AF10" s="57"/>
      <c r="AK10" s="57">
        <f>LOOKUP(E4,AE14:AE54,AK14:AK54)</f>
        <v>1.0003326652240001</v>
      </c>
      <c r="AL10" s="57">
        <f>LOOKUP(E4,AE14:AE54,AL14:AL54)</f>
        <v>1.0005022269999999</v>
      </c>
      <c r="AM10" s="57">
        <f>LOOKUP(E4,AE14:AE54,AM14:AM54)</f>
        <v>1.0005424135959999</v>
      </c>
    </row>
    <row r="11" spans="1:39" s="39" customFormat="1" hidden="1">
      <c r="A11" s="39" t="s">
        <v>212</v>
      </c>
      <c r="B11" s="158">
        <f>LOOKUP(B10,Titles!$A$11:$A$79,Titles!$C$11:$C$79)</f>
        <v>57</v>
      </c>
      <c r="C11" s="158">
        <f>LOOKUP(C10,Titles!$A$11:$A$79,Titles!$C$11:$C$79)</f>
        <v>59</v>
      </c>
      <c r="D11" s="158">
        <f>LOOKUP(D10,Titles!$A$11:$A$79,Titles!$C$11:$C$79)</f>
        <v>72</v>
      </c>
      <c r="E11" s="158">
        <f>LOOKUP(E10,Titles!$A$11:$A$79,Titles!$C$11:$C$79)</f>
        <v>62</v>
      </c>
      <c r="F11" s="158">
        <f>LOOKUP(F10,Titles!$A$11:$A$79,Titles!$C$11:$C$79)</f>
        <v>69</v>
      </c>
      <c r="G11" s="158">
        <f>LOOKUP(G10,Titles!$A$11:$A$79,Titles!$C$11:$C$79)</f>
        <v>67</v>
      </c>
      <c r="H11" s="158">
        <f>LOOKUP(H10,Titles!$A$11:$A$79,Titles!$C$11:$C$79)</f>
        <v>68</v>
      </c>
      <c r="I11" s="158">
        <f>LOOKUP(I10,Titles!$A$11:$A$79,Titles!$C$11:$C$79)</f>
        <v>70</v>
      </c>
      <c r="J11" s="158">
        <f>LOOKUP(J10,Titles!$A$11:$A$79,Titles!$C$11:$C$79)</f>
        <v>71</v>
      </c>
      <c r="K11" s="158">
        <f>LOOKUP(K10,Titles!$A$11:$A$79,Titles!$C$11:$C$79)</f>
        <v>73</v>
      </c>
      <c r="L11" s="158">
        <f>LOOKUP(L10,Titles!$A$11:$A$79,Titles!$C$11:$C$79)</f>
        <v>74</v>
      </c>
      <c r="M11" s="158">
        <f>LOOKUP(M10,Titles!$A$11:$A$79,Titles!$C$11:$C$79)</f>
        <v>78</v>
      </c>
      <c r="N11" s="158">
        <f>LOOKUP(N10,Titles!$A$11:$A$79,Titles!$C$11:$C$79)</f>
        <v>76</v>
      </c>
      <c r="O11" s="158">
        <f>LOOKUP(O10,Titles!$A$11:$A$79,Titles!$C$11:$C$79)</f>
        <v>58</v>
      </c>
      <c r="P11" s="158">
        <f>LOOKUP(P10,Titles!$A$11:$A$79,Titles!$C$11:$C$79)</f>
        <v>80</v>
      </c>
      <c r="Q11" s="158">
        <f>LOOKUP(Q10,Titles!$A$11:$A$79,Titles!$C$11:$C$79)</f>
        <v>63</v>
      </c>
      <c r="R11" s="158">
        <f>LOOKUP(R10,Titles!$A$11:$A$79,Titles!$C$11:$C$79)</f>
        <v>64</v>
      </c>
      <c r="S11" s="158">
        <f>LOOKUP(S10,Titles!$A$11:$A$79,Titles!$C$11:$C$79)</f>
        <v>66</v>
      </c>
      <c r="T11" s="158">
        <f>LOOKUP(T10,Titles!$A$11:$A$79,Titles!$C$11:$C$79)</f>
        <v>65</v>
      </c>
      <c r="U11" s="158">
        <f>LOOKUP(U10,Titles!$A$11:$A$79,Titles!$C$11:$C$79)</f>
        <v>61</v>
      </c>
      <c r="V11" s="158">
        <f>LOOKUP(V10,Titles!$A$11:$A$79,Titles!$C$11:$C$79)</f>
        <v>81</v>
      </c>
      <c r="W11" s="158">
        <f>LOOKUP(W10,Titles!$A$11:$A$79,Titles!$C$11:$C$79)</f>
        <v>56</v>
      </c>
      <c r="X11" s="158">
        <f>LOOKUP(X10,Titles!$A$11:$A$79,Titles!$C$11:$C$79)</f>
        <v>60</v>
      </c>
      <c r="Y11" s="158"/>
      <c r="Z11" s="158"/>
      <c r="AA11" s="158"/>
      <c r="AB11" s="158"/>
      <c r="AC11" s="158"/>
      <c r="AF11" s="57"/>
    </row>
    <row r="12" spans="1:39" s="39" customFormat="1" ht="15.75" customHeight="1">
      <c r="B12" s="680"/>
      <c r="C12" s="680"/>
      <c r="D12" s="680"/>
      <c r="E12" s="680"/>
      <c r="F12" s="680"/>
      <c r="G12" s="680"/>
      <c r="H12" s="680"/>
      <c r="I12" s="680"/>
      <c r="J12" s="680"/>
      <c r="K12" s="680"/>
      <c r="L12" s="680"/>
      <c r="M12" s="680"/>
      <c r="N12" s="680"/>
      <c r="O12" s="680"/>
      <c r="P12" s="680"/>
      <c r="Q12" s="680"/>
      <c r="R12" s="680"/>
      <c r="S12" s="680"/>
      <c r="T12" s="680"/>
      <c r="U12" s="680"/>
      <c r="V12" s="680"/>
      <c r="W12" s="680"/>
      <c r="X12" s="680"/>
      <c r="Y12" s="680"/>
      <c r="Z12" s="680"/>
      <c r="AA12" s="680"/>
      <c r="AB12" s="685"/>
      <c r="AC12" s="685"/>
      <c r="AF12" s="57"/>
    </row>
    <row r="13" spans="1:39" s="117" customFormat="1" ht="34.5" customHeight="1">
      <c r="A13" s="211"/>
      <c r="B13" s="353" t="str">
        <f>LOOKUP(B10,Titles!$A$11:$A$79,Titles!$D$11:$D$79)</f>
        <v>APA</v>
      </c>
      <c r="C13" s="353" t="str">
        <f>LOOKUP(C10,Titles!$A$11:$A$79,Titles!$D$11:$D$79)</f>
        <v>AMMO</v>
      </c>
      <c r="D13" s="353" t="str">
        <f>LOOKUP(D10,Titles!$A$11:$A$79,Titles!$D$11:$D$79)</f>
        <v>BRAC</v>
      </c>
      <c r="E13" s="353" t="str">
        <f>LOOKUP(E10,Titles!$A$11:$A$79,Titles!$D$11:$D$79)</f>
        <v>CIVPAY</v>
      </c>
      <c r="F13" s="353" t="str">
        <f>LOOKUP(F10,Titles!$A$11:$A$79,Titles!$D$11:$D$79)</f>
        <v>AFHC</v>
      </c>
      <c r="G13" s="353" t="str">
        <f>LOOKUP(G10,Titles!$A$11:$A$79,Titles!$D$11:$D$79)</f>
        <v>AFHO</v>
      </c>
      <c r="H13" s="353" t="str">
        <f>LOOKUP(H10,Titles!$A$11:$A$79,Titles!$D$11:$D$79)</f>
        <v>MCA</v>
      </c>
      <c r="I13" s="353" t="str">
        <f>LOOKUP(I10,Titles!$A$11:$A$79,Titles!$D$11:$D$79)</f>
        <v>MCANG</v>
      </c>
      <c r="J13" s="353" t="str">
        <f>LOOKUP(J10,Titles!$A$11:$A$79,Titles!$D$11:$D$79)</f>
        <v>MCAR</v>
      </c>
      <c r="K13" s="353" t="str">
        <f>LOOKUP(K10,Titles!$A$11:$A$79,Titles!$D$11:$D$79)</f>
        <v>MPA pay</v>
      </c>
      <c r="L13" s="353" t="str">
        <f>LOOKUP(L10,Titles!$A$11:$A$79,Titles!$D$11:$D$79)</f>
        <v>MPA non-pay</v>
      </c>
      <c r="M13" s="353" t="str">
        <f>LOOKUP(M10,Titles!$A$11:$A$79,Titles!$D$11:$D$79)</f>
        <v>MPANG non-pay</v>
      </c>
      <c r="N13" s="353" t="str">
        <f>LOOKUP(N10,Titles!$A$11:$A$79,Titles!$D$11:$D$79)</f>
        <v>MPAR non-pay</v>
      </c>
      <c r="O13" s="353" t="str">
        <f>LOOKUP(O10,Titles!$A$11:$A$79,Titles!$D$11:$D$79)</f>
        <v>MIPA</v>
      </c>
      <c r="P13" s="353" t="str">
        <f>LOOKUP(P10,Titles!$A$11:$A$79,Titles!$D$11:$D$79)</f>
        <v>DERA</v>
      </c>
      <c r="Q13" s="353" t="str">
        <f>LOOKUP(Q10,Titles!$A$11:$A$79,Titles!$D$11:$D$79)</f>
        <v>OMA</v>
      </c>
      <c r="R13" s="353" t="str">
        <f>LOOKUP(R10,Titles!$A$11:$A$79,Titles!$D$11:$D$79)</f>
        <v>OMA_F</v>
      </c>
      <c r="S13" s="353" t="str">
        <f>LOOKUP(S10,Titles!$A$11:$A$79,Titles!$D$11:$D$79)</f>
        <v>OMANG</v>
      </c>
      <c r="T13" s="353" t="str">
        <f>LOOKUP(T10,Titles!$A$11:$A$79,Titles!$D$11:$D$79)</f>
        <v>OMAR</v>
      </c>
      <c r="U13" s="353" t="str">
        <f>LOOKUP(U10,Titles!$A$11:$A$79,Titles!$D$11:$D$79)</f>
        <v>OPA</v>
      </c>
      <c r="V13" s="353" t="str">
        <f>LOOKUP(V10,Titles!$A$11:$A$79,Titles!$D$11:$D$79)</f>
        <v>CDA</v>
      </c>
      <c r="W13" s="353" t="str">
        <f>LOOKUP(W10,Titles!$A$11:$A$79,Titles!$D$11:$D$79)</f>
        <v>RDTEA</v>
      </c>
      <c r="X13" s="353" t="str">
        <f>LOOKUP(X10,Titles!$A$11:$A$79,Titles!$D$11:$D$79)</f>
        <v>WTCV</v>
      </c>
      <c r="Y13" s="666" t="s">
        <v>723</v>
      </c>
      <c r="Z13" s="666" t="s">
        <v>724</v>
      </c>
      <c r="AA13" s="666" t="s">
        <v>725</v>
      </c>
      <c r="AB13" s="704"/>
      <c r="AC13" s="686"/>
      <c r="AE13" s="670" t="s">
        <v>27</v>
      </c>
      <c r="AF13" s="690"/>
      <c r="AG13" s="670" t="s">
        <v>364</v>
      </c>
      <c r="AH13" s="353" t="s">
        <v>365</v>
      </c>
      <c r="AI13" s="353" t="s">
        <v>367</v>
      </c>
      <c r="AJ13" s="353" t="s">
        <v>366</v>
      </c>
      <c r="AK13" s="666" t="s">
        <v>723</v>
      </c>
      <c r="AL13" s="666" t="s">
        <v>724</v>
      </c>
      <c r="AM13" s="666" t="s">
        <v>725</v>
      </c>
    </row>
    <row r="14" spans="1:39" s="112" customFormat="1">
      <c r="A14" s="111">
        <v>1985</v>
      </c>
      <c r="B14" s="110">
        <f>IF($J$7=1,HLOOKUP(B$11,index1970,Query!$O48)/B$9,IF($J$7=2,HLOOKUP(B$11,index1970,Query!$O48)/B$9 * HLOOKUP(B$11,comboutfac,Query!$O48),HLOOKUP(B$11,index1970,Query!$O48)/B$9 * HLOOKUP(B$11,comboutfac,Query!$O48) /B$8))</f>
        <v>0.51700857958901036</v>
      </c>
      <c r="C14" s="110">
        <f>IF($J$7=1,HLOOKUP(C$11,index1970,Query!$O48)/C$9,IF($J$7=2,HLOOKUP(C$11,index1970,Query!$O48)/C$9 * HLOOKUP(C$11,comboutfac,Query!$O48),HLOOKUP(C$11,index1970,Query!$O48)/C$9 * HLOOKUP(C$11,comboutfac,Query!$O48) /C$8))</f>
        <v>0.51700857958901025</v>
      </c>
      <c r="D14" s="667">
        <f>IF($J$7=1,HLOOKUP(D$11,index1970,Query!$O48)/D$9,IF($J$7=2,HLOOKUP(D$11,index1970,Query!$O48)/D$9*HLOOKUP(D$11,comboutfac,Query!$O48),HLOOKUP(D$11,index1970,Query!$O48)/D$9*HLOOKUP(D$11,comboutfac,Query!$O48)/D$8))</f>
        <v>0.51700857958901048</v>
      </c>
      <c r="E14" s="110">
        <f>IF($J$7=1,HLOOKUP(E$11,index1970,Query!$O48)/E$9,IF($J$7=2,HLOOKUP(E$11,index1970,Query!$O48)/E$9 * HLOOKUP(E$11,comboutfac,Query!$O48),HLOOKUP(E$11,index1970,Query!$O48)/E$9 * HLOOKUP(E$11,comboutfac,Query!$O48) /E$8))</f>
        <v>0.4230293389403133</v>
      </c>
      <c r="F14" s="110">
        <f>IF($J$7=1,HLOOKUP(F$11,index1970,Query!$O48)/F$9,IF($J$7=2,HLOOKUP(F$11,index1970,Query!$O48)/F$9 * HLOOKUP(F$11,comboutfac,Query!$O48),HLOOKUP(F$11,index1970,Query!$O48)/F$9 * HLOOKUP(F$11,comboutfac,Query!$O48) /F$8))</f>
        <v>0.51700857958901048</v>
      </c>
      <c r="G14" s="110">
        <f>IF($J$7=1,HLOOKUP(G$11,index1970,Query!$O48)/G$9,IF($J$7=2,HLOOKUP(G$11,index1970,Query!$O48)/G$9 * HLOOKUP(G$11,comboutfac,Query!$O48),HLOOKUP(G$11,index1970,Query!$O48)/G$9 * HLOOKUP(G$11,comboutfac,Query!$O48) /G$8))</f>
        <v>0.51700857958901025</v>
      </c>
      <c r="H14" s="110">
        <f>IF($J$7=1,HLOOKUP(H$11,index1970,Query!$O48)/H$9,IF($J$7=2,HLOOKUP(H$11,index1970,Query!$O48)/H$9 * HLOOKUP(H$11,comboutfac,Query!$O48),HLOOKUP(H$11,index1970,Query!$O48)/H$9 * HLOOKUP(H$11,comboutfac,Query!$O48) /H$8))</f>
        <v>0.51700857958901048</v>
      </c>
      <c r="I14" s="110">
        <f>IF($J$7=1,HLOOKUP(I$11,index1970,Query!$O48)/I$9,IF($J$7=2,HLOOKUP(I$11,index1970,Query!$O48)/I$9 * HLOOKUP(I$11,comboutfac,Query!$O48),HLOOKUP(I$11,index1970,Query!$O48)/I$9 * HLOOKUP(I$11,comboutfac,Query!$O48) /I$8))</f>
        <v>0.51700857958901048</v>
      </c>
      <c r="J14" s="110">
        <f>IF($J$7=1,HLOOKUP(J$11,index1970,Query!$O48)/J$9,IF($J$7=2,HLOOKUP(J$11,index1970,Query!$O48)/J$9 * HLOOKUP(J$11,comboutfac,Query!$O48),HLOOKUP(J$11,index1970,Query!$O48)/J$9 * HLOOKUP(J$11,comboutfac,Query!$O48) /J$8))</f>
        <v>0.51700857958901048</v>
      </c>
      <c r="K14" s="110">
        <f>IF($J$7=1,HLOOKUP(K$11,index1970,Query!$O48)/K$9,IF($J$7=2,HLOOKUP(K$11,index1970,Query!$O48)/K$9 * HLOOKUP(K$11,comboutfac,Query!$O48),HLOOKUP(K$11,index1970,Query!$O48)/K$9 * HLOOKUP(K$11,comboutfac,Query!$O48) /K$8))</f>
        <v>0.38065798314268778</v>
      </c>
      <c r="L14" s="110">
        <f>IF($J$7=1,HLOOKUP(L$11,index1970,Query!$O48)/L$9,IF($J$7=2,HLOOKUP(L$11,index1970,Query!$O48)/L$9 * HLOOKUP(L$11,comboutfac,Query!$O48),HLOOKUP(L$11,index1970,Query!$O48)/L$9 * HLOOKUP(L$11,comboutfac,Query!$O48) /L$8))</f>
        <v>0.51852177543171007</v>
      </c>
      <c r="M14" s="110">
        <f>IF($J$7=1,HLOOKUP(M$11,index1970,Query!$O48)/M$9,IF($J$7=2,HLOOKUP(M$11,index1970,Query!$O48)/M$9 * HLOOKUP(M$11,comboutfac,Query!$O48),HLOOKUP(M$11,index1970,Query!$O48)/M$9 * HLOOKUP(M$11,comboutfac,Query!$O48) /M$8))</f>
        <v>0.51852177543171007</v>
      </c>
      <c r="N14" s="110">
        <f>IF($J$7=1,HLOOKUP(N$11,index1970,Query!$O48)/N$9,IF($J$7=2,HLOOKUP(N$11,index1970,Query!$O48)/N$9 * HLOOKUP(N$11,comboutfac,Query!$O48),HLOOKUP(N$11,index1970,Query!$O48)/N$9 * HLOOKUP(N$11,comboutfac,Query!$O48) /N$8))</f>
        <v>0.51852177543171007</v>
      </c>
      <c r="O14" s="110">
        <f>IF($J$7=1,HLOOKUP(O$11,index1970,Query!$O48)/O$9,IF($J$7=2,HLOOKUP(O$11,index1970,Query!$O48)/O$9 * HLOOKUP(O$11,comboutfac,Query!$O48),HLOOKUP(O$11,index1970,Query!$O48)/O$9 * HLOOKUP(O$11,comboutfac,Query!$O48) /O$8))</f>
        <v>0.51700857958901036</v>
      </c>
      <c r="P14" s="110">
        <f>IF($J$7=1,HLOOKUP(P$11,index1970,Query!$O48)/P$9,IF($J$7=2,HLOOKUP(P$11,index1970,Query!$O48)/P$9 * HLOOKUP(P$11,comboutfac,Query!$O48),HLOOKUP(P$11,index1970,Query!$O48)/P$9 * HLOOKUP(P$11,comboutfac,Query!$O48) /P$8))</f>
        <v>0.51700857958901025</v>
      </c>
      <c r="Q14" s="110">
        <f>IF($J$7=1,HLOOKUP(Q$11,index1970,Query!$O48)/Q$9,IF($J$7=2,HLOOKUP(Q$11,index1970,Query!$O48)/Q$9 * HLOOKUP(Q$11,comboutfac,Query!$O48),HLOOKUP(Q$11,index1970,Query!$O48)/Q$9 * HLOOKUP(Q$11,comboutfac,Query!$O48) /Q$8))</f>
        <v>0.51700857958901025</v>
      </c>
      <c r="R14" s="110">
        <f>IF($J$7=1,HLOOKUP(R$11,index1970,Query!$O48)/R$9,IF($J$7=2,HLOOKUP(R$11,index1970,Query!$O48)/R$9 * HLOOKUP(R$11,comboutfac,Query!$O48),HLOOKUP(R$11,index1970,Query!$O48)/R$9 * HLOOKUP(R$11,comboutfac,Query!$O48) /R$8))</f>
        <v>0.44433856330286492</v>
      </c>
      <c r="S14" s="110">
        <f>IF($J$7=1,HLOOKUP(S$11,index1970,Query!$O48)/S$9,IF($J$7=2,HLOOKUP(S$11,index1970,Query!$O48)/S$9 * HLOOKUP(S$11,comboutfac,Query!$O48),HLOOKUP(S$11,index1970,Query!$O48)/S$9 * HLOOKUP(S$11,comboutfac,Query!$O48) /S$8))</f>
        <v>0.51700857958901025</v>
      </c>
      <c r="T14" s="110">
        <f>IF($J$7=1,HLOOKUP(T$11,index1970,Query!$O48)/T$9,IF($J$7=2,HLOOKUP(T$11,index1970,Query!$O48)/T$9 * HLOOKUP(T$11,comboutfac,Query!$O48),HLOOKUP(T$11,index1970,Query!$O48)/T$9 * HLOOKUP(T$11,comboutfac,Query!$O48) /T$8))</f>
        <v>0.51700857958901025</v>
      </c>
      <c r="U14" s="110">
        <f>IF($J$7=1,HLOOKUP(U$11,index1970,Query!$O48)/U$9,IF($J$7=2,HLOOKUP(U$11,index1970,Query!$O48)/U$9 * HLOOKUP(U$11,comboutfac,Query!$O48),HLOOKUP(U$11,index1970,Query!$O48)/U$9 * HLOOKUP(U$11,comboutfac,Query!$O48) /U$8))</f>
        <v>0.51700857958901059</v>
      </c>
      <c r="V14" s="110">
        <f>IF($J$7=1,HLOOKUP(V$11,index1970,Query!$O48)/V$9,IF($J$7=2,HLOOKUP(V$11,index1970,Query!$O48)/V$9 * HLOOKUP(V$11,comboutfac,Query!$O48),HLOOKUP(V$11,index1970,Query!$O48)/V$9 * HLOOKUP(V$11,comboutfac,Query!$O48) /V$8))</f>
        <v>0.51700857958901025</v>
      </c>
      <c r="W14" s="110">
        <f>IF($J$7=1,HLOOKUP(W$11,index1970,Query!$O48)/W$9,IF($J$7=2,HLOOKUP(W$11,index1970,Query!$O48)/W$9 * HLOOKUP(W$11,comboutfac,Query!$O48),HLOOKUP(W$11,index1970,Query!$O48)/W$9 * HLOOKUP(W$11,comboutfac,Query!$O48) /W$8))</f>
        <v>0.51700857958901048</v>
      </c>
      <c r="X14" s="110">
        <f>IF($J$7=1,HLOOKUP(X$11,index1970,Query!$O48)/X$9,IF($J$7=2,HLOOKUP(X$11,index1970,Query!$O48)/X$9 * HLOOKUP(X$11,comboutfac,Query!$O48),HLOOKUP(X$11,index1970,Query!$O48)/X$9 * HLOOKUP(X$11,comboutfac,Query!$O48) /X$8))</f>
        <v>0.51700857958901036</v>
      </c>
      <c r="Y14" s="110">
        <f>IF($J$7=3,AK14/$AK$10,$J$6*K14+(1-$J$6)*L14)</f>
        <v>0.39995891406315087</v>
      </c>
      <c r="Z14" s="110">
        <f>IF($M14=0,"N/A",IF($J$7=3,AL14/$AL$10,$J$6*$K14+(1-$J$6)*$M14))</f>
        <v>0.39995891406315087</v>
      </c>
      <c r="AA14" s="110">
        <f>IF($N14=0,"N/A",IF($J$7=3,AM14/$AM$10,$J$6*$K14+(1-$J$6)*$N14))</f>
        <v>0.39995891406315087</v>
      </c>
      <c r="AB14" s="687"/>
      <c r="AC14" s="687"/>
      <c r="AE14" s="671">
        <v>1985</v>
      </c>
      <c r="AF14" s="668">
        <f t="shared" ref="AF14:AF53" si="2">K14-AG14</f>
        <v>0</v>
      </c>
      <c r="AG14" s="669">
        <f>HLOOKUP(K$11,index1970,Query!$O48)/K$9*HLOOKUP(K$11,comboutfac,Query!$O48)</f>
        <v>0.38065798314268778</v>
      </c>
      <c r="AH14" s="669">
        <f>HLOOKUP(L$11,index1970,Query!$O48)/L$9*HLOOKUP(L$11,comboutfac,Query!$O48)</f>
        <v>0.51981279354078891</v>
      </c>
      <c r="AI14" s="110">
        <f>HLOOKUP(M$11,index1970,Query!$O48)/M$9 * HLOOKUP(M$11,comboutfac,Query!$O48)</f>
        <v>0</v>
      </c>
      <c r="AJ14" s="110">
        <f>HLOOKUP(N$11,index1970,Query!$O48)/N$9 * HLOOKUP(N$11,comboutfac,Query!$O48)</f>
        <v>0</v>
      </c>
      <c r="AK14" s="110">
        <f>$J$6*AG14+(1-$J$6)*AH14</f>
        <v>0.40013965659842193</v>
      </c>
      <c r="AL14" s="110">
        <f>IF($M$8=0,"N/A",IF($N14=0,"N/A",$J$6*$AG14+(1-$J$6)*$AI14))</f>
        <v>0.32736586550271146</v>
      </c>
      <c r="AM14" s="110">
        <f t="shared" ref="AM14:AM24" si="3">IF($M$8=0,"N/A",IF($N14=0,"N/A",$J$6*$AG14+(1-$J$6)*$AJ14))</f>
        <v>0.32736586550271146</v>
      </c>
    </row>
    <row r="15" spans="1:39" s="112" customFormat="1">
      <c r="A15" s="111">
        <f t="shared" ref="A15:A54" si="4">+A14+1</f>
        <v>1986</v>
      </c>
      <c r="B15" s="110">
        <f>IF($J$7=1,HLOOKUP(B$11,index1970,Query!$O49)/B$9,IF($J$7=2,HLOOKUP(B$11,index1970,Query!$O49)/B$9 * HLOOKUP(B$11,comboutfac,Query!$O49),HLOOKUP(B$11,index1970,Query!$O49)/B$9 * HLOOKUP(B$11,comboutfac,Query!$O49) /B$8))</f>
        <v>0.53148481981750273</v>
      </c>
      <c r="C15" s="110">
        <f>IF($J$7=1,HLOOKUP(C$11,index1970,Query!$O49)/C$9,IF($J$7=2,HLOOKUP(C$11,index1970,Query!$O49)/C$9 * HLOOKUP(C$11,comboutfac,Query!$O49),HLOOKUP(C$11,index1970,Query!$O49)/C$9 * HLOOKUP(C$11,comboutfac,Query!$O49) /C$8))</f>
        <v>0.53148481981750262</v>
      </c>
      <c r="D15" s="667">
        <f>IF($J$7=1,HLOOKUP(D$11,index1970,Query!$O49)/D$9,IF($J$7=2,HLOOKUP(D$11,index1970,Query!$O49)/D$9*HLOOKUP(D$11,comboutfac,Query!$O49),HLOOKUP(D$11,index1970,Query!$O49)/D$9*HLOOKUP(D$11,comboutfac,Query!$O49)/D$8))</f>
        <v>0.53148481981750273</v>
      </c>
      <c r="E15" s="110">
        <f>IF($J$7=1,HLOOKUP(E$11,index1970,Query!$O49)/E$9,IF($J$7=2,HLOOKUP(E$11,index1970,Query!$O49)/E$9 * HLOOKUP(E$11,comboutfac,Query!$O49),HLOOKUP(E$11,index1970,Query!$O49)/E$9 * HLOOKUP(E$11,comboutfac,Query!$O49) /E$8))</f>
        <v>0.42685170446769577</v>
      </c>
      <c r="F15" s="110">
        <f>IF($J$7=1,HLOOKUP(F$11,index1970,Query!$O49)/F$9,IF($J$7=2,HLOOKUP(F$11,index1970,Query!$O49)/F$9 * HLOOKUP(F$11,comboutfac,Query!$O49),HLOOKUP(F$11,index1970,Query!$O49)/F$9 * HLOOKUP(F$11,comboutfac,Query!$O49) /F$8))</f>
        <v>0.53148481981750273</v>
      </c>
      <c r="G15" s="110">
        <f>IF($J$7=1,HLOOKUP(G$11,index1970,Query!$O49)/G$9,IF($J$7=2,HLOOKUP(G$11,index1970,Query!$O49)/G$9 * HLOOKUP(G$11,comboutfac,Query!$O49),HLOOKUP(G$11,index1970,Query!$O49)/G$9 * HLOOKUP(G$11,comboutfac,Query!$O49) /G$8))</f>
        <v>0.53148481981750262</v>
      </c>
      <c r="H15" s="110">
        <f>IF($J$7=1,HLOOKUP(H$11,index1970,Query!$O49)/H$9,IF($J$7=2,HLOOKUP(H$11,index1970,Query!$O49)/H$9 * HLOOKUP(H$11,comboutfac,Query!$O49),HLOOKUP(H$11,index1970,Query!$O49)/H$9 * HLOOKUP(H$11,comboutfac,Query!$O49) /H$8))</f>
        <v>0.53148481981750273</v>
      </c>
      <c r="I15" s="110">
        <f>IF($J$7=1,HLOOKUP(I$11,index1970,Query!$O49)/I$9,IF($J$7=2,HLOOKUP(I$11,index1970,Query!$O49)/I$9 * HLOOKUP(I$11,comboutfac,Query!$O49),HLOOKUP(I$11,index1970,Query!$O49)/I$9 * HLOOKUP(I$11,comboutfac,Query!$O49) /I$8))</f>
        <v>0.53148481981750273</v>
      </c>
      <c r="J15" s="110">
        <f>IF($J$7=1,HLOOKUP(J$11,index1970,Query!$O49)/J$9,IF($J$7=2,HLOOKUP(J$11,index1970,Query!$O49)/J$9 * HLOOKUP(J$11,comboutfac,Query!$O49),HLOOKUP(J$11,index1970,Query!$O49)/J$9 * HLOOKUP(J$11,comboutfac,Query!$O49) /J$8))</f>
        <v>0.53148481981750273</v>
      </c>
      <c r="K15" s="110">
        <f>IF($J$7=1,HLOOKUP(K$11,index1970,Query!$O49)/K$9,IF($J$7=2,HLOOKUP(K$11,index1970,Query!$O49)/K$9 * HLOOKUP(K$11,comboutfac,Query!$O49),HLOOKUP(K$11,index1970,Query!$O49)/K$9 * HLOOKUP(K$11,comboutfac,Query!$O49) /K$8))</f>
        <v>0.39588430246839529</v>
      </c>
      <c r="L15" s="110">
        <f>IF($J$7=1,HLOOKUP(L$11,index1970,Query!$O49)/L$9,IF($J$7=2,HLOOKUP(L$11,index1970,Query!$O49)/L$9 * HLOOKUP(L$11,comboutfac,Query!$O49),HLOOKUP(L$11,index1970,Query!$O49)/L$9 * HLOOKUP(L$11,comboutfac,Query!$O49) /L$8))</f>
        <v>0.53148481981750284</v>
      </c>
      <c r="M15" s="110">
        <f>IF($J$7=1,HLOOKUP(M$11,index1970,Query!$O49)/M$9,IF($J$7=2,HLOOKUP(M$11,index1970,Query!$O49)/M$9 * HLOOKUP(M$11,comboutfac,Query!$O49),HLOOKUP(M$11,index1970,Query!$O49)/M$9 * HLOOKUP(M$11,comboutfac,Query!$O49) /M$8))</f>
        <v>0.53148481981750284</v>
      </c>
      <c r="N15" s="110">
        <f>IF($J$7=1,HLOOKUP(N$11,index1970,Query!$O49)/N$9,IF($J$7=2,HLOOKUP(N$11,index1970,Query!$O49)/N$9 * HLOOKUP(N$11,comboutfac,Query!$O49),HLOOKUP(N$11,index1970,Query!$O49)/N$9 * HLOOKUP(N$11,comboutfac,Query!$O49) /N$8))</f>
        <v>0.53148481981750284</v>
      </c>
      <c r="O15" s="110">
        <f>IF($J$7=1,HLOOKUP(O$11,index1970,Query!$O49)/O$9,IF($J$7=2,HLOOKUP(O$11,index1970,Query!$O49)/O$9 * HLOOKUP(O$11,comboutfac,Query!$O49),HLOOKUP(O$11,index1970,Query!$O49)/O$9 * HLOOKUP(O$11,comboutfac,Query!$O49) /O$8))</f>
        <v>0.53148481981750273</v>
      </c>
      <c r="P15" s="110">
        <f>IF($J$7=1,HLOOKUP(P$11,index1970,Query!$O49)/P$9,IF($J$7=2,HLOOKUP(P$11,index1970,Query!$O49)/P$9 * HLOOKUP(P$11,comboutfac,Query!$O49),HLOOKUP(P$11,index1970,Query!$O49)/P$9 * HLOOKUP(P$11,comboutfac,Query!$O49) /P$8))</f>
        <v>0.53148481981750262</v>
      </c>
      <c r="Q15" s="110">
        <f>IF($J$7=1,HLOOKUP(Q$11,index1970,Query!$O49)/Q$9,IF($J$7=2,HLOOKUP(Q$11,index1970,Query!$O49)/Q$9 * HLOOKUP(Q$11,comboutfac,Query!$O49),HLOOKUP(Q$11,index1970,Query!$O49)/Q$9 * HLOOKUP(Q$11,comboutfac,Query!$O49) /Q$8))</f>
        <v>0.53148481981750262</v>
      </c>
      <c r="R15" s="110">
        <f>IF($J$7=1,HLOOKUP(R$11,index1970,Query!$O49)/R$9,IF($J$7=2,HLOOKUP(R$11,index1970,Query!$O49)/R$9 * HLOOKUP(R$11,comboutfac,Query!$O49),HLOOKUP(R$11,index1970,Query!$O49)/R$9 * HLOOKUP(R$11,comboutfac,Query!$O49) /R$8))</f>
        <v>0.38501691150459316</v>
      </c>
      <c r="S15" s="110">
        <f>IF($J$7=1,HLOOKUP(S$11,index1970,Query!$O49)/S$9,IF($J$7=2,HLOOKUP(S$11,index1970,Query!$O49)/S$9 * HLOOKUP(S$11,comboutfac,Query!$O49),HLOOKUP(S$11,index1970,Query!$O49)/S$9 * HLOOKUP(S$11,comboutfac,Query!$O49) /S$8))</f>
        <v>0.53148481981750262</v>
      </c>
      <c r="T15" s="110">
        <f>IF($J$7=1,HLOOKUP(T$11,index1970,Query!$O49)/T$9,IF($J$7=2,HLOOKUP(T$11,index1970,Query!$O49)/T$9 * HLOOKUP(T$11,comboutfac,Query!$O49),HLOOKUP(T$11,index1970,Query!$O49)/T$9 * HLOOKUP(T$11,comboutfac,Query!$O49) /T$8))</f>
        <v>0.53148481981750262</v>
      </c>
      <c r="U15" s="110">
        <f>IF($J$7=1,HLOOKUP(U$11,index1970,Query!$O49)/U$9,IF($J$7=2,HLOOKUP(U$11,index1970,Query!$O49)/U$9 * HLOOKUP(U$11,comboutfac,Query!$O49),HLOOKUP(U$11,index1970,Query!$O49)/U$9 * HLOOKUP(U$11,comboutfac,Query!$O49) /U$8))</f>
        <v>0.53148481981750295</v>
      </c>
      <c r="V15" s="110">
        <f>IF($J$7=1,HLOOKUP(V$11,index1970,Query!$O49)/V$9,IF($J$7=2,HLOOKUP(V$11,index1970,Query!$O49)/V$9 * HLOOKUP(V$11,comboutfac,Query!$O49),HLOOKUP(V$11,index1970,Query!$O49)/V$9 * HLOOKUP(V$11,comboutfac,Query!$O49) /V$8))</f>
        <v>0.53148481981750262</v>
      </c>
      <c r="W15" s="110">
        <f>IF($J$7=1,HLOOKUP(W$11,index1970,Query!$O49)/W$9,IF($J$7=2,HLOOKUP(W$11,index1970,Query!$O49)/W$9 * HLOOKUP(W$11,comboutfac,Query!$O49),HLOOKUP(W$11,index1970,Query!$O49)/W$9 * HLOOKUP(W$11,comboutfac,Query!$O49) /W$8))</f>
        <v>0.53148481981750273</v>
      </c>
      <c r="X15" s="110">
        <f>IF($J$7=1,HLOOKUP(X$11,index1970,Query!$O49)/X$9,IF($J$7=2,HLOOKUP(X$11,index1970,Query!$O49)/X$9 * HLOOKUP(X$11,comboutfac,Query!$O49),HLOOKUP(X$11,index1970,Query!$O49)/X$9 * HLOOKUP(X$11,comboutfac,Query!$O49) /X$8))</f>
        <v>0.53148481981750273</v>
      </c>
      <c r="Y15" s="110">
        <f t="shared" ref="Y15:Y24" si="5">IF($J$7=3,AK15/$AK$10,$J$6*K15+(1-$J$6)*L15)</f>
        <v>0.41486837489727035</v>
      </c>
      <c r="Z15" s="110">
        <f t="shared" ref="Z15:Z24" si="6">IF($M15=0,"N/A",IF($J$7=3,AL15/$AL$10,$J$6*$K15+(1-$J$6)*$M15))</f>
        <v>0.41486837489727035</v>
      </c>
      <c r="AA15" s="110">
        <f t="shared" ref="AA15:AA24" si="7">IF($N15=0,"N/A",IF($J$7=3,AM15/$AM$10,$J$6*$K15+(1-$J$6)*$N15))</f>
        <v>0.41486837489727035</v>
      </c>
      <c r="AB15" s="687"/>
      <c r="AC15" s="687"/>
      <c r="AE15" s="671">
        <v>1986</v>
      </c>
      <c r="AF15" s="668">
        <f t="shared" si="2"/>
        <v>0</v>
      </c>
      <c r="AG15" s="669">
        <f>HLOOKUP(K$11,index1970,Query!$O49)/K$9*HLOOKUP(K$11,comboutfac,Query!$O49)</f>
        <v>0.39588430246839529</v>
      </c>
      <c r="AH15" s="669">
        <f>HLOOKUP(L$11,index1970,Query!$O49)/L$9*HLOOKUP(L$11,comboutfac,Query!$O49)</f>
        <v>0.53325386066244751</v>
      </c>
      <c r="AI15" s="110">
        <f>HLOOKUP(M$11,index1970,Query!$O49)/M$9 * HLOOKUP(M$11,comboutfac,Query!$O49)</f>
        <v>0</v>
      </c>
      <c r="AJ15" s="110">
        <f>HLOOKUP(N$11,index1970,Query!$O49)/N$9 * HLOOKUP(N$11,comboutfac,Query!$O49)</f>
        <v>0</v>
      </c>
      <c r="AK15" s="110">
        <f t="shared" ref="AK15:AK24" si="8">$J$6*AG15+(1-$J$6)*AH15</f>
        <v>0.41511604061556256</v>
      </c>
      <c r="AL15" s="110">
        <f t="shared" ref="AL15:AL24" si="9">IF($M$8=0,"N/A",IF($N15=0,"N/A",$J$6*$AG15+(1-$J$6)*$AI15))</f>
        <v>0.34046050012281992</v>
      </c>
      <c r="AM15" s="110">
        <f t="shared" si="3"/>
        <v>0.34046050012281992</v>
      </c>
    </row>
    <row r="16" spans="1:39" s="112" customFormat="1">
      <c r="A16" s="111">
        <f t="shared" si="4"/>
        <v>1987</v>
      </c>
      <c r="B16" s="110">
        <f>IF($J$7=1,HLOOKUP(B$11,index1970,Query!$O50)/B$9,IF($J$7=2,HLOOKUP(B$11,index1970,Query!$O50)/B$9 * HLOOKUP(B$11,comboutfac,Query!$O50),HLOOKUP(B$11,index1970,Query!$O50)/B$9 * HLOOKUP(B$11,comboutfac,Query!$O50) /B$8))</f>
        <v>0.54583490995257533</v>
      </c>
      <c r="C16" s="110">
        <f>IF($J$7=1,HLOOKUP(C$11,index1970,Query!$O50)/C$9,IF($J$7=2,HLOOKUP(C$11,index1970,Query!$O50)/C$9 * HLOOKUP(C$11,comboutfac,Query!$O50),HLOOKUP(C$11,index1970,Query!$O50)/C$9 * HLOOKUP(C$11,comboutfac,Query!$O50) /C$8))</f>
        <v>0.54583490995257511</v>
      </c>
      <c r="D16" s="667">
        <f>IF($J$7=1,HLOOKUP(D$11,index1970,Query!$O50)/D$9,IF($J$7=2,HLOOKUP(D$11,index1970,Query!$O50)/D$9*HLOOKUP(D$11,comboutfac,Query!$O50),HLOOKUP(D$11,index1970,Query!$O50)/D$9*HLOOKUP(D$11,comboutfac,Query!$O50)/D$8))</f>
        <v>0.54583490995257544</v>
      </c>
      <c r="E16" s="110">
        <f>IF($J$7=1,HLOOKUP(E$11,index1970,Query!$O50)/E$9,IF($J$7=2,HLOOKUP(E$11,index1970,Query!$O50)/E$9 * HLOOKUP(E$11,comboutfac,Query!$O50),HLOOKUP(E$11,index1970,Query!$O50)/E$9 * HLOOKUP(E$11,comboutfac,Query!$O50) /E$8))</f>
        <v>0.43643894915113046</v>
      </c>
      <c r="F16" s="110">
        <f>IF($J$7=1,HLOOKUP(F$11,index1970,Query!$O50)/F$9,IF($J$7=2,HLOOKUP(F$11,index1970,Query!$O50)/F$9 * HLOOKUP(F$11,comboutfac,Query!$O50),HLOOKUP(F$11,index1970,Query!$O50)/F$9 * HLOOKUP(F$11,comboutfac,Query!$O50) /F$8))</f>
        <v>0.54583490995257544</v>
      </c>
      <c r="G16" s="110">
        <f>IF($J$7=1,HLOOKUP(G$11,index1970,Query!$O50)/G$9,IF($J$7=2,HLOOKUP(G$11,index1970,Query!$O50)/G$9 * HLOOKUP(G$11,comboutfac,Query!$O50),HLOOKUP(G$11,index1970,Query!$O50)/G$9 * HLOOKUP(G$11,comboutfac,Query!$O50) /G$8))</f>
        <v>0.54583490995257511</v>
      </c>
      <c r="H16" s="110">
        <f>IF($J$7=1,HLOOKUP(H$11,index1970,Query!$O50)/H$9,IF($J$7=2,HLOOKUP(H$11,index1970,Query!$O50)/H$9 * HLOOKUP(H$11,comboutfac,Query!$O50),HLOOKUP(H$11,index1970,Query!$O50)/H$9 * HLOOKUP(H$11,comboutfac,Query!$O50) /H$8))</f>
        <v>0.54583490995257544</v>
      </c>
      <c r="I16" s="110">
        <f>IF($J$7=1,HLOOKUP(I$11,index1970,Query!$O50)/I$9,IF($J$7=2,HLOOKUP(I$11,index1970,Query!$O50)/I$9 * HLOOKUP(I$11,comboutfac,Query!$O50),HLOOKUP(I$11,index1970,Query!$O50)/I$9 * HLOOKUP(I$11,comboutfac,Query!$O50) /I$8))</f>
        <v>0.54583490995257544</v>
      </c>
      <c r="J16" s="110">
        <f>IF($J$7=1,HLOOKUP(J$11,index1970,Query!$O50)/J$9,IF($J$7=2,HLOOKUP(J$11,index1970,Query!$O50)/J$9 * HLOOKUP(J$11,comboutfac,Query!$O50),HLOOKUP(J$11,index1970,Query!$O50)/J$9 * HLOOKUP(J$11,comboutfac,Query!$O50) /J$8))</f>
        <v>0.54583490995257544</v>
      </c>
      <c r="K16" s="110">
        <f>IF($J$7=1,HLOOKUP(K$11,index1970,Query!$O50)/K$9,IF($J$7=2,HLOOKUP(K$11,index1970,Query!$O50)/K$9 * HLOOKUP(K$11,comboutfac,Query!$O50),HLOOKUP(K$11,index1970,Query!$O50)/K$9 * HLOOKUP(K$11,comboutfac,Query!$O50) /K$8))</f>
        <v>0.40479169927393416</v>
      </c>
      <c r="L16" s="110">
        <f>IF($J$7=1,HLOOKUP(L$11,index1970,Query!$O50)/L$9,IF($J$7=2,HLOOKUP(L$11,index1970,Query!$O50)/L$9 * HLOOKUP(L$11,comboutfac,Query!$O50),HLOOKUP(L$11,index1970,Query!$O50)/L$9 * HLOOKUP(L$11,comboutfac,Query!$O50) /L$8))</f>
        <v>0.54583490995257533</v>
      </c>
      <c r="M16" s="110">
        <f>IF($J$7=1,HLOOKUP(M$11,index1970,Query!$O50)/M$9,IF($J$7=2,HLOOKUP(M$11,index1970,Query!$O50)/M$9 * HLOOKUP(M$11,comboutfac,Query!$O50),HLOOKUP(M$11,index1970,Query!$O50)/M$9 * HLOOKUP(M$11,comboutfac,Query!$O50) /M$8))</f>
        <v>0.54583490995257533</v>
      </c>
      <c r="N16" s="110">
        <f>IF($J$7=1,HLOOKUP(N$11,index1970,Query!$O50)/N$9,IF($J$7=2,HLOOKUP(N$11,index1970,Query!$O50)/N$9 * HLOOKUP(N$11,comboutfac,Query!$O50),HLOOKUP(N$11,index1970,Query!$O50)/N$9 * HLOOKUP(N$11,comboutfac,Query!$O50) /N$8))</f>
        <v>0.54583490995257533</v>
      </c>
      <c r="O16" s="110">
        <f>IF($J$7=1,HLOOKUP(O$11,index1970,Query!$O50)/O$9,IF($J$7=2,HLOOKUP(O$11,index1970,Query!$O50)/O$9 * HLOOKUP(O$11,comboutfac,Query!$O50),HLOOKUP(O$11,index1970,Query!$O50)/O$9 * HLOOKUP(O$11,comboutfac,Query!$O50) /O$8))</f>
        <v>0.54583490995257533</v>
      </c>
      <c r="P16" s="110">
        <f>IF($J$7=1,HLOOKUP(P$11,index1970,Query!$O50)/P$9,IF($J$7=2,HLOOKUP(P$11,index1970,Query!$O50)/P$9 * HLOOKUP(P$11,comboutfac,Query!$O50),HLOOKUP(P$11,index1970,Query!$O50)/P$9 * HLOOKUP(P$11,comboutfac,Query!$O50) /P$8))</f>
        <v>0.54583490995257511</v>
      </c>
      <c r="Q16" s="110">
        <f>IF($J$7=1,HLOOKUP(Q$11,index1970,Query!$O50)/Q$9,IF($J$7=2,HLOOKUP(Q$11,index1970,Query!$O50)/Q$9 * HLOOKUP(Q$11,comboutfac,Query!$O50),HLOOKUP(Q$11,index1970,Query!$O50)/Q$9 * HLOOKUP(Q$11,comboutfac,Query!$O50) /Q$8))</f>
        <v>0.54583490995257511</v>
      </c>
      <c r="R16" s="110">
        <f>IF($J$7=1,HLOOKUP(R$11,index1970,Query!$O50)/R$9,IF($J$7=2,HLOOKUP(R$11,index1970,Query!$O50)/R$9 * HLOOKUP(R$11,comboutfac,Query!$O50),HLOOKUP(R$11,index1970,Query!$O50)/R$9 * HLOOKUP(R$11,comboutfac,Query!$O50) /R$8))</f>
        <v>0.3535158876010413</v>
      </c>
      <c r="S16" s="110">
        <f>IF($J$7=1,HLOOKUP(S$11,index1970,Query!$O50)/S$9,IF($J$7=2,HLOOKUP(S$11,index1970,Query!$O50)/S$9 * HLOOKUP(S$11,comboutfac,Query!$O50),HLOOKUP(S$11,index1970,Query!$O50)/S$9 * HLOOKUP(S$11,comboutfac,Query!$O50) /S$8))</f>
        <v>0.54583490995257511</v>
      </c>
      <c r="T16" s="110">
        <f>IF($J$7=1,HLOOKUP(T$11,index1970,Query!$O50)/T$9,IF($J$7=2,HLOOKUP(T$11,index1970,Query!$O50)/T$9 * HLOOKUP(T$11,comboutfac,Query!$O50),HLOOKUP(T$11,index1970,Query!$O50)/T$9 * HLOOKUP(T$11,comboutfac,Query!$O50) /T$8))</f>
        <v>0.54583490995257511</v>
      </c>
      <c r="U16" s="110">
        <f>IF($J$7=1,HLOOKUP(U$11,index1970,Query!$O50)/U$9,IF($J$7=2,HLOOKUP(U$11,index1970,Query!$O50)/U$9 * HLOOKUP(U$11,comboutfac,Query!$O50),HLOOKUP(U$11,index1970,Query!$O50)/U$9 * HLOOKUP(U$11,comboutfac,Query!$O50) /U$8))</f>
        <v>0.54583490995257544</v>
      </c>
      <c r="V16" s="110">
        <f>IF($J$7=1,HLOOKUP(V$11,index1970,Query!$O50)/V$9,IF($J$7=2,HLOOKUP(V$11,index1970,Query!$O50)/V$9 * HLOOKUP(V$11,comboutfac,Query!$O50),HLOOKUP(V$11,index1970,Query!$O50)/V$9 * HLOOKUP(V$11,comboutfac,Query!$O50) /V$8))</f>
        <v>0.54583490995257511</v>
      </c>
      <c r="W16" s="110">
        <f>IF($J$7=1,HLOOKUP(W$11,index1970,Query!$O50)/W$9,IF($J$7=2,HLOOKUP(W$11,index1970,Query!$O50)/W$9 * HLOOKUP(W$11,comboutfac,Query!$O50),HLOOKUP(W$11,index1970,Query!$O50)/W$9 * HLOOKUP(W$11,comboutfac,Query!$O50) /W$8))</f>
        <v>0.54583490995257544</v>
      </c>
      <c r="X16" s="110">
        <f>IF($J$7=1,HLOOKUP(X$11,index1970,Query!$O50)/X$9,IF($J$7=2,HLOOKUP(X$11,index1970,Query!$O50)/X$9 * HLOOKUP(X$11,comboutfac,Query!$O50),HLOOKUP(X$11,index1970,Query!$O50)/X$9 * HLOOKUP(X$11,comboutfac,Query!$O50) /X$8))</f>
        <v>0.54583490995257533</v>
      </c>
      <c r="Y16" s="110">
        <f t="shared" si="5"/>
        <v>0.4245377487689439</v>
      </c>
      <c r="Z16" s="110">
        <f t="shared" si="6"/>
        <v>0.4245377487689439</v>
      </c>
      <c r="AA16" s="110">
        <f t="shared" si="7"/>
        <v>0.4245377487689439</v>
      </c>
      <c r="AB16" s="687"/>
      <c r="AC16" s="687"/>
      <c r="AE16" s="671">
        <v>1987</v>
      </c>
      <c r="AF16" s="668">
        <f>K16-AG16</f>
        <v>0</v>
      </c>
      <c r="AG16" s="669">
        <f>HLOOKUP(K$11,index1970,Query!$O50)/K$9*HLOOKUP(K$11,comboutfac,Query!$O50)</f>
        <v>0.40479169927393416</v>
      </c>
      <c r="AH16" s="669">
        <f>HLOOKUP(L$11,index1970,Query!$O50)/L$9*HLOOKUP(L$11,comboutfac,Query!$O50)</f>
        <v>0.54778023937157072</v>
      </c>
      <c r="AI16" s="110">
        <f>HLOOKUP(M$11,index1970,Query!$O50)/M$9 * HLOOKUP(M$11,comboutfac,Query!$O50)</f>
        <v>0</v>
      </c>
      <c r="AJ16" s="110">
        <f>HLOOKUP(N$11,index1970,Query!$O50)/N$9 * HLOOKUP(N$11,comboutfac,Query!$O50)</f>
        <v>0</v>
      </c>
      <c r="AK16" s="110">
        <f t="shared" si="8"/>
        <v>0.42481009488760324</v>
      </c>
      <c r="AL16" s="110">
        <f t="shared" si="9"/>
        <v>0.34812086137558335</v>
      </c>
      <c r="AM16" s="110">
        <f t="shared" si="3"/>
        <v>0.34812086137558335</v>
      </c>
    </row>
    <row r="17" spans="1:39" s="112" customFormat="1">
      <c r="A17" s="111">
        <f t="shared" si="4"/>
        <v>1988</v>
      </c>
      <c r="B17" s="110">
        <f>IF($J$7=1,HLOOKUP(B$11,index1970,Query!$O51)/B$9,IF($J$7=2,HLOOKUP(B$11,index1970,Query!$O51)/B$9 * HLOOKUP(B$11,comboutfac,Query!$O51),HLOOKUP(B$11,index1970,Query!$O51)/B$9 * HLOOKUP(B$11,comboutfac,Query!$O51) /B$8))</f>
        <v>0.56220995725115264</v>
      </c>
      <c r="C17" s="110">
        <f>IF($J$7=1,HLOOKUP(C$11,index1970,Query!$O51)/C$9,IF($J$7=2,HLOOKUP(C$11,index1970,Query!$O51)/C$9 * HLOOKUP(C$11,comboutfac,Query!$O51),HLOOKUP(C$11,index1970,Query!$O51)/C$9 * HLOOKUP(C$11,comboutfac,Query!$O51) /C$8))</f>
        <v>0.56220995725115241</v>
      </c>
      <c r="D17" s="667">
        <f>IF($J$7=1,HLOOKUP(D$11,index1970,Query!$O51)/D$9,IF($J$7=2,HLOOKUP(D$11,index1970,Query!$O51)/D$9*HLOOKUP(D$11,comboutfac,Query!$O51),HLOOKUP(D$11,index1970,Query!$O51)/D$9*HLOOKUP(D$11,comboutfac,Query!$O51)/D$8))</f>
        <v>0.56220995725115264</v>
      </c>
      <c r="E17" s="110">
        <f>IF($J$7=1,HLOOKUP(E$11,index1970,Query!$O51)/E$9,IF($J$7=2,HLOOKUP(E$11,index1970,Query!$O51)/E$9 * HLOOKUP(E$11,comboutfac,Query!$O51),HLOOKUP(E$11,index1970,Query!$O51)/E$9 * HLOOKUP(E$11,comboutfac,Query!$O51) /E$8))</f>
        <v>0.44621417902443661</v>
      </c>
      <c r="F17" s="110">
        <f>IF($J$7=1,HLOOKUP(F$11,index1970,Query!$O51)/F$9,IF($J$7=2,HLOOKUP(F$11,index1970,Query!$O51)/F$9 * HLOOKUP(F$11,comboutfac,Query!$O51),HLOOKUP(F$11,index1970,Query!$O51)/F$9 * HLOOKUP(F$11,comboutfac,Query!$O51) /F$8))</f>
        <v>0.56220995725115264</v>
      </c>
      <c r="G17" s="110">
        <f>IF($J$7=1,HLOOKUP(G$11,index1970,Query!$O51)/G$9,IF($J$7=2,HLOOKUP(G$11,index1970,Query!$O51)/G$9 * HLOOKUP(G$11,comboutfac,Query!$O51),HLOOKUP(G$11,index1970,Query!$O51)/G$9 * HLOOKUP(G$11,comboutfac,Query!$O51) /G$8))</f>
        <v>0.56220995725115241</v>
      </c>
      <c r="H17" s="110">
        <f>IF($J$7=1,HLOOKUP(H$11,index1970,Query!$O51)/H$9,IF($J$7=2,HLOOKUP(H$11,index1970,Query!$O51)/H$9 * HLOOKUP(H$11,comboutfac,Query!$O51),HLOOKUP(H$11,index1970,Query!$O51)/H$9 * HLOOKUP(H$11,comboutfac,Query!$O51) /H$8))</f>
        <v>0.56220995725115264</v>
      </c>
      <c r="I17" s="110">
        <f>IF($J$7=1,HLOOKUP(I$11,index1970,Query!$O51)/I$9,IF($J$7=2,HLOOKUP(I$11,index1970,Query!$O51)/I$9 * HLOOKUP(I$11,comboutfac,Query!$O51),HLOOKUP(I$11,index1970,Query!$O51)/I$9 * HLOOKUP(I$11,comboutfac,Query!$O51) /I$8))</f>
        <v>0.56220995725115264</v>
      </c>
      <c r="J17" s="110">
        <f>IF($J$7=1,HLOOKUP(J$11,index1970,Query!$O51)/J$9,IF($J$7=2,HLOOKUP(J$11,index1970,Query!$O51)/J$9 * HLOOKUP(J$11,comboutfac,Query!$O51),HLOOKUP(J$11,index1970,Query!$O51)/J$9 * HLOOKUP(J$11,comboutfac,Query!$O51) /J$8))</f>
        <v>0.56220995725115264</v>
      </c>
      <c r="K17" s="110">
        <f>IF($J$7=1,HLOOKUP(K$11,index1970,Query!$O51)/K$9,IF($J$7=2,HLOOKUP(K$11,index1970,Query!$O51)/K$9 * HLOOKUP(K$11,comboutfac,Query!$O51),HLOOKUP(K$11,index1970,Query!$O51)/K$9 * HLOOKUP(K$11,comboutfac,Query!$O51) /K$8))</f>
        <v>0.41387724401558385</v>
      </c>
      <c r="L17" s="110">
        <f>IF($J$7=1,HLOOKUP(L$11,index1970,Query!$O51)/L$9,IF($J$7=2,HLOOKUP(L$11,index1970,Query!$O51)/L$9 * HLOOKUP(L$11,comboutfac,Query!$O51),HLOOKUP(L$11,index1970,Query!$O51)/L$9 * HLOOKUP(L$11,comboutfac,Query!$O51) /L$8))</f>
        <v>0.56220995725115264</v>
      </c>
      <c r="M17" s="110">
        <f>IF($J$7=1,HLOOKUP(M$11,index1970,Query!$O51)/M$9,IF($J$7=2,HLOOKUP(M$11,index1970,Query!$O51)/M$9 * HLOOKUP(M$11,comboutfac,Query!$O51),HLOOKUP(M$11,index1970,Query!$O51)/M$9 * HLOOKUP(M$11,comboutfac,Query!$O51) /M$8))</f>
        <v>0.56220995725115264</v>
      </c>
      <c r="N17" s="110">
        <f>IF($J$7=1,HLOOKUP(N$11,index1970,Query!$O51)/N$9,IF($J$7=2,HLOOKUP(N$11,index1970,Query!$O51)/N$9 * HLOOKUP(N$11,comboutfac,Query!$O51),HLOOKUP(N$11,index1970,Query!$O51)/N$9 * HLOOKUP(N$11,comboutfac,Query!$O51) /N$8))</f>
        <v>0.56220995725115264</v>
      </c>
      <c r="O17" s="110">
        <f>IF($J$7=1,HLOOKUP(O$11,index1970,Query!$O51)/O$9,IF($J$7=2,HLOOKUP(O$11,index1970,Query!$O51)/O$9 * HLOOKUP(O$11,comboutfac,Query!$O51),HLOOKUP(O$11,index1970,Query!$O51)/O$9 * HLOOKUP(O$11,comboutfac,Query!$O51) /O$8))</f>
        <v>0.56220995725115264</v>
      </c>
      <c r="P17" s="110">
        <f>IF($J$7=1,HLOOKUP(P$11,index1970,Query!$O51)/P$9,IF($J$7=2,HLOOKUP(P$11,index1970,Query!$O51)/P$9 * HLOOKUP(P$11,comboutfac,Query!$O51),HLOOKUP(P$11,index1970,Query!$O51)/P$9 * HLOOKUP(P$11,comboutfac,Query!$O51) /P$8))</f>
        <v>0.56220995725115241</v>
      </c>
      <c r="Q17" s="110">
        <f>IF($J$7=1,HLOOKUP(Q$11,index1970,Query!$O51)/Q$9,IF($J$7=2,HLOOKUP(Q$11,index1970,Query!$O51)/Q$9 * HLOOKUP(Q$11,comboutfac,Query!$O51),HLOOKUP(Q$11,index1970,Query!$O51)/Q$9 * HLOOKUP(Q$11,comboutfac,Query!$O51) /Q$8))</f>
        <v>0.56220995725115241</v>
      </c>
      <c r="R17" s="110">
        <f>IF($J$7=1,HLOOKUP(R$11,index1970,Query!$O51)/R$9,IF($J$7=2,HLOOKUP(R$11,index1970,Query!$O51)/R$9 * HLOOKUP(R$11,comboutfac,Query!$O51),HLOOKUP(R$11,index1970,Query!$O51)/R$9 * HLOOKUP(R$11,comboutfac,Query!$O51) /R$8))</f>
        <v>0.29633123993693017</v>
      </c>
      <c r="S17" s="110">
        <f>IF($J$7=1,HLOOKUP(S$11,index1970,Query!$O51)/S$9,IF($J$7=2,HLOOKUP(S$11,index1970,Query!$O51)/S$9 * HLOOKUP(S$11,comboutfac,Query!$O51),HLOOKUP(S$11,index1970,Query!$O51)/S$9 * HLOOKUP(S$11,comboutfac,Query!$O51) /S$8))</f>
        <v>0.56220995725115241</v>
      </c>
      <c r="T17" s="110">
        <f>IF($J$7=1,HLOOKUP(T$11,index1970,Query!$O51)/T$9,IF($J$7=2,HLOOKUP(T$11,index1970,Query!$O51)/T$9 * HLOOKUP(T$11,comboutfac,Query!$O51),HLOOKUP(T$11,index1970,Query!$O51)/T$9 * HLOOKUP(T$11,comboutfac,Query!$O51) /T$8))</f>
        <v>0.56220995725115241</v>
      </c>
      <c r="U17" s="110">
        <f>IF($J$7=1,HLOOKUP(U$11,index1970,Query!$O51)/U$9,IF($J$7=2,HLOOKUP(U$11,index1970,Query!$O51)/U$9 * HLOOKUP(U$11,comboutfac,Query!$O51),HLOOKUP(U$11,index1970,Query!$O51)/U$9 * HLOOKUP(U$11,comboutfac,Query!$O51) /U$8))</f>
        <v>0.56220995725115286</v>
      </c>
      <c r="V17" s="110">
        <f>IF($J$7=1,HLOOKUP(V$11,index1970,Query!$O51)/V$9,IF($J$7=2,HLOOKUP(V$11,index1970,Query!$O51)/V$9 * HLOOKUP(V$11,comboutfac,Query!$O51),HLOOKUP(V$11,index1970,Query!$O51)/V$9 * HLOOKUP(V$11,comboutfac,Query!$O51) /V$8))</f>
        <v>0.56220995725115241</v>
      </c>
      <c r="W17" s="110">
        <f>IF($J$7=1,HLOOKUP(W$11,index1970,Query!$O51)/W$9,IF($J$7=2,HLOOKUP(W$11,index1970,Query!$O51)/W$9 * HLOOKUP(W$11,comboutfac,Query!$O51),HLOOKUP(W$11,index1970,Query!$O51)/W$9 * HLOOKUP(W$11,comboutfac,Query!$O51) /W$8))</f>
        <v>0.56220995725115264</v>
      </c>
      <c r="X17" s="110">
        <f>IF($J$7=1,HLOOKUP(X$11,index1970,Query!$O51)/X$9,IF($J$7=2,HLOOKUP(X$11,index1970,Query!$O51)/X$9 * HLOOKUP(X$11,comboutfac,Query!$O51),HLOOKUP(X$11,index1970,Query!$O51)/X$9 * HLOOKUP(X$11,comboutfac,Query!$O51) /X$8))</f>
        <v>0.56220995725115264</v>
      </c>
      <c r="Y17" s="110">
        <f t="shared" si="5"/>
        <v>0.43464382386856348</v>
      </c>
      <c r="Z17" s="110">
        <f t="shared" si="6"/>
        <v>0.43464382386856348</v>
      </c>
      <c r="AA17" s="110">
        <f t="shared" si="7"/>
        <v>0.43464382386856348</v>
      </c>
      <c r="AB17" s="687"/>
      <c r="AC17" s="687"/>
      <c r="AE17" s="671">
        <v>1988</v>
      </c>
      <c r="AF17" s="668">
        <f t="shared" si="2"/>
        <v>0</v>
      </c>
      <c r="AG17" s="669">
        <f>HLOOKUP(K$11,index1970,Query!$O51)/K$9*HLOOKUP(K$11,comboutfac,Query!$O51)</f>
        <v>0.41387724401558385</v>
      </c>
      <c r="AH17" s="669">
        <f>HLOOKUP(L$11,index1970,Query!$O51)/L$9*HLOOKUP(L$11,comboutfac,Query!$O51)</f>
        <v>0.56573579751623981</v>
      </c>
      <c r="AI17" s="110">
        <f>HLOOKUP(M$11,index1970,Query!$O51)/M$9 * HLOOKUP(M$11,comboutfac,Query!$O51)</f>
        <v>0</v>
      </c>
      <c r="AJ17" s="110">
        <f>HLOOKUP(N$11,index1970,Query!$O51)/N$9 * HLOOKUP(N$11,comboutfac,Query!$O51)</f>
        <v>0</v>
      </c>
      <c r="AK17" s="110">
        <f>$J$6*AG17+(1-$J$6)*AH17</f>
        <v>0.43513744150567568</v>
      </c>
      <c r="AL17" s="110">
        <f t="shared" si="9"/>
        <v>0.35593442985340212</v>
      </c>
      <c r="AM17" s="110">
        <f t="shared" si="3"/>
        <v>0.35593442985340212</v>
      </c>
    </row>
    <row r="18" spans="1:39" s="112" customFormat="1">
      <c r="A18" s="111">
        <f t="shared" si="4"/>
        <v>1989</v>
      </c>
      <c r="B18" s="110">
        <f>IF($J$7=1,HLOOKUP(B$11,index1970,Query!$O52)/B$9,IF($J$7=2,HLOOKUP(B$11,index1970,Query!$O52)/B$9 * HLOOKUP(B$11,comboutfac,Query!$O52),HLOOKUP(B$11,index1970,Query!$O52)/B$9 * HLOOKUP(B$11,comboutfac,Query!$O52) /B$8))</f>
        <v>0.58582277545570094</v>
      </c>
      <c r="C18" s="110">
        <f>IF($J$7=1,HLOOKUP(C$11,index1970,Query!$O52)/C$9,IF($J$7=2,HLOOKUP(C$11,index1970,Query!$O52)/C$9 * HLOOKUP(C$11,comboutfac,Query!$O52),HLOOKUP(C$11,index1970,Query!$O52)/C$9 * HLOOKUP(C$11,comboutfac,Query!$O52) /C$8))</f>
        <v>0.58582277545570083</v>
      </c>
      <c r="D18" s="667">
        <f>IF($J$7=1,HLOOKUP(D$11,index1970,Query!$O52)/D$9,IF($J$7=2,HLOOKUP(D$11,index1970,Query!$O52)/D$9*HLOOKUP(D$11,comboutfac,Query!$O52),HLOOKUP(D$11,index1970,Query!$O52)/D$9*HLOOKUP(D$11,comboutfac,Query!$O52)/D$8))</f>
        <v>0.58582277545570116</v>
      </c>
      <c r="E18" s="110">
        <f>IF($J$7=1,HLOOKUP(E$11,index1970,Query!$O52)/E$9,IF($J$7=2,HLOOKUP(E$11,index1970,Query!$O52)/E$9 * HLOOKUP(E$11,comboutfac,Query!$O52),HLOOKUP(E$11,index1970,Query!$O52)/E$9 * HLOOKUP(E$11,comboutfac,Query!$O52) /E$8))</f>
        <v>0.46216633592456013</v>
      </c>
      <c r="F18" s="110">
        <f>IF($J$7=1,HLOOKUP(F$11,index1970,Query!$O52)/F$9,IF($J$7=2,HLOOKUP(F$11,index1970,Query!$O52)/F$9 * HLOOKUP(F$11,comboutfac,Query!$O52),HLOOKUP(F$11,index1970,Query!$O52)/F$9 * HLOOKUP(F$11,comboutfac,Query!$O52) /F$8))</f>
        <v>0.58582277545570116</v>
      </c>
      <c r="G18" s="110">
        <f>IF($J$7=1,HLOOKUP(G$11,index1970,Query!$O52)/G$9,IF($J$7=2,HLOOKUP(G$11,index1970,Query!$O52)/G$9 * HLOOKUP(G$11,comboutfac,Query!$O52),HLOOKUP(G$11,index1970,Query!$O52)/G$9 * HLOOKUP(G$11,comboutfac,Query!$O52) /G$8))</f>
        <v>0.58582277545570083</v>
      </c>
      <c r="H18" s="110">
        <f>IF($J$7=1,HLOOKUP(H$11,index1970,Query!$O52)/H$9,IF($J$7=2,HLOOKUP(H$11,index1970,Query!$O52)/H$9 * HLOOKUP(H$11,comboutfac,Query!$O52),HLOOKUP(H$11,index1970,Query!$O52)/H$9 * HLOOKUP(H$11,comboutfac,Query!$O52) /H$8))</f>
        <v>0.58582277545570116</v>
      </c>
      <c r="I18" s="110">
        <f>IF($J$7=1,HLOOKUP(I$11,index1970,Query!$O52)/I$9,IF($J$7=2,HLOOKUP(I$11,index1970,Query!$O52)/I$9 * HLOOKUP(I$11,comboutfac,Query!$O52),HLOOKUP(I$11,index1970,Query!$O52)/I$9 * HLOOKUP(I$11,comboutfac,Query!$O52) /I$8))</f>
        <v>0.58582277545570116</v>
      </c>
      <c r="J18" s="110">
        <f>IF($J$7=1,HLOOKUP(J$11,index1970,Query!$O52)/J$9,IF($J$7=2,HLOOKUP(J$11,index1970,Query!$O52)/J$9 * HLOOKUP(J$11,comboutfac,Query!$O52),HLOOKUP(J$11,index1970,Query!$O52)/J$9 * HLOOKUP(J$11,comboutfac,Query!$O52) /J$8))</f>
        <v>0.58582277545570116</v>
      </c>
      <c r="K18" s="110">
        <f>IF($J$7=1,HLOOKUP(K$11,index1970,Query!$O52)/K$9,IF($J$7=2,HLOOKUP(K$11,index1970,Query!$O52)/K$9 * HLOOKUP(K$11,comboutfac,Query!$O52),HLOOKUP(K$11,index1970,Query!$O52)/K$9 * HLOOKUP(K$11,comboutfac,Query!$O52) /K$8))</f>
        <v>0.42867335548914093</v>
      </c>
      <c r="L18" s="110">
        <f>IF($J$7=1,HLOOKUP(L$11,index1970,Query!$O52)/L$9,IF($J$7=2,HLOOKUP(L$11,index1970,Query!$O52)/L$9 * HLOOKUP(L$11,comboutfac,Query!$O52),HLOOKUP(L$11,index1970,Query!$O52)/L$9 * HLOOKUP(L$11,comboutfac,Query!$O52) /L$8))</f>
        <v>0.58582277545570105</v>
      </c>
      <c r="M18" s="110">
        <f>IF($J$7=1,HLOOKUP(M$11,index1970,Query!$O52)/M$9,IF($J$7=2,HLOOKUP(M$11,index1970,Query!$O52)/M$9 * HLOOKUP(M$11,comboutfac,Query!$O52),HLOOKUP(M$11,index1970,Query!$O52)/M$9 * HLOOKUP(M$11,comboutfac,Query!$O52) /M$8))</f>
        <v>0.58582277545570105</v>
      </c>
      <c r="N18" s="110">
        <f>IF($J$7=1,HLOOKUP(N$11,index1970,Query!$O52)/N$9,IF($J$7=2,HLOOKUP(N$11,index1970,Query!$O52)/N$9 * HLOOKUP(N$11,comboutfac,Query!$O52),HLOOKUP(N$11,index1970,Query!$O52)/N$9 * HLOOKUP(N$11,comboutfac,Query!$O52) /N$8))</f>
        <v>0.58582277545570105</v>
      </c>
      <c r="O18" s="110">
        <f>IF($J$7=1,HLOOKUP(O$11,index1970,Query!$O52)/O$9,IF($J$7=2,HLOOKUP(O$11,index1970,Query!$O52)/O$9 * HLOOKUP(O$11,comboutfac,Query!$O52),HLOOKUP(O$11,index1970,Query!$O52)/O$9 * HLOOKUP(O$11,comboutfac,Query!$O52) /O$8))</f>
        <v>0.58582277545570094</v>
      </c>
      <c r="P18" s="110">
        <f>IF($J$7=1,HLOOKUP(P$11,index1970,Query!$O52)/P$9,IF($J$7=2,HLOOKUP(P$11,index1970,Query!$O52)/P$9 * HLOOKUP(P$11,comboutfac,Query!$O52),HLOOKUP(P$11,index1970,Query!$O52)/P$9 * HLOOKUP(P$11,comboutfac,Query!$O52) /P$8))</f>
        <v>0.58582277545570083</v>
      </c>
      <c r="Q18" s="110">
        <f>IF($J$7=1,HLOOKUP(Q$11,index1970,Query!$O52)/Q$9,IF($J$7=2,HLOOKUP(Q$11,index1970,Query!$O52)/Q$9 * HLOOKUP(Q$11,comboutfac,Query!$O52),HLOOKUP(Q$11,index1970,Query!$O52)/Q$9 * HLOOKUP(Q$11,comboutfac,Query!$O52) /Q$8))</f>
        <v>0.58582277545570083</v>
      </c>
      <c r="R18" s="110">
        <f>IF($J$7=1,HLOOKUP(R$11,index1970,Query!$O52)/R$9,IF($J$7=2,HLOOKUP(R$11,index1970,Query!$O52)/R$9 * HLOOKUP(R$11,comboutfac,Query!$O52),HLOOKUP(R$11,index1970,Query!$O52)/R$9 * HLOOKUP(R$11,comboutfac,Query!$O52) /R$8))</f>
        <v>0.29656868484072579</v>
      </c>
      <c r="S18" s="110">
        <f>IF($J$7=1,HLOOKUP(S$11,index1970,Query!$O52)/S$9,IF($J$7=2,HLOOKUP(S$11,index1970,Query!$O52)/S$9 * HLOOKUP(S$11,comboutfac,Query!$O52),HLOOKUP(S$11,index1970,Query!$O52)/S$9 * HLOOKUP(S$11,comboutfac,Query!$O52) /S$8))</f>
        <v>0.58582277545570083</v>
      </c>
      <c r="T18" s="110">
        <f>IF($J$7=1,HLOOKUP(T$11,index1970,Query!$O52)/T$9,IF($J$7=2,HLOOKUP(T$11,index1970,Query!$O52)/T$9 * HLOOKUP(T$11,comboutfac,Query!$O52),HLOOKUP(T$11,index1970,Query!$O52)/T$9 * HLOOKUP(T$11,comboutfac,Query!$O52) /T$8))</f>
        <v>0.58582277545570083</v>
      </c>
      <c r="U18" s="110">
        <f>IF($J$7=1,HLOOKUP(U$11,index1970,Query!$O52)/U$9,IF($J$7=2,HLOOKUP(U$11,index1970,Query!$O52)/U$9 * HLOOKUP(U$11,comboutfac,Query!$O52),HLOOKUP(U$11,index1970,Query!$O52)/U$9 * HLOOKUP(U$11,comboutfac,Query!$O52) /U$8))</f>
        <v>0.58582277545570127</v>
      </c>
      <c r="V18" s="110">
        <f>IF($J$7=1,HLOOKUP(V$11,index1970,Query!$O52)/V$9,IF($J$7=2,HLOOKUP(V$11,index1970,Query!$O52)/V$9 * HLOOKUP(V$11,comboutfac,Query!$O52),HLOOKUP(V$11,index1970,Query!$O52)/V$9 * HLOOKUP(V$11,comboutfac,Query!$O52) /V$8))</f>
        <v>0.58582277545570083</v>
      </c>
      <c r="W18" s="110">
        <f>IF($J$7=1,HLOOKUP(W$11,index1970,Query!$O52)/W$9,IF($J$7=2,HLOOKUP(W$11,index1970,Query!$O52)/W$9 * HLOOKUP(W$11,comboutfac,Query!$O52),HLOOKUP(W$11,index1970,Query!$O52)/W$9 * HLOOKUP(W$11,comboutfac,Query!$O52) /W$8))</f>
        <v>0.58582277545570116</v>
      </c>
      <c r="X18" s="110">
        <f>IF($J$7=1,HLOOKUP(X$11,index1970,Query!$O52)/X$9,IF($J$7=2,HLOOKUP(X$11,index1970,Query!$O52)/X$9 * HLOOKUP(X$11,comboutfac,Query!$O52),HLOOKUP(X$11,index1970,Query!$O52)/X$9 * HLOOKUP(X$11,comboutfac,Query!$O52) /X$8))</f>
        <v>0.58582277545570094</v>
      </c>
      <c r="Y18" s="110">
        <f t="shared" si="5"/>
        <v>0.45067427428445933</v>
      </c>
      <c r="Z18" s="110">
        <f t="shared" si="6"/>
        <v>0.45067427428445933</v>
      </c>
      <c r="AA18" s="110">
        <f t="shared" si="7"/>
        <v>0.45067427428445933</v>
      </c>
      <c r="AB18" s="687"/>
      <c r="AC18" s="687"/>
      <c r="AE18" s="671">
        <v>1989</v>
      </c>
      <c r="AF18" s="668">
        <f t="shared" si="2"/>
        <v>0</v>
      </c>
      <c r="AG18" s="669">
        <f>HLOOKUP(K$11,index1970,Query!$O52)/K$9*HLOOKUP(K$11,comboutfac,Query!$O52)</f>
        <v>0.42867335548914093</v>
      </c>
      <c r="AH18" s="669">
        <f>HLOOKUP(L$11,index1970,Query!$O52)/L$9*HLOOKUP(L$11,comboutfac,Query!$O52)</f>
        <v>0.59924799404421314</v>
      </c>
      <c r="AI18" s="110">
        <f>HLOOKUP(M$11,index1970,Query!$O52)/M$9 * HLOOKUP(M$11,comboutfac,Query!$O52)</f>
        <v>0</v>
      </c>
      <c r="AJ18" s="110">
        <f>HLOOKUP(N$11,index1970,Query!$O52)/N$9 * HLOOKUP(N$11,comboutfac,Query!$O52)</f>
        <v>0</v>
      </c>
      <c r="AK18" s="110">
        <f t="shared" si="8"/>
        <v>0.45255380488685104</v>
      </c>
      <c r="AL18" s="110">
        <f t="shared" si="9"/>
        <v>0.36865908572066119</v>
      </c>
      <c r="AM18" s="110">
        <f t="shared" si="3"/>
        <v>0.36865908572066119</v>
      </c>
    </row>
    <row r="19" spans="1:39" s="112" customFormat="1">
      <c r="A19" s="111">
        <f t="shared" si="4"/>
        <v>1990</v>
      </c>
      <c r="B19" s="110">
        <f>IF($J$7=1,HLOOKUP(B$11,index1970,Query!$O53)/B$9,IF($J$7=2,HLOOKUP(B$11,index1970,Query!$O53)/B$9 * HLOOKUP(B$11,comboutfac,Query!$O53),HLOOKUP(B$11,index1970,Query!$O53)/B$9 * HLOOKUP(B$11,comboutfac,Query!$O53) /B$8))</f>
        <v>0.60984150924938474</v>
      </c>
      <c r="C19" s="110">
        <f>IF($J$7=1,HLOOKUP(C$11,index1970,Query!$O53)/C$9,IF($J$7=2,HLOOKUP(C$11,index1970,Query!$O53)/C$9 * HLOOKUP(C$11,comboutfac,Query!$O53),HLOOKUP(C$11,index1970,Query!$O53)/C$9 * HLOOKUP(C$11,comboutfac,Query!$O53) /C$8))</f>
        <v>0.60984150924938452</v>
      </c>
      <c r="D19" s="667">
        <f>IF($J$7=1,HLOOKUP(D$11,index1970,Query!$O53)/D$9,IF($J$7=2,HLOOKUP(D$11,index1970,Query!$O53)/D$9*HLOOKUP(D$11,comboutfac,Query!$O53),HLOOKUP(D$11,index1970,Query!$O53)/D$9*HLOOKUP(D$11,comboutfac,Query!$O53)/D$8))</f>
        <v>0.60984150924938485</v>
      </c>
      <c r="E19" s="110">
        <f>IF($J$7=1,HLOOKUP(E$11,index1970,Query!$O53)/E$9,IF($J$7=2,HLOOKUP(E$11,index1970,Query!$O53)/E$9 * HLOOKUP(E$11,comboutfac,Query!$O53),HLOOKUP(E$11,index1970,Query!$O53)/E$9 * HLOOKUP(E$11,comboutfac,Query!$O53) /E$8))</f>
        <v>0.47938203193774998</v>
      </c>
      <c r="F19" s="110">
        <f>IF($J$7=1,HLOOKUP(F$11,index1970,Query!$O53)/F$9,IF($J$7=2,HLOOKUP(F$11,index1970,Query!$O53)/F$9 * HLOOKUP(F$11,comboutfac,Query!$O53),HLOOKUP(F$11,index1970,Query!$O53)/F$9 * HLOOKUP(F$11,comboutfac,Query!$O53) /F$8))</f>
        <v>0.60984150924938485</v>
      </c>
      <c r="G19" s="110">
        <f>IF($J$7=1,HLOOKUP(G$11,index1970,Query!$O53)/G$9,IF($J$7=2,HLOOKUP(G$11,index1970,Query!$O53)/G$9 * HLOOKUP(G$11,comboutfac,Query!$O53),HLOOKUP(G$11,index1970,Query!$O53)/G$9 * HLOOKUP(G$11,comboutfac,Query!$O53) /G$8))</f>
        <v>0.60984150924938452</v>
      </c>
      <c r="H19" s="110">
        <f>IF($J$7=1,HLOOKUP(H$11,index1970,Query!$O53)/H$9,IF($J$7=2,HLOOKUP(H$11,index1970,Query!$O53)/H$9 * HLOOKUP(H$11,comboutfac,Query!$O53),HLOOKUP(H$11,index1970,Query!$O53)/H$9 * HLOOKUP(H$11,comboutfac,Query!$O53) /H$8))</f>
        <v>0.60984150924938485</v>
      </c>
      <c r="I19" s="110">
        <f>IF($J$7=1,HLOOKUP(I$11,index1970,Query!$O53)/I$9,IF($J$7=2,HLOOKUP(I$11,index1970,Query!$O53)/I$9 * HLOOKUP(I$11,comboutfac,Query!$O53),HLOOKUP(I$11,index1970,Query!$O53)/I$9 * HLOOKUP(I$11,comboutfac,Query!$O53) /I$8))</f>
        <v>0.60984150924938485</v>
      </c>
      <c r="J19" s="110">
        <f>IF($J$7=1,HLOOKUP(J$11,index1970,Query!$O53)/J$9,IF($J$7=2,HLOOKUP(J$11,index1970,Query!$O53)/J$9 * HLOOKUP(J$11,comboutfac,Query!$O53),HLOOKUP(J$11,index1970,Query!$O53)/J$9 * HLOOKUP(J$11,comboutfac,Query!$O53) /J$8))</f>
        <v>0.60984150924938485</v>
      </c>
      <c r="K19" s="110">
        <f>IF($J$7=1,HLOOKUP(K$11,index1970,Query!$O53)/K$9,IF($J$7=2,HLOOKUP(K$11,index1970,Query!$O53)/K$9 * HLOOKUP(K$11,comboutfac,Query!$O53),HLOOKUP(K$11,index1970,Query!$O53)/K$9 * HLOOKUP(K$11,comboutfac,Query!$O53) /K$8))</f>
        <v>0.44464143798111139</v>
      </c>
      <c r="L19" s="110">
        <f>IF($J$7=1,HLOOKUP(L$11,index1970,Query!$O53)/L$9,IF($J$7=2,HLOOKUP(L$11,index1970,Query!$O53)/L$9 * HLOOKUP(L$11,comboutfac,Query!$O53),HLOOKUP(L$11,index1970,Query!$O53)/L$9 * HLOOKUP(L$11,comboutfac,Query!$O53) /L$8))</f>
        <v>0.60984150924938463</v>
      </c>
      <c r="M19" s="110">
        <f>IF($J$7=1,HLOOKUP(M$11,index1970,Query!$O53)/M$9,IF($J$7=2,HLOOKUP(M$11,index1970,Query!$O53)/M$9 * HLOOKUP(M$11,comboutfac,Query!$O53),HLOOKUP(M$11,index1970,Query!$O53)/M$9 * HLOOKUP(M$11,comboutfac,Query!$O53) /M$8))</f>
        <v>0.60984150924938463</v>
      </c>
      <c r="N19" s="110">
        <f>IF($J$7=1,HLOOKUP(N$11,index1970,Query!$O53)/N$9,IF($J$7=2,HLOOKUP(N$11,index1970,Query!$O53)/N$9 * HLOOKUP(N$11,comboutfac,Query!$O53),HLOOKUP(N$11,index1970,Query!$O53)/N$9 * HLOOKUP(N$11,comboutfac,Query!$O53) /N$8))</f>
        <v>0.60984150924938463</v>
      </c>
      <c r="O19" s="110">
        <f>IF($J$7=1,HLOOKUP(O$11,index1970,Query!$O53)/O$9,IF($J$7=2,HLOOKUP(O$11,index1970,Query!$O53)/O$9 * HLOOKUP(O$11,comboutfac,Query!$O53),HLOOKUP(O$11,index1970,Query!$O53)/O$9 * HLOOKUP(O$11,comboutfac,Query!$O53) /O$8))</f>
        <v>0.60984150924938474</v>
      </c>
      <c r="P19" s="110">
        <f>IF($J$7=1,HLOOKUP(P$11,index1970,Query!$O53)/P$9,IF($J$7=2,HLOOKUP(P$11,index1970,Query!$O53)/P$9 * HLOOKUP(P$11,comboutfac,Query!$O53),HLOOKUP(P$11,index1970,Query!$O53)/P$9 * HLOOKUP(P$11,comboutfac,Query!$O53) /P$8))</f>
        <v>0.60984150924938452</v>
      </c>
      <c r="Q19" s="110">
        <f>IF($J$7=1,HLOOKUP(Q$11,index1970,Query!$O53)/Q$9,IF($J$7=2,HLOOKUP(Q$11,index1970,Query!$O53)/Q$9 * HLOOKUP(Q$11,comboutfac,Query!$O53),HLOOKUP(Q$11,index1970,Query!$O53)/Q$9 * HLOOKUP(Q$11,comboutfac,Query!$O53) /Q$8))</f>
        <v>0.60984150924938452</v>
      </c>
      <c r="R19" s="110">
        <f>IF($J$7=1,HLOOKUP(R$11,index1970,Query!$O53)/R$9,IF($J$7=2,HLOOKUP(R$11,index1970,Query!$O53)/R$9 * HLOOKUP(R$11,comboutfac,Query!$O53),HLOOKUP(R$11,index1970,Query!$O53)/R$9 * HLOOKUP(R$11,comboutfac,Query!$O53) /R$8))</f>
        <v>0.26459277112958274</v>
      </c>
      <c r="S19" s="110">
        <f>IF($J$7=1,HLOOKUP(S$11,index1970,Query!$O53)/S$9,IF($J$7=2,HLOOKUP(S$11,index1970,Query!$O53)/S$9 * HLOOKUP(S$11,comboutfac,Query!$O53),HLOOKUP(S$11,index1970,Query!$O53)/S$9 * HLOOKUP(S$11,comboutfac,Query!$O53) /S$8))</f>
        <v>0.60984150924938452</v>
      </c>
      <c r="T19" s="110">
        <f>IF($J$7=1,HLOOKUP(T$11,index1970,Query!$O53)/T$9,IF($J$7=2,HLOOKUP(T$11,index1970,Query!$O53)/T$9 * HLOOKUP(T$11,comboutfac,Query!$O53),HLOOKUP(T$11,index1970,Query!$O53)/T$9 * HLOOKUP(T$11,comboutfac,Query!$O53) /T$8))</f>
        <v>0.60984150924938452</v>
      </c>
      <c r="U19" s="110">
        <f>IF($J$7=1,HLOOKUP(U$11,index1970,Query!$O53)/U$9,IF($J$7=2,HLOOKUP(U$11,index1970,Query!$O53)/U$9 * HLOOKUP(U$11,comboutfac,Query!$O53),HLOOKUP(U$11,index1970,Query!$O53)/U$9 * HLOOKUP(U$11,comboutfac,Query!$O53) /U$8))</f>
        <v>0.60984150924938496</v>
      </c>
      <c r="V19" s="110">
        <f>IF($J$7=1,HLOOKUP(V$11,index1970,Query!$O53)/V$9,IF($J$7=2,HLOOKUP(V$11,index1970,Query!$O53)/V$9 * HLOOKUP(V$11,comboutfac,Query!$O53),HLOOKUP(V$11,index1970,Query!$O53)/V$9 * HLOOKUP(V$11,comboutfac,Query!$O53) /V$8))</f>
        <v>0.60984150924938452</v>
      </c>
      <c r="W19" s="110">
        <f>IF($J$7=1,HLOOKUP(W$11,index1970,Query!$O53)/W$9,IF($J$7=2,HLOOKUP(W$11,index1970,Query!$O53)/W$9 * HLOOKUP(W$11,comboutfac,Query!$O53),HLOOKUP(W$11,index1970,Query!$O53)/W$9 * HLOOKUP(W$11,comboutfac,Query!$O53) /W$8))</f>
        <v>0.60984150924938485</v>
      </c>
      <c r="X19" s="110">
        <f>IF($J$7=1,HLOOKUP(X$11,index1970,Query!$O53)/X$9,IF($J$7=2,HLOOKUP(X$11,index1970,Query!$O53)/X$9 * HLOOKUP(X$11,comboutfac,Query!$O53),HLOOKUP(X$11,index1970,Query!$O53)/X$9 * HLOOKUP(X$11,comboutfac,Query!$O53) /X$8))</f>
        <v>0.60984150924938474</v>
      </c>
      <c r="Y19" s="110">
        <f t="shared" si="5"/>
        <v>0.46776944795866965</v>
      </c>
      <c r="Z19" s="110">
        <f t="shared" si="6"/>
        <v>0.46776944795866965</v>
      </c>
      <c r="AA19" s="110">
        <f t="shared" si="7"/>
        <v>0.46776944795866965</v>
      </c>
      <c r="AB19" s="687"/>
      <c r="AC19" s="687"/>
      <c r="AE19" s="671">
        <v>1990</v>
      </c>
      <c r="AF19" s="668">
        <f t="shared" si="2"/>
        <v>0</v>
      </c>
      <c r="AG19" s="669">
        <f>HLOOKUP(K$11,index1970,Query!$O53)/K$9*HLOOKUP(K$11,comboutfac,Query!$O53)</f>
        <v>0.44464143798111139</v>
      </c>
      <c r="AH19" s="669">
        <f>HLOOKUP(L$11,index1970,Query!$O53)/L$9*HLOOKUP(L$11,comboutfac,Query!$O53)</f>
        <v>0.62125911871481942</v>
      </c>
      <c r="AI19" s="110">
        <f>HLOOKUP(M$11,index1970,Query!$O53)/M$9 * HLOOKUP(M$11,comboutfac,Query!$O53)</f>
        <v>0</v>
      </c>
      <c r="AJ19" s="110">
        <f>HLOOKUP(N$11,index1970,Query!$O53)/N$9 * HLOOKUP(N$11,comboutfac,Query!$O53)</f>
        <v>0</v>
      </c>
      <c r="AK19" s="110">
        <f t="shared" si="8"/>
        <v>0.46936791328383054</v>
      </c>
      <c r="AL19" s="110">
        <f t="shared" si="9"/>
        <v>0.38239163666375581</v>
      </c>
      <c r="AM19" s="110">
        <f t="shared" si="3"/>
        <v>0.38239163666375581</v>
      </c>
    </row>
    <row r="20" spans="1:39" s="112" customFormat="1">
      <c r="A20" s="111">
        <f t="shared" si="4"/>
        <v>1991</v>
      </c>
      <c r="B20" s="110">
        <f>IF($J$7=1,HLOOKUP(B$11,index1970,Query!$O54)/B$9,IF($J$7=2,HLOOKUP(B$11,index1970,Query!$O54)/B$9 * HLOOKUP(B$11,comboutfac,Query!$O54),HLOOKUP(B$11,index1970,Query!$O54)/B$9 * HLOOKUP(B$11,comboutfac,Query!$O54) /B$8))</f>
        <v>0.6360646941471082</v>
      </c>
      <c r="C20" s="110">
        <f>IF($J$7=1,HLOOKUP(C$11,index1970,Query!$O54)/C$9,IF($J$7=2,HLOOKUP(C$11,index1970,Query!$O54)/C$9 * HLOOKUP(C$11,comboutfac,Query!$O54),HLOOKUP(C$11,index1970,Query!$O54)/C$9 * HLOOKUP(C$11,comboutfac,Query!$O54) /C$8))</f>
        <v>0.63606469414710809</v>
      </c>
      <c r="D20" s="667">
        <f>IF($J$7=1,HLOOKUP(D$11,index1970,Query!$O54)/D$9,IF($J$7=2,HLOOKUP(D$11,index1970,Query!$O54)/D$9*HLOOKUP(D$11,comboutfac,Query!$O54),HLOOKUP(D$11,index1970,Query!$O54)/D$9*HLOOKUP(D$11,comboutfac,Query!$O54)/D$8))</f>
        <v>0.63606469414710831</v>
      </c>
      <c r="E20" s="110">
        <f>IF($J$7=1,HLOOKUP(E$11,index1970,Query!$O54)/E$9,IF($J$7=2,HLOOKUP(E$11,index1970,Query!$O54)/E$9 * HLOOKUP(E$11,comboutfac,Query!$O54),HLOOKUP(E$11,index1970,Query!$O54)/E$9 * HLOOKUP(E$11,comboutfac,Query!$O54) /E$8))</f>
        <v>0.49843746770727559</v>
      </c>
      <c r="F20" s="110">
        <f>IF($J$7=1,HLOOKUP(F$11,index1970,Query!$O54)/F$9,IF($J$7=2,HLOOKUP(F$11,index1970,Query!$O54)/F$9 * HLOOKUP(F$11,comboutfac,Query!$O54),HLOOKUP(F$11,index1970,Query!$O54)/F$9 * HLOOKUP(F$11,comboutfac,Query!$O54) /F$8))</f>
        <v>0.63606469414710831</v>
      </c>
      <c r="G20" s="110">
        <f>IF($J$7=1,HLOOKUP(G$11,index1970,Query!$O54)/G$9,IF($J$7=2,HLOOKUP(G$11,index1970,Query!$O54)/G$9 * HLOOKUP(G$11,comboutfac,Query!$O54),HLOOKUP(G$11,index1970,Query!$O54)/G$9 * HLOOKUP(G$11,comboutfac,Query!$O54) /G$8))</f>
        <v>0.63606469414710809</v>
      </c>
      <c r="H20" s="110">
        <f>IF($J$7=1,HLOOKUP(H$11,index1970,Query!$O54)/H$9,IF($J$7=2,HLOOKUP(H$11,index1970,Query!$O54)/H$9 * HLOOKUP(H$11,comboutfac,Query!$O54),HLOOKUP(H$11,index1970,Query!$O54)/H$9 * HLOOKUP(H$11,comboutfac,Query!$O54) /H$8))</f>
        <v>0.63606469414710831</v>
      </c>
      <c r="I20" s="110">
        <f>IF($J$7=1,HLOOKUP(I$11,index1970,Query!$O54)/I$9,IF($J$7=2,HLOOKUP(I$11,index1970,Query!$O54)/I$9 * HLOOKUP(I$11,comboutfac,Query!$O54),HLOOKUP(I$11,index1970,Query!$O54)/I$9 * HLOOKUP(I$11,comboutfac,Query!$O54) /I$8))</f>
        <v>0.63606469414710831</v>
      </c>
      <c r="J20" s="110">
        <f>IF($J$7=1,HLOOKUP(J$11,index1970,Query!$O54)/J$9,IF($J$7=2,HLOOKUP(J$11,index1970,Query!$O54)/J$9 * HLOOKUP(J$11,comboutfac,Query!$O54),HLOOKUP(J$11,index1970,Query!$O54)/J$9 * HLOOKUP(J$11,comboutfac,Query!$O54) /J$8))</f>
        <v>0.63606469414710831</v>
      </c>
      <c r="K20" s="110">
        <f>IF($J$7=1,HLOOKUP(K$11,index1970,Query!$O54)/K$9,IF($J$7=2,HLOOKUP(K$11,index1970,Query!$O54)/K$9 * HLOOKUP(K$11,comboutfac,Query!$O54),HLOOKUP(K$11,index1970,Query!$O54)/K$9 * HLOOKUP(K$11,comboutfac,Query!$O54) /K$8))</f>
        <v>0.46231593514086056</v>
      </c>
      <c r="L20" s="110">
        <f>IF($J$7=1,HLOOKUP(L$11,index1970,Query!$O54)/L$9,IF($J$7=2,HLOOKUP(L$11,index1970,Query!$O54)/L$9 * HLOOKUP(L$11,comboutfac,Query!$O54),HLOOKUP(L$11,index1970,Query!$O54)/L$9 * HLOOKUP(L$11,comboutfac,Query!$O54) /L$8))</f>
        <v>0.6360646941471082</v>
      </c>
      <c r="M20" s="110">
        <f>IF($J$7=1,HLOOKUP(M$11,index1970,Query!$O54)/M$9,IF($J$7=2,HLOOKUP(M$11,index1970,Query!$O54)/M$9 * HLOOKUP(M$11,comboutfac,Query!$O54),HLOOKUP(M$11,index1970,Query!$O54)/M$9 * HLOOKUP(M$11,comboutfac,Query!$O54) /M$8))</f>
        <v>0.6360646941471082</v>
      </c>
      <c r="N20" s="110">
        <f>IF($J$7=1,HLOOKUP(N$11,index1970,Query!$O54)/N$9,IF($J$7=2,HLOOKUP(N$11,index1970,Query!$O54)/N$9 * HLOOKUP(N$11,comboutfac,Query!$O54),HLOOKUP(N$11,index1970,Query!$O54)/N$9 * HLOOKUP(N$11,comboutfac,Query!$O54) /N$8))</f>
        <v>0.6360646941471082</v>
      </c>
      <c r="O20" s="110">
        <f>IF($J$7=1,HLOOKUP(O$11,index1970,Query!$O54)/O$9,IF($J$7=2,HLOOKUP(O$11,index1970,Query!$O54)/O$9 * HLOOKUP(O$11,comboutfac,Query!$O54),HLOOKUP(O$11,index1970,Query!$O54)/O$9 * HLOOKUP(O$11,comboutfac,Query!$O54) /O$8))</f>
        <v>0.6360646941471082</v>
      </c>
      <c r="P20" s="110">
        <f>IF($J$7=1,HLOOKUP(P$11,index1970,Query!$O54)/P$9,IF($J$7=2,HLOOKUP(P$11,index1970,Query!$O54)/P$9 * HLOOKUP(P$11,comboutfac,Query!$O54),HLOOKUP(P$11,index1970,Query!$O54)/P$9 * HLOOKUP(P$11,comboutfac,Query!$O54) /P$8))</f>
        <v>0.63606469414710809</v>
      </c>
      <c r="Q20" s="110">
        <f>IF($J$7=1,HLOOKUP(Q$11,index1970,Query!$O54)/Q$9,IF($J$7=2,HLOOKUP(Q$11,index1970,Query!$O54)/Q$9 * HLOOKUP(Q$11,comboutfac,Query!$O54),HLOOKUP(Q$11,index1970,Query!$O54)/Q$9 * HLOOKUP(Q$11,comboutfac,Query!$O54) /Q$8))</f>
        <v>0.63606469414710809</v>
      </c>
      <c r="R20" s="110">
        <f>IF($J$7=1,HLOOKUP(R$11,index1970,Query!$O54)/R$9,IF($J$7=2,HLOOKUP(R$11,index1970,Query!$O54)/R$9 * HLOOKUP(R$11,comboutfac,Query!$O54),HLOOKUP(R$11,index1970,Query!$O54)/R$9 * HLOOKUP(R$11,comboutfac,Query!$O54) /R$8))</f>
        <v>0.49534964346829002</v>
      </c>
      <c r="S20" s="110">
        <f>IF($J$7=1,HLOOKUP(S$11,index1970,Query!$O54)/S$9,IF($J$7=2,HLOOKUP(S$11,index1970,Query!$O54)/S$9 * HLOOKUP(S$11,comboutfac,Query!$O54),HLOOKUP(S$11,index1970,Query!$O54)/S$9 * HLOOKUP(S$11,comboutfac,Query!$O54) /S$8))</f>
        <v>0.63606469414710809</v>
      </c>
      <c r="T20" s="110">
        <f>IF($J$7=1,HLOOKUP(T$11,index1970,Query!$O54)/T$9,IF($J$7=2,HLOOKUP(T$11,index1970,Query!$O54)/T$9 * HLOOKUP(T$11,comboutfac,Query!$O54),HLOOKUP(T$11,index1970,Query!$O54)/T$9 * HLOOKUP(T$11,comboutfac,Query!$O54) /T$8))</f>
        <v>0.63606469414710809</v>
      </c>
      <c r="U20" s="110">
        <f>IF($J$7=1,HLOOKUP(U$11,index1970,Query!$O54)/U$9,IF($J$7=2,HLOOKUP(U$11,index1970,Query!$O54)/U$9 * HLOOKUP(U$11,comboutfac,Query!$O54),HLOOKUP(U$11,index1970,Query!$O54)/U$9 * HLOOKUP(U$11,comboutfac,Query!$O54) /U$8))</f>
        <v>0.63606469414710842</v>
      </c>
      <c r="V20" s="110">
        <f>IF($J$7=1,HLOOKUP(V$11,index1970,Query!$O54)/V$9,IF($J$7=2,HLOOKUP(V$11,index1970,Query!$O54)/V$9 * HLOOKUP(V$11,comboutfac,Query!$O54),HLOOKUP(V$11,index1970,Query!$O54)/V$9 * HLOOKUP(V$11,comboutfac,Query!$O54) /V$8))</f>
        <v>0.63606469414710809</v>
      </c>
      <c r="W20" s="110">
        <f>IF($J$7=1,HLOOKUP(W$11,index1970,Query!$O54)/W$9,IF($J$7=2,HLOOKUP(W$11,index1970,Query!$O54)/W$9 * HLOOKUP(W$11,comboutfac,Query!$O54),HLOOKUP(W$11,index1970,Query!$O54)/W$9 * HLOOKUP(W$11,comboutfac,Query!$O54) /W$8))</f>
        <v>0.63606469414710831</v>
      </c>
      <c r="X20" s="110">
        <f>IF($J$7=1,HLOOKUP(X$11,index1970,Query!$O54)/X$9,IF($J$7=2,HLOOKUP(X$11,index1970,Query!$O54)/X$9 * HLOOKUP(X$11,comboutfac,Query!$O54),HLOOKUP(X$11,index1970,Query!$O54)/X$9 * HLOOKUP(X$11,comboutfac,Query!$O54) /X$8))</f>
        <v>0.6360646941471082</v>
      </c>
      <c r="Y20" s="110">
        <f t="shared" si="5"/>
        <v>0.48664076140173523</v>
      </c>
      <c r="Z20" s="110">
        <f t="shared" si="6"/>
        <v>0.48664076140173523</v>
      </c>
      <c r="AA20" s="110">
        <f t="shared" si="7"/>
        <v>0.48664076140173523</v>
      </c>
      <c r="AB20" s="687"/>
      <c r="AC20" s="687"/>
      <c r="AE20" s="671">
        <v>1991</v>
      </c>
      <c r="AF20" s="668">
        <f t="shared" si="2"/>
        <v>0</v>
      </c>
      <c r="AG20" s="669">
        <f>HLOOKUP(K$11,index1970,Query!$O54)/K$9*HLOOKUP(K$11,comboutfac,Query!$O54)</f>
        <v>0.46231593514086056</v>
      </c>
      <c r="AH20" s="669">
        <f>HLOOKUP(L$11,index1970,Query!$O54)/L$9*HLOOKUP(L$11,comboutfac,Query!$O54)</f>
        <v>0.64482521317959629</v>
      </c>
      <c r="AI20" s="110">
        <f>HLOOKUP(M$11,index1970,Query!$O54)/M$9 * HLOOKUP(M$11,comboutfac,Query!$O54)</f>
        <v>0</v>
      </c>
      <c r="AJ20" s="110">
        <f>HLOOKUP(N$11,index1970,Query!$O54)/N$9 * HLOOKUP(N$11,comboutfac,Query!$O54)</f>
        <v>0</v>
      </c>
      <c r="AK20" s="110">
        <f t="shared" si="8"/>
        <v>0.48786723406628357</v>
      </c>
      <c r="AL20" s="110">
        <f t="shared" si="9"/>
        <v>0.3975917042211401</v>
      </c>
      <c r="AM20" s="110">
        <f t="shared" si="3"/>
        <v>0.3975917042211401</v>
      </c>
    </row>
    <row r="21" spans="1:39" s="112" customFormat="1">
      <c r="A21" s="111">
        <f t="shared" si="4"/>
        <v>1992</v>
      </c>
      <c r="B21" s="110">
        <f>IF($J$7=1,HLOOKUP(B$11,index1970,Query!$O55)/B$9,IF($J$7=2,HLOOKUP(B$11,index1970,Query!$O55)/B$9 * HLOOKUP(B$11,comboutfac,Query!$O55),HLOOKUP(B$11,index1970,Query!$O55)/B$9 * HLOOKUP(B$11,comboutfac,Query!$O55) /B$8))</f>
        <v>0.65514663497152148</v>
      </c>
      <c r="C21" s="110">
        <f>IF($J$7=1,HLOOKUP(C$11,index1970,Query!$O55)/C$9,IF($J$7=2,HLOOKUP(C$11,index1970,Query!$O55)/C$9 * HLOOKUP(C$11,comboutfac,Query!$O55),HLOOKUP(C$11,index1970,Query!$O55)/C$9 * HLOOKUP(C$11,comboutfac,Query!$O55) /C$8))</f>
        <v>0.65514663497152126</v>
      </c>
      <c r="D21" s="667">
        <f>IF($J$7=1,HLOOKUP(D$11,index1970,Query!$O55)/D$9,IF($J$7=2,HLOOKUP(D$11,index1970,Query!$O55)/D$9*HLOOKUP(D$11,comboutfac,Query!$O55),HLOOKUP(D$11,index1970,Query!$O55)/D$9*HLOOKUP(D$11,comboutfac,Query!$O55)/D$8))</f>
        <v>0.65514663497152148</v>
      </c>
      <c r="E21" s="110">
        <f>IF($J$7=1,HLOOKUP(E$11,index1970,Query!$O55)/E$9,IF($J$7=2,HLOOKUP(E$11,index1970,Query!$O55)/E$9 * HLOOKUP(E$11,comboutfac,Query!$O55),HLOOKUP(E$11,index1970,Query!$O55)/E$9 * HLOOKUP(E$11,comboutfac,Query!$O55) /E$8))</f>
        <v>0.51924723198405431</v>
      </c>
      <c r="F21" s="110">
        <f>IF($J$7=1,HLOOKUP(F$11,index1970,Query!$O55)/F$9,IF($J$7=2,HLOOKUP(F$11,index1970,Query!$O55)/F$9 * HLOOKUP(F$11,comboutfac,Query!$O55),HLOOKUP(F$11,index1970,Query!$O55)/F$9 * HLOOKUP(F$11,comboutfac,Query!$O55) /F$8))</f>
        <v>0.65514663497152148</v>
      </c>
      <c r="G21" s="110">
        <f>IF($J$7=1,HLOOKUP(G$11,index1970,Query!$O55)/G$9,IF($J$7=2,HLOOKUP(G$11,index1970,Query!$O55)/G$9 * HLOOKUP(G$11,comboutfac,Query!$O55),HLOOKUP(G$11,index1970,Query!$O55)/G$9 * HLOOKUP(G$11,comboutfac,Query!$O55) /G$8))</f>
        <v>0.65514663497152137</v>
      </c>
      <c r="H21" s="110">
        <f>IF($J$7=1,HLOOKUP(H$11,index1970,Query!$O55)/H$9,IF($J$7=2,HLOOKUP(H$11,index1970,Query!$O55)/H$9 * HLOOKUP(H$11,comboutfac,Query!$O55),HLOOKUP(H$11,index1970,Query!$O55)/H$9 * HLOOKUP(H$11,comboutfac,Query!$O55) /H$8))</f>
        <v>0.65514663497152148</v>
      </c>
      <c r="I21" s="110">
        <f>IF($J$7=1,HLOOKUP(I$11,index1970,Query!$O55)/I$9,IF($J$7=2,HLOOKUP(I$11,index1970,Query!$O55)/I$9 * HLOOKUP(I$11,comboutfac,Query!$O55),HLOOKUP(I$11,index1970,Query!$O55)/I$9 * HLOOKUP(I$11,comboutfac,Query!$O55) /I$8))</f>
        <v>0.65514663497152148</v>
      </c>
      <c r="J21" s="110">
        <f>IF($J$7=1,HLOOKUP(J$11,index1970,Query!$O55)/J$9,IF($J$7=2,HLOOKUP(J$11,index1970,Query!$O55)/J$9 * HLOOKUP(J$11,comboutfac,Query!$O55),HLOOKUP(J$11,index1970,Query!$O55)/J$9 * HLOOKUP(J$11,comboutfac,Query!$O55) /J$8))</f>
        <v>0.65514663497152148</v>
      </c>
      <c r="K21" s="110">
        <f>IF($J$7=1,HLOOKUP(K$11,index1970,Query!$O55)/K$9,IF($J$7=2,HLOOKUP(K$11,index1970,Query!$O55)/K$9 * HLOOKUP(K$11,comboutfac,Query!$O55),HLOOKUP(K$11,index1970,Query!$O55)/K$9 * HLOOKUP(K$11,comboutfac,Query!$O55) /K$8))</f>
        <v>0.48161762543299141</v>
      </c>
      <c r="L21" s="110">
        <f>IF($J$7=1,HLOOKUP(L$11,index1970,Query!$O55)/L$9,IF($J$7=2,HLOOKUP(L$11,index1970,Query!$O55)/L$9 * HLOOKUP(L$11,comboutfac,Query!$O55),HLOOKUP(L$11,index1970,Query!$O55)/L$9 * HLOOKUP(L$11,comboutfac,Query!$O55) /L$8))</f>
        <v>0.65514663497152148</v>
      </c>
      <c r="M21" s="110">
        <f>IF($J$7=1,HLOOKUP(M$11,index1970,Query!$O55)/M$9,IF($J$7=2,HLOOKUP(M$11,index1970,Query!$O55)/M$9 * HLOOKUP(M$11,comboutfac,Query!$O55),HLOOKUP(M$11,index1970,Query!$O55)/M$9 * HLOOKUP(M$11,comboutfac,Query!$O55) /M$8))</f>
        <v>0.65514663497152148</v>
      </c>
      <c r="N21" s="110">
        <f>IF($J$7=1,HLOOKUP(N$11,index1970,Query!$O55)/N$9,IF($J$7=2,HLOOKUP(N$11,index1970,Query!$O55)/N$9 * HLOOKUP(N$11,comboutfac,Query!$O55),HLOOKUP(N$11,index1970,Query!$O55)/N$9 * HLOOKUP(N$11,comboutfac,Query!$O55) /N$8))</f>
        <v>0.65514663497152148</v>
      </c>
      <c r="O21" s="110">
        <f>IF($J$7=1,HLOOKUP(O$11,index1970,Query!$O55)/O$9,IF($J$7=2,HLOOKUP(O$11,index1970,Query!$O55)/O$9 * HLOOKUP(O$11,comboutfac,Query!$O55),HLOOKUP(O$11,index1970,Query!$O55)/O$9 * HLOOKUP(O$11,comboutfac,Query!$O55) /O$8))</f>
        <v>0.65514663497152148</v>
      </c>
      <c r="P21" s="110">
        <f>IF($J$7=1,HLOOKUP(P$11,index1970,Query!$O55)/P$9,IF($J$7=2,HLOOKUP(P$11,index1970,Query!$O55)/P$9 * HLOOKUP(P$11,comboutfac,Query!$O55),HLOOKUP(P$11,index1970,Query!$O55)/P$9 * HLOOKUP(P$11,comboutfac,Query!$O55) /P$8))</f>
        <v>0.65514663497152137</v>
      </c>
      <c r="Q21" s="110">
        <f>IF($J$7=1,HLOOKUP(Q$11,index1970,Query!$O55)/Q$9,IF($J$7=2,HLOOKUP(Q$11,index1970,Query!$O55)/Q$9 * HLOOKUP(Q$11,comboutfac,Query!$O55),HLOOKUP(Q$11,index1970,Query!$O55)/Q$9 * HLOOKUP(Q$11,comboutfac,Query!$O55) /Q$8))</f>
        <v>0.65514663497152137</v>
      </c>
      <c r="R21" s="110">
        <f>IF($J$7=1,HLOOKUP(R$11,index1970,Query!$O55)/R$9,IF($J$7=2,HLOOKUP(R$11,index1970,Query!$O55)/R$9 * HLOOKUP(R$11,comboutfac,Query!$O55),HLOOKUP(R$11,index1970,Query!$O55)/R$9 * HLOOKUP(R$11,comboutfac,Query!$O55) /R$8))</f>
        <v>0.33040458363160119</v>
      </c>
      <c r="S21" s="110">
        <f>IF($J$7=1,HLOOKUP(S$11,index1970,Query!$O55)/S$9,IF($J$7=2,HLOOKUP(S$11,index1970,Query!$O55)/S$9 * HLOOKUP(S$11,comboutfac,Query!$O55),HLOOKUP(S$11,index1970,Query!$O55)/S$9 * HLOOKUP(S$11,comboutfac,Query!$O55) /S$8))</f>
        <v>0.65514663497152137</v>
      </c>
      <c r="T21" s="110">
        <f>IF($J$7=1,HLOOKUP(T$11,index1970,Query!$O55)/T$9,IF($J$7=2,HLOOKUP(T$11,index1970,Query!$O55)/T$9 * HLOOKUP(T$11,comboutfac,Query!$O55),HLOOKUP(T$11,index1970,Query!$O55)/T$9 * HLOOKUP(T$11,comboutfac,Query!$O55) /T$8))</f>
        <v>0.65514663497152137</v>
      </c>
      <c r="U21" s="110">
        <f>IF($J$7=1,HLOOKUP(U$11,index1970,Query!$O55)/U$9,IF($J$7=2,HLOOKUP(U$11,index1970,Query!$O55)/U$9 * HLOOKUP(U$11,comboutfac,Query!$O55),HLOOKUP(U$11,index1970,Query!$O55)/U$9 * HLOOKUP(U$11,comboutfac,Query!$O55) /U$8))</f>
        <v>0.65514663497152181</v>
      </c>
      <c r="V21" s="110">
        <f>IF($J$7=1,HLOOKUP(V$11,index1970,Query!$O55)/V$9,IF($J$7=2,HLOOKUP(V$11,index1970,Query!$O55)/V$9 * HLOOKUP(V$11,comboutfac,Query!$O55),HLOOKUP(V$11,index1970,Query!$O55)/V$9 * HLOOKUP(V$11,comboutfac,Query!$O55) /V$8))</f>
        <v>0.65514663497152137</v>
      </c>
      <c r="W21" s="110">
        <f>IF($J$7=1,HLOOKUP(W$11,index1970,Query!$O55)/W$9,IF($J$7=2,HLOOKUP(W$11,index1970,Query!$O55)/W$9 * HLOOKUP(W$11,comboutfac,Query!$O55),HLOOKUP(W$11,index1970,Query!$O55)/W$9 * HLOOKUP(W$11,comboutfac,Query!$O55) /W$8))</f>
        <v>0.65514663497152148</v>
      </c>
      <c r="X21" s="110">
        <f>IF($J$7=1,HLOOKUP(X$11,index1970,Query!$O55)/X$9,IF($J$7=2,HLOOKUP(X$11,index1970,Query!$O55)/X$9 * HLOOKUP(X$11,comboutfac,Query!$O55),HLOOKUP(X$11,index1970,Query!$O55)/X$9 * HLOOKUP(X$11,comboutfac,Query!$O55) /X$8))</f>
        <v>0.65514663497152148</v>
      </c>
      <c r="Y21" s="110">
        <f t="shared" si="5"/>
        <v>0.5059116867683856</v>
      </c>
      <c r="Z21" s="110">
        <f t="shared" si="6"/>
        <v>0.5059116867683856</v>
      </c>
      <c r="AA21" s="110">
        <f t="shared" si="7"/>
        <v>0.5059116867683856</v>
      </c>
      <c r="AB21" s="687"/>
      <c r="AC21" s="687"/>
      <c r="AE21" s="671">
        <v>1992</v>
      </c>
      <c r="AF21" s="668">
        <f t="shared" si="2"/>
        <v>0</v>
      </c>
      <c r="AG21" s="669">
        <f>HLOOKUP(K$11,index1970,Query!$O55)/K$9*HLOOKUP(K$11,comboutfac,Query!$O55)</f>
        <v>0.48161762543299141</v>
      </c>
      <c r="AH21" s="669">
        <f>HLOOKUP(L$11,index1970,Query!$O55)/L$9*HLOOKUP(L$11,comboutfac,Query!$O55)</f>
        <v>0.66070018196684799</v>
      </c>
      <c r="AI21" s="110">
        <f>HLOOKUP(M$11,index1970,Query!$O55)/M$9 * HLOOKUP(M$11,comboutfac,Query!$O55)</f>
        <v>0</v>
      </c>
      <c r="AJ21" s="110">
        <f>HLOOKUP(N$11,index1970,Query!$O55)/N$9 * HLOOKUP(N$11,comboutfac,Query!$O55)</f>
        <v>0</v>
      </c>
      <c r="AK21" s="110">
        <f t="shared" si="8"/>
        <v>0.50668918334773128</v>
      </c>
      <c r="AL21" s="110">
        <f t="shared" si="9"/>
        <v>0.4141911578723726</v>
      </c>
      <c r="AM21" s="110">
        <f t="shared" si="3"/>
        <v>0.4141911578723726</v>
      </c>
    </row>
    <row r="22" spans="1:39" s="112" customFormat="1">
      <c r="A22" s="111">
        <f t="shared" si="4"/>
        <v>1993</v>
      </c>
      <c r="B22" s="110">
        <f>IF($J$7=1,HLOOKUP(B$11,index1970,Query!$O56)/B$9,IF($J$7=2,HLOOKUP(B$11,index1970,Query!$O56)/B$9 * HLOOKUP(B$11,comboutfac,Query!$O56),HLOOKUP(B$11,index1970,Query!$O56)/B$9 * HLOOKUP(B$11,comboutfac,Query!$O56) /B$8))</f>
        <v>0.67087015421083807</v>
      </c>
      <c r="C22" s="110">
        <f>IF($J$7=1,HLOOKUP(C$11,index1970,Query!$O56)/C$9,IF($J$7=2,HLOOKUP(C$11,index1970,Query!$O56)/C$9 * HLOOKUP(C$11,comboutfac,Query!$O56),HLOOKUP(C$11,index1970,Query!$O56)/C$9 * HLOOKUP(C$11,comboutfac,Query!$O56) /C$8))</f>
        <v>0.67087015421083773</v>
      </c>
      <c r="D22" s="667">
        <f>IF($J$7=1,HLOOKUP(D$11,index1970,Query!$O56)/D$9,IF($J$7=2,HLOOKUP(D$11,index1970,Query!$O56)/D$9*HLOOKUP(D$11,comboutfac,Query!$O56),HLOOKUP(D$11,index1970,Query!$O56)/D$9*HLOOKUP(D$11,comboutfac,Query!$O56)/D$8))</f>
        <v>0.67087015421083795</v>
      </c>
      <c r="E22" s="110">
        <f>IF($J$7=1,HLOOKUP(E$11,index1970,Query!$O56)/E$9,IF($J$7=2,HLOOKUP(E$11,index1970,Query!$O56)/E$9 * HLOOKUP(E$11,comboutfac,Query!$O56),HLOOKUP(E$11,index1970,Query!$O56)/E$9 * HLOOKUP(E$11,comboutfac,Query!$O56) /E$8))</f>
        <v>0.53910843860744428</v>
      </c>
      <c r="F22" s="110">
        <f>IF($J$7=1,HLOOKUP(F$11,index1970,Query!$O56)/F$9,IF($J$7=2,HLOOKUP(F$11,index1970,Query!$O56)/F$9 * HLOOKUP(F$11,comboutfac,Query!$O56),HLOOKUP(F$11,index1970,Query!$O56)/F$9 * HLOOKUP(F$11,comboutfac,Query!$O56) /F$8))</f>
        <v>0.67087015421083795</v>
      </c>
      <c r="G22" s="110">
        <f>IF($J$7=1,HLOOKUP(G$11,index1970,Query!$O56)/G$9,IF($J$7=2,HLOOKUP(G$11,index1970,Query!$O56)/G$9 * HLOOKUP(G$11,comboutfac,Query!$O56),HLOOKUP(G$11,index1970,Query!$O56)/G$9 * HLOOKUP(G$11,comboutfac,Query!$O56) /G$8))</f>
        <v>0.67087015421083784</v>
      </c>
      <c r="H22" s="110">
        <f>IF($J$7=1,HLOOKUP(H$11,index1970,Query!$O56)/H$9,IF($J$7=2,HLOOKUP(H$11,index1970,Query!$O56)/H$9 * HLOOKUP(H$11,comboutfac,Query!$O56),HLOOKUP(H$11,index1970,Query!$O56)/H$9 * HLOOKUP(H$11,comboutfac,Query!$O56) /H$8))</f>
        <v>0.67087015421083795</v>
      </c>
      <c r="I22" s="110">
        <f>IF($J$7=1,HLOOKUP(I$11,index1970,Query!$O56)/I$9,IF($J$7=2,HLOOKUP(I$11,index1970,Query!$O56)/I$9 * HLOOKUP(I$11,comboutfac,Query!$O56),HLOOKUP(I$11,index1970,Query!$O56)/I$9 * HLOOKUP(I$11,comboutfac,Query!$O56) /I$8))</f>
        <v>0.67087015421083795</v>
      </c>
      <c r="J22" s="110">
        <f>IF($J$7=1,HLOOKUP(J$11,index1970,Query!$O56)/J$9,IF($J$7=2,HLOOKUP(J$11,index1970,Query!$O56)/J$9 * HLOOKUP(J$11,comboutfac,Query!$O56),HLOOKUP(J$11,index1970,Query!$O56)/J$9 * HLOOKUP(J$11,comboutfac,Query!$O56) /J$8))</f>
        <v>0.67087015421083795</v>
      </c>
      <c r="K22" s="110">
        <f>IF($J$7=1,HLOOKUP(K$11,index1970,Query!$O56)/K$9,IF($J$7=2,HLOOKUP(K$11,index1970,Query!$O56)/K$9 * HLOOKUP(K$11,comboutfac,Query!$O56),HLOOKUP(K$11,index1970,Query!$O56)/K$9 * HLOOKUP(K$11,comboutfac,Query!$O56) /K$8))</f>
        <v>0.50003949960580329</v>
      </c>
      <c r="L22" s="110">
        <f>IF($J$7=1,HLOOKUP(L$11,index1970,Query!$O56)/L$9,IF($J$7=2,HLOOKUP(L$11,index1970,Query!$O56)/L$9 * HLOOKUP(L$11,comboutfac,Query!$O56),HLOOKUP(L$11,index1970,Query!$O56)/L$9 * HLOOKUP(L$11,comboutfac,Query!$O56) /L$8))</f>
        <v>0.67087015421083807</v>
      </c>
      <c r="M22" s="110">
        <f>IF($J$7=1,HLOOKUP(M$11,index1970,Query!$O56)/M$9,IF($J$7=2,HLOOKUP(M$11,index1970,Query!$O56)/M$9 * HLOOKUP(M$11,comboutfac,Query!$O56),HLOOKUP(M$11,index1970,Query!$O56)/M$9 * HLOOKUP(M$11,comboutfac,Query!$O56) /M$8))</f>
        <v>0.67087015421083807</v>
      </c>
      <c r="N22" s="110">
        <f>IF($J$7=1,HLOOKUP(N$11,index1970,Query!$O56)/N$9,IF($J$7=2,HLOOKUP(N$11,index1970,Query!$O56)/N$9 * HLOOKUP(N$11,comboutfac,Query!$O56),HLOOKUP(N$11,index1970,Query!$O56)/N$9 * HLOOKUP(N$11,comboutfac,Query!$O56) /N$8))</f>
        <v>0.67087015421083807</v>
      </c>
      <c r="O22" s="110">
        <f>IF($J$7=1,HLOOKUP(O$11,index1970,Query!$O56)/O$9,IF($J$7=2,HLOOKUP(O$11,index1970,Query!$O56)/O$9 * HLOOKUP(O$11,comboutfac,Query!$O56),HLOOKUP(O$11,index1970,Query!$O56)/O$9 * HLOOKUP(O$11,comboutfac,Query!$O56) /O$8))</f>
        <v>0.67087015421083807</v>
      </c>
      <c r="P22" s="110">
        <f>IF($J$7=1,HLOOKUP(P$11,index1970,Query!$O56)/P$9,IF($J$7=2,HLOOKUP(P$11,index1970,Query!$O56)/P$9 * HLOOKUP(P$11,comboutfac,Query!$O56),HLOOKUP(P$11,index1970,Query!$O56)/P$9 * HLOOKUP(P$11,comboutfac,Query!$O56) /P$8))</f>
        <v>0.67087015421083784</v>
      </c>
      <c r="Q22" s="110">
        <f>IF($J$7=1,HLOOKUP(Q$11,index1970,Query!$O56)/Q$9,IF($J$7=2,HLOOKUP(Q$11,index1970,Query!$O56)/Q$9 * HLOOKUP(Q$11,comboutfac,Query!$O56),HLOOKUP(Q$11,index1970,Query!$O56)/Q$9 * HLOOKUP(Q$11,comboutfac,Query!$O56) /Q$8))</f>
        <v>0.67087015421083784</v>
      </c>
      <c r="R22" s="110">
        <f>IF($J$7=1,HLOOKUP(R$11,index1970,Query!$O56)/R$9,IF($J$7=2,HLOOKUP(R$11,index1970,Query!$O56)/R$9 * HLOOKUP(R$11,comboutfac,Query!$O56),HLOOKUP(R$11,index1970,Query!$O56)/R$9 * HLOOKUP(R$11,comboutfac,Query!$O56) /R$8))</f>
        <v>0.33499518510498311</v>
      </c>
      <c r="S22" s="110">
        <f>IF($J$7=1,HLOOKUP(S$11,index1970,Query!$O56)/S$9,IF($J$7=2,HLOOKUP(S$11,index1970,Query!$O56)/S$9 * HLOOKUP(S$11,comboutfac,Query!$O56),HLOOKUP(S$11,index1970,Query!$O56)/S$9 * HLOOKUP(S$11,comboutfac,Query!$O56) /S$8))</f>
        <v>0.67087015421083784</v>
      </c>
      <c r="T22" s="110">
        <f>IF($J$7=1,HLOOKUP(T$11,index1970,Query!$O56)/T$9,IF($J$7=2,HLOOKUP(T$11,index1970,Query!$O56)/T$9 * HLOOKUP(T$11,comboutfac,Query!$O56),HLOOKUP(T$11,index1970,Query!$O56)/T$9 * HLOOKUP(T$11,comboutfac,Query!$O56) /T$8))</f>
        <v>0.67087015421083784</v>
      </c>
      <c r="U22" s="110">
        <f>IF($J$7=1,HLOOKUP(U$11,index1970,Query!$O56)/U$9,IF($J$7=2,HLOOKUP(U$11,index1970,Query!$O56)/U$9 * HLOOKUP(U$11,comboutfac,Query!$O56),HLOOKUP(U$11,index1970,Query!$O56)/U$9 * HLOOKUP(U$11,comboutfac,Query!$O56) /U$8))</f>
        <v>0.67087015421083829</v>
      </c>
      <c r="V22" s="110">
        <f>IF($J$7=1,HLOOKUP(V$11,index1970,Query!$O56)/V$9,IF($J$7=2,HLOOKUP(V$11,index1970,Query!$O56)/V$9 * HLOOKUP(V$11,comboutfac,Query!$O56),HLOOKUP(V$11,index1970,Query!$O56)/V$9 * HLOOKUP(V$11,comboutfac,Query!$O56) /V$8))</f>
        <v>0.67087015421083784</v>
      </c>
      <c r="W22" s="110">
        <f>IF($J$7=1,HLOOKUP(W$11,index1970,Query!$O56)/W$9,IF($J$7=2,HLOOKUP(W$11,index1970,Query!$O56)/W$9 * HLOOKUP(W$11,comboutfac,Query!$O56),HLOOKUP(W$11,index1970,Query!$O56)/W$9 * HLOOKUP(W$11,comboutfac,Query!$O56) /W$8))</f>
        <v>0.67087015421083795</v>
      </c>
      <c r="X22" s="110">
        <f>IF($J$7=1,HLOOKUP(X$11,index1970,Query!$O56)/X$9,IF($J$7=2,HLOOKUP(X$11,index1970,Query!$O56)/X$9 * HLOOKUP(X$11,comboutfac,Query!$O56),HLOOKUP(X$11,index1970,Query!$O56)/X$9 * HLOOKUP(X$11,comboutfac,Query!$O56) /X$8))</f>
        <v>0.67087015421083807</v>
      </c>
      <c r="Y22" s="110">
        <f t="shared" si="5"/>
        <v>0.52395579125050817</v>
      </c>
      <c r="Z22" s="110">
        <f t="shared" si="6"/>
        <v>0.52395579125050817</v>
      </c>
      <c r="AA22" s="110">
        <f t="shared" si="7"/>
        <v>0.52395579125050817</v>
      </c>
      <c r="AB22" s="687"/>
      <c r="AC22" s="687"/>
      <c r="AE22" s="671">
        <v>1993</v>
      </c>
      <c r="AF22" s="668">
        <f t="shared" si="2"/>
        <v>0</v>
      </c>
      <c r="AG22" s="669">
        <f>HLOOKUP(K$11,index1970,Query!$O56)/K$9*HLOOKUP(K$11,comboutfac,Query!$O56)</f>
        <v>0.50003949960580329</v>
      </c>
      <c r="AH22" s="669">
        <f>HLOOKUP(L$11,index1970,Query!$O56)/L$9*HLOOKUP(L$11,comboutfac,Query!$O56)</f>
        <v>0.67681540551745445</v>
      </c>
      <c r="AI22" s="110">
        <f>HLOOKUP(M$11,index1970,Query!$O56)/M$9 * HLOOKUP(M$11,comboutfac,Query!$O56)</f>
        <v>0</v>
      </c>
      <c r="AJ22" s="110">
        <f>HLOOKUP(N$11,index1970,Query!$O56)/N$9 * HLOOKUP(N$11,comboutfac,Query!$O56)</f>
        <v>0</v>
      </c>
      <c r="AK22" s="110">
        <f t="shared" si="8"/>
        <v>0.52478812643343442</v>
      </c>
      <c r="AL22" s="110">
        <f t="shared" si="9"/>
        <v>0.43003396966099083</v>
      </c>
      <c r="AM22" s="110">
        <f t="shared" si="3"/>
        <v>0.43003396966099083</v>
      </c>
    </row>
    <row r="23" spans="1:39" s="112" customFormat="1">
      <c r="A23" s="111">
        <f t="shared" si="4"/>
        <v>1994</v>
      </c>
      <c r="B23" s="110">
        <f>IF($J$7=1,HLOOKUP(B$11,index1970,Query!$O57)/B$9,IF($J$7=2,HLOOKUP(B$11,index1970,Query!$O57)/B$9 * HLOOKUP(B$11,comboutfac,Query!$O57),HLOOKUP(B$11,index1970,Query!$O57)/B$9 * HLOOKUP(B$11,comboutfac,Query!$O57) /B$8))</f>
        <v>0.68428755729505486</v>
      </c>
      <c r="C23" s="110">
        <f>IF($J$7=1,HLOOKUP(C$11,index1970,Query!$O57)/C$9,IF($J$7=2,HLOOKUP(C$11,index1970,Query!$O57)/C$9 * HLOOKUP(C$11,comboutfac,Query!$O57),HLOOKUP(C$11,index1970,Query!$O57)/C$9 * HLOOKUP(C$11,comboutfac,Query!$O57) /C$8))</f>
        <v>0.68428755729505442</v>
      </c>
      <c r="D23" s="667">
        <f>IF($J$7=1,HLOOKUP(D$11,index1970,Query!$O57)/D$9,IF($J$7=2,HLOOKUP(D$11,index1970,Query!$O57)/D$9*HLOOKUP(D$11,comboutfac,Query!$O57),HLOOKUP(D$11,index1970,Query!$O57)/D$9*HLOOKUP(D$11,comboutfac,Query!$O57)/D$8))</f>
        <v>0.68428755729505486</v>
      </c>
      <c r="E23" s="110">
        <f>IF($J$7=1,HLOOKUP(E$11,index1970,Query!$O57)/E$9,IF($J$7=2,HLOOKUP(E$11,index1970,Query!$O57)/E$9 * HLOOKUP(E$11,comboutfac,Query!$O57),HLOOKUP(E$11,index1970,Query!$O57)/E$9 * HLOOKUP(E$11,comboutfac,Query!$O57) /E$8))</f>
        <v>0.55865111950696411</v>
      </c>
      <c r="F23" s="110">
        <f>IF($J$7=1,HLOOKUP(F$11,index1970,Query!$O57)/F$9,IF($J$7=2,HLOOKUP(F$11,index1970,Query!$O57)/F$9 * HLOOKUP(F$11,comboutfac,Query!$O57),HLOOKUP(F$11,index1970,Query!$O57)/F$9 * HLOOKUP(F$11,comboutfac,Query!$O57) /F$8))</f>
        <v>0.68428755729505486</v>
      </c>
      <c r="G23" s="110">
        <f>IF($J$7=1,HLOOKUP(G$11,index1970,Query!$O57)/G$9,IF($J$7=2,HLOOKUP(G$11,index1970,Query!$O57)/G$9 * HLOOKUP(G$11,comboutfac,Query!$O57),HLOOKUP(G$11,index1970,Query!$O57)/G$9 * HLOOKUP(G$11,comboutfac,Query!$O57) /G$8))</f>
        <v>0.68428755729505464</v>
      </c>
      <c r="H23" s="110">
        <f>IF($J$7=1,HLOOKUP(H$11,index1970,Query!$O57)/H$9,IF($J$7=2,HLOOKUP(H$11,index1970,Query!$O57)/H$9 * HLOOKUP(H$11,comboutfac,Query!$O57),HLOOKUP(H$11,index1970,Query!$O57)/H$9 * HLOOKUP(H$11,comboutfac,Query!$O57) /H$8))</f>
        <v>0.68428755729505486</v>
      </c>
      <c r="I23" s="110">
        <f>IF($J$7=1,HLOOKUP(I$11,index1970,Query!$O57)/I$9,IF($J$7=2,HLOOKUP(I$11,index1970,Query!$O57)/I$9 * HLOOKUP(I$11,comboutfac,Query!$O57),HLOOKUP(I$11,index1970,Query!$O57)/I$9 * HLOOKUP(I$11,comboutfac,Query!$O57) /I$8))</f>
        <v>0.68428755729505486</v>
      </c>
      <c r="J23" s="110">
        <f>IF($J$7=1,HLOOKUP(J$11,index1970,Query!$O57)/J$9,IF($J$7=2,HLOOKUP(J$11,index1970,Query!$O57)/J$9 * HLOOKUP(J$11,comboutfac,Query!$O57),HLOOKUP(J$11,index1970,Query!$O57)/J$9 * HLOOKUP(J$11,comboutfac,Query!$O57) /J$8))</f>
        <v>0.68428755729505486</v>
      </c>
      <c r="K23" s="110">
        <f>IF($J$7=1,HLOOKUP(K$11,index1970,Query!$O57)/K$9,IF($J$7=2,HLOOKUP(K$11,index1970,Query!$O57)/K$9 * HLOOKUP(K$11,comboutfac,Query!$O57),HLOOKUP(K$11,index1970,Query!$O57)/K$9 * HLOOKUP(K$11,comboutfac,Query!$O57) /K$8))</f>
        <v>0.51291551672065261</v>
      </c>
      <c r="L23" s="110">
        <f>IF($J$7=1,HLOOKUP(L$11,index1970,Query!$O57)/L$9,IF($J$7=2,HLOOKUP(L$11,index1970,Query!$O57)/L$9 * HLOOKUP(L$11,comboutfac,Query!$O57),HLOOKUP(L$11,index1970,Query!$O57)/L$9 * HLOOKUP(L$11,comboutfac,Query!$O57) /L$8))</f>
        <v>0.68428755729505475</v>
      </c>
      <c r="M23" s="110">
        <f>IF($J$7=1,HLOOKUP(M$11,index1970,Query!$O57)/M$9,IF($J$7=2,HLOOKUP(M$11,index1970,Query!$O57)/M$9 * HLOOKUP(M$11,comboutfac,Query!$O57),HLOOKUP(M$11,index1970,Query!$O57)/M$9 * HLOOKUP(M$11,comboutfac,Query!$O57) /M$8))</f>
        <v>0.68428755729505475</v>
      </c>
      <c r="N23" s="110">
        <f>IF($J$7=1,HLOOKUP(N$11,index1970,Query!$O57)/N$9,IF($J$7=2,HLOOKUP(N$11,index1970,Query!$O57)/N$9 * HLOOKUP(N$11,comboutfac,Query!$O57),HLOOKUP(N$11,index1970,Query!$O57)/N$9 * HLOOKUP(N$11,comboutfac,Query!$O57) /N$8))</f>
        <v>0.68428755729505475</v>
      </c>
      <c r="O23" s="110">
        <f>IF($J$7=1,HLOOKUP(O$11,index1970,Query!$O57)/O$9,IF($J$7=2,HLOOKUP(O$11,index1970,Query!$O57)/O$9 * HLOOKUP(O$11,comboutfac,Query!$O57),HLOOKUP(O$11,index1970,Query!$O57)/O$9 * HLOOKUP(O$11,comboutfac,Query!$O57) /O$8))</f>
        <v>0.68428755729505486</v>
      </c>
      <c r="P23" s="110">
        <f>IF($J$7=1,HLOOKUP(P$11,index1970,Query!$O57)/P$9,IF($J$7=2,HLOOKUP(P$11,index1970,Query!$O57)/P$9 * HLOOKUP(P$11,comboutfac,Query!$O57),HLOOKUP(P$11,index1970,Query!$O57)/P$9 * HLOOKUP(P$11,comboutfac,Query!$O57) /P$8))</f>
        <v>0.68428755729505464</v>
      </c>
      <c r="Q23" s="110">
        <f>IF($J$7=1,HLOOKUP(Q$11,index1970,Query!$O57)/Q$9,IF($J$7=2,HLOOKUP(Q$11,index1970,Query!$O57)/Q$9 * HLOOKUP(Q$11,comboutfac,Query!$O57),HLOOKUP(Q$11,index1970,Query!$O57)/Q$9 * HLOOKUP(Q$11,comboutfac,Query!$O57) /Q$8))</f>
        <v>0.68428755729505464</v>
      </c>
      <c r="R23" s="110">
        <f>IF($J$7=1,HLOOKUP(R$11,index1970,Query!$O57)/R$9,IF($J$7=2,HLOOKUP(R$11,index1970,Query!$O57)/R$9 * HLOOKUP(R$11,comboutfac,Query!$O57),HLOOKUP(R$11,index1970,Query!$O57)/R$9 * HLOOKUP(R$11,comboutfac,Query!$O57) /R$8))</f>
        <v>0.38224672096031093</v>
      </c>
      <c r="S23" s="110">
        <f>IF($J$7=1,HLOOKUP(S$11,index1970,Query!$O57)/S$9,IF($J$7=2,HLOOKUP(S$11,index1970,Query!$O57)/S$9 * HLOOKUP(S$11,comboutfac,Query!$O57),HLOOKUP(S$11,index1970,Query!$O57)/S$9 * HLOOKUP(S$11,comboutfac,Query!$O57) /S$8))</f>
        <v>0.68428755729505464</v>
      </c>
      <c r="T23" s="110">
        <f>IF($J$7=1,HLOOKUP(T$11,index1970,Query!$O57)/T$9,IF($J$7=2,HLOOKUP(T$11,index1970,Query!$O57)/T$9 * HLOOKUP(T$11,comboutfac,Query!$O57),HLOOKUP(T$11,index1970,Query!$O57)/T$9 * HLOOKUP(T$11,comboutfac,Query!$O57) /T$8))</f>
        <v>0.68428755729505464</v>
      </c>
      <c r="U23" s="110">
        <f>IF($J$7=1,HLOOKUP(U$11,index1970,Query!$O57)/U$9,IF($J$7=2,HLOOKUP(U$11,index1970,Query!$O57)/U$9 * HLOOKUP(U$11,comboutfac,Query!$O57),HLOOKUP(U$11,index1970,Query!$O57)/U$9 * HLOOKUP(U$11,comboutfac,Query!$O57) /U$8))</f>
        <v>0.68428755729505497</v>
      </c>
      <c r="V23" s="110">
        <f>IF($J$7=1,HLOOKUP(V$11,index1970,Query!$O57)/V$9,IF($J$7=2,HLOOKUP(V$11,index1970,Query!$O57)/V$9 * HLOOKUP(V$11,comboutfac,Query!$O57),HLOOKUP(V$11,index1970,Query!$O57)/V$9 * HLOOKUP(V$11,comboutfac,Query!$O57) /V$8))</f>
        <v>0.68428755729505464</v>
      </c>
      <c r="W23" s="110">
        <f>IF($J$7=1,HLOOKUP(W$11,index1970,Query!$O57)/W$9,IF($J$7=2,HLOOKUP(W$11,index1970,Query!$O57)/W$9 * HLOOKUP(W$11,comboutfac,Query!$O57),HLOOKUP(W$11,index1970,Query!$O57)/W$9 * HLOOKUP(W$11,comboutfac,Query!$O57) /W$8))</f>
        <v>0.68428755729505486</v>
      </c>
      <c r="X23" s="110">
        <f>IF($J$7=1,HLOOKUP(X$11,index1970,Query!$O57)/X$9,IF($J$7=2,HLOOKUP(X$11,index1970,Query!$O57)/X$9 * HLOOKUP(X$11,comboutfac,Query!$O57),HLOOKUP(X$11,index1970,Query!$O57)/X$9 * HLOOKUP(X$11,comboutfac,Query!$O57) /X$8))</f>
        <v>0.68428755729505486</v>
      </c>
      <c r="Y23" s="110">
        <f t="shared" si="5"/>
        <v>0.53690760240106894</v>
      </c>
      <c r="Z23" s="110">
        <f t="shared" si="6"/>
        <v>0.53690760240106894</v>
      </c>
      <c r="AA23" s="110">
        <f t="shared" si="7"/>
        <v>0.53690760240106894</v>
      </c>
      <c r="AB23" s="687"/>
      <c r="AC23" s="687"/>
      <c r="AE23" s="671">
        <v>1994</v>
      </c>
      <c r="AF23" s="668">
        <f t="shared" si="2"/>
        <v>0</v>
      </c>
      <c r="AG23" s="669">
        <f>HLOOKUP(K$11,index1970,Query!$O57)/K$9*HLOOKUP(K$11,comboutfac,Query!$O57)</f>
        <v>0.51291551672065261</v>
      </c>
      <c r="AH23" s="669">
        <f>HLOOKUP(L$11,index1970,Query!$O57)/L$9*HLOOKUP(L$11,comboutfac,Query!$O57)</f>
        <v>0.69010181181187946</v>
      </c>
      <c r="AI23" s="110">
        <f>HLOOKUP(M$11,index1970,Query!$O57)/M$9 * HLOOKUP(M$11,comboutfac,Query!$O57)</f>
        <v>0</v>
      </c>
      <c r="AJ23" s="110">
        <f>HLOOKUP(N$11,index1970,Query!$O57)/N$9 * HLOOKUP(N$11,comboutfac,Query!$O57)</f>
        <v>0</v>
      </c>
      <c r="AK23" s="110">
        <f t="shared" si="8"/>
        <v>0.53772159803342434</v>
      </c>
      <c r="AL23" s="110">
        <f t="shared" si="9"/>
        <v>0.44110734437976123</v>
      </c>
      <c r="AM23" s="110">
        <f t="shared" si="3"/>
        <v>0.44110734437976123</v>
      </c>
    </row>
    <row r="24" spans="1:39" s="112" customFormat="1">
      <c r="A24" s="111">
        <f t="shared" si="4"/>
        <v>1995</v>
      </c>
      <c r="B24" s="110">
        <f>IF($J$7=1,HLOOKUP(B$11,index1970,Query!$O58)/B$9,IF($J$7=2,HLOOKUP(B$11,index1970,Query!$O58)/B$9 * HLOOKUP(B$11,comboutfac,Query!$O58),HLOOKUP(B$11,index1970,Query!$O58)/B$9 * HLOOKUP(B$11,comboutfac,Query!$O58) /B$8))</f>
        <v>0.69728902088366074</v>
      </c>
      <c r="C24" s="110">
        <f>IF($J$7=1,HLOOKUP(C$11,index1970,Query!$O58)/C$9,IF($J$7=2,HLOOKUP(C$11,index1970,Query!$O58)/C$9 * HLOOKUP(C$11,comboutfac,Query!$O58),HLOOKUP(C$11,index1970,Query!$O58)/C$9 * HLOOKUP(C$11,comboutfac,Query!$O58) /C$8))</f>
        <v>0.69728902088366063</v>
      </c>
      <c r="D24" s="667">
        <f>IF($J$7=1,HLOOKUP(D$11,index1970,Query!$O58)/D$9,IF($J$7=2,HLOOKUP(D$11,index1970,Query!$O58)/D$9*HLOOKUP(D$11,comboutfac,Query!$O58),HLOOKUP(D$11,index1970,Query!$O58)/D$9*HLOOKUP(D$11,comboutfac,Query!$O58)/D$8))</f>
        <v>0.69728902088366074</v>
      </c>
      <c r="E24" s="110">
        <f>IF($J$7=1,HLOOKUP(E$11,index1970,Query!$O58)/E$9,IF($J$7=2,HLOOKUP(E$11,index1970,Query!$O58)/E$9 * HLOOKUP(E$11,comboutfac,Query!$O58),HLOOKUP(E$11,index1970,Query!$O58)/E$9 * HLOOKUP(E$11,comboutfac,Query!$O58) /E$8))</f>
        <v>0.57457267641291254</v>
      </c>
      <c r="F24" s="110">
        <f>IF($J$7=1,HLOOKUP(F$11,index1970,Query!$O58)/F$9,IF($J$7=2,HLOOKUP(F$11,index1970,Query!$O58)/F$9 * HLOOKUP(F$11,comboutfac,Query!$O58),HLOOKUP(F$11,index1970,Query!$O58)/F$9 * HLOOKUP(F$11,comboutfac,Query!$O58) /F$8))</f>
        <v>0.69728902088366074</v>
      </c>
      <c r="G24" s="110">
        <f>IF($J$7=1,HLOOKUP(G$11,index1970,Query!$O58)/G$9,IF($J$7=2,HLOOKUP(G$11,index1970,Query!$O58)/G$9 * HLOOKUP(G$11,comboutfac,Query!$O58),HLOOKUP(G$11,index1970,Query!$O58)/G$9 * HLOOKUP(G$11,comboutfac,Query!$O58) /G$8))</f>
        <v>0.69728902088366063</v>
      </c>
      <c r="H24" s="110">
        <f>IF($J$7=1,HLOOKUP(H$11,index1970,Query!$O58)/H$9,IF($J$7=2,HLOOKUP(H$11,index1970,Query!$O58)/H$9 * HLOOKUP(H$11,comboutfac,Query!$O58),HLOOKUP(H$11,index1970,Query!$O58)/H$9 * HLOOKUP(H$11,comboutfac,Query!$O58) /H$8))</f>
        <v>0.69728902088366074</v>
      </c>
      <c r="I24" s="110">
        <f>IF($J$7=1,HLOOKUP(I$11,index1970,Query!$O58)/I$9,IF($J$7=2,HLOOKUP(I$11,index1970,Query!$O58)/I$9 * HLOOKUP(I$11,comboutfac,Query!$O58),HLOOKUP(I$11,index1970,Query!$O58)/I$9 * HLOOKUP(I$11,comboutfac,Query!$O58) /I$8))</f>
        <v>0.69728902088366074</v>
      </c>
      <c r="J24" s="110">
        <f>IF($J$7=1,HLOOKUP(J$11,index1970,Query!$O58)/J$9,IF($J$7=2,HLOOKUP(J$11,index1970,Query!$O58)/J$9 * HLOOKUP(J$11,comboutfac,Query!$O58),HLOOKUP(J$11,index1970,Query!$O58)/J$9 * HLOOKUP(J$11,comboutfac,Query!$O58) /J$8))</f>
        <v>0.69728902088366074</v>
      </c>
      <c r="K24" s="110">
        <f>IF($J$7=1,HLOOKUP(K$11,index1970,Query!$O58)/K$9,IF($J$7=2,HLOOKUP(K$11,index1970,Query!$O58)/K$9 * HLOOKUP(K$11,comboutfac,Query!$O58),HLOOKUP(K$11,index1970,Query!$O58)/K$9 * HLOOKUP(K$11,comboutfac,Query!$O58) /K$8))</f>
        <v>0.52573840463866894</v>
      </c>
      <c r="L24" s="110">
        <f>IF($J$7=1,HLOOKUP(L$11,index1970,Query!$O58)/L$9,IF($J$7=2,HLOOKUP(L$11,index1970,Query!$O58)/L$9 * HLOOKUP(L$11,comboutfac,Query!$O58),HLOOKUP(L$11,index1970,Query!$O58)/L$9 * HLOOKUP(L$11,comboutfac,Query!$O58) /L$8))</f>
        <v>0.69728902088366074</v>
      </c>
      <c r="M24" s="110">
        <f>IF($J$7=1,HLOOKUP(M$11,index1970,Query!$O58)/M$9,IF($J$7=2,HLOOKUP(M$11,index1970,Query!$O58)/M$9 * HLOOKUP(M$11,comboutfac,Query!$O58),HLOOKUP(M$11,index1970,Query!$O58)/M$9 * HLOOKUP(M$11,comboutfac,Query!$O58) /M$8))</f>
        <v>0.69728902088366074</v>
      </c>
      <c r="N24" s="110">
        <f>IF($J$7=1,HLOOKUP(N$11,index1970,Query!$O58)/N$9,IF($J$7=2,HLOOKUP(N$11,index1970,Query!$O58)/N$9 * HLOOKUP(N$11,comboutfac,Query!$O58),HLOOKUP(N$11,index1970,Query!$O58)/N$9 * HLOOKUP(N$11,comboutfac,Query!$O58) /N$8))</f>
        <v>0.69728902088366074</v>
      </c>
      <c r="O24" s="110">
        <f>IF($J$7=1,HLOOKUP(O$11,index1970,Query!$O58)/O$9,IF($J$7=2,HLOOKUP(O$11,index1970,Query!$O58)/O$9 * HLOOKUP(O$11,comboutfac,Query!$O58),HLOOKUP(O$11,index1970,Query!$O58)/O$9 * HLOOKUP(O$11,comboutfac,Query!$O58) /O$8))</f>
        <v>0.69728902088366074</v>
      </c>
      <c r="P24" s="110">
        <f>IF($J$7=1,HLOOKUP(P$11,index1970,Query!$O58)/P$9,IF($J$7=2,HLOOKUP(P$11,index1970,Query!$O58)/P$9 * HLOOKUP(P$11,comboutfac,Query!$O58),HLOOKUP(P$11,index1970,Query!$O58)/P$9 * HLOOKUP(P$11,comboutfac,Query!$O58) /P$8))</f>
        <v>0.69728902088366063</v>
      </c>
      <c r="Q24" s="110">
        <f>IF($J$7=1,HLOOKUP(Q$11,index1970,Query!$O58)/Q$9,IF($J$7=2,HLOOKUP(Q$11,index1970,Query!$O58)/Q$9 * HLOOKUP(Q$11,comboutfac,Query!$O58),HLOOKUP(Q$11,index1970,Query!$O58)/Q$9 * HLOOKUP(Q$11,comboutfac,Query!$O58) /Q$8))</f>
        <v>0.69728902088366063</v>
      </c>
      <c r="R24" s="110">
        <f>IF($J$7=1,HLOOKUP(R$11,index1970,Query!$O58)/R$9,IF($J$7=2,HLOOKUP(R$11,index1970,Query!$O58)/R$9 * HLOOKUP(R$11,comboutfac,Query!$O58),HLOOKUP(R$11,index1970,Query!$O58)/R$9 * HLOOKUP(R$11,comboutfac,Query!$O58) /R$8))</f>
        <v>0.33483688850245269</v>
      </c>
      <c r="S24" s="110">
        <f>IF($J$7=1,HLOOKUP(S$11,index1970,Query!$O58)/S$9,IF($J$7=2,HLOOKUP(S$11,index1970,Query!$O58)/S$9 * HLOOKUP(S$11,comboutfac,Query!$O58),HLOOKUP(S$11,index1970,Query!$O58)/S$9 * HLOOKUP(S$11,comboutfac,Query!$O58) /S$8))</f>
        <v>0.69728902088366063</v>
      </c>
      <c r="T24" s="110">
        <f>IF($J$7=1,HLOOKUP(T$11,index1970,Query!$O58)/T$9,IF($J$7=2,HLOOKUP(T$11,index1970,Query!$O58)/T$9 * HLOOKUP(T$11,comboutfac,Query!$O58),HLOOKUP(T$11,index1970,Query!$O58)/T$9 * HLOOKUP(T$11,comboutfac,Query!$O58) /T$8))</f>
        <v>0.69728902088366063</v>
      </c>
      <c r="U24" s="110">
        <f>IF($J$7=1,HLOOKUP(U$11,index1970,Query!$O58)/U$9,IF($J$7=2,HLOOKUP(U$11,index1970,Query!$O58)/U$9 * HLOOKUP(U$11,comboutfac,Query!$O58),HLOOKUP(U$11,index1970,Query!$O58)/U$9 * HLOOKUP(U$11,comboutfac,Query!$O58) /U$8))</f>
        <v>0.69728902088366085</v>
      </c>
      <c r="V24" s="110">
        <f>IF($J$7=1,HLOOKUP(V$11,index1970,Query!$O58)/V$9,IF($J$7=2,HLOOKUP(V$11,index1970,Query!$O58)/V$9 * HLOOKUP(V$11,comboutfac,Query!$O58),HLOOKUP(V$11,index1970,Query!$O58)/V$9 * HLOOKUP(V$11,comboutfac,Query!$O58) /V$8))</f>
        <v>0.69728902088366063</v>
      </c>
      <c r="W24" s="110">
        <f>IF($J$7=1,HLOOKUP(W$11,index1970,Query!$O58)/W$9,IF($J$7=2,HLOOKUP(W$11,index1970,Query!$O58)/W$9 * HLOOKUP(W$11,comboutfac,Query!$O58),HLOOKUP(W$11,index1970,Query!$O58)/W$9 * HLOOKUP(W$11,comboutfac,Query!$O58) /W$8))</f>
        <v>0.69728902088366074</v>
      </c>
      <c r="X24" s="110">
        <f>IF($J$7=1,HLOOKUP(X$11,index1970,Query!$O58)/X$9,IF($J$7=2,HLOOKUP(X$11,index1970,Query!$O58)/X$9 * HLOOKUP(X$11,comboutfac,Query!$O58),HLOOKUP(X$11,index1970,Query!$O58)/X$9 * HLOOKUP(X$11,comboutfac,Query!$O58) /X$8))</f>
        <v>0.69728902088366074</v>
      </c>
      <c r="Y24" s="110">
        <f t="shared" si="5"/>
        <v>0.54975549091296783</v>
      </c>
      <c r="Z24" s="110">
        <f t="shared" si="6"/>
        <v>0.54975549091296783</v>
      </c>
      <c r="AA24" s="110">
        <f t="shared" si="7"/>
        <v>0.54975549091296783</v>
      </c>
      <c r="AB24" s="687"/>
      <c r="AC24" s="687"/>
      <c r="AE24" s="671">
        <v>1995</v>
      </c>
      <c r="AF24" s="668">
        <f t="shared" si="2"/>
        <v>0</v>
      </c>
      <c r="AG24" s="669">
        <f>HLOOKUP(K$11,index1970,Query!$O58)/K$9*HLOOKUP(K$11,comboutfac,Query!$O58)</f>
        <v>0.52573840463866894</v>
      </c>
      <c r="AH24" s="669">
        <f>HLOOKUP(L$11,index1970,Query!$O58)/L$9*HLOOKUP(L$11,comboutfac,Query!$O58)</f>
        <v>0.70140999899708323</v>
      </c>
      <c r="AI24" s="110">
        <f>HLOOKUP(M$11,index1970,Query!$O58)/M$9 * HLOOKUP(M$11,comboutfac,Query!$O58)</f>
        <v>0</v>
      </c>
      <c r="AJ24" s="110">
        <f>HLOOKUP(N$11,index1970,Query!$O58)/N$9 * HLOOKUP(N$11,comboutfac,Query!$O58)</f>
        <v>0</v>
      </c>
      <c r="AK24" s="110">
        <f t="shared" si="8"/>
        <v>0.55033242784884695</v>
      </c>
      <c r="AL24" s="110">
        <f t="shared" si="9"/>
        <v>0.45213502798925531</v>
      </c>
      <c r="AM24" s="110">
        <f t="shared" si="3"/>
        <v>0.45213502798925531</v>
      </c>
    </row>
    <row r="25" spans="1:39" s="112" customFormat="1">
      <c r="A25" s="111">
        <f t="shared" si="4"/>
        <v>1996</v>
      </c>
      <c r="B25" s="110">
        <f>IF($J$7=1,HLOOKUP(B$11,index1970,Query!$O59)/B$9,IF($J$7=2,HLOOKUP(B$11,index1970,Query!$O59)/B$9 * HLOOKUP(B$11,comboutfac,Query!$O59),HLOOKUP(B$11,index1970,Query!$O59)/B$9 * HLOOKUP(B$11,comboutfac,Query!$O59) /B$8))</f>
        <v>0.71123480130133399</v>
      </c>
      <c r="C25" s="110">
        <f>IF($J$7=1,HLOOKUP(C$11,index1970,Query!$O59)/C$9,IF($J$7=2,HLOOKUP(C$11,index1970,Query!$O59)/C$9 * HLOOKUP(C$11,comboutfac,Query!$O59),HLOOKUP(C$11,index1970,Query!$O59)/C$9 * HLOOKUP(C$11,comboutfac,Query!$O59) /C$8))</f>
        <v>0.71123480130133387</v>
      </c>
      <c r="D25" s="667">
        <f>IF($J$7=1,HLOOKUP(D$11,index1970,Query!$O59)/D$9,IF($J$7=2,HLOOKUP(D$11,index1970,Query!$O59)/D$9*HLOOKUP(D$11,comboutfac,Query!$O59),HLOOKUP(D$11,index1970,Query!$O59)/D$9*HLOOKUP(D$11,comboutfac,Query!$O59)/D$8))</f>
        <v>0.71123480130133399</v>
      </c>
      <c r="E25" s="110">
        <f>IF($J$7=1,HLOOKUP(E$11,index1970,Query!$O59)/E$9,IF($J$7=2,HLOOKUP(E$11,index1970,Query!$O59)/E$9 * HLOOKUP(E$11,comboutfac,Query!$O59),HLOOKUP(E$11,index1970,Query!$O59)/E$9 * HLOOKUP(E$11,comboutfac,Query!$O59) /E$8))</f>
        <v>0.58864970698502894</v>
      </c>
      <c r="F25" s="110">
        <f>IF($J$7=1,HLOOKUP(F$11,index1970,Query!$O59)/F$9,IF($J$7=2,HLOOKUP(F$11,index1970,Query!$O59)/F$9 * HLOOKUP(F$11,comboutfac,Query!$O59),HLOOKUP(F$11,index1970,Query!$O59)/F$9 * HLOOKUP(F$11,comboutfac,Query!$O59) /F$8))</f>
        <v>0.71123480130133399</v>
      </c>
      <c r="G25" s="110">
        <f>IF($J$7=1,HLOOKUP(G$11,index1970,Query!$O59)/G$9,IF($J$7=2,HLOOKUP(G$11,index1970,Query!$O59)/G$9 * HLOOKUP(G$11,comboutfac,Query!$O59),HLOOKUP(G$11,index1970,Query!$O59)/G$9 * HLOOKUP(G$11,comboutfac,Query!$O59) /G$8))</f>
        <v>0.71123480130133387</v>
      </c>
      <c r="H25" s="110">
        <f>IF($J$7=1,HLOOKUP(H$11,index1970,Query!$O59)/H$9,IF($J$7=2,HLOOKUP(H$11,index1970,Query!$O59)/H$9 * HLOOKUP(H$11,comboutfac,Query!$O59),HLOOKUP(H$11,index1970,Query!$O59)/H$9 * HLOOKUP(H$11,comboutfac,Query!$O59) /H$8))</f>
        <v>0.71123480130133399</v>
      </c>
      <c r="I25" s="110">
        <f>IF($J$7=1,HLOOKUP(I$11,index1970,Query!$O59)/I$9,IF($J$7=2,HLOOKUP(I$11,index1970,Query!$O59)/I$9 * HLOOKUP(I$11,comboutfac,Query!$O59),HLOOKUP(I$11,index1970,Query!$O59)/I$9 * HLOOKUP(I$11,comboutfac,Query!$O59) /I$8))</f>
        <v>0.71123480130133399</v>
      </c>
      <c r="J25" s="110">
        <f>IF($J$7=1,HLOOKUP(J$11,index1970,Query!$O59)/J$9,IF($J$7=2,HLOOKUP(J$11,index1970,Query!$O59)/J$9 * HLOOKUP(J$11,comboutfac,Query!$O59),HLOOKUP(J$11,index1970,Query!$O59)/J$9 * HLOOKUP(J$11,comboutfac,Query!$O59) /J$8))</f>
        <v>0.71123480130133399</v>
      </c>
      <c r="K25" s="110">
        <f>IF($J$7=1,HLOOKUP(K$11,index1970,Query!$O59)/K$9,IF($J$7=2,HLOOKUP(K$11,index1970,Query!$O59)/K$9 * HLOOKUP(K$11,comboutfac,Query!$O59),HLOOKUP(K$11,index1970,Query!$O59)/K$9 * HLOOKUP(K$11,comboutfac,Query!$O59) /K$8))</f>
        <v>0.5386189955523164</v>
      </c>
      <c r="L25" s="110">
        <f>IF($J$7=1,HLOOKUP(L$11,index1970,Query!$O59)/L$9,IF($J$7=2,HLOOKUP(L$11,index1970,Query!$O59)/L$9 * HLOOKUP(L$11,comboutfac,Query!$O59),HLOOKUP(L$11,index1970,Query!$O59)/L$9 * HLOOKUP(L$11,comboutfac,Query!$O59) /L$8))</f>
        <v>0.71123480130133399</v>
      </c>
      <c r="M25" s="110">
        <f>IF($J$7=1,HLOOKUP(M$11,index1970,Query!$O59)/M$9,IF($J$7=2,HLOOKUP(M$11,index1970,Query!$O59)/M$9 * HLOOKUP(M$11,comboutfac,Query!$O59),HLOOKUP(M$11,index1970,Query!$O59)/M$9 * HLOOKUP(M$11,comboutfac,Query!$O59) /M$8))</f>
        <v>0.71123480130133399</v>
      </c>
      <c r="N25" s="110">
        <f>IF($J$7=1,HLOOKUP(N$11,index1970,Query!$O59)/N$9,IF($J$7=2,HLOOKUP(N$11,index1970,Query!$O59)/N$9 * HLOOKUP(N$11,comboutfac,Query!$O59),HLOOKUP(N$11,index1970,Query!$O59)/N$9 * HLOOKUP(N$11,comboutfac,Query!$O59) /N$8))</f>
        <v>0.71123480130133399</v>
      </c>
      <c r="O25" s="110">
        <f>IF($J$7=1,HLOOKUP(O$11,index1970,Query!$O59)/O$9,IF($J$7=2,HLOOKUP(O$11,index1970,Query!$O59)/O$9 * HLOOKUP(O$11,comboutfac,Query!$O59),HLOOKUP(O$11,index1970,Query!$O59)/O$9 * HLOOKUP(O$11,comboutfac,Query!$O59) /O$8))</f>
        <v>0.71123480130133399</v>
      </c>
      <c r="P25" s="110">
        <f>IF($J$7=1,HLOOKUP(P$11,index1970,Query!$O59)/P$9,IF($J$7=2,HLOOKUP(P$11,index1970,Query!$O59)/P$9 * HLOOKUP(P$11,comboutfac,Query!$O59),HLOOKUP(P$11,index1970,Query!$O59)/P$9 * HLOOKUP(P$11,comboutfac,Query!$O59) /P$8))</f>
        <v>0.71123480130133387</v>
      </c>
      <c r="Q25" s="110">
        <f>IF($J$7=1,HLOOKUP(Q$11,index1970,Query!$O59)/Q$9,IF($J$7=2,HLOOKUP(Q$11,index1970,Query!$O59)/Q$9 * HLOOKUP(Q$11,comboutfac,Query!$O59),HLOOKUP(Q$11,index1970,Query!$O59)/Q$9 * HLOOKUP(Q$11,comboutfac,Query!$O59) /Q$8))</f>
        <v>0.71123480130133387</v>
      </c>
      <c r="R25" s="110">
        <f>IF($J$7=1,HLOOKUP(R$11,index1970,Query!$O59)/R$9,IF($J$7=2,HLOOKUP(R$11,index1970,Query!$O59)/R$9 * HLOOKUP(R$11,comboutfac,Query!$O59),HLOOKUP(R$11,index1970,Query!$O59)/R$9 * HLOOKUP(R$11,comboutfac,Query!$O59) /R$8))</f>
        <v>0.35358775425859007</v>
      </c>
      <c r="S25" s="110">
        <f>IF($J$7=1,HLOOKUP(S$11,index1970,Query!$O59)/S$9,IF($J$7=2,HLOOKUP(S$11,index1970,Query!$O59)/S$9 * HLOOKUP(S$11,comboutfac,Query!$O59),HLOOKUP(S$11,index1970,Query!$O59)/S$9 * HLOOKUP(S$11,comboutfac,Query!$O59) /S$8))</f>
        <v>0.71123480130133387</v>
      </c>
      <c r="T25" s="110">
        <f>IF($J$7=1,HLOOKUP(T$11,index1970,Query!$O59)/T$9,IF($J$7=2,HLOOKUP(T$11,index1970,Query!$O59)/T$9 * HLOOKUP(T$11,comboutfac,Query!$O59),HLOOKUP(T$11,index1970,Query!$O59)/T$9 * HLOOKUP(T$11,comboutfac,Query!$O59) /T$8))</f>
        <v>0.71123480130133387</v>
      </c>
      <c r="U25" s="110">
        <f>IF($J$7=1,HLOOKUP(U$11,index1970,Query!$O59)/U$9,IF($J$7=2,HLOOKUP(U$11,index1970,Query!$O59)/U$9 * HLOOKUP(U$11,comboutfac,Query!$O59),HLOOKUP(U$11,index1970,Query!$O59)/U$9 * HLOOKUP(U$11,comboutfac,Query!$O59) /U$8))</f>
        <v>0.7112348013013341</v>
      </c>
      <c r="V25" s="110">
        <f>IF($J$7=1,HLOOKUP(V$11,index1970,Query!$O59)/V$9,IF($J$7=2,HLOOKUP(V$11,index1970,Query!$O59)/V$9 * HLOOKUP(V$11,comboutfac,Query!$O59),HLOOKUP(V$11,index1970,Query!$O59)/V$9 * HLOOKUP(V$11,comboutfac,Query!$O59) /V$8))</f>
        <v>0.71123480130133387</v>
      </c>
      <c r="W25" s="110">
        <f>IF($J$7=1,HLOOKUP(W$11,index1970,Query!$O59)/W$9,IF($J$7=2,HLOOKUP(W$11,index1970,Query!$O59)/W$9 * HLOOKUP(W$11,comboutfac,Query!$O59),HLOOKUP(W$11,index1970,Query!$O59)/W$9 * HLOOKUP(W$11,comboutfac,Query!$O59) /W$8))</f>
        <v>0.71123480130133399</v>
      </c>
      <c r="X25" s="110">
        <f>IF($J$7=1,HLOOKUP(X$11,index1970,Query!$O59)/X$9,IF($J$7=2,HLOOKUP(X$11,index1970,Query!$O59)/X$9 * HLOOKUP(X$11,comboutfac,Query!$O59),HLOOKUP(X$11,index1970,Query!$O59)/X$9 * HLOOKUP(X$11,comboutfac,Query!$O59) /X$8))</f>
        <v>0.71123480130133399</v>
      </c>
      <c r="Y25" s="110">
        <f t="shared" ref="Y25:Y53" si="10">IF($J$7=3,AK25/$AK$10,$K$6*K25+(1-$K$6)*L25)</f>
        <v>0.54845809648001043</v>
      </c>
      <c r="Z25" s="110">
        <f>IF($M25=0,"N/A",IF($J$7=3,AL25/$AL$10,$K$6*$K25+(1-$K$6)*$M25))</f>
        <v>0.54845809648001043</v>
      </c>
      <c r="AA25" s="110">
        <f>IF($N25=0,"N/A",IF($J$7=3,AM25/$AM$10,$K$6*$K25+(1-$K$6)*$N25))</f>
        <v>0.54845809648001043</v>
      </c>
      <c r="AB25" s="687"/>
      <c r="AC25" s="687"/>
      <c r="AE25" s="671">
        <v>1996</v>
      </c>
      <c r="AF25" s="668">
        <f t="shared" si="2"/>
        <v>0</v>
      </c>
      <c r="AG25" s="669">
        <f>HLOOKUP(K$11,index1970,Query!$O59)/K$9*HLOOKUP(K$11,comboutfac,Query!$O59)</f>
        <v>0.5386189955523164</v>
      </c>
      <c r="AH25" s="669">
        <f>HLOOKUP(L$11,index1970,Query!$O59)/L$9*HLOOKUP(L$11,comboutfac,Query!$O59)</f>
        <v>0.71647733009136139</v>
      </c>
      <c r="AI25" s="110">
        <f>HLOOKUP(M$11,index1970,Query!$O59)/M$9 * HLOOKUP(M$11,comboutfac,Query!$O59)</f>
        <v>0</v>
      </c>
      <c r="AJ25" s="110">
        <f>HLOOKUP(N$11,index1970,Query!$O59)/N$9 * HLOOKUP(N$11,comboutfac,Query!$O59)</f>
        <v>0</v>
      </c>
      <c r="AK25" s="110">
        <f>$K$6*AG25+(1-$K$6)*AH25</f>
        <v>0.54875692062104198</v>
      </c>
      <c r="AL25" s="110">
        <f>IF($M$8=0,"N/A",IF($N25=0,"N/A",$K$6*$AG25+(1-$K$6)*$AI25))</f>
        <v>0.50791771280583431</v>
      </c>
      <c r="AM25" s="110">
        <f t="shared" ref="AM25:AM54" si="11">IF($M$8=0,"N/A",IF($N25=0,"N/A",$K$6*$AG25+(1-$K$6)*$AJ25))</f>
        <v>0.50791771280583431</v>
      </c>
    </row>
    <row r="26" spans="1:39" s="112" customFormat="1">
      <c r="A26" s="111">
        <f t="shared" si="4"/>
        <v>1997</v>
      </c>
      <c r="B26" s="110">
        <f>IF($J$7=1,HLOOKUP(B$11,index1970,Query!$O60)/B$9,IF($J$7=2,HLOOKUP(B$11,index1970,Query!$O60)/B$9 * HLOOKUP(B$11,comboutfac,Query!$O60),HLOOKUP(B$11,index1970,Query!$O60)/B$9 * HLOOKUP(B$11,comboutfac,Query!$O60) /B$8))</f>
        <v>0.72403702772475809</v>
      </c>
      <c r="C26" s="110">
        <f>IF($J$7=1,HLOOKUP(C$11,index1970,Query!$O60)/C$9,IF($J$7=2,HLOOKUP(C$11,index1970,Query!$O60)/C$9 * HLOOKUP(C$11,comboutfac,Query!$O60),HLOOKUP(C$11,index1970,Query!$O60)/C$9 * HLOOKUP(C$11,comboutfac,Query!$O60) /C$8))</f>
        <v>0.72403702772475775</v>
      </c>
      <c r="D26" s="667">
        <f>IF($J$7=1,HLOOKUP(D$11,index1970,Query!$O60)/D$9,IF($J$7=2,HLOOKUP(D$11,index1970,Query!$O60)/D$9*HLOOKUP(D$11,comboutfac,Query!$O60),HLOOKUP(D$11,index1970,Query!$O60)/D$9*HLOOKUP(D$11,comboutfac,Query!$O60)/D$8))</f>
        <v>0.72403702772475798</v>
      </c>
      <c r="E26" s="110">
        <f>IF($J$7=1,HLOOKUP(E$11,index1970,Query!$O60)/E$9,IF($J$7=2,HLOOKUP(E$11,index1970,Query!$O60)/E$9 * HLOOKUP(E$11,comboutfac,Query!$O60),HLOOKUP(E$11,index1970,Query!$O60)/E$9 * HLOOKUP(E$11,comboutfac,Query!$O60) /E$8))</f>
        <v>0.60542622363410226</v>
      </c>
      <c r="F26" s="110">
        <f>IF($J$7=1,HLOOKUP(F$11,index1970,Query!$O60)/F$9,IF($J$7=2,HLOOKUP(F$11,index1970,Query!$O60)/F$9 * HLOOKUP(F$11,comboutfac,Query!$O60),HLOOKUP(F$11,index1970,Query!$O60)/F$9 * HLOOKUP(F$11,comboutfac,Query!$O60) /F$8))</f>
        <v>0.72403702772475798</v>
      </c>
      <c r="G26" s="110">
        <f>IF($J$7=1,HLOOKUP(G$11,index1970,Query!$O60)/G$9,IF($J$7=2,HLOOKUP(G$11,index1970,Query!$O60)/G$9 * HLOOKUP(G$11,comboutfac,Query!$O60),HLOOKUP(G$11,index1970,Query!$O60)/G$9 * HLOOKUP(G$11,comboutfac,Query!$O60) /G$8))</f>
        <v>0.72403702772475775</v>
      </c>
      <c r="H26" s="110">
        <f>IF($J$7=1,HLOOKUP(H$11,index1970,Query!$O60)/H$9,IF($J$7=2,HLOOKUP(H$11,index1970,Query!$O60)/H$9 * HLOOKUP(H$11,comboutfac,Query!$O60),HLOOKUP(H$11,index1970,Query!$O60)/H$9 * HLOOKUP(H$11,comboutfac,Query!$O60) /H$8))</f>
        <v>0.72403702772475798</v>
      </c>
      <c r="I26" s="110">
        <f>IF($J$7=1,HLOOKUP(I$11,index1970,Query!$O60)/I$9,IF($J$7=2,HLOOKUP(I$11,index1970,Query!$O60)/I$9 * HLOOKUP(I$11,comboutfac,Query!$O60),HLOOKUP(I$11,index1970,Query!$O60)/I$9 * HLOOKUP(I$11,comboutfac,Query!$O60) /I$8))</f>
        <v>0.72403702772475798</v>
      </c>
      <c r="J26" s="110">
        <f>IF($J$7=1,HLOOKUP(J$11,index1970,Query!$O60)/J$9,IF($J$7=2,HLOOKUP(J$11,index1970,Query!$O60)/J$9 * HLOOKUP(J$11,comboutfac,Query!$O60),HLOOKUP(J$11,index1970,Query!$O60)/J$9 * HLOOKUP(J$11,comboutfac,Query!$O60) /J$8))</f>
        <v>0.72403702772475798</v>
      </c>
      <c r="K26" s="110">
        <f>IF($J$7=1,HLOOKUP(K$11,index1970,Query!$O60)/K$9,IF($J$7=2,HLOOKUP(K$11,index1970,Query!$O60)/K$9 * HLOOKUP(K$11,comboutfac,Query!$O60),HLOOKUP(K$11,index1970,Query!$O60)/K$9 * HLOOKUP(K$11,comboutfac,Query!$O60) /K$8))</f>
        <v>0.55396963692555745</v>
      </c>
      <c r="L26" s="110">
        <f>IF($J$7=1,HLOOKUP(L$11,index1970,Query!$O60)/L$9,IF($J$7=2,HLOOKUP(L$11,index1970,Query!$O60)/L$9 * HLOOKUP(L$11,comboutfac,Query!$O60),HLOOKUP(L$11,index1970,Query!$O60)/L$9 * HLOOKUP(L$11,comboutfac,Query!$O60) /L$8))</f>
        <v>0.72403702772475798</v>
      </c>
      <c r="M26" s="110">
        <f>IF($J$7=1,HLOOKUP(M$11,index1970,Query!$O60)/M$9,IF($J$7=2,HLOOKUP(M$11,index1970,Query!$O60)/M$9 * HLOOKUP(M$11,comboutfac,Query!$O60),HLOOKUP(M$11,index1970,Query!$O60)/M$9 * HLOOKUP(M$11,comboutfac,Query!$O60) /M$8))</f>
        <v>0.72403702772475798</v>
      </c>
      <c r="N26" s="110">
        <f>IF($J$7=1,HLOOKUP(N$11,index1970,Query!$O60)/N$9,IF($J$7=2,HLOOKUP(N$11,index1970,Query!$O60)/N$9 * HLOOKUP(N$11,comboutfac,Query!$O60),HLOOKUP(N$11,index1970,Query!$O60)/N$9 * HLOOKUP(N$11,comboutfac,Query!$O60) /N$8))</f>
        <v>0.72403702772475798</v>
      </c>
      <c r="O26" s="110">
        <f>IF($J$7=1,HLOOKUP(O$11,index1970,Query!$O60)/O$9,IF($J$7=2,HLOOKUP(O$11,index1970,Query!$O60)/O$9 * HLOOKUP(O$11,comboutfac,Query!$O60),HLOOKUP(O$11,index1970,Query!$O60)/O$9 * HLOOKUP(O$11,comboutfac,Query!$O60) /O$8))</f>
        <v>0.72403702772475809</v>
      </c>
      <c r="P26" s="110">
        <f>IF($J$7=1,HLOOKUP(P$11,index1970,Query!$O60)/P$9,IF($J$7=2,HLOOKUP(P$11,index1970,Query!$O60)/P$9 * HLOOKUP(P$11,comboutfac,Query!$O60),HLOOKUP(P$11,index1970,Query!$O60)/P$9 * HLOOKUP(P$11,comboutfac,Query!$O60) /P$8))</f>
        <v>0.72403702772475775</v>
      </c>
      <c r="Q26" s="110">
        <f>IF($J$7=1,HLOOKUP(Q$11,index1970,Query!$O60)/Q$9,IF($J$7=2,HLOOKUP(Q$11,index1970,Query!$O60)/Q$9 * HLOOKUP(Q$11,comboutfac,Query!$O60),HLOOKUP(Q$11,index1970,Query!$O60)/Q$9 * HLOOKUP(Q$11,comboutfac,Query!$O60) /Q$8))</f>
        <v>0.72403702772475775</v>
      </c>
      <c r="R26" s="110">
        <f>IF($J$7=1,HLOOKUP(R$11,index1970,Query!$O60)/R$9,IF($J$7=2,HLOOKUP(R$11,index1970,Query!$O60)/R$9 * HLOOKUP(R$11,comboutfac,Query!$O60),HLOOKUP(R$11,index1970,Query!$O60)/R$9 * HLOOKUP(R$11,comboutfac,Query!$O60) /R$8))</f>
        <v>0.35818439506395172</v>
      </c>
      <c r="S26" s="110">
        <f>IF($J$7=1,HLOOKUP(S$11,index1970,Query!$O60)/S$9,IF($J$7=2,HLOOKUP(S$11,index1970,Query!$O60)/S$9 * HLOOKUP(S$11,comboutfac,Query!$O60),HLOOKUP(S$11,index1970,Query!$O60)/S$9 * HLOOKUP(S$11,comboutfac,Query!$O60) /S$8))</f>
        <v>0.72403702772475775</v>
      </c>
      <c r="T26" s="110">
        <f>IF($J$7=1,HLOOKUP(T$11,index1970,Query!$O60)/T$9,IF($J$7=2,HLOOKUP(T$11,index1970,Query!$O60)/T$9 * HLOOKUP(T$11,comboutfac,Query!$O60),HLOOKUP(T$11,index1970,Query!$O60)/T$9 * HLOOKUP(T$11,comboutfac,Query!$O60) /T$8))</f>
        <v>0.72403702772475775</v>
      </c>
      <c r="U26" s="110">
        <f>IF($J$7=1,HLOOKUP(U$11,index1970,Query!$O60)/U$9,IF($J$7=2,HLOOKUP(U$11,index1970,Query!$O60)/U$9 * HLOOKUP(U$11,comboutfac,Query!$O60),HLOOKUP(U$11,index1970,Query!$O60)/U$9 * HLOOKUP(U$11,comboutfac,Query!$O60) /U$8))</f>
        <v>0.72403702772475809</v>
      </c>
      <c r="V26" s="110">
        <f>IF($J$7=1,HLOOKUP(V$11,index1970,Query!$O60)/V$9,IF($J$7=2,HLOOKUP(V$11,index1970,Query!$O60)/V$9 * HLOOKUP(V$11,comboutfac,Query!$O60),HLOOKUP(V$11,index1970,Query!$O60)/V$9 * HLOOKUP(V$11,comboutfac,Query!$O60) /V$8))</f>
        <v>0.72403702772475775</v>
      </c>
      <c r="W26" s="110">
        <f>IF($J$7=1,HLOOKUP(W$11,index1970,Query!$O60)/W$9,IF($J$7=2,HLOOKUP(W$11,index1970,Query!$O60)/W$9 * HLOOKUP(W$11,comboutfac,Query!$O60),HLOOKUP(W$11,index1970,Query!$O60)/W$9 * HLOOKUP(W$11,comboutfac,Query!$O60) /W$8))</f>
        <v>0.72403702772475798</v>
      </c>
      <c r="X26" s="110">
        <f>IF($J$7=1,HLOOKUP(X$11,index1970,Query!$O60)/X$9,IF($J$7=2,HLOOKUP(X$11,index1970,Query!$O60)/X$9 * HLOOKUP(X$11,comboutfac,Query!$O60),HLOOKUP(X$11,index1970,Query!$O60)/X$9 * HLOOKUP(X$11,comboutfac,Query!$O60) /X$8))</f>
        <v>0.72403702772475809</v>
      </c>
      <c r="Y26" s="110">
        <f t="shared" si="10"/>
        <v>0.56366347820111196</v>
      </c>
      <c r="Z26" s="110">
        <f t="shared" ref="Z26:Z53" si="12">IF($M26=0,"N/A",IF($J$7=3,AL26/$AL$10,$K$6*$K26+(1-$K$6)*$M26))</f>
        <v>0.56366347820111196</v>
      </c>
      <c r="AA26" s="110">
        <f t="shared" ref="AA26:AA53" si="13">IF($N26=0,"N/A",IF($J$7=3,AM26/$AM$10,$K$6*$K26+(1-$K$6)*$N26))</f>
        <v>0.56366347820111196</v>
      </c>
      <c r="AB26" s="687"/>
      <c r="AC26" s="687"/>
      <c r="AE26" s="671">
        <v>1997</v>
      </c>
      <c r="AF26" s="668">
        <f t="shared" si="2"/>
        <v>0</v>
      </c>
      <c r="AG26" s="669">
        <f>HLOOKUP(K$11,index1970,Query!$O60)/K$9*HLOOKUP(K$11,comboutfac,Query!$O60)</f>
        <v>0.55396963692555745</v>
      </c>
      <c r="AH26" s="669">
        <f>HLOOKUP(L$11,index1970,Query!$O60)/L$9*HLOOKUP(L$11,comboutfac,Query!$O60)</f>
        <v>0.726078465184398</v>
      </c>
      <c r="AI26" s="110">
        <f>HLOOKUP(M$11,index1970,Query!$O60)/M$9 * HLOOKUP(M$11,comboutfac,Query!$O60)</f>
        <v>0</v>
      </c>
      <c r="AJ26" s="110">
        <f>HLOOKUP(N$11,index1970,Query!$O60)/N$9 * HLOOKUP(N$11,comboutfac,Query!$O60)</f>
        <v>0</v>
      </c>
      <c r="AK26" s="110">
        <f t="shared" ref="AK26:AK53" si="14">$K$6*AG26+(1-$K$6)*AH26</f>
        <v>0.56377984013631144</v>
      </c>
      <c r="AL26" s="110">
        <f t="shared" ref="AL26:AL54" si="15">IF($M$8=0,"N/A",IF($N26=0,"N/A",$K$6*$AG26+(1-$K$6)*$AI26))</f>
        <v>0.52239336762080069</v>
      </c>
      <c r="AM26" s="110">
        <f t="shared" si="11"/>
        <v>0.52239336762080069</v>
      </c>
    </row>
    <row r="27" spans="1:39" s="112" customFormat="1">
      <c r="A27" s="111">
        <f t="shared" si="4"/>
        <v>1998</v>
      </c>
      <c r="B27" s="110">
        <f>IF($J$7=1,HLOOKUP(B$11,index1970,Query!$O61)/B$9,IF($J$7=2,HLOOKUP(B$11,index1970,Query!$O61)/B$9 * HLOOKUP(B$11,comboutfac,Query!$O61),HLOOKUP(B$11,index1970,Query!$O61)/B$9 * HLOOKUP(B$11,comboutfac,Query!$O61) /B$8))</f>
        <v>0.72910528691883125</v>
      </c>
      <c r="C27" s="110">
        <f>IF($J$7=1,HLOOKUP(C$11,index1970,Query!$O61)/C$9,IF($J$7=2,HLOOKUP(C$11,index1970,Query!$O61)/C$9 * HLOOKUP(C$11,comboutfac,Query!$O61),HLOOKUP(C$11,index1970,Query!$O61)/C$9 * HLOOKUP(C$11,comboutfac,Query!$O61) /C$8))</f>
        <v>0.72910528691883103</v>
      </c>
      <c r="D27" s="667">
        <f>IF($J$7=1,HLOOKUP(D$11,index1970,Query!$O61)/D$9,IF($J$7=2,HLOOKUP(D$11,index1970,Query!$O61)/D$9*HLOOKUP(D$11,comboutfac,Query!$O61),HLOOKUP(D$11,index1970,Query!$O61)/D$9*HLOOKUP(D$11,comboutfac,Query!$O61)/D$8))</f>
        <v>0.72910528691883114</v>
      </c>
      <c r="E27" s="110">
        <f>IF($J$7=1,HLOOKUP(E$11,index1970,Query!$O61)/E$9,IF($J$7=2,HLOOKUP(E$11,index1970,Query!$O61)/E$9 * HLOOKUP(E$11,comboutfac,Query!$O61),HLOOKUP(E$11,index1970,Query!$O61)/E$9 * HLOOKUP(E$11,comboutfac,Query!$O61) /E$8))</f>
        <v>0.62268087100767422</v>
      </c>
      <c r="F27" s="110">
        <f>IF($J$7=1,HLOOKUP(F$11,index1970,Query!$O61)/F$9,IF($J$7=2,HLOOKUP(F$11,index1970,Query!$O61)/F$9 * HLOOKUP(F$11,comboutfac,Query!$O61),HLOOKUP(F$11,index1970,Query!$O61)/F$9 * HLOOKUP(F$11,comboutfac,Query!$O61) /F$8))</f>
        <v>0.72910528691883114</v>
      </c>
      <c r="G27" s="110">
        <f>IF($J$7=1,HLOOKUP(G$11,index1970,Query!$O61)/G$9,IF($J$7=2,HLOOKUP(G$11,index1970,Query!$O61)/G$9 * HLOOKUP(G$11,comboutfac,Query!$O61),HLOOKUP(G$11,index1970,Query!$O61)/G$9 * HLOOKUP(G$11,comboutfac,Query!$O61) /G$8))</f>
        <v>0.72910528691883114</v>
      </c>
      <c r="H27" s="110">
        <f>IF($J$7=1,HLOOKUP(H$11,index1970,Query!$O61)/H$9,IF($J$7=2,HLOOKUP(H$11,index1970,Query!$O61)/H$9 * HLOOKUP(H$11,comboutfac,Query!$O61),HLOOKUP(H$11,index1970,Query!$O61)/H$9 * HLOOKUP(H$11,comboutfac,Query!$O61) /H$8))</f>
        <v>0.72910528691883114</v>
      </c>
      <c r="I27" s="110">
        <f>IF($J$7=1,HLOOKUP(I$11,index1970,Query!$O61)/I$9,IF($J$7=2,HLOOKUP(I$11,index1970,Query!$O61)/I$9 * HLOOKUP(I$11,comboutfac,Query!$O61),HLOOKUP(I$11,index1970,Query!$O61)/I$9 * HLOOKUP(I$11,comboutfac,Query!$O61) /I$8))</f>
        <v>0.72910528691883114</v>
      </c>
      <c r="J27" s="110">
        <f>IF($J$7=1,HLOOKUP(J$11,index1970,Query!$O61)/J$9,IF($J$7=2,HLOOKUP(J$11,index1970,Query!$O61)/J$9 * HLOOKUP(J$11,comboutfac,Query!$O61),HLOOKUP(J$11,index1970,Query!$O61)/J$9 * HLOOKUP(J$11,comboutfac,Query!$O61) /J$8))</f>
        <v>0.72910528691883114</v>
      </c>
      <c r="K27" s="110">
        <f>IF($J$7=1,HLOOKUP(K$11,index1970,Query!$O61)/K$9,IF($J$7=2,HLOOKUP(K$11,index1970,Query!$O61)/K$9 * HLOOKUP(K$11,comboutfac,Query!$O61),HLOOKUP(K$11,index1970,Query!$O61)/K$9 * HLOOKUP(K$11,comboutfac,Query!$O61) /K$8))</f>
        <v>0.56975777157793572</v>
      </c>
      <c r="L27" s="110">
        <f>IF($J$7=1,HLOOKUP(L$11,index1970,Query!$O61)/L$9,IF($J$7=2,HLOOKUP(L$11,index1970,Query!$O61)/L$9 * HLOOKUP(L$11,comboutfac,Query!$O61),HLOOKUP(L$11,index1970,Query!$O61)/L$9 * HLOOKUP(L$11,comboutfac,Query!$O61) /L$8))</f>
        <v>0.72910528691883125</v>
      </c>
      <c r="M27" s="110">
        <f>IF($J$7=1,HLOOKUP(M$11,index1970,Query!$O61)/M$9,IF($J$7=2,HLOOKUP(M$11,index1970,Query!$O61)/M$9 * HLOOKUP(M$11,comboutfac,Query!$O61),HLOOKUP(M$11,index1970,Query!$O61)/M$9 * HLOOKUP(M$11,comboutfac,Query!$O61) /M$8))</f>
        <v>0.72910528691883125</v>
      </c>
      <c r="N27" s="110">
        <f>IF($J$7=1,HLOOKUP(N$11,index1970,Query!$O61)/N$9,IF($J$7=2,HLOOKUP(N$11,index1970,Query!$O61)/N$9 * HLOOKUP(N$11,comboutfac,Query!$O61),HLOOKUP(N$11,index1970,Query!$O61)/N$9 * HLOOKUP(N$11,comboutfac,Query!$O61) /N$8))</f>
        <v>0.72910528691883125</v>
      </c>
      <c r="O27" s="110">
        <f>IF($J$7=1,HLOOKUP(O$11,index1970,Query!$O61)/O$9,IF($J$7=2,HLOOKUP(O$11,index1970,Query!$O61)/O$9 * HLOOKUP(O$11,comboutfac,Query!$O61),HLOOKUP(O$11,index1970,Query!$O61)/O$9 * HLOOKUP(O$11,comboutfac,Query!$O61) /O$8))</f>
        <v>0.72910528691883125</v>
      </c>
      <c r="P27" s="110">
        <f>IF($J$7=1,HLOOKUP(P$11,index1970,Query!$O61)/P$9,IF($J$7=2,HLOOKUP(P$11,index1970,Query!$O61)/P$9 * HLOOKUP(P$11,comboutfac,Query!$O61),HLOOKUP(P$11,index1970,Query!$O61)/P$9 * HLOOKUP(P$11,comboutfac,Query!$O61) /P$8))</f>
        <v>0.72910528691883114</v>
      </c>
      <c r="Q27" s="110">
        <f>IF($J$7=1,HLOOKUP(Q$11,index1970,Query!$O61)/Q$9,IF($J$7=2,HLOOKUP(Q$11,index1970,Query!$O61)/Q$9 * HLOOKUP(Q$11,comboutfac,Query!$O61),HLOOKUP(Q$11,index1970,Query!$O61)/Q$9 * HLOOKUP(Q$11,comboutfac,Query!$O61) /Q$8))</f>
        <v>0.72910528691883114</v>
      </c>
      <c r="R27" s="110">
        <f>IF($J$7=1,HLOOKUP(R$11,index1970,Query!$O61)/R$9,IF($J$7=2,HLOOKUP(R$11,index1970,Query!$O61)/R$9 * HLOOKUP(R$11,comboutfac,Query!$O61),HLOOKUP(R$11,index1970,Query!$O61)/R$9 * HLOOKUP(R$11,comboutfac,Query!$O61) /R$8))</f>
        <v>0.42874672089155025</v>
      </c>
      <c r="S27" s="110">
        <f>IF($J$7=1,HLOOKUP(S$11,index1970,Query!$O61)/S$9,IF($J$7=2,HLOOKUP(S$11,index1970,Query!$O61)/S$9 * HLOOKUP(S$11,comboutfac,Query!$O61),HLOOKUP(S$11,index1970,Query!$O61)/S$9 * HLOOKUP(S$11,comboutfac,Query!$O61) /S$8))</f>
        <v>0.72910528691883114</v>
      </c>
      <c r="T27" s="110">
        <f>IF($J$7=1,HLOOKUP(T$11,index1970,Query!$O61)/T$9,IF($J$7=2,HLOOKUP(T$11,index1970,Query!$O61)/T$9 * HLOOKUP(T$11,comboutfac,Query!$O61),HLOOKUP(T$11,index1970,Query!$O61)/T$9 * HLOOKUP(T$11,comboutfac,Query!$O61) /T$8))</f>
        <v>0.72910528691883114</v>
      </c>
      <c r="U27" s="110">
        <f>IF($J$7=1,HLOOKUP(U$11,index1970,Query!$O61)/U$9,IF($J$7=2,HLOOKUP(U$11,index1970,Query!$O61)/U$9 * HLOOKUP(U$11,comboutfac,Query!$O61),HLOOKUP(U$11,index1970,Query!$O61)/U$9 * HLOOKUP(U$11,comboutfac,Query!$O61) /U$8))</f>
        <v>0.72910528691883136</v>
      </c>
      <c r="V27" s="110">
        <f>IF($J$7=1,HLOOKUP(V$11,index1970,Query!$O61)/V$9,IF($J$7=2,HLOOKUP(V$11,index1970,Query!$O61)/V$9 * HLOOKUP(V$11,comboutfac,Query!$O61),HLOOKUP(V$11,index1970,Query!$O61)/V$9 * HLOOKUP(V$11,comboutfac,Query!$O61) /V$8))</f>
        <v>0.72910528691883114</v>
      </c>
      <c r="W27" s="110">
        <f>IF($J$7=1,HLOOKUP(W$11,index1970,Query!$O61)/W$9,IF($J$7=2,HLOOKUP(W$11,index1970,Query!$O61)/W$9 * HLOOKUP(W$11,comboutfac,Query!$O61),HLOOKUP(W$11,index1970,Query!$O61)/W$9 * HLOOKUP(W$11,comboutfac,Query!$O61) /W$8))</f>
        <v>0.72910528691883114</v>
      </c>
      <c r="X27" s="110">
        <f>IF($J$7=1,HLOOKUP(X$11,index1970,Query!$O61)/X$9,IF($J$7=2,HLOOKUP(X$11,index1970,Query!$O61)/X$9 * HLOOKUP(X$11,comboutfac,Query!$O61),HLOOKUP(X$11,index1970,Query!$O61)/X$9 * HLOOKUP(X$11,comboutfac,Query!$O61) /X$8))</f>
        <v>0.72910528691883125</v>
      </c>
      <c r="Y27" s="110">
        <f t="shared" si="10"/>
        <v>0.57884057995236671</v>
      </c>
      <c r="Z27" s="110">
        <f t="shared" si="12"/>
        <v>0.57884057995236671</v>
      </c>
      <c r="AA27" s="110">
        <f t="shared" si="13"/>
        <v>0.57884057995236671</v>
      </c>
      <c r="AB27" s="687"/>
      <c r="AC27" s="687"/>
      <c r="AE27" s="671">
        <v>1998</v>
      </c>
      <c r="AF27" s="668">
        <f t="shared" si="2"/>
        <v>0</v>
      </c>
      <c r="AG27" s="669">
        <f>HLOOKUP(K$11,index1970,Query!$O61)/K$9*HLOOKUP(K$11,comboutfac,Query!$O61)</f>
        <v>0.56975777157793572</v>
      </c>
      <c r="AH27" s="669">
        <f>HLOOKUP(L$11,index1970,Query!$O61)/L$9*HLOOKUP(L$11,comboutfac,Query!$O61)</f>
        <v>0.73136673353888781</v>
      </c>
      <c r="AI27" s="110">
        <f>HLOOKUP(M$11,index1970,Query!$O61)/M$9 * HLOOKUP(M$11,comboutfac,Query!$O61)</f>
        <v>0.73192079989479708</v>
      </c>
      <c r="AJ27" s="110">
        <f>HLOOKUP(N$11,index1970,Query!$O61)/N$9 * HLOOKUP(N$11,comboutfac,Query!$O61)</f>
        <v>0.73207888858609627</v>
      </c>
      <c r="AK27" s="110">
        <f t="shared" si="14"/>
        <v>0.57896948240970991</v>
      </c>
      <c r="AL27" s="110">
        <f t="shared" si="15"/>
        <v>0.57900106419199682</v>
      </c>
      <c r="AM27" s="110">
        <f t="shared" si="11"/>
        <v>0.57901007524740078</v>
      </c>
    </row>
    <row r="28" spans="1:39" s="112" customFormat="1">
      <c r="A28" s="111">
        <f t="shared" si="4"/>
        <v>1999</v>
      </c>
      <c r="B28" s="110">
        <f>IF($J$7=1,HLOOKUP(B$11,index1970,Query!$O62)/B$9,IF($J$7=2,HLOOKUP(B$11,index1970,Query!$O62)/B$9 * HLOOKUP(B$11,comboutfac,Query!$O62),HLOOKUP(B$11,index1970,Query!$O62)/B$9 * HLOOKUP(B$11,comboutfac,Query!$O62) /B$8))</f>
        <v>0.73493812921418189</v>
      </c>
      <c r="C28" s="110">
        <f>IF($J$7=1,HLOOKUP(C$11,index1970,Query!$O62)/C$9,IF($J$7=2,HLOOKUP(C$11,index1970,Query!$O62)/C$9 * HLOOKUP(C$11,comboutfac,Query!$O62),HLOOKUP(C$11,index1970,Query!$O62)/C$9 * HLOOKUP(C$11,comboutfac,Query!$O62) /C$8))</f>
        <v>0.73493812921418167</v>
      </c>
      <c r="D28" s="667">
        <f>IF($J$7=1,HLOOKUP(D$11,index1970,Query!$O62)/D$9,IF($J$7=2,HLOOKUP(D$11,index1970,Query!$O62)/D$9*HLOOKUP(D$11,comboutfac,Query!$O62),HLOOKUP(D$11,index1970,Query!$O62)/D$9*HLOOKUP(D$11,comboutfac,Query!$O62)/D$8))</f>
        <v>0.73493812921418189</v>
      </c>
      <c r="E28" s="110">
        <f>IF($J$7=1,HLOOKUP(E$11,index1970,Query!$O62)/E$9,IF($J$7=2,HLOOKUP(E$11,index1970,Query!$O62)/E$9 * HLOOKUP(E$11,comboutfac,Query!$O62),HLOOKUP(E$11,index1970,Query!$O62)/E$9 * HLOOKUP(E$11,comboutfac,Query!$O62) /E$8))</f>
        <v>0.64385202062193525</v>
      </c>
      <c r="F28" s="110">
        <f>IF($J$7=1,HLOOKUP(F$11,index1970,Query!$O62)/F$9,IF($J$7=2,HLOOKUP(F$11,index1970,Query!$O62)/F$9 * HLOOKUP(F$11,comboutfac,Query!$O62),HLOOKUP(F$11,index1970,Query!$O62)/F$9 * HLOOKUP(F$11,comboutfac,Query!$O62) /F$8))</f>
        <v>0.73493812921418189</v>
      </c>
      <c r="G28" s="110">
        <f>IF($J$7=1,HLOOKUP(G$11,index1970,Query!$O62)/G$9,IF($J$7=2,HLOOKUP(G$11,index1970,Query!$O62)/G$9 * HLOOKUP(G$11,comboutfac,Query!$O62),HLOOKUP(G$11,index1970,Query!$O62)/G$9 * HLOOKUP(G$11,comboutfac,Query!$O62) /G$8))</f>
        <v>0.73493812921418189</v>
      </c>
      <c r="H28" s="110">
        <f>IF($J$7=1,HLOOKUP(H$11,index1970,Query!$O62)/H$9,IF($J$7=2,HLOOKUP(H$11,index1970,Query!$O62)/H$9 * HLOOKUP(H$11,comboutfac,Query!$O62),HLOOKUP(H$11,index1970,Query!$O62)/H$9 * HLOOKUP(H$11,comboutfac,Query!$O62) /H$8))</f>
        <v>0.73493812921418189</v>
      </c>
      <c r="I28" s="110">
        <f>IF($J$7=1,HLOOKUP(I$11,index1970,Query!$O62)/I$9,IF($J$7=2,HLOOKUP(I$11,index1970,Query!$O62)/I$9 * HLOOKUP(I$11,comboutfac,Query!$O62),HLOOKUP(I$11,index1970,Query!$O62)/I$9 * HLOOKUP(I$11,comboutfac,Query!$O62) /I$8))</f>
        <v>0.73493812921418189</v>
      </c>
      <c r="J28" s="110">
        <f>IF($J$7=1,HLOOKUP(J$11,index1970,Query!$O62)/J$9,IF($J$7=2,HLOOKUP(J$11,index1970,Query!$O62)/J$9 * HLOOKUP(J$11,comboutfac,Query!$O62),HLOOKUP(J$11,index1970,Query!$O62)/J$9 * HLOOKUP(J$11,comboutfac,Query!$O62) /J$8))</f>
        <v>0.73493812921418189</v>
      </c>
      <c r="K28" s="110">
        <f>IF($J$7=1,HLOOKUP(K$11,index1970,Query!$O62)/K$9,IF($J$7=2,HLOOKUP(K$11,index1970,Query!$O62)/K$9 * HLOOKUP(K$11,comboutfac,Query!$O62),HLOOKUP(K$11,index1970,Query!$O62)/K$9 * HLOOKUP(K$11,comboutfac,Query!$O62) /K$8))</f>
        <v>0.58912953581158556</v>
      </c>
      <c r="L28" s="110">
        <f>IF($J$7=1,HLOOKUP(L$11,index1970,Query!$O62)/L$9,IF($J$7=2,HLOOKUP(L$11,index1970,Query!$O62)/L$9 * HLOOKUP(L$11,comboutfac,Query!$O62),HLOOKUP(L$11,index1970,Query!$O62)/L$9 * HLOOKUP(L$11,comboutfac,Query!$O62) /L$8))</f>
        <v>0.73493812921418178</v>
      </c>
      <c r="M28" s="110">
        <f>IF($J$7=1,HLOOKUP(M$11,index1970,Query!$O62)/M$9,IF($J$7=2,HLOOKUP(M$11,index1970,Query!$O62)/M$9 * HLOOKUP(M$11,comboutfac,Query!$O62),HLOOKUP(M$11,index1970,Query!$O62)/M$9 * HLOOKUP(M$11,comboutfac,Query!$O62) /M$8))</f>
        <v>0.73493812921418178</v>
      </c>
      <c r="N28" s="110">
        <f>IF($J$7=1,HLOOKUP(N$11,index1970,Query!$O62)/N$9,IF($J$7=2,HLOOKUP(N$11,index1970,Query!$O62)/N$9 * HLOOKUP(N$11,comboutfac,Query!$O62),HLOOKUP(N$11,index1970,Query!$O62)/N$9 * HLOOKUP(N$11,comboutfac,Query!$O62) /N$8))</f>
        <v>0.73493812921418178</v>
      </c>
      <c r="O28" s="110">
        <f>IF($J$7=1,HLOOKUP(O$11,index1970,Query!$O62)/O$9,IF($J$7=2,HLOOKUP(O$11,index1970,Query!$O62)/O$9 * HLOOKUP(O$11,comboutfac,Query!$O62),HLOOKUP(O$11,index1970,Query!$O62)/O$9 * HLOOKUP(O$11,comboutfac,Query!$O62) /O$8))</f>
        <v>0.73493812921418189</v>
      </c>
      <c r="P28" s="110">
        <f>IF($J$7=1,HLOOKUP(P$11,index1970,Query!$O62)/P$9,IF($J$7=2,HLOOKUP(P$11,index1970,Query!$O62)/P$9 * HLOOKUP(P$11,comboutfac,Query!$O62),HLOOKUP(P$11,index1970,Query!$O62)/P$9 * HLOOKUP(P$11,comboutfac,Query!$O62) /P$8))</f>
        <v>0.73493812921418189</v>
      </c>
      <c r="Q28" s="110">
        <f>IF($J$7=1,HLOOKUP(Q$11,index1970,Query!$O62)/Q$9,IF($J$7=2,HLOOKUP(Q$11,index1970,Query!$O62)/Q$9 * HLOOKUP(Q$11,comboutfac,Query!$O62),HLOOKUP(Q$11,index1970,Query!$O62)/Q$9 * HLOOKUP(Q$11,comboutfac,Query!$O62) /Q$8))</f>
        <v>0.73493812921418189</v>
      </c>
      <c r="R28" s="110">
        <f>IF($J$7=1,HLOOKUP(R$11,index1970,Query!$O62)/R$9,IF($J$7=2,HLOOKUP(R$11,index1970,Query!$O62)/R$9 * HLOOKUP(R$11,comboutfac,Query!$O62),HLOOKUP(R$11,index1970,Query!$O62)/R$9 * HLOOKUP(R$11,comboutfac,Query!$O62) /R$8))</f>
        <v>0.39101700945309381</v>
      </c>
      <c r="S28" s="110">
        <f>IF($J$7=1,HLOOKUP(S$11,index1970,Query!$O62)/S$9,IF($J$7=2,HLOOKUP(S$11,index1970,Query!$O62)/S$9 * HLOOKUP(S$11,comboutfac,Query!$O62),HLOOKUP(S$11,index1970,Query!$O62)/S$9 * HLOOKUP(S$11,comboutfac,Query!$O62) /S$8))</f>
        <v>0.73493812921418189</v>
      </c>
      <c r="T28" s="110">
        <f>IF($J$7=1,HLOOKUP(T$11,index1970,Query!$O62)/T$9,IF($J$7=2,HLOOKUP(T$11,index1970,Query!$O62)/T$9 * HLOOKUP(T$11,comboutfac,Query!$O62),HLOOKUP(T$11,index1970,Query!$O62)/T$9 * HLOOKUP(T$11,comboutfac,Query!$O62) /T$8))</f>
        <v>0.73493812921418189</v>
      </c>
      <c r="U28" s="110">
        <f>IF($J$7=1,HLOOKUP(U$11,index1970,Query!$O62)/U$9,IF($J$7=2,HLOOKUP(U$11,index1970,Query!$O62)/U$9 * HLOOKUP(U$11,comboutfac,Query!$O62),HLOOKUP(U$11,index1970,Query!$O62)/U$9 * HLOOKUP(U$11,comboutfac,Query!$O62) /U$8))</f>
        <v>0.734938129214182</v>
      </c>
      <c r="V28" s="110">
        <f>IF($J$7=1,HLOOKUP(V$11,index1970,Query!$O62)/V$9,IF($J$7=2,HLOOKUP(V$11,index1970,Query!$O62)/V$9 * HLOOKUP(V$11,comboutfac,Query!$O62),HLOOKUP(V$11,index1970,Query!$O62)/V$9 * HLOOKUP(V$11,comboutfac,Query!$O62) /V$8))</f>
        <v>0.73493812921418189</v>
      </c>
      <c r="W28" s="110">
        <f>IF($J$7=1,HLOOKUP(W$11,index1970,Query!$O62)/W$9,IF($J$7=2,HLOOKUP(W$11,index1970,Query!$O62)/W$9 * HLOOKUP(W$11,comboutfac,Query!$O62),HLOOKUP(W$11,index1970,Query!$O62)/W$9 * HLOOKUP(W$11,comboutfac,Query!$O62) /W$8))</f>
        <v>0.73493812921418189</v>
      </c>
      <c r="X28" s="110">
        <f>IF($J$7=1,HLOOKUP(X$11,index1970,Query!$O62)/X$9,IF($J$7=2,HLOOKUP(X$11,index1970,Query!$O62)/X$9 * HLOOKUP(X$11,comboutfac,Query!$O62),HLOOKUP(X$11,index1970,Query!$O62)/X$9 * HLOOKUP(X$11,comboutfac,Query!$O62) /X$8))</f>
        <v>0.73493812921418189</v>
      </c>
      <c r="Y28" s="110">
        <f t="shared" si="10"/>
        <v>0.59744062563553357</v>
      </c>
      <c r="Z28" s="110">
        <f t="shared" si="12"/>
        <v>0.59744062563553357</v>
      </c>
      <c r="AA28" s="110">
        <f t="shared" si="13"/>
        <v>0.59744062563553357</v>
      </c>
      <c r="AB28" s="687"/>
      <c r="AC28" s="687"/>
      <c r="AE28" s="671">
        <v>1999</v>
      </c>
      <c r="AF28" s="668">
        <f t="shared" si="2"/>
        <v>0</v>
      </c>
      <c r="AG28" s="669">
        <f>HLOOKUP(K$11,index1970,Query!$O62)/K$9*HLOOKUP(K$11,comboutfac,Query!$O62)</f>
        <v>0.58912953581158556</v>
      </c>
      <c r="AH28" s="669">
        <f>HLOOKUP(L$11,index1970,Query!$O62)/L$9*HLOOKUP(L$11,comboutfac,Query!$O62)</f>
        <v>0.7397115153225462</v>
      </c>
      <c r="AI28" s="110">
        <f>HLOOKUP(M$11,index1970,Query!$O62)/M$9 * HLOOKUP(M$11,comboutfac,Query!$O62)</f>
        <v>0.74051260787854822</v>
      </c>
      <c r="AJ28" s="110">
        <f>HLOOKUP(N$11,index1970,Query!$O62)/N$9 * HLOOKUP(N$11,comboutfac,Query!$O62)</f>
        <v>0.73945347678152751</v>
      </c>
      <c r="AK28" s="110">
        <f t="shared" si="14"/>
        <v>0.5977127086437104</v>
      </c>
      <c r="AL28" s="110">
        <f t="shared" si="15"/>
        <v>0.59775837091940254</v>
      </c>
      <c r="AM28" s="110">
        <f t="shared" si="11"/>
        <v>0.59769800044687227</v>
      </c>
    </row>
    <row r="29" spans="1:39" s="112" customFormat="1">
      <c r="A29" s="111">
        <f t="shared" si="4"/>
        <v>2000</v>
      </c>
      <c r="B29" s="110">
        <f>IF($J$7=1,HLOOKUP(B$11,index1970,Query!$O63)/B$9,IF($J$7=2,HLOOKUP(B$11,index1970,Query!$O63)/B$9 * HLOOKUP(B$11,comboutfac,Query!$O63),HLOOKUP(B$11,index1970,Query!$O63)/B$9 * HLOOKUP(B$11,comboutfac,Query!$O63) /B$8))</f>
        <v>0.74522726302318043</v>
      </c>
      <c r="C29" s="110">
        <f>IF($J$7=1,HLOOKUP(C$11,index1970,Query!$O63)/C$9,IF($J$7=2,HLOOKUP(C$11,index1970,Query!$O63)/C$9 * HLOOKUP(C$11,comboutfac,Query!$O63),HLOOKUP(C$11,index1970,Query!$O63)/C$9 * HLOOKUP(C$11,comboutfac,Query!$O63) /C$8))</f>
        <v>0.74522726302318032</v>
      </c>
      <c r="D29" s="667">
        <f>IF($J$7=1,HLOOKUP(D$11,index1970,Query!$O63)/D$9,IF($J$7=2,HLOOKUP(D$11,index1970,Query!$O63)/D$9*HLOOKUP(D$11,comboutfac,Query!$O63),HLOOKUP(D$11,index1970,Query!$O63)/D$9*HLOOKUP(D$11,comboutfac,Query!$O63)/D$8))</f>
        <v>0.74522726302318043</v>
      </c>
      <c r="E29" s="110">
        <f>IF($J$7=1,HLOOKUP(E$11,index1970,Query!$O63)/E$9,IF($J$7=2,HLOOKUP(E$11,index1970,Query!$O63)/E$9 * HLOOKUP(E$11,comboutfac,Query!$O63),HLOOKUP(E$11,index1970,Query!$O63)/E$9 * HLOOKUP(E$11,comboutfac,Query!$O63) /E$8))</f>
        <v>0.67282536154992223</v>
      </c>
      <c r="F29" s="110">
        <f>IF($J$7=1,HLOOKUP(F$11,index1970,Query!$O63)/F$9,IF($J$7=2,HLOOKUP(F$11,index1970,Query!$O63)/F$9 * HLOOKUP(F$11,comboutfac,Query!$O63),HLOOKUP(F$11,index1970,Query!$O63)/F$9 * HLOOKUP(F$11,comboutfac,Query!$O63) /F$8))</f>
        <v>0.74522726302318043</v>
      </c>
      <c r="G29" s="110">
        <f>IF($J$7=1,HLOOKUP(G$11,index1970,Query!$O63)/G$9,IF($J$7=2,HLOOKUP(G$11,index1970,Query!$O63)/G$9 * HLOOKUP(G$11,comboutfac,Query!$O63),HLOOKUP(G$11,index1970,Query!$O63)/G$9 * HLOOKUP(G$11,comboutfac,Query!$O63) /G$8))</f>
        <v>0.74522726302318032</v>
      </c>
      <c r="H29" s="110">
        <f>IF($J$7=1,HLOOKUP(H$11,index1970,Query!$O63)/H$9,IF($J$7=2,HLOOKUP(H$11,index1970,Query!$O63)/H$9 * HLOOKUP(H$11,comboutfac,Query!$O63),HLOOKUP(H$11,index1970,Query!$O63)/H$9 * HLOOKUP(H$11,comboutfac,Query!$O63) /H$8))</f>
        <v>0.74522726302318043</v>
      </c>
      <c r="I29" s="110">
        <f>IF($J$7=1,HLOOKUP(I$11,index1970,Query!$O63)/I$9,IF($J$7=2,HLOOKUP(I$11,index1970,Query!$O63)/I$9 * HLOOKUP(I$11,comboutfac,Query!$O63),HLOOKUP(I$11,index1970,Query!$O63)/I$9 * HLOOKUP(I$11,comboutfac,Query!$O63) /I$8))</f>
        <v>0.74522726302318043</v>
      </c>
      <c r="J29" s="110">
        <f>IF($J$7=1,HLOOKUP(J$11,index1970,Query!$O63)/J$9,IF($J$7=2,HLOOKUP(J$11,index1970,Query!$O63)/J$9 * HLOOKUP(J$11,comboutfac,Query!$O63),HLOOKUP(J$11,index1970,Query!$O63)/J$9 * HLOOKUP(J$11,comboutfac,Query!$O63) /J$8))</f>
        <v>0.74522726302318043</v>
      </c>
      <c r="K29" s="110">
        <f>IF($J$7=1,HLOOKUP(K$11,index1970,Query!$O63)/K$9,IF($J$7=2,HLOOKUP(K$11,index1970,Query!$O63)/K$9 * HLOOKUP(K$11,comboutfac,Query!$O63),HLOOKUP(K$11,index1970,Query!$O63)/K$9 * HLOOKUP(K$11,comboutfac,Query!$O63) /K$8))</f>
        <v>0.61387297631567217</v>
      </c>
      <c r="L29" s="110">
        <f>IF($J$7=1,HLOOKUP(L$11,index1970,Query!$O63)/L$9,IF($J$7=2,HLOOKUP(L$11,index1970,Query!$O63)/L$9 * HLOOKUP(L$11,comboutfac,Query!$O63),HLOOKUP(L$11,index1970,Query!$O63)/L$9 * HLOOKUP(L$11,comboutfac,Query!$O63) /L$8))</f>
        <v>0.74522726302318032</v>
      </c>
      <c r="M29" s="110">
        <f>IF($J$7=1,HLOOKUP(M$11,index1970,Query!$O63)/M$9,IF($J$7=2,HLOOKUP(M$11,index1970,Query!$O63)/M$9 * HLOOKUP(M$11,comboutfac,Query!$O63),HLOOKUP(M$11,index1970,Query!$O63)/M$9 * HLOOKUP(M$11,comboutfac,Query!$O63) /M$8))</f>
        <v>0.74522726302318032</v>
      </c>
      <c r="N29" s="110">
        <f>IF($J$7=1,HLOOKUP(N$11,index1970,Query!$O63)/N$9,IF($J$7=2,HLOOKUP(N$11,index1970,Query!$O63)/N$9 * HLOOKUP(N$11,comboutfac,Query!$O63),HLOOKUP(N$11,index1970,Query!$O63)/N$9 * HLOOKUP(N$11,comboutfac,Query!$O63) /N$8))</f>
        <v>0.74522726302318032</v>
      </c>
      <c r="O29" s="110">
        <f>IF($J$7=1,HLOOKUP(O$11,index1970,Query!$O63)/O$9,IF($J$7=2,HLOOKUP(O$11,index1970,Query!$O63)/O$9 * HLOOKUP(O$11,comboutfac,Query!$O63),HLOOKUP(O$11,index1970,Query!$O63)/O$9 * HLOOKUP(O$11,comboutfac,Query!$O63) /O$8))</f>
        <v>0.74522726302318043</v>
      </c>
      <c r="P29" s="110">
        <f>IF($J$7=1,HLOOKUP(P$11,index1970,Query!$O63)/P$9,IF($J$7=2,HLOOKUP(P$11,index1970,Query!$O63)/P$9 * HLOOKUP(P$11,comboutfac,Query!$O63),HLOOKUP(P$11,index1970,Query!$O63)/P$9 * HLOOKUP(P$11,comboutfac,Query!$O63) /P$8))</f>
        <v>0.74522726302318032</v>
      </c>
      <c r="Q29" s="110">
        <f>IF($J$7=1,HLOOKUP(Q$11,index1970,Query!$O63)/Q$9,IF($J$7=2,HLOOKUP(Q$11,index1970,Query!$O63)/Q$9 * HLOOKUP(Q$11,comboutfac,Query!$O63),HLOOKUP(Q$11,index1970,Query!$O63)/Q$9 * HLOOKUP(Q$11,comboutfac,Query!$O63) /Q$8))</f>
        <v>0.74522726302318032</v>
      </c>
      <c r="R29" s="110">
        <f>IF($J$7=1,HLOOKUP(R$11,index1970,Query!$O63)/R$9,IF($J$7=2,HLOOKUP(R$11,index1970,Query!$O63)/R$9 * HLOOKUP(R$11,comboutfac,Query!$O63),HLOOKUP(R$11,index1970,Query!$O63)/R$9 * HLOOKUP(R$11,comboutfac,Query!$O63) /R$8))</f>
        <v>0.29208970606146112</v>
      </c>
      <c r="S29" s="110">
        <f>IF($J$7=1,HLOOKUP(S$11,index1970,Query!$O63)/S$9,IF($J$7=2,HLOOKUP(S$11,index1970,Query!$O63)/S$9 * HLOOKUP(S$11,comboutfac,Query!$O63),HLOOKUP(S$11,index1970,Query!$O63)/S$9 * HLOOKUP(S$11,comboutfac,Query!$O63) /S$8))</f>
        <v>0.74522726302318032</v>
      </c>
      <c r="T29" s="110">
        <f>IF($J$7=1,HLOOKUP(T$11,index1970,Query!$O63)/T$9,IF($J$7=2,HLOOKUP(T$11,index1970,Query!$O63)/T$9 * HLOOKUP(T$11,comboutfac,Query!$O63),HLOOKUP(T$11,index1970,Query!$O63)/T$9 * HLOOKUP(T$11,comboutfac,Query!$O63) /T$8))</f>
        <v>0.74522726302318032</v>
      </c>
      <c r="U29" s="110">
        <f>IF($J$7=1,HLOOKUP(U$11,index1970,Query!$O63)/U$9,IF($J$7=2,HLOOKUP(U$11,index1970,Query!$O63)/U$9 * HLOOKUP(U$11,comboutfac,Query!$O63),HLOOKUP(U$11,index1970,Query!$O63)/U$9 * HLOOKUP(U$11,comboutfac,Query!$O63) /U$8))</f>
        <v>0.74522726302318043</v>
      </c>
      <c r="V29" s="110">
        <f>IF($J$7=1,HLOOKUP(V$11,index1970,Query!$O63)/V$9,IF($J$7=2,HLOOKUP(V$11,index1970,Query!$O63)/V$9 * HLOOKUP(V$11,comboutfac,Query!$O63),HLOOKUP(V$11,index1970,Query!$O63)/V$9 * HLOOKUP(V$11,comboutfac,Query!$O63) /V$8))</f>
        <v>0.74522726302318032</v>
      </c>
      <c r="W29" s="110">
        <f>IF($J$7=1,HLOOKUP(W$11,index1970,Query!$O63)/W$9,IF($J$7=2,HLOOKUP(W$11,index1970,Query!$O63)/W$9 * HLOOKUP(W$11,comboutfac,Query!$O63),HLOOKUP(W$11,index1970,Query!$O63)/W$9 * HLOOKUP(W$11,comboutfac,Query!$O63) /W$8))</f>
        <v>0.74522726302318043</v>
      </c>
      <c r="X29" s="110">
        <f>IF($J$7=1,HLOOKUP(X$11,index1970,Query!$O63)/X$9,IF($J$7=2,HLOOKUP(X$11,index1970,Query!$O63)/X$9 * HLOOKUP(X$11,comboutfac,Query!$O63),HLOOKUP(X$11,index1970,Query!$O63)/X$9 * HLOOKUP(X$11,comboutfac,Query!$O63) /X$8))</f>
        <v>0.74522726302318043</v>
      </c>
      <c r="Y29" s="110">
        <f t="shared" si="10"/>
        <v>0.6213601706580002</v>
      </c>
      <c r="Z29" s="110">
        <f t="shared" si="12"/>
        <v>0.6213601706580002</v>
      </c>
      <c r="AA29" s="110">
        <f t="shared" si="13"/>
        <v>0.6213601706580002</v>
      </c>
      <c r="AB29" s="687"/>
      <c r="AC29" s="687"/>
      <c r="AE29" s="671">
        <v>2000</v>
      </c>
      <c r="AF29" s="668">
        <f t="shared" si="2"/>
        <v>0</v>
      </c>
      <c r="AG29" s="669">
        <f>HLOOKUP(K$11,index1970,Query!$O63)/K$9*HLOOKUP(K$11,comboutfac,Query!$O63)</f>
        <v>0.61387297631567217</v>
      </c>
      <c r="AH29" s="669">
        <f>HLOOKUP(L$11,index1970,Query!$O63)/L$9*HLOOKUP(L$11,comboutfac,Query!$O63)</f>
        <v>0.74893484973744695</v>
      </c>
      <c r="AI29" s="110">
        <f>HLOOKUP(M$11,index1970,Query!$O63)/M$9 * HLOOKUP(M$11,comboutfac,Query!$O63)</f>
        <v>0.74958123721048431</v>
      </c>
      <c r="AJ29" s="110">
        <f>HLOOKUP(N$11,index1970,Query!$O63)/N$9 * HLOOKUP(N$11,comboutfac,Query!$O63)</f>
        <v>0.74956584021904837</v>
      </c>
      <c r="AK29" s="110">
        <f t="shared" si="14"/>
        <v>0.62157150310071341</v>
      </c>
      <c r="AL29" s="110">
        <f t="shared" si="15"/>
        <v>0.62160834718667646</v>
      </c>
      <c r="AM29" s="110">
        <f t="shared" si="11"/>
        <v>0.62160746955816459</v>
      </c>
    </row>
    <row r="30" spans="1:39" s="112" customFormat="1">
      <c r="A30" s="111">
        <f t="shared" si="4"/>
        <v>2001</v>
      </c>
      <c r="B30" s="110">
        <f>IF($J$7=1,HLOOKUP(B$11,index1970,Query!$O64)/B$9,IF($J$7=2,HLOOKUP(B$11,index1970,Query!$O64)/B$9 * HLOOKUP(B$11,comboutfac,Query!$O64),HLOOKUP(B$11,index1970,Query!$O64)/B$9 * HLOOKUP(B$11,comboutfac,Query!$O64) /B$8))</f>
        <v>0.75864135375759767</v>
      </c>
      <c r="C30" s="110">
        <f>IF($J$7=1,HLOOKUP(C$11,index1970,Query!$O64)/C$9,IF($J$7=2,HLOOKUP(C$11,index1970,Query!$O64)/C$9 * HLOOKUP(C$11,comboutfac,Query!$O64),HLOOKUP(C$11,index1970,Query!$O64)/C$9 * HLOOKUP(C$11,comboutfac,Query!$O64) /C$8))</f>
        <v>0.75864135375759767</v>
      </c>
      <c r="D30" s="667">
        <f>IF($J$7=1,HLOOKUP(D$11,index1970,Query!$O64)/D$9,IF($J$7=2,HLOOKUP(D$11,index1970,Query!$O64)/D$9*HLOOKUP(D$11,comboutfac,Query!$O64),HLOOKUP(D$11,index1970,Query!$O64)/D$9*HLOOKUP(D$11,comboutfac,Query!$O64)/D$8))</f>
        <v>0.75864135375759767</v>
      </c>
      <c r="E30" s="110">
        <f>IF($J$7=1,HLOOKUP(E$11,index1970,Query!$O64)/E$9,IF($J$7=2,HLOOKUP(E$11,index1970,Query!$O64)/E$9 * HLOOKUP(E$11,comboutfac,Query!$O64),HLOOKUP(E$11,index1970,Query!$O64)/E$9 * HLOOKUP(E$11,comboutfac,Query!$O64) /E$8))</f>
        <v>0.69704707456571935</v>
      </c>
      <c r="F30" s="110">
        <f>IF($J$7=1,HLOOKUP(F$11,index1970,Query!$O64)/F$9,IF($J$7=2,HLOOKUP(F$11,index1970,Query!$O64)/F$9 * HLOOKUP(F$11,comboutfac,Query!$O64),HLOOKUP(F$11,index1970,Query!$O64)/F$9 * HLOOKUP(F$11,comboutfac,Query!$O64) /F$8))</f>
        <v>0.75864135375759767</v>
      </c>
      <c r="G30" s="110">
        <f>IF($J$7=1,HLOOKUP(G$11,index1970,Query!$O64)/G$9,IF($J$7=2,HLOOKUP(G$11,index1970,Query!$O64)/G$9 * HLOOKUP(G$11,comboutfac,Query!$O64),HLOOKUP(G$11,index1970,Query!$O64)/G$9 * HLOOKUP(G$11,comboutfac,Query!$O64) /G$8))</f>
        <v>0.75864135375759767</v>
      </c>
      <c r="H30" s="110">
        <f>IF($J$7=1,HLOOKUP(H$11,index1970,Query!$O64)/H$9,IF($J$7=2,HLOOKUP(H$11,index1970,Query!$O64)/H$9 * HLOOKUP(H$11,comboutfac,Query!$O64),HLOOKUP(H$11,index1970,Query!$O64)/H$9 * HLOOKUP(H$11,comboutfac,Query!$O64) /H$8))</f>
        <v>0.75864135375759767</v>
      </c>
      <c r="I30" s="110">
        <f>IF($J$7=1,HLOOKUP(I$11,index1970,Query!$O64)/I$9,IF($J$7=2,HLOOKUP(I$11,index1970,Query!$O64)/I$9 * HLOOKUP(I$11,comboutfac,Query!$O64),HLOOKUP(I$11,index1970,Query!$O64)/I$9 * HLOOKUP(I$11,comboutfac,Query!$O64) /I$8))</f>
        <v>0.75864135375759767</v>
      </c>
      <c r="J30" s="110">
        <f>IF($J$7=1,HLOOKUP(J$11,index1970,Query!$O64)/J$9,IF($J$7=2,HLOOKUP(J$11,index1970,Query!$O64)/J$9 * HLOOKUP(J$11,comboutfac,Query!$O64),HLOOKUP(J$11,index1970,Query!$O64)/J$9 * HLOOKUP(J$11,comboutfac,Query!$O64) /J$8))</f>
        <v>0.75864135375759767</v>
      </c>
      <c r="K30" s="110">
        <f>IF($J$7=1,HLOOKUP(K$11,index1970,Query!$O64)/K$9,IF($J$7=2,HLOOKUP(K$11,index1970,Query!$O64)/K$9 * HLOOKUP(K$11,comboutfac,Query!$O64),HLOOKUP(K$11,index1970,Query!$O64)/K$9 * HLOOKUP(K$11,comboutfac,Query!$O64) /K$8))</f>
        <v>0.63766055414790446</v>
      </c>
      <c r="L30" s="110">
        <f>IF($J$7=1,HLOOKUP(L$11,index1970,Query!$O64)/L$9,IF($J$7=2,HLOOKUP(L$11,index1970,Query!$O64)/L$9 * HLOOKUP(L$11,comboutfac,Query!$O64),HLOOKUP(L$11,index1970,Query!$O64)/L$9 * HLOOKUP(L$11,comboutfac,Query!$O64) /L$8))</f>
        <v>0.75864135375759767</v>
      </c>
      <c r="M30" s="110">
        <f>IF($J$7=1,HLOOKUP(M$11,index1970,Query!$O64)/M$9,IF($J$7=2,HLOOKUP(M$11,index1970,Query!$O64)/M$9 * HLOOKUP(M$11,comboutfac,Query!$O64),HLOOKUP(M$11,index1970,Query!$O64)/M$9 * HLOOKUP(M$11,comboutfac,Query!$O64) /M$8))</f>
        <v>0.75864135375759767</v>
      </c>
      <c r="N30" s="110">
        <f>IF($J$7=1,HLOOKUP(N$11,index1970,Query!$O64)/N$9,IF($J$7=2,HLOOKUP(N$11,index1970,Query!$O64)/N$9 * HLOOKUP(N$11,comboutfac,Query!$O64),HLOOKUP(N$11,index1970,Query!$O64)/N$9 * HLOOKUP(N$11,comboutfac,Query!$O64) /N$8))</f>
        <v>0.75864135375759767</v>
      </c>
      <c r="O30" s="110">
        <f>IF($J$7=1,HLOOKUP(O$11,index1970,Query!$O64)/O$9,IF($J$7=2,HLOOKUP(O$11,index1970,Query!$O64)/O$9 * HLOOKUP(O$11,comboutfac,Query!$O64),HLOOKUP(O$11,index1970,Query!$O64)/O$9 * HLOOKUP(O$11,comboutfac,Query!$O64) /O$8))</f>
        <v>0.75864135375759767</v>
      </c>
      <c r="P30" s="110">
        <f>IF($J$7=1,HLOOKUP(P$11,index1970,Query!$O64)/P$9,IF($J$7=2,HLOOKUP(P$11,index1970,Query!$O64)/P$9 * HLOOKUP(P$11,comboutfac,Query!$O64),HLOOKUP(P$11,index1970,Query!$O64)/P$9 * HLOOKUP(P$11,comboutfac,Query!$O64) /P$8))</f>
        <v>0.75864135375759767</v>
      </c>
      <c r="Q30" s="110">
        <f>IF($J$7=1,HLOOKUP(Q$11,index1970,Query!$O64)/Q$9,IF($J$7=2,HLOOKUP(Q$11,index1970,Query!$O64)/Q$9 * HLOOKUP(Q$11,comboutfac,Query!$O64),HLOOKUP(Q$11,index1970,Query!$O64)/Q$9 * HLOOKUP(Q$11,comboutfac,Query!$O64) /Q$8))</f>
        <v>0.75864135375759767</v>
      </c>
      <c r="R30" s="110">
        <f>IF($J$7=1,HLOOKUP(R$11,index1970,Query!$O64)/R$9,IF($J$7=2,HLOOKUP(R$11,index1970,Query!$O64)/R$9 * HLOOKUP(R$11,comboutfac,Query!$O64),HLOOKUP(R$11,index1970,Query!$O64)/R$9 * HLOOKUP(R$11,comboutfac,Query!$O64) /R$8))</f>
        <v>0.47581413117412008</v>
      </c>
      <c r="S30" s="110">
        <f>IF($J$7=1,HLOOKUP(S$11,index1970,Query!$O64)/S$9,IF($J$7=2,HLOOKUP(S$11,index1970,Query!$O64)/S$9 * HLOOKUP(S$11,comboutfac,Query!$O64),HLOOKUP(S$11,index1970,Query!$O64)/S$9 * HLOOKUP(S$11,comboutfac,Query!$O64) /S$8))</f>
        <v>0.75864135375759767</v>
      </c>
      <c r="T30" s="110">
        <f>IF($J$7=1,HLOOKUP(T$11,index1970,Query!$O64)/T$9,IF($J$7=2,HLOOKUP(T$11,index1970,Query!$O64)/T$9 * HLOOKUP(T$11,comboutfac,Query!$O64),HLOOKUP(T$11,index1970,Query!$O64)/T$9 * HLOOKUP(T$11,comboutfac,Query!$O64) /T$8))</f>
        <v>0.75864135375759767</v>
      </c>
      <c r="U30" s="110">
        <f>IF($J$7=1,HLOOKUP(U$11,index1970,Query!$O64)/U$9,IF($J$7=2,HLOOKUP(U$11,index1970,Query!$O64)/U$9 * HLOOKUP(U$11,comboutfac,Query!$O64),HLOOKUP(U$11,index1970,Query!$O64)/U$9 * HLOOKUP(U$11,comboutfac,Query!$O64) /U$8))</f>
        <v>0.75864135375759778</v>
      </c>
      <c r="V30" s="110">
        <f>IF($J$7=1,HLOOKUP(V$11,index1970,Query!$O64)/V$9,IF($J$7=2,HLOOKUP(V$11,index1970,Query!$O64)/V$9 * HLOOKUP(V$11,comboutfac,Query!$O64),HLOOKUP(V$11,index1970,Query!$O64)/V$9 * HLOOKUP(V$11,comboutfac,Query!$O64) /V$8))</f>
        <v>0.75864135375759767</v>
      </c>
      <c r="W30" s="110">
        <f>IF($J$7=1,HLOOKUP(W$11,index1970,Query!$O64)/W$9,IF($J$7=2,HLOOKUP(W$11,index1970,Query!$O64)/W$9 * HLOOKUP(W$11,comboutfac,Query!$O64),HLOOKUP(W$11,index1970,Query!$O64)/W$9 * HLOOKUP(W$11,comboutfac,Query!$O64) /W$8))</f>
        <v>0.75864135375759767</v>
      </c>
      <c r="X30" s="110">
        <f>IF($J$7=1,HLOOKUP(X$11,index1970,Query!$O64)/X$9,IF($J$7=2,HLOOKUP(X$11,index1970,Query!$O64)/X$9 * HLOOKUP(X$11,comboutfac,Query!$O64),HLOOKUP(X$11,index1970,Query!$O64)/X$9 * HLOOKUP(X$11,comboutfac,Query!$O64) /X$8))</f>
        <v>0.75864135375759767</v>
      </c>
      <c r="Y30" s="110">
        <f t="shared" si="10"/>
        <v>0.644556459725657</v>
      </c>
      <c r="Z30" s="110">
        <f t="shared" si="12"/>
        <v>0.644556459725657</v>
      </c>
      <c r="AA30" s="110">
        <f t="shared" si="13"/>
        <v>0.644556459725657</v>
      </c>
      <c r="AB30" s="687"/>
      <c r="AC30" s="687"/>
      <c r="AE30" s="671">
        <v>2001</v>
      </c>
      <c r="AF30" s="668">
        <f t="shared" si="2"/>
        <v>0</v>
      </c>
      <c r="AG30" s="669">
        <f>HLOOKUP(K$11,index1970,Query!$O64)/K$9*HLOOKUP(K$11,comboutfac,Query!$O64)</f>
        <v>0.63766055414790446</v>
      </c>
      <c r="AH30" s="669">
        <f>HLOOKUP(L$11,index1970,Query!$O64)/L$9*HLOOKUP(L$11,comboutfac,Query!$O64)</f>
        <v>0.7607492721392326</v>
      </c>
      <c r="AI30" s="110">
        <f>HLOOKUP(M$11,index1970,Query!$O64)/M$9 * HLOOKUP(M$11,comboutfac,Query!$O64)</f>
        <v>0.76141336857291975</v>
      </c>
      <c r="AJ30" s="110">
        <f>HLOOKUP(N$11,index1970,Query!$O64)/N$9 * HLOOKUP(N$11,comboutfac,Query!$O64)</f>
        <v>0.7612584479393516</v>
      </c>
      <c r="AK30" s="110">
        <f t="shared" si="14"/>
        <v>0.64467661107341012</v>
      </c>
      <c r="AL30" s="110">
        <f t="shared" si="15"/>
        <v>0.64471446457013037</v>
      </c>
      <c r="AM30" s="110">
        <f t="shared" si="11"/>
        <v>0.64470563409401693</v>
      </c>
    </row>
    <row r="31" spans="1:39" s="112" customFormat="1">
      <c r="A31" s="111">
        <f t="shared" si="4"/>
        <v>2002</v>
      </c>
      <c r="B31" s="110">
        <f>IF($J$7=1,HLOOKUP(B$11,index1970,Query!$O65)/B$9,IF($J$7=2,HLOOKUP(B$11,index1970,Query!$O65)/B$9 * HLOOKUP(B$11,comboutfac,Query!$O65),HLOOKUP(B$11,index1970,Query!$O65)/B$9 * HLOOKUP(B$11,comboutfac,Query!$O65) /B$8))</f>
        <v>0.76471048458765845</v>
      </c>
      <c r="C31" s="110">
        <f>IF($J$7=1,HLOOKUP(C$11,index1970,Query!$O65)/C$9,IF($J$7=2,HLOOKUP(C$11,index1970,Query!$O65)/C$9 * HLOOKUP(C$11,comboutfac,Query!$O65),HLOOKUP(C$11,index1970,Query!$O65)/C$9 * HLOOKUP(C$11,comboutfac,Query!$O65) /C$8))</f>
        <v>0.76471048458765845</v>
      </c>
      <c r="D31" s="667">
        <f>IF($J$7=1,HLOOKUP(D$11,index1970,Query!$O65)/D$9,IF($J$7=2,HLOOKUP(D$11,index1970,Query!$O65)/D$9*HLOOKUP(D$11,comboutfac,Query!$O65),HLOOKUP(D$11,index1970,Query!$O65)/D$9*HLOOKUP(D$11,comboutfac,Query!$O65)/D$8))</f>
        <v>0.76471048458765845</v>
      </c>
      <c r="E31" s="110">
        <f>IF($J$7=1,HLOOKUP(E$11,index1970,Query!$O65)/E$9,IF($J$7=2,HLOOKUP(E$11,index1970,Query!$O65)/E$9 * HLOOKUP(E$11,comboutfac,Query!$O65),HLOOKUP(E$11,index1970,Query!$O65)/E$9 * HLOOKUP(E$11,comboutfac,Query!$O65) /E$8))</f>
        <v>0.72667157523476256</v>
      </c>
      <c r="F31" s="110">
        <f>IF($J$7=1,HLOOKUP(F$11,index1970,Query!$O65)/F$9,IF($J$7=2,HLOOKUP(F$11,index1970,Query!$O65)/F$9 * HLOOKUP(F$11,comboutfac,Query!$O65),HLOOKUP(F$11,index1970,Query!$O65)/F$9 * HLOOKUP(F$11,comboutfac,Query!$O65) /F$8))</f>
        <v>0.76471048458765845</v>
      </c>
      <c r="G31" s="110">
        <f>IF($J$7=1,HLOOKUP(G$11,index1970,Query!$O65)/G$9,IF($J$7=2,HLOOKUP(G$11,index1970,Query!$O65)/G$9 * HLOOKUP(G$11,comboutfac,Query!$O65),HLOOKUP(G$11,index1970,Query!$O65)/G$9 * HLOOKUP(G$11,comboutfac,Query!$O65) /G$8))</f>
        <v>0.76471048458765845</v>
      </c>
      <c r="H31" s="110">
        <f>IF($J$7=1,HLOOKUP(H$11,index1970,Query!$O65)/H$9,IF($J$7=2,HLOOKUP(H$11,index1970,Query!$O65)/H$9 * HLOOKUP(H$11,comboutfac,Query!$O65),HLOOKUP(H$11,index1970,Query!$O65)/H$9 * HLOOKUP(H$11,comboutfac,Query!$O65) /H$8))</f>
        <v>0.76471048458765845</v>
      </c>
      <c r="I31" s="110">
        <f>IF($J$7=1,HLOOKUP(I$11,index1970,Query!$O65)/I$9,IF($J$7=2,HLOOKUP(I$11,index1970,Query!$O65)/I$9 * HLOOKUP(I$11,comboutfac,Query!$O65),HLOOKUP(I$11,index1970,Query!$O65)/I$9 * HLOOKUP(I$11,comboutfac,Query!$O65) /I$8))</f>
        <v>0.76471048458765845</v>
      </c>
      <c r="J31" s="110">
        <f>IF($J$7=1,HLOOKUP(J$11,index1970,Query!$O65)/J$9,IF($J$7=2,HLOOKUP(J$11,index1970,Query!$O65)/J$9 * HLOOKUP(J$11,comboutfac,Query!$O65),HLOOKUP(J$11,index1970,Query!$O65)/J$9 * HLOOKUP(J$11,comboutfac,Query!$O65) /J$8))</f>
        <v>0.76471048458765845</v>
      </c>
      <c r="K31" s="110">
        <f>IF($J$7=1,HLOOKUP(K$11,index1970,Query!$O65)/K$9,IF($J$7=2,HLOOKUP(K$11,index1970,Query!$O65)/K$9 * HLOOKUP(K$11,comboutfac,Query!$O65),HLOOKUP(K$11,index1970,Query!$O65)/K$9 * HLOOKUP(K$11,comboutfac,Query!$O65) /K$8))</f>
        <v>0.67655784795092666</v>
      </c>
      <c r="L31" s="110">
        <f>IF($J$7=1,HLOOKUP(L$11,index1970,Query!$O65)/L$9,IF($J$7=2,HLOOKUP(L$11,index1970,Query!$O65)/L$9 * HLOOKUP(L$11,comboutfac,Query!$O65),HLOOKUP(L$11,index1970,Query!$O65)/L$9 * HLOOKUP(L$11,comboutfac,Query!$O65) /L$8))</f>
        <v>0.76471048458765856</v>
      </c>
      <c r="M31" s="110">
        <f>IF($J$7=1,HLOOKUP(M$11,index1970,Query!$O65)/M$9,IF($J$7=2,HLOOKUP(M$11,index1970,Query!$O65)/M$9 * HLOOKUP(M$11,comboutfac,Query!$O65),HLOOKUP(M$11,index1970,Query!$O65)/M$9 * HLOOKUP(M$11,comboutfac,Query!$O65) /M$8))</f>
        <v>0.76471048458765856</v>
      </c>
      <c r="N31" s="110">
        <f>IF($J$7=1,HLOOKUP(N$11,index1970,Query!$O65)/N$9,IF($J$7=2,HLOOKUP(N$11,index1970,Query!$O65)/N$9 * HLOOKUP(N$11,comboutfac,Query!$O65),HLOOKUP(N$11,index1970,Query!$O65)/N$9 * HLOOKUP(N$11,comboutfac,Query!$O65) /N$8))</f>
        <v>0.76471048458765856</v>
      </c>
      <c r="O31" s="110">
        <f>IF($J$7=1,HLOOKUP(O$11,index1970,Query!$O65)/O$9,IF($J$7=2,HLOOKUP(O$11,index1970,Query!$O65)/O$9 * HLOOKUP(O$11,comboutfac,Query!$O65),HLOOKUP(O$11,index1970,Query!$O65)/O$9 * HLOOKUP(O$11,comboutfac,Query!$O65) /O$8))</f>
        <v>0.76471048458765845</v>
      </c>
      <c r="P31" s="110">
        <f>IF($J$7=1,HLOOKUP(P$11,index1970,Query!$O65)/P$9,IF($J$7=2,HLOOKUP(P$11,index1970,Query!$O65)/P$9 * HLOOKUP(P$11,comboutfac,Query!$O65),HLOOKUP(P$11,index1970,Query!$O65)/P$9 * HLOOKUP(P$11,comboutfac,Query!$O65) /P$8))</f>
        <v>0.76471048458765845</v>
      </c>
      <c r="Q31" s="110">
        <f>IF($J$7=1,HLOOKUP(Q$11,index1970,Query!$O65)/Q$9,IF($J$7=2,HLOOKUP(Q$11,index1970,Query!$O65)/Q$9 * HLOOKUP(Q$11,comboutfac,Query!$O65),HLOOKUP(Q$11,index1970,Query!$O65)/Q$9 * HLOOKUP(Q$11,comboutfac,Query!$O65) /Q$8))</f>
        <v>0.76471048458765845</v>
      </c>
      <c r="R31" s="110">
        <f>IF($J$7=1,HLOOKUP(R$11,index1970,Query!$O65)/R$9,IF($J$7=2,HLOOKUP(R$11,index1970,Query!$O65)/R$9 * HLOOKUP(R$11,comboutfac,Query!$O65),HLOOKUP(R$11,index1970,Query!$O65)/R$9 * HLOOKUP(R$11,comboutfac,Query!$O65) /R$8))</f>
        <v>0.4710559898623789</v>
      </c>
      <c r="S31" s="110">
        <f>IF($J$7=1,HLOOKUP(S$11,index1970,Query!$O65)/S$9,IF($J$7=2,HLOOKUP(S$11,index1970,Query!$O65)/S$9 * HLOOKUP(S$11,comboutfac,Query!$O65),HLOOKUP(S$11,index1970,Query!$O65)/S$9 * HLOOKUP(S$11,comboutfac,Query!$O65) /S$8))</f>
        <v>0.76471048458765845</v>
      </c>
      <c r="T31" s="110">
        <f>IF($J$7=1,HLOOKUP(T$11,index1970,Query!$O65)/T$9,IF($J$7=2,HLOOKUP(T$11,index1970,Query!$O65)/T$9 * HLOOKUP(T$11,comboutfac,Query!$O65),HLOOKUP(T$11,index1970,Query!$O65)/T$9 * HLOOKUP(T$11,comboutfac,Query!$O65) /T$8))</f>
        <v>0.76471048458765845</v>
      </c>
      <c r="U31" s="110">
        <f>IF($J$7=1,HLOOKUP(U$11,index1970,Query!$O65)/U$9,IF($J$7=2,HLOOKUP(U$11,index1970,Query!$O65)/U$9 * HLOOKUP(U$11,comboutfac,Query!$O65),HLOOKUP(U$11,index1970,Query!$O65)/U$9 * HLOOKUP(U$11,comboutfac,Query!$O65) /U$8))</f>
        <v>0.76471048458765856</v>
      </c>
      <c r="V31" s="110">
        <f>IF($J$7=1,HLOOKUP(V$11,index1970,Query!$O65)/V$9,IF($J$7=2,HLOOKUP(V$11,index1970,Query!$O65)/V$9 * HLOOKUP(V$11,comboutfac,Query!$O65),HLOOKUP(V$11,index1970,Query!$O65)/V$9 * HLOOKUP(V$11,comboutfac,Query!$O65) /V$8))</f>
        <v>0.76471048458765845</v>
      </c>
      <c r="W31" s="110">
        <f>IF($J$7=1,HLOOKUP(W$11,index1970,Query!$O65)/W$9,IF($J$7=2,HLOOKUP(W$11,index1970,Query!$O65)/W$9 * HLOOKUP(W$11,comboutfac,Query!$O65),HLOOKUP(W$11,index1970,Query!$O65)/W$9 * HLOOKUP(W$11,comboutfac,Query!$O65) /W$8))</f>
        <v>0.76471048458765845</v>
      </c>
      <c r="X31" s="110">
        <f>IF($J$7=1,HLOOKUP(X$11,index1970,Query!$O65)/X$9,IF($J$7=2,HLOOKUP(X$11,index1970,Query!$O65)/X$9 * HLOOKUP(X$11,comboutfac,Query!$O65),HLOOKUP(X$11,index1970,Query!$O65)/X$9 * HLOOKUP(X$11,comboutfac,Query!$O65) /X$8))</f>
        <v>0.76471048458765845</v>
      </c>
      <c r="Y31" s="110">
        <f t="shared" si="10"/>
        <v>0.68158254823922038</v>
      </c>
      <c r="Z31" s="110">
        <f t="shared" si="12"/>
        <v>0.68158254823922038</v>
      </c>
      <c r="AA31" s="110">
        <f t="shared" si="13"/>
        <v>0.68158254823922038</v>
      </c>
      <c r="AB31" s="687"/>
      <c r="AC31" s="687"/>
      <c r="AE31" s="671">
        <v>2002</v>
      </c>
      <c r="AF31" s="668">
        <f t="shared" si="2"/>
        <v>0</v>
      </c>
      <c r="AG31" s="669">
        <f>HLOOKUP(K$11,index1970,Query!$O65)/K$9*HLOOKUP(K$11,comboutfac,Query!$O65)</f>
        <v>0.67655784795092666</v>
      </c>
      <c r="AH31" s="669">
        <f>HLOOKUP(L$11,index1970,Query!$O65)/L$9*HLOOKUP(L$11,comboutfac,Query!$O65)</f>
        <v>0.76735873817262434</v>
      </c>
      <c r="AI31" s="110">
        <f>HLOOKUP(M$11,index1970,Query!$O65)/M$9 * HLOOKUP(M$11,comboutfac,Query!$O65)</f>
        <v>0.76879899389929685</v>
      </c>
      <c r="AJ31" s="110">
        <f>HLOOKUP(N$11,index1970,Query!$O65)/N$9 * HLOOKUP(N$11,comboutfac,Query!$O65)</f>
        <v>0.7686942744455374</v>
      </c>
      <c r="AK31" s="110">
        <f t="shared" si="14"/>
        <v>0.68173349869356348</v>
      </c>
      <c r="AL31" s="110">
        <f t="shared" si="15"/>
        <v>0.68181559326998387</v>
      </c>
      <c r="AM31" s="110">
        <f t="shared" si="11"/>
        <v>0.68180962426111957</v>
      </c>
    </row>
    <row r="32" spans="1:39" s="112" customFormat="1">
      <c r="A32" s="111">
        <f t="shared" si="4"/>
        <v>2003</v>
      </c>
      <c r="B32" s="110">
        <f>IF($J$7=1,HLOOKUP(B$11,index1970,Query!$O66)/B$9,IF($J$7=2,HLOOKUP(B$11,index1970,Query!$O66)/B$9 * HLOOKUP(B$11,comboutfac,Query!$O66),HLOOKUP(B$11,index1970,Query!$O66)/B$9 * HLOOKUP(B$11,comboutfac,Query!$O66) /B$8))</f>
        <v>0.77235758943353516</v>
      </c>
      <c r="C32" s="110">
        <f>IF($J$7=1,HLOOKUP(C$11,index1970,Query!$O66)/C$9,IF($J$7=2,HLOOKUP(C$11,index1970,Query!$O66)/C$9 * HLOOKUP(C$11,comboutfac,Query!$O66),HLOOKUP(C$11,index1970,Query!$O66)/C$9 * HLOOKUP(C$11,comboutfac,Query!$O66) /C$8))</f>
        <v>0.77235758943353505</v>
      </c>
      <c r="D32" s="667">
        <f>IF($J$7=1,HLOOKUP(D$11,index1970,Query!$O66)/D$9,IF($J$7=2,HLOOKUP(D$11,index1970,Query!$O66)/D$9*HLOOKUP(D$11,comboutfac,Query!$O66),HLOOKUP(D$11,index1970,Query!$O66)/D$9*HLOOKUP(D$11,comboutfac,Query!$O66)/D$8))</f>
        <v>0.77235758943353505</v>
      </c>
      <c r="E32" s="110">
        <f>IF($J$7=1,HLOOKUP(E$11,index1970,Query!$O66)/E$9,IF($J$7=2,HLOOKUP(E$11,index1970,Query!$O66)/E$9 * HLOOKUP(E$11,comboutfac,Query!$O66),HLOOKUP(E$11,index1970,Query!$O66)/E$9 * HLOOKUP(E$11,comboutfac,Query!$O66) /E$8))</f>
        <v>0.7573734492884312</v>
      </c>
      <c r="F32" s="110">
        <f>IF($J$7=1,HLOOKUP(F$11,index1970,Query!$O66)/F$9,IF($J$7=2,HLOOKUP(F$11,index1970,Query!$O66)/F$9 * HLOOKUP(F$11,comboutfac,Query!$O66),HLOOKUP(F$11,index1970,Query!$O66)/F$9 * HLOOKUP(F$11,comboutfac,Query!$O66) /F$8))</f>
        <v>0.77235758943353505</v>
      </c>
      <c r="G32" s="110">
        <f>IF($J$7=1,HLOOKUP(G$11,index1970,Query!$O66)/G$9,IF($J$7=2,HLOOKUP(G$11,index1970,Query!$O66)/G$9 * HLOOKUP(G$11,comboutfac,Query!$O66),HLOOKUP(G$11,index1970,Query!$O66)/G$9 * HLOOKUP(G$11,comboutfac,Query!$O66) /G$8))</f>
        <v>0.77235758943353494</v>
      </c>
      <c r="H32" s="110">
        <f>IF($J$7=1,HLOOKUP(H$11,index1970,Query!$O66)/H$9,IF($J$7=2,HLOOKUP(H$11,index1970,Query!$O66)/H$9 * HLOOKUP(H$11,comboutfac,Query!$O66),HLOOKUP(H$11,index1970,Query!$O66)/H$9 * HLOOKUP(H$11,comboutfac,Query!$O66) /H$8))</f>
        <v>0.77235758943353505</v>
      </c>
      <c r="I32" s="110">
        <f>IF($J$7=1,HLOOKUP(I$11,index1970,Query!$O66)/I$9,IF($J$7=2,HLOOKUP(I$11,index1970,Query!$O66)/I$9 * HLOOKUP(I$11,comboutfac,Query!$O66),HLOOKUP(I$11,index1970,Query!$O66)/I$9 * HLOOKUP(I$11,comboutfac,Query!$O66) /I$8))</f>
        <v>0.77235758943353505</v>
      </c>
      <c r="J32" s="110">
        <f>IF($J$7=1,HLOOKUP(J$11,index1970,Query!$O66)/J$9,IF($J$7=2,HLOOKUP(J$11,index1970,Query!$O66)/J$9 * HLOOKUP(J$11,comboutfac,Query!$O66),HLOOKUP(J$11,index1970,Query!$O66)/J$9 * HLOOKUP(J$11,comboutfac,Query!$O66) /J$8))</f>
        <v>0.77235758943353505</v>
      </c>
      <c r="K32" s="110">
        <f>IF($J$7=1,HLOOKUP(K$11,index1970,Query!$O66)/K$9,IF($J$7=2,HLOOKUP(K$11,index1970,Query!$O66)/K$9 * HLOOKUP(K$11,comboutfac,Query!$O66),HLOOKUP(K$11,index1970,Query!$O66)/K$9 * HLOOKUP(K$11,comboutfac,Query!$O66) /K$8))</f>
        <v>0.71207713496835034</v>
      </c>
      <c r="L32" s="110">
        <f>IF($J$7=1,HLOOKUP(L$11,index1970,Query!$O66)/L$9,IF($J$7=2,HLOOKUP(L$11,index1970,Query!$O66)/L$9 * HLOOKUP(L$11,comboutfac,Query!$O66),HLOOKUP(L$11,index1970,Query!$O66)/L$9 * HLOOKUP(L$11,comboutfac,Query!$O66) /L$8))</f>
        <v>0.77235758943353505</v>
      </c>
      <c r="M32" s="110">
        <f>IF($J$7=1,HLOOKUP(M$11,index1970,Query!$O66)/M$9,IF($J$7=2,HLOOKUP(M$11,index1970,Query!$O66)/M$9 * HLOOKUP(M$11,comboutfac,Query!$O66),HLOOKUP(M$11,index1970,Query!$O66)/M$9 * HLOOKUP(M$11,comboutfac,Query!$O66) /M$8))</f>
        <v>0.77235758943353505</v>
      </c>
      <c r="N32" s="110">
        <f>IF($J$7=1,HLOOKUP(N$11,index1970,Query!$O66)/N$9,IF($J$7=2,HLOOKUP(N$11,index1970,Query!$O66)/N$9 * HLOOKUP(N$11,comboutfac,Query!$O66),HLOOKUP(N$11,index1970,Query!$O66)/N$9 * HLOOKUP(N$11,comboutfac,Query!$O66) /N$8))</f>
        <v>0.77235758943353505</v>
      </c>
      <c r="O32" s="110">
        <f>IF($J$7=1,HLOOKUP(O$11,index1970,Query!$O66)/O$9,IF($J$7=2,HLOOKUP(O$11,index1970,Query!$O66)/O$9 * HLOOKUP(O$11,comboutfac,Query!$O66),HLOOKUP(O$11,index1970,Query!$O66)/O$9 * HLOOKUP(O$11,comboutfac,Query!$O66) /O$8))</f>
        <v>0.77235758943353516</v>
      </c>
      <c r="P32" s="110">
        <f>IF($J$7=1,HLOOKUP(P$11,index1970,Query!$O66)/P$9,IF($J$7=2,HLOOKUP(P$11,index1970,Query!$O66)/P$9 * HLOOKUP(P$11,comboutfac,Query!$O66),HLOOKUP(P$11,index1970,Query!$O66)/P$9 * HLOOKUP(P$11,comboutfac,Query!$O66) /P$8))</f>
        <v>0.77235758943353494</v>
      </c>
      <c r="Q32" s="110">
        <f>IF($J$7=1,HLOOKUP(Q$11,index1970,Query!$O66)/Q$9,IF($J$7=2,HLOOKUP(Q$11,index1970,Query!$O66)/Q$9 * HLOOKUP(Q$11,comboutfac,Query!$O66),HLOOKUP(Q$11,index1970,Query!$O66)/Q$9 * HLOOKUP(Q$11,comboutfac,Query!$O66) /Q$8))</f>
        <v>0.77235758943353494</v>
      </c>
      <c r="R32" s="110">
        <f>IF($J$7=1,HLOOKUP(R$11,index1970,Query!$O66)/R$9,IF($J$7=2,HLOOKUP(R$11,index1970,Query!$O66)/R$9 * HLOOKUP(R$11,comboutfac,Query!$O66),HLOOKUP(R$11,index1970,Query!$O66)/R$9 * HLOOKUP(R$11,comboutfac,Query!$O66) /R$8))</f>
        <v>0.39568703148439827</v>
      </c>
      <c r="S32" s="110">
        <f>IF($J$7=1,HLOOKUP(S$11,index1970,Query!$O66)/S$9,IF($J$7=2,HLOOKUP(S$11,index1970,Query!$O66)/S$9 * HLOOKUP(S$11,comboutfac,Query!$O66),HLOOKUP(S$11,index1970,Query!$O66)/S$9 * HLOOKUP(S$11,comboutfac,Query!$O66) /S$8))</f>
        <v>0.77235758943353494</v>
      </c>
      <c r="T32" s="110">
        <f>IF($J$7=1,HLOOKUP(T$11,index1970,Query!$O66)/T$9,IF($J$7=2,HLOOKUP(T$11,index1970,Query!$O66)/T$9 * HLOOKUP(T$11,comboutfac,Query!$O66),HLOOKUP(T$11,index1970,Query!$O66)/T$9 * HLOOKUP(T$11,comboutfac,Query!$O66) /T$8))</f>
        <v>0.77235758943353494</v>
      </c>
      <c r="U32" s="110">
        <f>IF($J$7=1,HLOOKUP(U$11,index1970,Query!$O66)/U$9,IF($J$7=2,HLOOKUP(U$11,index1970,Query!$O66)/U$9 * HLOOKUP(U$11,comboutfac,Query!$O66),HLOOKUP(U$11,index1970,Query!$O66)/U$9 * HLOOKUP(U$11,comboutfac,Query!$O66) /U$8))</f>
        <v>0.77235758943353505</v>
      </c>
      <c r="V32" s="110">
        <f>IF($J$7=1,HLOOKUP(V$11,index1970,Query!$O66)/V$9,IF($J$7=2,HLOOKUP(V$11,index1970,Query!$O66)/V$9 * HLOOKUP(V$11,comboutfac,Query!$O66),HLOOKUP(V$11,index1970,Query!$O66)/V$9 * HLOOKUP(V$11,comboutfac,Query!$O66) /V$8))</f>
        <v>0.77235758943353494</v>
      </c>
      <c r="W32" s="110">
        <f>IF($J$7=1,HLOOKUP(W$11,index1970,Query!$O66)/W$9,IF($J$7=2,HLOOKUP(W$11,index1970,Query!$O66)/W$9 * HLOOKUP(W$11,comboutfac,Query!$O66),HLOOKUP(W$11,index1970,Query!$O66)/W$9 * HLOOKUP(W$11,comboutfac,Query!$O66) /W$8))</f>
        <v>0.77235758943353505</v>
      </c>
      <c r="X32" s="110">
        <f>IF($J$7=1,HLOOKUP(X$11,index1970,Query!$O66)/X$9,IF($J$7=2,HLOOKUP(X$11,index1970,Query!$O66)/X$9 * HLOOKUP(X$11,comboutfac,Query!$O66),HLOOKUP(X$11,index1970,Query!$O66)/X$9 * HLOOKUP(X$11,comboutfac,Query!$O66) /X$8))</f>
        <v>0.77235758943353516</v>
      </c>
      <c r="Y32" s="110">
        <f t="shared" si="10"/>
        <v>0.71551312087286589</v>
      </c>
      <c r="Z32" s="110">
        <f t="shared" si="12"/>
        <v>0.71551312087286589</v>
      </c>
      <c r="AA32" s="110">
        <f t="shared" si="13"/>
        <v>0.71551312087286589</v>
      </c>
      <c r="AB32" s="687"/>
      <c r="AC32" s="687"/>
      <c r="AE32" s="671">
        <v>2003</v>
      </c>
      <c r="AF32" s="668">
        <f t="shared" si="2"/>
        <v>0</v>
      </c>
      <c r="AG32" s="669">
        <f>HLOOKUP(K$11,index1970,Query!$O66)/K$9*HLOOKUP(K$11,comboutfac,Query!$O66)</f>
        <v>0.71207713496835034</v>
      </c>
      <c r="AH32" s="669">
        <f>HLOOKUP(L$11,index1970,Query!$O66)/L$9*HLOOKUP(L$11,comboutfac,Query!$O66)</f>
        <v>0.77712749071891585</v>
      </c>
      <c r="AI32" s="110">
        <f>HLOOKUP(M$11,index1970,Query!$O66)/M$9 * HLOOKUP(M$11,comboutfac,Query!$O66)</f>
        <v>0.77842841276939334</v>
      </c>
      <c r="AJ32" s="110">
        <f>HLOOKUP(N$11,index1970,Query!$O66)/N$9 * HLOOKUP(N$11,comboutfac,Query!$O66)</f>
        <v>0.77951140640243632</v>
      </c>
      <c r="AK32" s="110">
        <f t="shared" si="14"/>
        <v>0.71578500524613253</v>
      </c>
      <c r="AL32" s="110">
        <f t="shared" si="15"/>
        <v>0.71585915780300979</v>
      </c>
      <c r="AM32" s="110">
        <f t="shared" si="11"/>
        <v>0.71592088844009327</v>
      </c>
    </row>
    <row r="33" spans="1:39" s="112" customFormat="1">
      <c r="A33" s="111">
        <f t="shared" si="4"/>
        <v>2004</v>
      </c>
      <c r="B33" s="110">
        <f>IF($J$7=1,HLOOKUP(B$11,index1970,Query!$O67)/B$9,IF($J$7=2,HLOOKUP(B$11,index1970,Query!$O67)/B$9 * HLOOKUP(B$11,comboutfac,Query!$O67),HLOOKUP(B$11,index1970,Query!$O67)/B$9 * HLOOKUP(B$11,comboutfac,Query!$O67) /B$8))</f>
        <v>0.78780474122220578</v>
      </c>
      <c r="C33" s="110">
        <f>IF($J$7=1,HLOOKUP(C$11,index1970,Query!$O67)/C$9,IF($J$7=2,HLOOKUP(C$11,index1970,Query!$O67)/C$9 * HLOOKUP(C$11,comboutfac,Query!$O67),HLOOKUP(C$11,index1970,Query!$O67)/C$9 * HLOOKUP(C$11,comboutfac,Query!$O67) /C$8))</f>
        <v>0.78780474122220578</v>
      </c>
      <c r="D33" s="667">
        <f>IF($J$7=1,HLOOKUP(D$11,index1970,Query!$O67)/D$9,IF($J$7=2,HLOOKUP(D$11,index1970,Query!$O67)/D$9*HLOOKUP(D$11,comboutfac,Query!$O67),HLOOKUP(D$11,index1970,Query!$O67)/D$9*HLOOKUP(D$11,comboutfac,Query!$O67)/D$8))</f>
        <v>0.78780474122220578</v>
      </c>
      <c r="E33" s="110">
        <f>IF($J$7=1,HLOOKUP(E$11,index1970,Query!$O67)/E$9,IF($J$7=2,HLOOKUP(E$11,index1970,Query!$O67)/E$9 * HLOOKUP(E$11,comboutfac,Query!$O67),HLOOKUP(E$11,index1970,Query!$O67)/E$9 * HLOOKUP(E$11,comboutfac,Query!$O67) /E$8))</f>
        <v>0.78842576070925674</v>
      </c>
      <c r="F33" s="110">
        <f>IF($J$7=1,HLOOKUP(F$11,index1970,Query!$O67)/F$9,IF($J$7=2,HLOOKUP(F$11,index1970,Query!$O67)/F$9 * HLOOKUP(F$11,comboutfac,Query!$O67),HLOOKUP(F$11,index1970,Query!$O67)/F$9 * HLOOKUP(F$11,comboutfac,Query!$O67) /F$8))</f>
        <v>0.78780474122220578</v>
      </c>
      <c r="G33" s="110">
        <f>IF($J$7=1,HLOOKUP(G$11,index1970,Query!$O67)/G$9,IF($J$7=2,HLOOKUP(G$11,index1970,Query!$O67)/G$9 * HLOOKUP(G$11,comboutfac,Query!$O67),HLOOKUP(G$11,index1970,Query!$O67)/G$9 * HLOOKUP(G$11,comboutfac,Query!$O67) /G$8))</f>
        <v>0.78780474122220567</v>
      </c>
      <c r="H33" s="110">
        <f>IF($J$7=1,HLOOKUP(H$11,index1970,Query!$O67)/H$9,IF($J$7=2,HLOOKUP(H$11,index1970,Query!$O67)/H$9 * HLOOKUP(H$11,comboutfac,Query!$O67),HLOOKUP(H$11,index1970,Query!$O67)/H$9 * HLOOKUP(H$11,comboutfac,Query!$O67) /H$8))</f>
        <v>0.78780474122220578</v>
      </c>
      <c r="I33" s="110">
        <f>IF($J$7=1,HLOOKUP(I$11,index1970,Query!$O67)/I$9,IF($J$7=2,HLOOKUP(I$11,index1970,Query!$O67)/I$9 * HLOOKUP(I$11,comboutfac,Query!$O67),HLOOKUP(I$11,index1970,Query!$O67)/I$9 * HLOOKUP(I$11,comboutfac,Query!$O67) /I$8))</f>
        <v>0.78780474122220578</v>
      </c>
      <c r="J33" s="110">
        <f>IF($J$7=1,HLOOKUP(J$11,index1970,Query!$O67)/J$9,IF($J$7=2,HLOOKUP(J$11,index1970,Query!$O67)/J$9 * HLOOKUP(J$11,comboutfac,Query!$O67),HLOOKUP(J$11,index1970,Query!$O67)/J$9 * HLOOKUP(J$11,comboutfac,Query!$O67) /J$8))</f>
        <v>0.78780474122220578</v>
      </c>
      <c r="K33" s="110">
        <f>IF($J$7=1,HLOOKUP(K$11,index1970,Query!$O67)/K$9,IF($J$7=2,HLOOKUP(K$11,index1970,Query!$O67)/K$9 * HLOOKUP(K$11,comboutfac,Query!$O67),HLOOKUP(K$11,index1970,Query!$O67)/K$9 * HLOOKUP(K$11,comboutfac,Query!$O67) /K$8))</f>
        <v>0.74234041320450528</v>
      </c>
      <c r="L33" s="110">
        <f>IF($J$7=1,HLOOKUP(L$11,index1970,Query!$O67)/L$9,IF($J$7=2,HLOOKUP(L$11,index1970,Query!$O67)/L$9 * HLOOKUP(L$11,comboutfac,Query!$O67),HLOOKUP(L$11,index1970,Query!$O67)/L$9 * HLOOKUP(L$11,comboutfac,Query!$O67) /L$8))</f>
        <v>0.78780474122220567</v>
      </c>
      <c r="M33" s="110">
        <f>IF($J$7=1,HLOOKUP(M$11,index1970,Query!$O67)/M$9,IF($J$7=2,HLOOKUP(M$11,index1970,Query!$O67)/M$9 * HLOOKUP(M$11,comboutfac,Query!$O67),HLOOKUP(M$11,index1970,Query!$O67)/M$9 * HLOOKUP(M$11,comboutfac,Query!$O67) /M$8))</f>
        <v>0.78780474122220567</v>
      </c>
      <c r="N33" s="110">
        <f>IF($J$7=1,HLOOKUP(N$11,index1970,Query!$O67)/N$9,IF($J$7=2,HLOOKUP(N$11,index1970,Query!$O67)/N$9 * HLOOKUP(N$11,comboutfac,Query!$O67),HLOOKUP(N$11,index1970,Query!$O67)/N$9 * HLOOKUP(N$11,comboutfac,Query!$O67) /N$8))</f>
        <v>0.78780474122220567</v>
      </c>
      <c r="O33" s="110">
        <f>IF($J$7=1,HLOOKUP(O$11,index1970,Query!$O67)/O$9,IF($J$7=2,HLOOKUP(O$11,index1970,Query!$O67)/O$9 * HLOOKUP(O$11,comboutfac,Query!$O67),HLOOKUP(O$11,index1970,Query!$O67)/O$9 * HLOOKUP(O$11,comboutfac,Query!$O67) /O$8))</f>
        <v>0.78780474122220578</v>
      </c>
      <c r="P33" s="110">
        <f>IF($J$7=1,HLOOKUP(P$11,index1970,Query!$O67)/P$9,IF($J$7=2,HLOOKUP(P$11,index1970,Query!$O67)/P$9 * HLOOKUP(P$11,comboutfac,Query!$O67),HLOOKUP(P$11,index1970,Query!$O67)/P$9 * HLOOKUP(P$11,comboutfac,Query!$O67) /P$8))</f>
        <v>0.78780474122220567</v>
      </c>
      <c r="Q33" s="110">
        <f>IF($J$7=1,HLOOKUP(Q$11,index1970,Query!$O67)/Q$9,IF($J$7=2,HLOOKUP(Q$11,index1970,Query!$O67)/Q$9 * HLOOKUP(Q$11,comboutfac,Query!$O67),HLOOKUP(Q$11,index1970,Query!$O67)/Q$9 * HLOOKUP(Q$11,comboutfac,Query!$O67) /Q$8))</f>
        <v>0.78780474122220567</v>
      </c>
      <c r="R33" s="110">
        <f>IF($J$7=1,HLOOKUP(R$11,index1970,Query!$O67)/R$9,IF($J$7=2,HLOOKUP(R$11,index1970,Query!$O67)/R$9 * HLOOKUP(R$11,comboutfac,Query!$O67),HLOOKUP(R$11,index1970,Query!$O67)/R$9 * HLOOKUP(R$11,comboutfac,Query!$O67) /R$8))</f>
        <v>0.42852905509760331</v>
      </c>
      <c r="S33" s="110">
        <f>IF($J$7=1,HLOOKUP(S$11,index1970,Query!$O67)/S$9,IF($J$7=2,HLOOKUP(S$11,index1970,Query!$O67)/S$9 * HLOOKUP(S$11,comboutfac,Query!$O67),HLOOKUP(S$11,index1970,Query!$O67)/S$9 * HLOOKUP(S$11,comboutfac,Query!$O67) /S$8))</f>
        <v>0.78780474122220567</v>
      </c>
      <c r="T33" s="110">
        <f>IF($J$7=1,HLOOKUP(T$11,index1970,Query!$O67)/T$9,IF($J$7=2,HLOOKUP(T$11,index1970,Query!$O67)/T$9 * HLOOKUP(T$11,comboutfac,Query!$O67),HLOOKUP(T$11,index1970,Query!$O67)/T$9 * HLOOKUP(T$11,comboutfac,Query!$O67) /T$8))</f>
        <v>0.78780474122220567</v>
      </c>
      <c r="U33" s="110">
        <f>IF($J$7=1,HLOOKUP(U$11,index1970,Query!$O67)/U$9,IF($J$7=2,HLOOKUP(U$11,index1970,Query!$O67)/U$9 * HLOOKUP(U$11,comboutfac,Query!$O67),HLOOKUP(U$11,index1970,Query!$O67)/U$9 * HLOOKUP(U$11,comboutfac,Query!$O67) /U$8))</f>
        <v>0.7878047412222059</v>
      </c>
      <c r="V33" s="110">
        <f>IF($J$7=1,HLOOKUP(V$11,index1970,Query!$O67)/V$9,IF($J$7=2,HLOOKUP(V$11,index1970,Query!$O67)/V$9 * HLOOKUP(V$11,comboutfac,Query!$O67),HLOOKUP(V$11,index1970,Query!$O67)/V$9 * HLOOKUP(V$11,comboutfac,Query!$O67) /V$8))</f>
        <v>0.78780474122220567</v>
      </c>
      <c r="W33" s="110">
        <f>IF($J$7=1,HLOOKUP(W$11,index1970,Query!$O67)/W$9,IF($J$7=2,HLOOKUP(W$11,index1970,Query!$O67)/W$9 * HLOOKUP(W$11,comboutfac,Query!$O67),HLOOKUP(W$11,index1970,Query!$O67)/W$9 * HLOOKUP(W$11,comboutfac,Query!$O67) /W$8))</f>
        <v>0.78780474122220578</v>
      </c>
      <c r="X33" s="110">
        <f>IF($J$7=1,HLOOKUP(X$11,index1970,Query!$O67)/X$9,IF($J$7=2,HLOOKUP(X$11,index1970,Query!$O67)/X$9 * HLOOKUP(X$11,comboutfac,Query!$O67),HLOOKUP(X$11,index1970,Query!$O67)/X$9 * HLOOKUP(X$11,comboutfac,Query!$O67) /X$8))</f>
        <v>0.78780474122220578</v>
      </c>
      <c r="Y33" s="110">
        <f t="shared" si="10"/>
        <v>0.7449318799015141</v>
      </c>
      <c r="Z33" s="110">
        <f t="shared" si="12"/>
        <v>0.7449318799015141</v>
      </c>
      <c r="AA33" s="110">
        <f t="shared" si="13"/>
        <v>0.7449318799015141</v>
      </c>
      <c r="AB33" s="687"/>
      <c r="AC33" s="687"/>
      <c r="AE33" s="671">
        <v>2004</v>
      </c>
      <c r="AF33" s="668">
        <f t="shared" si="2"/>
        <v>0</v>
      </c>
      <c r="AG33" s="669">
        <f>HLOOKUP(K$11,index1970,Query!$O67)/K$9*HLOOKUP(K$11,comboutfac,Query!$O67)</f>
        <v>0.74234041320450528</v>
      </c>
      <c r="AH33" s="669">
        <f>HLOOKUP(L$11,index1970,Query!$O67)/L$9*HLOOKUP(L$11,comboutfac,Query!$O67)</f>
        <v>0.79084607119447281</v>
      </c>
      <c r="AI33" s="110">
        <f>HLOOKUP(M$11,index1970,Query!$O67)/M$9 * HLOOKUP(M$11,comboutfac,Query!$O67)</f>
        <v>0.79084607119447281</v>
      </c>
      <c r="AJ33" s="110">
        <f>HLOOKUP(N$11,index1970,Query!$O67)/N$9 * HLOOKUP(N$11,comboutfac,Query!$O67)</f>
        <v>0.79084607119447281</v>
      </c>
      <c r="AK33" s="110">
        <f t="shared" si="14"/>
        <v>0.74510523570993337</v>
      </c>
      <c r="AL33" s="110">
        <f t="shared" si="15"/>
        <v>0.74510523570993337</v>
      </c>
      <c r="AM33" s="110">
        <f t="shared" si="11"/>
        <v>0.74510523570993337</v>
      </c>
    </row>
    <row r="34" spans="1:39" s="112" customFormat="1">
      <c r="A34" s="111">
        <f t="shared" si="4"/>
        <v>2005</v>
      </c>
      <c r="B34" s="110">
        <f>IF($J$7=1,HLOOKUP(B$11,index1970,Query!$O68)/B$9,IF($J$7=2,HLOOKUP(B$11,index1970,Query!$O68)/B$9 * HLOOKUP(B$11,comboutfac,Query!$O68),HLOOKUP(B$11,index1970,Query!$O68)/B$9 * HLOOKUP(B$11,comboutfac,Query!$O68) /B$8))</f>
        <v>0.80986327397642754</v>
      </c>
      <c r="C34" s="110">
        <f>IF($J$7=1,HLOOKUP(C$11,index1970,Query!$O68)/C$9,IF($J$7=2,HLOOKUP(C$11,index1970,Query!$O68)/C$9 * HLOOKUP(C$11,comboutfac,Query!$O68),HLOOKUP(C$11,index1970,Query!$O68)/C$9 * HLOOKUP(C$11,comboutfac,Query!$O68) /C$8))</f>
        <v>0.80986327397642754</v>
      </c>
      <c r="D34" s="667">
        <f>IF($J$7=1,HLOOKUP(D$11,index1970,Query!$O68)/D$9,IF($J$7=2,HLOOKUP(D$11,index1970,Query!$O68)/D$9*HLOOKUP(D$11,comboutfac,Query!$O68),HLOOKUP(D$11,index1970,Query!$O68)/D$9*HLOOKUP(D$11,comboutfac,Query!$O68)/D$8))</f>
        <v>0.80986327397642754</v>
      </c>
      <c r="E34" s="110">
        <f>IF($J$7=1,HLOOKUP(E$11,index1970,Query!$O68)/E$9,IF($J$7=2,HLOOKUP(E$11,index1970,Query!$O68)/E$9 * HLOOKUP(E$11,comboutfac,Query!$O68),HLOOKUP(E$11,index1970,Query!$O68)/E$9 * HLOOKUP(E$11,comboutfac,Query!$O68) /E$8))</f>
        <v>0.81720330097514449</v>
      </c>
      <c r="F34" s="110">
        <f>IF($J$7=1,HLOOKUP(F$11,index1970,Query!$O68)/F$9,IF($J$7=2,HLOOKUP(F$11,index1970,Query!$O68)/F$9 * HLOOKUP(F$11,comboutfac,Query!$O68),HLOOKUP(F$11,index1970,Query!$O68)/F$9 * HLOOKUP(F$11,comboutfac,Query!$O68) /F$8))</f>
        <v>0.80986327397642754</v>
      </c>
      <c r="G34" s="110">
        <f>IF($J$7=1,HLOOKUP(G$11,index1970,Query!$O68)/G$9,IF($J$7=2,HLOOKUP(G$11,index1970,Query!$O68)/G$9 * HLOOKUP(G$11,comboutfac,Query!$O68),HLOOKUP(G$11,index1970,Query!$O68)/G$9 * HLOOKUP(G$11,comboutfac,Query!$O68) /G$8))</f>
        <v>0.80986327397642743</v>
      </c>
      <c r="H34" s="110">
        <f>IF($J$7=1,HLOOKUP(H$11,index1970,Query!$O68)/H$9,IF($J$7=2,HLOOKUP(H$11,index1970,Query!$O68)/H$9 * HLOOKUP(H$11,comboutfac,Query!$O68),HLOOKUP(H$11,index1970,Query!$O68)/H$9 * HLOOKUP(H$11,comboutfac,Query!$O68) /H$8))</f>
        <v>0.80986327397642754</v>
      </c>
      <c r="I34" s="110">
        <f>IF($J$7=1,HLOOKUP(I$11,index1970,Query!$O68)/I$9,IF($J$7=2,HLOOKUP(I$11,index1970,Query!$O68)/I$9 * HLOOKUP(I$11,comboutfac,Query!$O68),HLOOKUP(I$11,index1970,Query!$O68)/I$9 * HLOOKUP(I$11,comboutfac,Query!$O68) /I$8))</f>
        <v>0.80986327397642754</v>
      </c>
      <c r="J34" s="110">
        <f>IF($J$7=1,HLOOKUP(J$11,index1970,Query!$O68)/J$9,IF($J$7=2,HLOOKUP(J$11,index1970,Query!$O68)/J$9 * HLOOKUP(J$11,comboutfac,Query!$O68),HLOOKUP(J$11,index1970,Query!$O68)/J$9 * HLOOKUP(J$11,comboutfac,Query!$O68) /J$8))</f>
        <v>0.80986327397642754</v>
      </c>
      <c r="K34" s="110">
        <f>IF($J$7=1,HLOOKUP(K$11,index1970,Query!$O68)/K$9,IF($J$7=2,HLOOKUP(K$11,index1970,Query!$O68)/K$9 * HLOOKUP(K$11,comboutfac,Query!$O68),HLOOKUP(K$11,index1970,Query!$O68)/K$9 * HLOOKUP(K$11,comboutfac,Query!$O68) /K$8))</f>
        <v>0.76943583828646966</v>
      </c>
      <c r="L34" s="110">
        <f>IF($J$7=1,HLOOKUP(L$11,index1970,Query!$O68)/L$9,IF($J$7=2,HLOOKUP(L$11,index1970,Query!$O68)/L$9 * HLOOKUP(L$11,comboutfac,Query!$O68),HLOOKUP(L$11,index1970,Query!$O68)/L$9 * HLOOKUP(L$11,comboutfac,Query!$O68) /L$8))</f>
        <v>0.80986327397642754</v>
      </c>
      <c r="M34" s="110">
        <f>IF($J$7=1,HLOOKUP(M$11,index1970,Query!$O68)/M$9,IF($J$7=2,HLOOKUP(M$11,index1970,Query!$O68)/M$9 * HLOOKUP(M$11,comboutfac,Query!$O68),HLOOKUP(M$11,index1970,Query!$O68)/M$9 * HLOOKUP(M$11,comboutfac,Query!$O68) /M$8))</f>
        <v>0.80986327397642754</v>
      </c>
      <c r="N34" s="110">
        <f>IF($J$7=1,HLOOKUP(N$11,index1970,Query!$O68)/N$9,IF($J$7=2,HLOOKUP(N$11,index1970,Query!$O68)/N$9 * HLOOKUP(N$11,comboutfac,Query!$O68),HLOOKUP(N$11,index1970,Query!$O68)/N$9 * HLOOKUP(N$11,comboutfac,Query!$O68) /N$8))</f>
        <v>0.80986327397642754</v>
      </c>
      <c r="O34" s="110">
        <f>IF($J$7=1,HLOOKUP(O$11,index1970,Query!$O68)/O$9,IF($J$7=2,HLOOKUP(O$11,index1970,Query!$O68)/O$9 * HLOOKUP(O$11,comboutfac,Query!$O68),HLOOKUP(O$11,index1970,Query!$O68)/O$9 * HLOOKUP(O$11,comboutfac,Query!$O68) /O$8))</f>
        <v>0.80986327397642754</v>
      </c>
      <c r="P34" s="110">
        <f>IF($J$7=1,HLOOKUP(P$11,index1970,Query!$O68)/P$9,IF($J$7=2,HLOOKUP(P$11,index1970,Query!$O68)/P$9 * HLOOKUP(P$11,comboutfac,Query!$O68),HLOOKUP(P$11,index1970,Query!$O68)/P$9 * HLOOKUP(P$11,comboutfac,Query!$O68) /P$8))</f>
        <v>0.80986327397642743</v>
      </c>
      <c r="Q34" s="110">
        <f>IF($J$7=1,HLOOKUP(Q$11,index1970,Query!$O68)/Q$9,IF($J$7=2,HLOOKUP(Q$11,index1970,Query!$O68)/Q$9 * HLOOKUP(Q$11,comboutfac,Query!$O68),HLOOKUP(Q$11,index1970,Query!$O68)/Q$9 * HLOOKUP(Q$11,comboutfac,Query!$O68) /Q$8))</f>
        <v>0.80986327397642743</v>
      </c>
      <c r="R34" s="110">
        <f>IF($J$7=1,HLOOKUP(R$11,index1970,Query!$O68)/R$9,IF($J$7=2,HLOOKUP(R$11,index1970,Query!$O68)/R$9 * HLOOKUP(R$11,comboutfac,Query!$O68),HLOOKUP(R$11,index1970,Query!$O68)/R$9 * HLOOKUP(R$11,comboutfac,Query!$O68) /R$8))</f>
        <v>0.56994364327981251</v>
      </c>
      <c r="S34" s="110">
        <f>IF($J$7=1,HLOOKUP(S$11,index1970,Query!$O68)/S$9,IF($J$7=2,HLOOKUP(S$11,index1970,Query!$O68)/S$9 * HLOOKUP(S$11,comboutfac,Query!$O68),HLOOKUP(S$11,index1970,Query!$O68)/S$9 * HLOOKUP(S$11,comboutfac,Query!$O68) /S$8))</f>
        <v>0.80986327397642743</v>
      </c>
      <c r="T34" s="110">
        <f>IF($J$7=1,HLOOKUP(T$11,index1970,Query!$O68)/T$9,IF($J$7=2,HLOOKUP(T$11,index1970,Query!$O68)/T$9 * HLOOKUP(T$11,comboutfac,Query!$O68),HLOOKUP(T$11,index1970,Query!$O68)/T$9 * HLOOKUP(T$11,comboutfac,Query!$O68) /T$8))</f>
        <v>0.80986327397642743</v>
      </c>
      <c r="U34" s="110">
        <f>IF($J$7=1,HLOOKUP(U$11,index1970,Query!$O68)/U$9,IF($J$7=2,HLOOKUP(U$11,index1970,Query!$O68)/U$9 * HLOOKUP(U$11,comboutfac,Query!$O68),HLOOKUP(U$11,index1970,Query!$O68)/U$9 * HLOOKUP(U$11,comboutfac,Query!$O68) /U$8))</f>
        <v>0.80986327397642766</v>
      </c>
      <c r="V34" s="110">
        <f>IF($J$7=1,HLOOKUP(V$11,index1970,Query!$O68)/V$9,IF($J$7=2,HLOOKUP(V$11,index1970,Query!$O68)/V$9 * HLOOKUP(V$11,comboutfac,Query!$O68),HLOOKUP(V$11,index1970,Query!$O68)/V$9 * HLOOKUP(V$11,comboutfac,Query!$O68) /V$8))</f>
        <v>0.80986327397642743</v>
      </c>
      <c r="W34" s="110">
        <f>IF($J$7=1,HLOOKUP(W$11,index1970,Query!$O68)/W$9,IF($J$7=2,HLOOKUP(W$11,index1970,Query!$O68)/W$9 * HLOOKUP(W$11,comboutfac,Query!$O68),HLOOKUP(W$11,index1970,Query!$O68)/W$9 * HLOOKUP(W$11,comboutfac,Query!$O68) /W$8))</f>
        <v>0.80986327397642754</v>
      </c>
      <c r="X34" s="110">
        <f>IF($J$7=1,HLOOKUP(X$11,index1970,Query!$O68)/X$9,IF($J$7=2,HLOOKUP(X$11,index1970,Query!$O68)/X$9 * HLOOKUP(X$11,comboutfac,Query!$O68),HLOOKUP(X$11,index1970,Query!$O68)/X$9 * HLOOKUP(X$11,comboutfac,Query!$O68) /X$8))</f>
        <v>0.80986327397642754</v>
      </c>
      <c r="Y34" s="110">
        <f t="shared" si="10"/>
        <v>0.77174020212079719</v>
      </c>
      <c r="Z34" s="110">
        <f t="shared" si="12"/>
        <v>0.77174020212079719</v>
      </c>
      <c r="AA34" s="110">
        <f t="shared" si="13"/>
        <v>0.77174020212079719</v>
      </c>
      <c r="AB34" s="687"/>
      <c r="AC34" s="687"/>
      <c r="AE34" s="671">
        <v>2005</v>
      </c>
      <c r="AF34" s="668">
        <f t="shared" si="2"/>
        <v>0</v>
      </c>
      <c r="AG34" s="669">
        <f>HLOOKUP(K$11,index1970,Query!$O68)/K$9*HLOOKUP(K$11,comboutfac,Query!$O68)</f>
        <v>0.76943583828646966</v>
      </c>
      <c r="AH34" s="669">
        <f>HLOOKUP(L$11,index1970,Query!$O68)/L$9*HLOOKUP(L$11,comboutfac,Query!$O68)</f>
        <v>0.81257470253463426</v>
      </c>
      <c r="AI34" s="110">
        <f>HLOOKUP(M$11,index1970,Query!$O68)/M$9 * HLOOKUP(M$11,comboutfac,Query!$O68)</f>
        <v>0.81892446088296678</v>
      </c>
      <c r="AJ34" s="110">
        <f>HLOOKUP(N$11,index1970,Query!$O68)/N$9 * HLOOKUP(N$11,comboutfac,Query!$O68)</f>
        <v>0.81951731716237841</v>
      </c>
      <c r="AK34" s="110">
        <f t="shared" si="14"/>
        <v>0.77189475354861503</v>
      </c>
      <c r="AL34" s="110">
        <f t="shared" si="15"/>
        <v>0.77225668977446993</v>
      </c>
      <c r="AM34" s="110">
        <f t="shared" si="11"/>
        <v>0.77229048258239641</v>
      </c>
    </row>
    <row r="35" spans="1:39" s="112" customFormat="1">
      <c r="A35" s="111">
        <f t="shared" si="4"/>
        <v>2006</v>
      </c>
      <c r="B35" s="110">
        <f>IF($J$7=1,HLOOKUP(B$11,index1970,Query!$O69)/B$9,IF($J$7=2,HLOOKUP(B$11,index1970,Query!$O69)/B$9 * HLOOKUP(B$11,comboutfac,Query!$O69),HLOOKUP(B$11,index1970,Query!$O69)/B$9 * HLOOKUP(B$11,comboutfac,Query!$O69) /B$8))</f>
        <v>0.83496903546969659</v>
      </c>
      <c r="C35" s="110">
        <f>IF($J$7=1,HLOOKUP(C$11,index1970,Query!$O69)/C$9,IF($J$7=2,HLOOKUP(C$11,index1970,Query!$O69)/C$9 * HLOOKUP(C$11,comboutfac,Query!$O69),HLOOKUP(C$11,index1970,Query!$O69)/C$9 * HLOOKUP(C$11,comboutfac,Query!$O69) /C$8))</f>
        <v>0.8349690354696967</v>
      </c>
      <c r="D35" s="667">
        <f>IF($J$7=1,HLOOKUP(D$11,index1970,Query!$O69)/D$9,IF($J$7=2,HLOOKUP(D$11,index1970,Query!$O69)/D$9*HLOOKUP(D$11,comboutfac,Query!$O69),HLOOKUP(D$11,index1970,Query!$O69)/D$9*HLOOKUP(D$11,comboutfac,Query!$O69)/D$8))</f>
        <v>0.8349690354696967</v>
      </c>
      <c r="E35" s="110">
        <f>IF($J$7=1,HLOOKUP(E$11,index1970,Query!$O69)/E$9,IF($J$7=2,HLOOKUP(E$11,index1970,Query!$O69)/E$9 * HLOOKUP(E$11,comboutfac,Query!$O69),HLOOKUP(E$11,index1970,Query!$O69)/E$9 * HLOOKUP(E$11,comboutfac,Query!$O69) /E$8))</f>
        <v>0.84335380660634907</v>
      </c>
      <c r="F35" s="110">
        <f>IF($J$7=1,HLOOKUP(F$11,index1970,Query!$O69)/F$9,IF($J$7=2,HLOOKUP(F$11,index1970,Query!$O69)/F$9 * HLOOKUP(F$11,comboutfac,Query!$O69),HLOOKUP(F$11,index1970,Query!$O69)/F$9 * HLOOKUP(F$11,comboutfac,Query!$O69) /F$8))</f>
        <v>0.8349690354696967</v>
      </c>
      <c r="G35" s="110">
        <f>IF($J$7=1,HLOOKUP(G$11,index1970,Query!$O69)/G$9,IF($J$7=2,HLOOKUP(G$11,index1970,Query!$O69)/G$9 * HLOOKUP(G$11,comboutfac,Query!$O69),HLOOKUP(G$11,index1970,Query!$O69)/G$9 * HLOOKUP(G$11,comboutfac,Query!$O69) /G$8))</f>
        <v>0.83496903546969659</v>
      </c>
      <c r="H35" s="110">
        <f>IF($J$7=1,HLOOKUP(H$11,index1970,Query!$O69)/H$9,IF($J$7=2,HLOOKUP(H$11,index1970,Query!$O69)/H$9 * HLOOKUP(H$11,comboutfac,Query!$O69),HLOOKUP(H$11,index1970,Query!$O69)/H$9 * HLOOKUP(H$11,comboutfac,Query!$O69) /H$8))</f>
        <v>0.8349690354696967</v>
      </c>
      <c r="I35" s="110">
        <f>IF($J$7=1,HLOOKUP(I$11,index1970,Query!$O69)/I$9,IF($J$7=2,HLOOKUP(I$11,index1970,Query!$O69)/I$9 * HLOOKUP(I$11,comboutfac,Query!$O69),HLOOKUP(I$11,index1970,Query!$O69)/I$9 * HLOOKUP(I$11,comboutfac,Query!$O69) /I$8))</f>
        <v>0.8349690354696967</v>
      </c>
      <c r="J35" s="110">
        <f>IF($J$7=1,HLOOKUP(J$11,index1970,Query!$O69)/J$9,IF($J$7=2,HLOOKUP(J$11,index1970,Query!$O69)/J$9 * HLOOKUP(J$11,comboutfac,Query!$O69),HLOOKUP(J$11,index1970,Query!$O69)/J$9 * HLOOKUP(J$11,comboutfac,Query!$O69) /J$8))</f>
        <v>0.8349690354696967</v>
      </c>
      <c r="K35" s="110">
        <f>IF($J$7=1,HLOOKUP(K$11,index1970,Query!$O69)/K$9,IF($J$7=2,HLOOKUP(K$11,index1970,Query!$O69)/K$9 * HLOOKUP(K$11,comboutfac,Query!$O69),HLOOKUP(K$11,index1970,Query!$O69)/K$9 * HLOOKUP(K$11,comboutfac,Query!$O69) /K$8))</f>
        <v>0.79405778511163672</v>
      </c>
      <c r="L35" s="110">
        <f>IF($J$7=1,HLOOKUP(L$11,index1970,Query!$O69)/L$9,IF($J$7=2,HLOOKUP(L$11,index1970,Query!$O69)/L$9 * HLOOKUP(L$11,comboutfac,Query!$O69),HLOOKUP(L$11,index1970,Query!$O69)/L$9 * HLOOKUP(L$11,comboutfac,Query!$O69) /L$8))</f>
        <v>0.8349690354696967</v>
      </c>
      <c r="M35" s="110">
        <f>IF($J$7=1,HLOOKUP(M$11,index1970,Query!$O69)/M$9,IF($J$7=2,HLOOKUP(M$11,index1970,Query!$O69)/M$9 * HLOOKUP(M$11,comboutfac,Query!$O69),HLOOKUP(M$11,index1970,Query!$O69)/M$9 * HLOOKUP(M$11,comboutfac,Query!$O69) /M$8))</f>
        <v>0.8349690354696967</v>
      </c>
      <c r="N35" s="110">
        <f>IF($J$7=1,HLOOKUP(N$11,index1970,Query!$O69)/N$9,IF($J$7=2,HLOOKUP(N$11,index1970,Query!$O69)/N$9 * HLOOKUP(N$11,comboutfac,Query!$O69),HLOOKUP(N$11,index1970,Query!$O69)/N$9 * HLOOKUP(N$11,comboutfac,Query!$O69) /N$8))</f>
        <v>0.8349690354696967</v>
      </c>
      <c r="O35" s="110">
        <f>IF($J$7=1,HLOOKUP(O$11,index1970,Query!$O69)/O$9,IF($J$7=2,HLOOKUP(O$11,index1970,Query!$O69)/O$9 * HLOOKUP(O$11,comboutfac,Query!$O69),HLOOKUP(O$11,index1970,Query!$O69)/O$9 * HLOOKUP(O$11,comboutfac,Query!$O69) /O$8))</f>
        <v>0.83496903546969659</v>
      </c>
      <c r="P35" s="110">
        <f>IF($J$7=1,HLOOKUP(P$11,index1970,Query!$O69)/P$9,IF($J$7=2,HLOOKUP(P$11,index1970,Query!$O69)/P$9 * HLOOKUP(P$11,comboutfac,Query!$O69),HLOOKUP(P$11,index1970,Query!$O69)/P$9 * HLOOKUP(P$11,comboutfac,Query!$O69) /P$8))</f>
        <v>0.83496903546969659</v>
      </c>
      <c r="Q35" s="110">
        <f>IF($J$7=1,HLOOKUP(Q$11,index1970,Query!$O69)/Q$9,IF($J$7=2,HLOOKUP(Q$11,index1970,Query!$O69)/Q$9 * HLOOKUP(Q$11,comboutfac,Query!$O69),HLOOKUP(Q$11,index1970,Query!$O69)/Q$9 * HLOOKUP(Q$11,comboutfac,Query!$O69) /Q$8))</f>
        <v>0.83496903546969659</v>
      </c>
      <c r="R35" s="110">
        <f>IF($J$7=1,HLOOKUP(R$11,index1970,Query!$O69)/R$9,IF($J$7=2,HLOOKUP(R$11,index1970,Query!$O69)/R$9 * HLOOKUP(R$11,comboutfac,Query!$O69),HLOOKUP(R$11,index1970,Query!$O69)/R$9 * HLOOKUP(R$11,comboutfac,Query!$O69) /R$8))</f>
        <v>0.91019999831786047</v>
      </c>
      <c r="S35" s="110">
        <f>IF($J$7=1,HLOOKUP(S$11,index1970,Query!$O69)/S$9,IF($J$7=2,HLOOKUP(S$11,index1970,Query!$O69)/S$9 * HLOOKUP(S$11,comboutfac,Query!$O69),HLOOKUP(S$11,index1970,Query!$O69)/S$9 * HLOOKUP(S$11,comboutfac,Query!$O69) /S$8))</f>
        <v>0.83496903546969659</v>
      </c>
      <c r="T35" s="110">
        <f>IF($J$7=1,HLOOKUP(T$11,index1970,Query!$O69)/T$9,IF($J$7=2,HLOOKUP(T$11,index1970,Query!$O69)/T$9 * HLOOKUP(T$11,comboutfac,Query!$O69),HLOOKUP(T$11,index1970,Query!$O69)/T$9 * HLOOKUP(T$11,comboutfac,Query!$O69) /T$8))</f>
        <v>0.83496903546969659</v>
      </c>
      <c r="U35" s="110">
        <f>IF($J$7=1,HLOOKUP(U$11,index1970,Query!$O69)/U$9,IF($J$7=2,HLOOKUP(U$11,index1970,Query!$O69)/U$9 * HLOOKUP(U$11,comboutfac,Query!$O69),HLOOKUP(U$11,index1970,Query!$O69)/U$9 * HLOOKUP(U$11,comboutfac,Query!$O69) /U$8))</f>
        <v>0.83496903546969681</v>
      </c>
      <c r="V35" s="110">
        <f>IF($J$7=1,HLOOKUP(V$11,index1970,Query!$O69)/V$9,IF($J$7=2,HLOOKUP(V$11,index1970,Query!$O69)/V$9 * HLOOKUP(V$11,comboutfac,Query!$O69),HLOOKUP(V$11,index1970,Query!$O69)/V$9 * HLOOKUP(V$11,comboutfac,Query!$O69) /V$8))</f>
        <v>0.83496903546969659</v>
      </c>
      <c r="W35" s="110">
        <f>IF($J$7=1,HLOOKUP(W$11,index1970,Query!$O69)/W$9,IF($J$7=2,HLOOKUP(W$11,index1970,Query!$O69)/W$9 * HLOOKUP(W$11,comboutfac,Query!$O69),HLOOKUP(W$11,index1970,Query!$O69)/W$9 * HLOOKUP(W$11,comboutfac,Query!$O69) /W$8))</f>
        <v>0.8349690354696967</v>
      </c>
      <c r="X35" s="110">
        <f>IF($J$7=1,HLOOKUP(X$11,index1970,Query!$O69)/X$9,IF($J$7=2,HLOOKUP(X$11,index1970,Query!$O69)/X$9 * HLOOKUP(X$11,comboutfac,Query!$O69),HLOOKUP(X$11,index1970,Query!$O69)/X$9 * HLOOKUP(X$11,comboutfac,Query!$O69) /X$8))</f>
        <v>0.83496903546969659</v>
      </c>
      <c r="Y35" s="110">
        <f t="shared" si="10"/>
        <v>0.79638972638204608</v>
      </c>
      <c r="Z35" s="110">
        <f t="shared" si="12"/>
        <v>0.79638972638204608</v>
      </c>
      <c r="AA35" s="110">
        <f t="shared" si="13"/>
        <v>0.79638972638204608</v>
      </c>
      <c r="AB35" s="687"/>
      <c r="AC35" s="687"/>
      <c r="AE35" s="671">
        <v>2006</v>
      </c>
      <c r="AF35" s="668">
        <f t="shared" si="2"/>
        <v>0</v>
      </c>
      <c r="AG35" s="669">
        <f>HLOOKUP(K$11,index1970,Query!$O69)/K$9*HLOOKUP(K$11,comboutfac,Query!$O69)</f>
        <v>0.79405778511163672</v>
      </c>
      <c r="AH35" s="669">
        <f>HLOOKUP(L$11,index1970,Query!$O69)/L$9*HLOOKUP(L$11,comboutfac,Query!$O69)</f>
        <v>0.83789972868997886</v>
      </c>
      <c r="AI35" s="110">
        <f>HLOOKUP(M$11,index1970,Query!$O69)/M$9 * HLOOKUP(M$11,comboutfac,Query!$O69)</f>
        <v>0.83844362417980778</v>
      </c>
      <c r="AJ35" s="110">
        <f>HLOOKUP(N$11,index1970,Query!$O69)/N$9 * HLOOKUP(N$11,comboutfac,Query!$O69)</f>
        <v>0.84103078313737611</v>
      </c>
      <c r="AK35" s="110">
        <f t="shared" si="14"/>
        <v>0.79655677589560225</v>
      </c>
      <c r="AL35" s="110">
        <f t="shared" si="15"/>
        <v>0.79658777793852242</v>
      </c>
      <c r="AM35" s="110">
        <f t="shared" si="11"/>
        <v>0.79673524599910384</v>
      </c>
    </row>
    <row r="36" spans="1:39" s="112" customFormat="1">
      <c r="A36" s="111">
        <f t="shared" si="4"/>
        <v>2007</v>
      </c>
      <c r="B36" s="110">
        <f>IF($J$7=1,HLOOKUP(B$11,index1970,Query!$O70)/B$9,IF($J$7=2,HLOOKUP(B$11,index1970,Query!$O70)/B$9 * HLOOKUP(B$11,comboutfac,Query!$O70),HLOOKUP(B$11,index1970,Query!$O70)/B$9 * HLOOKUP(B$11,comboutfac,Query!$O70) /B$8))</f>
        <v>0.85751319942737836</v>
      </c>
      <c r="C36" s="110">
        <f>IF($J$7=1,HLOOKUP(C$11,index1970,Query!$O70)/C$9,IF($J$7=2,HLOOKUP(C$11,index1970,Query!$O70)/C$9 * HLOOKUP(C$11,comboutfac,Query!$O70),HLOOKUP(C$11,index1970,Query!$O70)/C$9 * HLOOKUP(C$11,comboutfac,Query!$O70) /C$8))</f>
        <v>0.85751319942737847</v>
      </c>
      <c r="D36" s="667">
        <f>IF($J$7=1,HLOOKUP(D$11,index1970,Query!$O70)/D$9,IF($J$7=2,HLOOKUP(D$11,index1970,Query!$O70)/D$9*HLOOKUP(D$11,comboutfac,Query!$O70),HLOOKUP(D$11,index1970,Query!$O70)/D$9*HLOOKUP(D$11,comboutfac,Query!$O70)/D$8))</f>
        <v>0.85751319942737847</v>
      </c>
      <c r="E36" s="110">
        <f>IF($J$7=1,HLOOKUP(E$11,index1970,Query!$O70)/E$9,IF($J$7=2,HLOOKUP(E$11,index1970,Query!$O70)/E$9 * HLOOKUP(E$11,comboutfac,Query!$O70),HLOOKUP(E$11,index1970,Query!$O70)/E$9 * HLOOKUP(E$11,comboutfac,Query!$O70) /E$8))</f>
        <v>0.8638051364165531</v>
      </c>
      <c r="F36" s="110">
        <f>IF($J$7=1,HLOOKUP(F$11,index1970,Query!$O70)/F$9,IF($J$7=2,HLOOKUP(F$11,index1970,Query!$O70)/F$9 * HLOOKUP(F$11,comboutfac,Query!$O70),HLOOKUP(F$11,index1970,Query!$O70)/F$9 * HLOOKUP(F$11,comboutfac,Query!$O70) /F$8))</f>
        <v>0.85751319942737847</v>
      </c>
      <c r="G36" s="110">
        <f>IF($J$7=1,HLOOKUP(G$11,index1970,Query!$O70)/G$9,IF($J$7=2,HLOOKUP(G$11,index1970,Query!$O70)/G$9 * HLOOKUP(G$11,comboutfac,Query!$O70),HLOOKUP(G$11,index1970,Query!$O70)/G$9 * HLOOKUP(G$11,comboutfac,Query!$O70) /G$8))</f>
        <v>0.85751319942737836</v>
      </c>
      <c r="H36" s="110">
        <f>IF($J$7=1,HLOOKUP(H$11,index1970,Query!$O70)/H$9,IF($J$7=2,HLOOKUP(H$11,index1970,Query!$O70)/H$9 * HLOOKUP(H$11,comboutfac,Query!$O70),HLOOKUP(H$11,index1970,Query!$O70)/H$9 * HLOOKUP(H$11,comboutfac,Query!$O70) /H$8))</f>
        <v>0.85751319942737847</v>
      </c>
      <c r="I36" s="110">
        <f>IF($J$7=1,HLOOKUP(I$11,index1970,Query!$O70)/I$9,IF($J$7=2,HLOOKUP(I$11,index1970,Query!$O70)/I$9 * HLOOKUP(I$11,comboutfac,Query!$O70),HLOOKUP(I$11,index1970,Query!$O70)/I$9 * HLOOKUP(I$11,comboutfac,Query!$O70) /I$8))</f>
        <v>0.85751319942737847</v>
      </c>
      <c r="J36" s="110">
        <f>IF($J$7=1,HLOOKUP(J$11,index1970,Query!$O70)/J$9,IF($J$7=2,HLOOKUP(J$11,index1970,Query!$O70)/J$9 * HLOOKUP(J$11,comboutfac,Query!$O70),HLOOKUP(J$11,index1970,Query!$O70)/J$9 * HLOOKUP(J$11,comboutfac,Query!$O70) /J$8))</f>
        <v>0.85751319942737847</v>
      </c>
      <c r="K36" s="110">
        <f>IF($J$7=1,HLOOKUP(K$11,index1970,Query!$O70)/K$9,IF($J$7=2,HLOOKUP(K$11,index1970,Query!$O70)/K$9 * HLOOKUP(K$11,comboutfac,Query!$O70),HLOOKUP(K$11,index1970,Query!$O70)/K$9 * HLOOKUP(K$11,comboutfac,Query!$O70) /K$8))</f>
        <v>0.81331368640059398</v>
      </c>
      <c r="L36" s="110">
        <f>IF($J$7=1,HLOOKUP(L$11,index1970,Query!$O70)/L$9,IF($J$7=2,HLOOKUP(L$11,index1970,Query!$O70)/L$9 * HLOOKUP(L$11,comboutfac,Query!$O70),HLOOKUP(L$11,index1970,Query!$O70)/L$9 * HLOOKUP(L$11,comboutfac,Query!$O70) /L$8))</f>
        <v>0.85751319942737858</v>
      </c>
      <c r="M36" s="110">
        <f>IF($J$7=1,HLOOKUP(M$11,index1970,Query!$O70)/M$9,IF($J$7=2,HLOOKUP(M$11,index1970,Query!$O70)/M$9 * HLOOKUP(M$11,comboutfac,Query!$O70),HLOOKUP(M$11,index1970,Query!$O70)/M$9 * HLOOKUP(M$11,comboutfac,Query!$O70) /M$8))</f>
        <v>0.85751319942737858</v>
      </c>
      <c r="N36" s="110">
        <f>IF($J$7=1,HLOOKUP(N$11,index1970,Query!$O70)/N$9,IF($J$7=2,HLOOKUP(N$11,index1970,Query!$O70)/N$9 * HLOOKUP(N$11,comboutfac,Query!$O70),HLOOKUP(N$11,index1970,Query!$O70)/N$9 * HLOOKUP(N$11,comboutfac,Query!$O70) /N$8))</f>
        <v>0.85751319942737858</v>
      </c>
      <c r="O36" s="110">
        <f>IF($J$7=1,HLOOKUP(O$11,index1970,Query!$O70)/O$9,IF($J$7=2,HLOOKUP(O$11,index1970,Query!$O70)/O$9 * HLOOKUP(O$11,comboutfac,Query!$O70),HLOOKUP(O$11,index1970,Query!$O70)/O$9 * HLOOKUP(O$11,comboutfac,Query!$O70) /O$8))</f>
        <v>0.85751319942737836</v>
      </c>
      <c r="P36" s="110">
        <f>IF($J$7=1,HLOOKUP(P$11,index1970,Query!$O70)/P$9,IF($J$7=2,HLOOKUP(P$11,index1970,Query!$O70)/P$9 * HLOOKUP(P$11,comboutfac,Query!$O70),HLOOKUP(P$11,index1970,Query!$O70)/P$9 * HLOOKUP(P$11,comboutfac,Query!$O70) /P$8))</f>
        <v>0.85751319942737836</v>
      </c>
      <c r="Q36" s="110">
        <f>IF($J$7=1,HLOOKUP(Q$11,index1970,Query!$O70)/Q$9,IF($J$7=2,HLOOKUP(Q$11,index1970,Query!$O70)/Q$9 * HLOOKUP(Q$11,comboutfac,Query!$O70),HLOOKUP(Q$11,index1970,Query!$O70)/Q$9 * HLOOKUP(Q$11,comboutfac,Query!$O70) /Q$8))</f>
        <v>0.85751319942737836</v>
      </c>
      <c r="R36" s="110">
        <f>IF($J$7=1,HLOOKUP(R$11,index1970,Query!$O70)/R$9,IF($J$7=2,HLOOKUP(R$11,index1970,Query!$O70)/R$9 * HLOOKUP(R$11,comboutfac,Query!$O70),HLOOKUP(R$11,index1970,Query!$O70)/R$9 * HLOOKUP(R$11,comboutfac,Query!$O70) /R$8))</f>
        <v>0.92294279829431047</v>
      </c>
      <c r="S36" s="110">
        <f>IF($J$7=1,HLOOKUP(S$11,index1970,Query!$O70)/S$9,IF($J$7=2,HLOOKUP(S$11,index1970,Query!$O70)/S$9 * HLOOKUP(S$11,comboutfac,Query!$O70),HLOOKUP(S$11,index1970,Query!$O70)/S$9 * HLOOKUP(S$11,comboutfac,Query!$O70) /S$8))</f>
        <v>0.85751319942737836</v>
      </c>
      <c r="T36" s="110">
        <f>IF($J$7=1,HLOOKUP(T$11,index1970,Query!$O70)/T$9,IF($J$7=2,HLOOKUP(T$11,index1970,Query!$O70)/T$9 * HLOOKUP(T$11,comboutfac,Query!$O70),HLOOKUP(T$11,index1970,Query!$O70)/T$9 * HLOOKUP(T$11,comboutfac,Query!$O70) /T$8))</f>
        <v>0.85751319942737836</v>
      </c>
      <c r="U36" s="110">
        <f>IF($J$7=1,HLOOKUP(U$11,index1970,Query!$O70)/U$9,IF($J$7=2,HLOOKUP(U$11,index1970,Query!$O70)/U$9 * HLOOKUP(U$11,comboutfac,Query!$O70),HLOOKUP(U$11,index1970,Query!$O70)/U$9 * HLOOKUP(U$11,comboutfac,Query!$O70) /U$8))</f>
        <v>0.85751319942737847</v>
      </c>
      <c r="V36" s="110">
        <f>IF($J$7=1,HLOOKUP(V$11,index1970,Query!$O70)/V$9,IF($J$7=2,HLOOKUP(V$11,index1970,Query!$O70)/V$9 * HLOOKUP(V$11,comboutfac,Query!$O70),HLOOKUP(V$11,index1970,Query!$O70)/V$9 * HLOOKUP(V$11,comboutfac,Query!$O70) /V$8))</f>
        <v>0.85751319942737836</v>
      </c>
      <c r="W36" s="110">
        <f>IF($J$7=1,HLOOKUP(W$11,index1970,Query!$O70)/W$9,IF($J$7=2,HLOOKUP(W$11,index1970,Query!$O70)/W$9 * HLOOKUP(W$11,comboutfac,Query!$O70),HLOOKUP(W$11,index1970,Query!$O70)/W$9 * HLOOKUP(W$11,comboutfac,Query!$O70) /W$8))</f>
        <v>0.85751319942737847</v>
      </c>
      <c r="X36" s="110">
        <f>IF($J$7=1,HLOOKUP(X$11,index1970,Query!$O70)/X$9,IF($J$7=2,HLOOKUP(X$11,index1970,Query!$O70)/X$9 * HLOOKUP(X$11,comboutfac,Query!$O70),HLOOKUP(X$11,index1970,Query!$O70)/X$9 * HLOOKUP(X$11,comboutfac,Query!$O70) /X$8))</f>
        <v>0.85751319942737836</v>
      </c>
      <c r="Y36" s="110">
        <f t="shared" si="10"/>
        <v>0.81583305864312072</v>
      </c>
      <c r="Z36" s="110">
        <f t="shared" si="12"/>
        <v>0.81583305864312072</v>
      </c>
      <c r="AA36" s="110">
        <f t="shared" si="13"/>
        <v>0.81583305864312072</v>
      </c>
      <c r="AB36" s="687"/>
      <c r="AC36" s="687"/>
      <c r="AE36" s="671">
        <v>2007</v>
      </c>
      <c r="AF36" s="668">
        <f t="shared" si="2"/>
        <v>0</v>
      </c>
      <c r="AG36" s="669">
        <f>HLOOKUP(K$11,index1970,Query!$O70)/K$9*HLOOKUP(K$11,comboutfac,Query!$O70)</f>
        <v>0.81331368640059398</v>
      </c>
      <c r="AH36" s="669">
        <f>HLOOKUP(L$11,index1970,Query!$O70)/L$9*HLOOKUP(L$11,comboutfac,Query!$O70)</f>
        <v>0.86092146452971707</v>
      </c>
      <c r="AI36" s="110">
        <f>HLOOKUP(M$11,index1970,Query!$O70)/M$9 * HLOOKUP(M$11,comboutfac,Query!$O70)</f>
        <v>0.86453034656008787</v>
      </c>
      <c r="AJ36" s="110">
        <f>HLOOKUP(N$11,index1970,Query!$O70)/N$9 * HLOOKUP(N$11,comboutfac,Query!$O70)</f>
        <v>0.8646288027955934</v>
      </c>
      <c r="AK36" s="110">
        <f t="shared" si="14"/>
        <v>0.81602732975395398</v>
      </c>
      <c r="AL36" s="110">
        <f t="shared" si="15"/>
        <v>0.81623303602968511</v>
      </c>
      <c r="AM36" s="110">
        <f t="shared" si="11"/>
        <v>0.81623864803510893</v>
      </c>
    </row>
    <row r="37" spans="1:39" s="112" customFormat="1">
      <c r="A37" s="111">
        <f t="shared" si="4"/>
        <v>2008</v>
      </c>
      <c r="B37" s="110">
        <f>IF($J$7=1,HLOOKUP(B$11,index1970,Query!$O71)/B$9,IF($J$7=2,HLOOKUP(B$11,index1970,Query!$O71)/B$9 * HLOOKUP(B$11,comboutfac,Query!$O71),HLOOKUP(B$11,index1970,Query!$O71)/B$9 * HLOOKUP(B$11,comboutfac,Query!$O71) /B$8))</f>
        <v>0.87809351621363541</v>
      </c>
      <c r="C37" s="110">
        <f>IF($J$7=1,HLOOKUP(C$11,index1970,Query!$O71)/C$9,IF($J$7=2,HLOOKUP(C$11,index1970,Query!$O71)/C$9 * HLOOKUP(C$11,comboutfac,Query!$O71),HLOOKUP(C$11,index1970,Query!$O71)/C$9 * HLOOKUP(C$11,comboutfac,Query!$O71) /C$8))</f>
        <v>0.87809351621363552</v>
      </c>
      <c r="D37" s="667">
        <f>IF($J$7=1,HLOOKUP(D$11,index1970,Query!$O71)/D$9,IF($J$7=2,HLOOKUP(D$11,index1970,Query!$O71)/D$9*HLOOKUP(D$11,comboutfac,Query!$O71),HLOOKUP(D$11,index1970,Query!$O71)/D$9*HLOOKUP(D$11,comboutfac,Query!$O71)/D$8))</f>
        <v>0.87809351621363563</v>
      </c>
      <c r="E37" s="110">
        <f>IF($J$7=1,HLOOKUP(E$11,index1970,Query!$O71)/E$9,IF($J$7=2,HLOOKUP(E$11,index1970,Query!$O71)/E$9 * HLOOKUP(E$11,comboutfac,Query!$O71),HLOOKUP(E$11,index1970,Query!$O71)/E$9 * HLOOKUP(E$11,comboutfac,Query!$O71) /E$8))</f>
        <v>0.8912309494977787</v>
      </c>
      <c r="F37" s="110">
        <f>IF($J$7=1,HLOOKUP(F$11,index1970,Query!$O71)/F$9,IF($J$7=2,HLOOKUP(F$11,index1970,Query!$O71)/F$9 * HLOOKUP(F$11,comboutfac,Query!$O71),HLOOKUP(F$11,index1970,Query!$O71)/F$9 * HLOOKUP(F$11,comboutfac,Query!$O71) /F$8))</f>
        <v>0.87809351621363563</v>
      </c>
      <c r="G37" s="110">
        <f>IF($J$7=1,HLOOKUP(G$11,index1970,Query!$O71)/G$9,IF($J$7=2,HLOOKUP(G$11,index1970,Query!$O71)/G$9 * HLOOKUP(G$11,comboutfac,Query!$O71),HLOOKUP(G$11,index1970,Query!$O71)/G$9 * HLOOKUP(G$11,comboutfac,Query!$O71) /G$8))</f>
        <v>0.87809351621363541</v>
      </c>
      <c r="H37" s="110">
        <f>IF($J$7=1,HLOOKUP(H$11,index1970,Query!$O71)/H$9,IF($J$7=2,HLOOKUP(H$11,index1970,Query!$O71)/H$9 * HLOOKUP(H$11,comboutfac,Query!$O71),HLOOKUP(H$11,index1970,Query!$O71)/H$9 * HLOOKUP(H$11,comboutfac,Query!$O71) /H$8))</f>
        <v>0.87809351621363563</v>
      </c>
      <c r="I37" s="110">
        <f>IF($J$7=1,HLOOKUP(I$11,index1970,Query!$O71)/I$9,IF($J$7=2,HLOOKUP(I$11,index1970,Query!$O71)/I$9 * HLOOKUP(I$11,comboutfac,Query!$O71),HLOOKUP(I$11,index1970,Query!$O71)/I$9 * HLOOKUP(I$11,comboutfac,Query!$O71) /I$8))</f>
        <v>0.87809351621363563</v>
      </c>
      <c r="J37" s="110">
        <f>IF($J$7=1,HLOOKUP(J$11,index1970,Query!$O71)/J$9,IF($J$7=2,HLOOKUP(J$11,index1970,Query!$O71)/J$9 * HLOOKUP(J$11,comboutfac,Query!$O71),HLOOKUP(J$11,index1970,Query!$O71)/J$9 * HLOOKUP(J$11,comboutfac,Query!$O71) /J$8))</f>
        <v>0.87809351621363563</v>
      </c>
      <c r="K37" s="110">
        <f>IF($J$7=1,HLOOKUP(K$11,index1970,Query!$O71)/K$9,IF($J$7=2,HLOOKUP(K$11,index1970,Query!$O71)/K$9 * HLOOKUP(K$11,comboutfac,Query!$O71),HLOOKUP(K$11,index1970,Query!$O71)/K$9 * HLOOKUP(K$11,comboutfac,Query!$O71) /K$8))</f>
        <v>0.83913639594381284</v>
      </c>
      <c r="L37" s="110">
        <f>IF($J$7=1,HLOOKUP(L$11,index1970,Query!$O71)/L$9,IF($J$7=2,HLOOKUP(L$11,index1970,Query!$O71)/L$9 * HLOOKUP(L$11,comboutfac,Query!$O71),HLOOKUP(L$11,index1970,Query!$O71)/L$9 * HLOOKUP(L$11,comboutfac,Query!$O71) /L$8))</f>
        <v>0.87809351621363563</v>
      </c>
      <c r="M37" s="110">
        <f>IF($J$7=1,HLOOKUP(M$11,index1970,Query!$O71)/M$9,IF($J$7=2,HLOOKUP(M$11,index1970,Query!$O71)/M$9 * HLOOKUP(M$11,comboutfac,Query!$O71),HLOOKUP(M$11,index1970,Query!$O71)/M$9 * HLOOKUP(M$11,comboutfac,Query!$O71) /M$8))</f>
        <v>0.87809351621363563</v>
      </c>
      <c r="N37" s="110">
        <f>IF($J$7=1,HLOOKUP(N$11,index1970,Query!$O71)/N$9,IF($J$7=2,HLOOKUP(N$11,index1970,Query!$O71)/N$9 * HLOOKUP(N$11,comboutfac,Query!$O71),HLOOKUP(N$11,index1970,Query!$O71)/N$9 * HLOOKUP(N$11,comboutfac,Query!$O71) /N$8))</f>
        <v>0.87809351621363563</v>
      </c>
      <c r="O37" s="110">
        <f>IF($J$7=1,HLOOKUP(O$11,index1970,Query!$O71)/O$9,IF($J$7=2,HLOOKUP(O$11,index1970,Query!$O71)/O$9 * HLOOKUP(O$11,comboutfac,Query!$O71),HLOOKUP(O$11,index1970,Query!$O71)/O$9 * HLOOKUP(O$11,comboutfac,Query!$O71) /O$8))</f>
        <v>0.87809351621363541</v>
      </c>
      <c r="P37" s="110">
        <f>IF($J$7=1,HLOOKUP(P$11,index1970,Query!$O71)/P$9,IF($J$7=2,HLOOKUP(P$11,index1970,Query!$O71)/P$9 * HLOOKUP(P$11,comboutfac,Query!$O71),HLOOKUP(P$11,index1970,Query!$O71)/P$9 * HLOOKUP(P$11,comboutfac,Query!$O71) /P$8))</f>
        <v>0.87809351621363541</v>
      </c>
      <c r="Q37" s="110">
        <f>IF($J$7=1,HLOOKUP(Q$11,index1970,Query!$O71)/Q$9,IF($J$7=2,HLOOKUP(Q$11,index1970,Query!$O71)/Q$9 * HLOOKUP(Q$11,comboutfac,Query!$O71),HLOOKUP(Q$11,index1970,Query!$O71)/Q$9 * HLOOKUP(Q$11,comboutfac,Query!$O71) /Q$8))</f>
        <v>0.87809351621363541</v>
      </c>
      <c r="R37" s="110">
        <f>IF($J$7=1,HLOOKUP(R$11,index1970,Query!$O71)/R$9,IF($J$7=2,HLOOKUP(R$11,index1970,Query!$O71)/R$9 * HLOOKUP(R$11,comboutfac,Query!$O71),HLOOKUP(R$11,index1970,Query!$O71)/R$9 * HLOOKUP(R$11,comboutfac,Query!$O71) /R$8))</f>
        <v>1.2468957204956137</v>
      </c>
      <c r="S37" s="110">
        <f>IF($J$7=1,HLOOKUP(S$11,index1970,Query!$O71)/S$9,IF($J$7=2,HLOOKUP(S$11,index1970,Query!$O71)/S$9 * HLOOKUP(S$11,comboutfac,Query!$O71),HLOOKUP(S$11,index1970,Query!$O71)/S$9 * HLOOKUP(S$11,comboutfac,Query!$O71) /S$8))</f>
        <v>0.87809351621363541</v>
      </c>
      <c r="T37" s="110">
        <f>IF($J$7=1,HLOOKUP(T$11,index1970,Query!$O71)/T$9,IF($J$7=2,HLOOKUP(T$11,index1970,Query!$O71)/T$9 * HLOOKUP(T$11,comboutfac,Query!$O71),HLOOKUP(T$11,index1970,Query!$O71)/T$9 * HLOOKUP(T$11,comboutfac,Query!$O71) /T$8))</f>
        <v>0.87809351621363541</v>
      </c>
      <c r="U37" s="110">
        <f>IF($J$7=1,HLOOKUP(U$11,index1970,Query!$O71)/U$9,IF($J$7=2,HLOOKUP(U$11,index1970,Query!$O71)/U$9 * HLOOKUP(U$11,comboutfac,Query!$O71),HLOOKUP(U$11,index1970,Query!$O71)/U$9 * HLOOKUP(U$11,comboutfac,Query!$O71) /U$8))</f>
        <v>0.87809351621363563</v>
      </c>
      <c r="V37" s="110">
        <f>IF($J$7=1,HLOOKUP(V$11,index1970,Query!$O71)/V$9,IF($J$7=2,HLOOKUP(V$11,index1970,Query!$O71)/V$9 * HLOOKUP(V$11,comboutfac,Query!$O71),HLOOKUP(V$11,index1970,Query!$O71)/V$9 * HLOOKUP(V$11,comboutfac,Query!$O71) /V$8))</f>
        <v>0.87809351621363541</v>
      </c>
      <c r="W37" s="110">
        <f>IF($J$7=1,HLOOKUP(W$11,index1970,Query!$O71)/W$9,IF($J$7=2,HLOOKUP(W$11,index1970,Query!$O71)/W$9 * HLOOKUP(W$11,comboutfac,Query!$O71),HLOOKUP(W$11,index1970,Query!$O71)/W$9 * HLOOKUP(W$11,comboutfac,Query!$O71) /W$8))</f>
        <v>0.87809351621363563</v>
      </c>
      <c r="X37" s="110">
        <f>IF($J$7=1,HLOOKUP(X$11,index1970,Query!$O71)/X$9,IF($J$7=2,HLOOKUP(X$11,index1970,Query!$O71)/X$9 * HLOOKUP(X$11,comboutfac,Query!$O71),HLOOKUP(X$11,index1970,Query!$O71)/X$9 * HLOOKUP(X$11,comboutfac,Query!$O71) /X$8))</f>
        <v>0.87809351621363541</v>
      </c>
      <c r="Y37" s="110">
        <f t="shared" si="10"/>
        <v>0.84135695179919279</v>
      </c>
      <c r="Z37" s="110">
        <f t="shared" si="12"/>
        <v>0.84135695179919279</v>
      </c>
      <c r="AA37" s="110">
        <f t="shared" si="13"/>
        <v>0.84135695179919279</v>
      </c>
      <c r="AB37" s="687"/>
      <c r="AC37" s="687"/>
      <c r="AE37" s="671">
        <v>2008</v>
      </c>
      <c r="AF37" s="668">
        <f t="shared" si="2"/>
        <v>0</v>
      </c>
      <c r="AG37" s="669">
        <f>HLOOKUP(K$11,index1970,Query!$O71)/K$9*HLOOKUP(K$11,comboutfac,Query!$O71)</f>
        <v>0.83913639594381284</v>
      </c>
      <c r="AH37" s="669">
        <f>HLOOKUP(L$11,index1970,Query!$O71)/L$9*HLOOKUP(L$11,comboutfac,Query!$O71)</f>
        <v>0.87954503289492914</v>
      </c>
      <c r="AI37" s="110">
        <f>HLOOKUP(M$11,index1970,Query!$O71)/M$9 * HLOOKUP(M$11,comboutfac,Query!$O71)</f>
        <v>0.88033886104495285</v>
      </c>
      <c r="AJ37" s="110">
        <f>HLOOKUP(N$11,index1970,Query!$O71)/N$9 * HLOOKUP(N$11,comboutfac,Query!$O71)</f>
        <v>0.88183411380810228</v>
      </c>
      <c r="AK37" s="110">
        <f t="shared" si="14"/>
        <v>0.84143968825002646</v>
      </c>
      <c r="AL37" s="110">
        <f t="shared" si="15"/>
        <v>0.84148493645457778</v>
      </c>
      <c r="AM37" s="110">
        <f t="shared" si="11"/>
        <v>0.84157016586207734</v>
      </c>
    </row>
    <row r="38" spans="1:39" s="112" customFormat="1">
      <c r="A38" s="111">
        <f t="shared" si="4"/>
        <v>2009</v>
      </c>
      <c r="B38" s="110">
        <f>IF($J$7=1,HLOOKUP(B$11,index1970,Query!$O72)/B$9,IF($J$7=2,HLOOKUP(B$11,index1970,Query!$O72)/B$9 * HLOOKUP(B$11,comboutfac,Query!$O72),HLOOKUP(B$11,index1970,Query!$O72)/B$9 * HLOOKUP(B$11,comboutfac,Query!$O72) /B$8))</f>
        <v>0.89126491895683979</v>
      </c>
      <c r="C38" s="110">
        <f>IF($J$7=1,HLOOKUP(C$11,index1970,Query!$O72)/C$9,IF($J$7=2,HLOOKUP(C$11,index1970,Query!$O72)/C$9 * HLOOKUP(C$11,comboutfac,Query!$O72),HLOOKUP(C$11,index1970,Query!$O72)/C$9 * HLOOKUP(C$11,comboutfac,Query!$O72) /C$8))</f>
        <v>0.8912649189568399</v>
      </c>
      <c r="D38" s="667">
        <f>IF($J$7=1,HLOOKUP(D$11,index1970,Query!$O72)/D$9,IF($J$7=2,HLOOKUP(D$11,index1970,Query!$O72)/D$9*HLOOKUP(D$11,comboutfac,Query!$O72),HLOOKUP(D$11,index1970,Query!$O72)/D$9*HLOOKUP(D$11,comboutfac,Query!$O72)/D$8))</f>
        <v>0.89126491895684001</v>
      </c>
      <c r="E38" s="110">
        <f>IF($J$7=1,HLOOKUP(E$11,index1970,Query!$O72)/E$9,IF($J$7=2,HLOOKUP(E$11,index1970,Query!$O72)/E$9 * HLOOKUP(E$11,comboutfac,Query!$O72),HLOOKUP(E$11,index1970,Query!$O72)/E$9 * HLOOKUP(E$11,comboutfac,Query!$O72) /E$8))</f>
        <v>0.92509772557869441</v>
      </c>
      <c r="F38" s="110">
        <f>IF($J$7=1,HLOOKUP(F$11,index1970,Query!$O72)/F$9,IF($J$7=2,HLOOKUP(F$11,index1970,Query!$O72)/F$9 * HLOOKUP(F$11,comboutfac,Query!$O72),HLOOKUP(F$11,index1970,Query!$O72)/F$9 * HLOOKUP(F$11,comboutfac,Query!$O72) /F$8))</f>
        <v>0.89126491895684001</v>
      </c>
      <c r="G38" s="110">
        <f>IF($J$7=1,HLOOKUP(G$11,index1970,Query!$O72)/G$9,IF($J$7=2,HLOOKUP(G$11,index1970,Query!$O72)/G$9 * HLOOKUP(G$11,comboutfac,Query!$O72),HLOOKUP(G$11,index1970,Query!$O72)/G$9 * HLOOKUP(G$11,comboutfac,Query!$O72) /G$8))</f>
        <v>0.8912649189568399</v>
      </c>
      <c r="H38" s="110">
        <f>IF($J$7=1,HLOOKUP(H$11,index1970,Query!$O72)/H$9,IF($J$7=2,HLOOKUP(H$11,index1970,Query!$O72)/H$9 * HLOOKUP(H$11,comboutfac,Query!$O72),HLOOKUP(H$11,index1970,Query!$O72)/H$9 * HLOOKUP(H$11,comboutfac,Query!$O72) /H$8))</f>
        <v>0.89126491895684001</v>
      </c>
      <c r="I38" s="110">
        <f>IF($J$7=1,HLOOKUP(I$11,index1970,Query!$O72)/I$9,IF($J$7=2,HLOOKUP(I$11,index1970,Query!$O72)/I$9 * HLOOKUP(I$11,comboutfac,Query!$O72),HLOOKUP(I$11,index1970,Query!$O72)/I$9 * HLOOKUP(I$11,comboutfac,Query!$O72) /I$8))</f>
        <v>0.89126491895684001</v>
      </c>
      <c r="J38" s="110">
        <f>IF($J$7=1,HLOOKUP(J$11,index1970,Query!$O72)/J$9,IF($J$7=2,HLOOKUP(J$11,index1970,Query!$O72)/J$9 * HLOOKUP(J$11,comboutfac,Query!$O72),HLOOKUP(J$11,index1970,Query!$O72)/J$9 * HLOOKUP(J$11,comboutfac,Query!$O72) /J$8))</f>
        <v>0.89126491895684001</v>
      </c>
      <c r="K38" s="110">
        <f>IF($J$7=1,HLOOKUP(K$11,index1970,Query!$O72)/K$9,IF($J$7=2,HLOOKUP(K$11,index1970,Query!$O72)/K$9 * HLOOKUP(K$11,comboutfac,Query!$O72),HLOOKUP(K$11,index1970,Query!$O72)/K$9 * HLOOKUP(K$11,comboutfac,Query!$O72) /K$8))</f>
        <v>0.87102357898967786</v>
      </c>
      <c r="L38" s="110">
        <f>IF($J$7=1,HLOOKUP(L$11,index1970,Query!$O72)/L$9,IF($J$7=2,HLOOKUP(L$11,index1970,Query!$O72)/L$9 * HLOOKUP(L$11,comboutfac,Query!$O72),HLOOKUP(L$11,index1970,Query!$O72)/L$9 * HLOOKUP(L$11,comboutfac,Query!$O72) /L$8))</f>
        <v>0.89126491895684012</v>
      </c>
      <c r="M38" s="110">
        <f>IF($J$7=1,HLOOKUP(M$11,index1970,Query!$O72)/M$9,IF($J$7=2,HLOOKUP(M$11,index1970,Query!$O72)/M$9 * HLOOKUP(M$11,comboutfac,Query!$O72),HLOOKUP(M$11,index1970,Query!$O72)/M$9 * HLOOKUP(M$11,comboutfac,Query!$O72) /M$8))</f>
        <v>0.89126491895684012</v>
      </c>
      <c r="N38" s="110">
        <f>IF($J$7=1,HLOOKUP(N$11,index1970,Query!$O72)/N$9,IF($J$7=2,HLOOKUP(N$11,index1970,Query!$O72)/N$9 * HLOOKUP(N$11,comboutfac,Query!$O72),HLOOKUP(N$11,index1970,Query!$O72)/N$9 * HLOOKUP(N$11,comboutfac,Query!$O72) /N$8))</f>
        <v>0.89126491895684012</v>
      </c>
      <c r="O38" s="110">
        <f>IF($J$7=1,HLOOKUP(O$11,index1970,Query!$O72)/O$9,IF($J$7=2,HLOOKUP(O$11,index1970,Query!$O72)/O$9 * HLOOKUP(O$11,comboutfac,Query!$O72),HLOOKUP(O$11,index1970,Query!$O72)/O$9 * HLOOKUP(O$11,comboutfac,Query!$O72) /O$8))</f>
        <v>0.89126491895683979</v>
      </c>
      <c r="P38" s="110">
        <f>IF($J$7=1,HLOOKUP(P$11,index1970,Query!$O72)/P$9,IF($J$7=2,HLOOKUP(P$11,index1970,Query!$O72)/P$9 * HLOOKUP(P$11,comboutfac,Query!$O72),HLOOKUP(P$11,index1970,Query!$O72)/P$9 * HLOOKUP(P$11,comboutfac,Query!$O72) /P$8))</f>
        <v>0.8912649189568399</v>
      </c>
      <c r="Q38" s="110">
        <f>IF($J$7=1,HLOOKUP(Q$11,index1970,Query!$O72)/Q$9,IF($J$7=2,HLOOKUP(Q$11,index1970,Query!$O72)/Q$9 * HLOOKUP(Q$11,comboutfac,Query!$O72),HLOOKUP(Q$11,index1970,Query!$O72)/Q$9 * HLOOKUP(Q$11,comboutfac,Query!$O72) /Q$8))</f>
        <v>0.8912649189568399</v>
      </c>
      <c r="R38" s="110">
        <f>IF($J$7=1,HLOOKUP(R$11,index1970,Query!$O72)/R$9,IF($J$7=2,HLOOKUP(R$11,index1970,Query!$O72)/R$9 * HLOOKUP(R$11,comboutfac,Query!$O72),HLOOKUP(R$11,index1970,Query!$O72)/R$9 * HLOOKUP(R$11,comboutfac,Query!$O72) /R$8))</f>
        <v>0.85786425570098213</v>
      </c>
      <c r="S38" s="110">
        <f>IF($J$7=1,HLOOKUP(S$11,index1970,Query!$O72)/S$9,IF($J$7=2,HLOOKUP(S$11,index1970,Query!$O72)/S$9 * HLOOKUP(S$11,comboutfac,Query!$O72),HLOOKUP(S$11,index1970,Query!$O72)/S$9 * HLOOKUP(S$11,comboutfac,Query!$O72) /S$8))</f>
        <v>0.8912649189568399</v>
      </c>
      <c r="T38" s="110">
        <f>IF($J$7=1,HLOOKUP(T$11,index1970,Query!$O72)/T$9,IF($J$7=2,HLOOKUP(T$11,index1970,Query!$O72)/T$9 * HLOOKUP(T$11,comboutfac,Query!$O72),HLOOKUP(T$11,index1970,Query!$O72)/T$9 * HLOOKUP(T$11,comboutfac,Query!$O72) /T$8))</f>
        <v>0.8912649189568399</v>
      </c>
      <c r="U38" s="110">
        <f>IF($J$7=1,HLOOKUP(U$11,index1970,Query!$O72)/U$9,IF($J$7=2,HLOOKUP(U$11,index1970,Query!$O72)/U$9 * HLOOKUP(U$11,comboutfac,Query!$O72),HLOOKUP(U$11,index1970,Query!$O72)/U$9 * HLOOKUP(U$11,comboutfac,Query!$O72) /U$8))</f>
        <v>0.89126491895684012</v>
      </c>
      <c r="V38" s="110">
        <f>IF($J$7=1,HLOOKUP(V$11,index1970,Query!$O72)/V$9,IF($J$7=2,HLOOKUP(V$11,index1970,Query!$O72)/V$9 * HLOOKUP(V$11,comboutfac,Query!$O72),HLOOKUP(V$11,index1970,Query!$O72)/V$9 * HLOOKUP(V$11,comboutfac,Query!$O72) /V$8))</f>
        <v>0.8912649189568399</v>
      </c>
      <c r="W38" s="110">
        <f>IF($J$7=1,HLOOKUP(W$11,index1970,Query!$O72)/W$9,IF($J$7=2,HLOOKUP(W$11,index1970,Query!$O72)/W$9 * HLOOKUP(W$11,comboutfac,Query!$O72),HLOOKUP(W$11,index1970,Query!$O72)/W$9 * HLOOKUP(W$11,comboutfac,Query!$O72) /W$8))</f>
        <v>0.89126491895684001</v>
      </c>
      <c r="X38" s="110">
        <f>IF($J$7=1,HLOOKUP(X$11,index1970,Query!$O72)/X$9,IF($J$7=2,HLOOKUP(X$11,index1970,Query!$O72)/X$9 * HLOOKUP(X$11,comboutfac,Query!$O72),HLOOKUP(X$11,index1970,Query!$O72)/X$9 * HLOOKUP(X$11,comboutfac,Query!$O72) /X$8))</f>
        <v>0.89126491895683979</v>
      </c>
      <c r="Y38" s="110">
        <f t="shared" si="10"/>
        <v>0.87217733536780606</v>
      </c>
      <c r="Z38" s="110">
        <f t="shared" si="12"/>
        <v>0.87217733536780606</v>
      </c>
      <c r="AA38" s="110">
        <f t="shared" si="13"/>
        <v>0.87217733536780606</v>
      </c>
      <c r="AB38" s="687"/>
      <c r="AC38" s="687"/>
      <c r="AE38" s="671">
        <v>2009</v>
      </c>
      <c r="AF38" s="668">
        <f t="shared" si="2"/>
        <v>0</v>
      </c>
      <c r="AG38" s="669">
        <f>HLOOKUP(K$11,index1970,Query!$O72)/K$9*HLOOKUP(K$11,comboutfac,Query!$O72)</f>
        <v>0.87102357898967786</v>
      </c>
      <c r="AH38" s="669">
        <f>HLOOKUP(L$11,index1970,Query!$O72)/L$9*HLOOKUP(L$11,comboutfac,Query!$O72)</f>
        <v>0.89218812681049253</v>
      </c>
      <c r="AI38" s="110">
        <f>HLOOKUP(M$11,index1970,Query!$O72)/M$9 * HLOOKUP(M$11,comboutfac,Query!$O72)</f>
        <v>0.89317710288504437</v>
      </c>
      <c r="AJ38" s="110">
        <f>HLOOKUP(N$11,index1970,Query!$O72)/N$9 * HLOOKUP(N$11,comboutfac,Query!$O72)</f>
        <v>0.89399649620093646</v>
      </c>
      <c r="AK38" s="110">
        <f t="shared" si="14"/>
        <v>0.87222995821546423</v>
      </c>
      <c r="AL38" s="110">
        <f t="shared" si="15"/>
        <v>0.87228632985171373</v>
      </c>
      <c r="AM38" s="110">
        <f t="shared" si="11"/>
        <v>0.87233303527071959</v>
      </c>
    </row>
    <row r="39" spans="1:39" s="112" customFormat="1">
      <c r="A39" s="111">
        <f t="shared" si="4"/>
        <v>2010</v>
      </c>
      <c r="B39" s="110">
        <f>IF($J$7=1,HLOOKUP(B$11,index1970,Query!$O73)/B$9,IF($J$7=2,HLOOKUP(B$11,index1970,Query!$O73)/B$9 * HLOOKUP(B$11,comboutfac,Query!$O73),HLOOKUP(B$11,index1970,Query!$O73)/B$9 * HLOOKUP(B$11,comboutfac,Query!$O73) /B$8))</f>
        <v>0.89839503830849454</v>
      </c>
      <c r="C39" s="110">
        <f>IF($J$7=1,HLOOKUP(C$11,index1970,Query!$O73)/C$9,IF($J$7=2,HLOOKUP(C$11,index1970,Query!$O73)/C$9 * HLOOKUP(C$11,comboutfac,Query!$O73),HLOOKUP(C$11,index1970,Query!$O73)/C$9 * HLOOKUP(C$11,comboutfac,Query!$O73) /C$8))</f>
        <v>0.89839503830849465</v>
      </c>
      <c r="D39" s="667">
        <f>IF($J$7=1,HLOOKUP(D$11,index1970,Query!$O73)/D$9,IF($J$7=2,HLOOKUP(D$11,index1970,Query!$O73)/D$9*HLOOKUP(D$11,comboutfac,Query!$O73),HLOOKUP(D$11,index1970,Query!$O73)/D$9*HLOOKUP(D$11,comboutfac,Query!$O73)/D$8))</f>
        <v>0.89839503830849476</v>
      </c>
      <c r="E39" s="110">
        <f>IF($J$7=1,HLOOKUP(E$11,index1970,Query!$O73)/E$9,IF($J$7=2,HLOOKUP(E$11,index1970,Query!$O73)/E$9 * HLOOKUP(E$11,comboutfac,Query!$O73),HLOOKUP(E$11,index1970,Query!$O73)/E$9 * HLOOKUP(E$11,comboutfac,Query!$O73) /E$8))</f>
        <v>0.94799389428676695</v>
      </c>
      <c r="F39" s="110">
        <f>IF($J$7=1,HLOOKUP(F$11,index1970,Query!$O73)/F$9,IF($J$7=2,HLOOKUP(F$11,index1970,Query!$O73)/F$9 * HLOOKUP(F$11,comboutfac,Query!$O73),HLOOKUP(F$11,index1970,Query!$O73)/F$9 * HLOOKUP(F$11,comboutfac,Query!$O73) /F$8))</f>
        <v>0.89839503830849476</v>
      </c>
      <c r="G39" s="110">
        <f>IF($J$7=1,HLOOKUP(G$11,index1970,Query!$O73)/G$9,IF($J$7=2,HLOOKUP(G$11,index1970,Query!$O73)/G$9 * HLOOKUP(G$11,comboutfac,Query!$O73),HLOOKUP(G$11,index1970,Query!$O73)/G$9 * HLOOKUP(G$11,comboutfac,Query!$O73) /G$8))</f>
        <v>0.89839503830849465</v>
      </c>
      <c r="H39" s="110">
        <f>IF($J$7=1,HLOOKUP(H$11,index1970,Query!$O73)/H$9,IF($J$7=2,HLOOKUP(H$11,index1970,Query!$O73)/H$9 * HLOOKUP(H$11,comboutfac,Query!$O73),HLOOKUP(H$11,index1970,Query!$O73)/H$9 * HLOOKUP(H$11,comboutfac,Query!$O73) /H$8))</f>
        <v>0.89839503830849476</v>
      </c>
      <c r="I39" s="110">
        <f>IF($J$7=1,HLOOKUP(I$11,index1970,Query!$O73)/I$9,IF($J$7=2,HLOOKUP(I$11,index1970,Query!$O73)/I$9 * HLOOKUP(I$11,comboutfac,Query!$O73),HLOOKUP(I$11,index1970,Query!$O73)/I$9 * HLOOKUP(I$11,comboutfac,Query!$O73) /I$8))</f>
        <v>0.89839503830849476</v>
      </c>
      <c r="J39" s="110">
        <f>IF($J$7=1,HLOOKUP(J$11,index1970,Query!$O73)/J$9,IF($J$7=2,HLOOKUP(J$11,index1970,Query!$O73)/J$9 * HLOOKUP(J$11,comboutfac,Query!$O73),HLOOKUP(J$11,index1970,Query!$O73)/J$9 * HLOOKUP(J$11,comboutfac,Query!$O73) /J$8))</f>
        <v>0.89839503830849476</v>
      </c>
      <c r="K39" s="110">
        <f>IF($J$7=1,HLOOKUP(K$11,index1970,Query!$O73)/K$9,IF($J$7=2,HLOOKUP(K$11,index1970,Query!$O73)/K$9 * HLOOKUP(K$11,comboutfac,Query!$O73),HLOOKUP(K$11,index1970,Query!$O73)/K$9 * HLOOKUP(K$11,comboutfac,Query!$O73) /K$8))</f>
        <v>0.90172716014906396</v>
      </c>
      <c r="L39" s="110">
        <f>IF($J$7=1,HLOOKUP(L$11,index1970,Query!$O73)/L$9,IF($J$7=2,HLOOKUP(L$11,index1970,Query!$O73)/L$9 * HLOOKUP(L$11,comboutfac,Query!$O73),HLOOKUP(L$11,index1970,Query!$O73)/L$9 * HLOOKUP(L$11,comboutfac,Query!$O73) /L$8))</f>
        <v>0.89839503830849476</v>
      </c>
      <c r="M39" s="110">
        <f>IF($J$7=1,HLOOKUP(M$11,index1970,Query!$O73)/M$9,IF($J$7=2,HLOOKUP(M$11,index1970,Query!$O73)/M$9 * HLOOKUP(M$11,comboutfac,Query!$O73),HLOOKUP(M$11,index1970,Query!$O73)/M$9 * HLOOKUP(M$11,comboutfac,Query!$O73) /M$8))</f>
        <v>0.89839503830849476</v>
      </c>
      <c r="N39" s="110">
        <f>IF($J$7=1,HLOOKUP(N$11,index1970,Query!$O73)/N$9,IF($J$7=2,HLOOKUP(N$11,index1970,Query!$O73)/N$9 * HLOOKUP(N$11,comboutfac,Query!$O73),HLOOKUP(N$11,index1970,Query!$O73)/N$9 * HLOOKUP(N$11,comboutfac,Query!$O73) /N$8))</f>
        <v>0.89839503830849476</v>
      </c>
      <c r="O39" s="110">
        <f>IF($J$7=1,HLOOKUP(O$11,index1970,Query!$O73)/O$9,IF($J$7=2,HLOOKUP(O$11,index1970,Query!$O73)/O$9 * HLOOKUP(O$11,comboutfac,Query!$O73),HLOOKUP(O$11,index1970,Query!$O73)/O$9 * HLOOKUP(O$11,comboutfac,Query!$O73) /O$8))</f>
        <v>0.89839503830849454</v>
      </c>
      <c r="P39" s="110">
        <f>IF($J$7=1,HLOOKUP(P$11,index1970,Query!$O73)/P$9,IF($J$7=2,HLOOKUP(P$11,index1970,Query!$O73)/P$9 * HLOOKUP(P$11,comboutfac,Query!$O73),HLOOKUP(P$11,index1970,Query!$O73)/P$9 * HLOOKUP(P$11,comboutfac,Query!$O73) /P$8))</f>
        <v>0.89839503830849465</v>
      </c>
      <c r="Q39" s="110">
        <f>IF($J$7=1,HLOOKUP(Q$11,index1970,Query!$O73)/Q$9,IF($J$7=2,HLOOKUP(Q$11,index1970,Query!$O73)/Q$9 * HLOOKUP(Q$11,comboutfac,Query!$O73),HLOOKUP(Q$11,index1970,Query!$O73)/Q$9 * HLOOKUP(Q$11,comboutfac,Query!$O73) /Q$8))</f>
        <v>0.89839503830849465</v>
      </c>
      <c r="R39" s="110">
        <f>IF($J$7=1,HLOOKUP(R$11,index1970,Query!$O73)/R$9,IF($J$7=2,HLOOKUP(R$11,index1970,Query!$O73)/R$9 * HLOOKUP(R$11,comboutfac,Query!$O73),HLOOKUP(R$11,index1970,Query!$O73)/R$9 * HLOOKUP(R$11,comboutfac,Query!$O73) /R$8))</f>
        <v>1.0749039123933308</v>
      </c>
      <c r="S39" s="110">
        <f>IF($J$7=1,HLOOKUP(S$11,index1970,Query!$O73)/S$9,IF($J$7=2,HLOOKUP(S$11,index1970,Query!$O73)/S$9 * HLOOKUP(S$11,comboutfac,Query!$O73),HLOOKUP(S$11,index1970,Query!$O73)/S$9 * HLOOKUP(S$11,comboutfac,Query!$O73) /S$8))</f>
        <v>0.89839503830849465</v>
      </c>
      <c r="T39" s="110">
        <f>IF($J$7=1,HLOOKUP(T$11,index1970,Query!$O73)/T$9,IF($J$7=2,HLOOKUP(T$11,index1970,Query!$O73)/T$9 * HLOOKUP(T$11,comboutfac,Query!$O73),HLOOKUP(T$11,index1970,Query!$O73)/T$9 * HLOOKUP(T$11,comboutfac,Query!$O73) /T$8))</f>
        <v>0.89839503830849465</v>
      </c>
      <c r="U39" s="110">
        <f>IF($J$7=1,HLOOKUP(U$11,index1970,Query!$O73)/U$9,IF($J$7=2,HLOOKUP(U$11,index1970,Query!$O73)/U$9 * HLOOKUP(U$11,comboutfac,Query!$O73),HLOOKUP(U$11,index1970,Query!$O73)/U$9 * HLOOKUP(U$11,comboutfac,Query!$O73) /U$8))</f>
        <v>0.89839503830849465</v>
      </c>
      <c r="V39" s="110">
        <f>IF($J$7=1,HLOOKUP(V$11,index1970,Query!$O73)/V$9,IF($J$7=2,HLOOKUP(V$11,index1970,Query!$O73)/V$9 * HLOOKUP(V$11,comboutfac,Query!$O73),HLOOKUP(V$11,index1970,Query!$O73)/V$9 * HLOOKUP(V$11,comboutfac,Query!$O73) /V$8))</f>
        <v>0.89839503830849465</v>
      </c>
      <c r="W39" s="110">
        <f>IF($J$7=1,HLOOKUP(W$11,index1970,Query!$O73)/W$9,IF($J$7=2,HLOOKUP(W$11,index1970,Query!$O73)/W$9 * HLOOKUP(W$11,comboutfac,Query!$O73),HLOOKUP(W$11,index1970,Query!$O73)/W$9 * HLOOKUP(W$11,comboutfac,Query!$O73) /W$8))</f>
        <v>0.89839503830849476</v>
      </c>
      <c r="X39" s="110">
        <f>IF($J$7=1,HLOOKUP(X$11,index1970,Query!$O73)/X$9,IF($J$7=2,HLOOKUP(X$11,index1970,Query!$O73)/X$9 * HLOOKUP(X$11,comboutfac,Query!$O73),HLOOKUP(X$11,index1970,Query!$O73)/X$9 * HLOOKUP(X$11,comboutfac,Query!$O73) /X$8))</f>
        <v>0.89839503830849454</v>
      </c>
      <c r="Y39" s="110">
        <f t="shared" si="10"/>
        <v>0.90153722920415147</v>
      </c>
      <c r="Z39" s="110">
        <f t="shared" si="12"/>
        <v>0.90153722920415147</v>
      </c>
      <c r="AA39" s="110">
        <f t="shared" si="13"/>
        <v>0.90153722920415147</v>
      </c>
      <c r="AB39" s="687"/>
      <c r="AC39" s="687"/>
      <c r="AE39" s="671">
        <v>2010</v>
      </c>
      <c r="AF39" s="668">
        <f t="shared" si="2"/>
        <v>0</v>
      </c>
      <c r="AG39" s="669">
        <f>HLOOKUP(K$11,index1970,Query!$O73)/K$9*HLOOKUP(K$11,comboutfac,Query!$O73)</f>
        <v>0.90172716014906396</v>
      </c>
      <c r="AH39" s="669">
        <f>HLOOKUP(L$11,index1970,Query!$O73)/L$9*HLOOKUP(L$11,comboutfac,Query!$O73)</f>
        <v>0.90033945625138678</v>
      </c>
      <c r="AI39" s="110">
        <f>HLOOKUP(M$11,index1970,Query!$O73)/M$9 * HLOOKUP(M$11,comboutfac,Query!$O73)</f>
        <v>0.90082794238235619</v>
      </c>
      <c r="AJ39" s="110">
        <f>HLOOKUP(N$11,index1970,Query!$O73)/N$9 * HLOOKUP(N$11,comboutfac,Query!$O73)</f>
        <v>0.90283714898183098</v>
      </c>
      <c r="AK39" s="110">
        <f t="shared" si="14"/>
        <v>0.90164806102689632</v>
      </c>
      <c r="AL39" s="110">
        <f t="shared" si="15"/>
        <v>0.90167590473636161</v>
      </c>
      <c r="AM39" s="110">
        <f t="shared" si="11"/>
        <v>0.90179042951253163</v>
      </c>
    </row>
    <row r="40" spans="1:39" s="112" customFormat="1">
      <c r="A40" s="111">
        <f t="shared" si="4"/>
        <v>2011</v>
      </c>
      <c r="B40" s="110">
        <f>IF($J$7=1,HLOOKUP(B$11,index1970,Query!$O74)/B$9,IF($J$7=2,HLOOKUP(B$11,index1970,Query!$O74)/B$9 * HLOOKUP(B$11,comboutfac,Query!$O74),HLOOKUP(B$11,index1970,Query!$O74)/B$9 * HLOOKUP(B$11,comboutfac,Query!$O74) /B$8))</f>
        <v>0.91636293907466437</v>
      </c>
      <c r="C40" s="110">
        <f>IF($J$7=1,HLOOKUP(C$11,index1970,Query!$O74)/C$9,IF($J$7=2,HLOOKUP(C$11,index1970,Query!$O74)/C$9 * HLOOKUP(C$11,comboutfac,Query!$O74),HLOOKUP(C$11,index1970,Query!$O74)/C$9 * HLOOKUP(C$11,comboutfac,Query!$O74) /C$8))</f>
        <v>0.9163629390746646</v>
      </c>
      <c r="D40" s="667">
        <f>IF($J$7=1,HLOOKUP(D$11,index1970,Query!$O74)/D$9,IF($J$7=2,HLOOKUP(D$11,index1970,Query!$O74)/D$9*HLOOKUP(D$11,comboutfac,Query!$O74),HLOOKUP(D$11,index1970,Query!$O74)/D$9*HLOOKUP(D$11,comboutfac,Query!$O74)/D$8))</f>
        <v>0.9163629390746646</v>
      </c>
      <c r="E40" s="110">
        <f>IF($J$7=1,HLOOKUP(E$11,index1970,Query!$O74)/E$9,IF($J$7=2,HLOOKUP(E$11,index1970,Query!$O74)/E$9 * HLOOKUP(E$11,comboutfac,Query!$O74),HLOOKUP(E$11,index1970,Query!$O74)/E$9 * HLOOKUP(E$11,comboutfac,Query!$O74) /E$8))</f>
        <v>0.95273386375820079</v>
      </c>
      <c r="F40" s="110">
        <f>IF($J$7=1,HLOOKUP(F$11,index1970,Query!$O74)/F$9,IF($J$7=2,HLOOKUP(F$11,index1970,Query!$O74)/F$9 * HLOOKUP(F$11,comboutfac,Query!$O74),HLOOKUP(F$11,index1970,Query!$O74)/F$9 * HLOOKUP(F$11,comboutfac,Query!$O74) /F$8))</f>
        <v>0.9163629390746646</v>
      </c>
      <c r="G40" s="110">
        <f>IF($J$7=1,HLOOKUP(G$11,index1970,Query!$O74)/G$9,IF($J$7=2,HLOOKUP(G$11,index1970,Query!$O74)/G$9 * HLOOKUP(G$11,comboutfac,Query!$O74),HLOOKUP(G$11,index1970,Query!$O74)/G$9 * HLOOKUP(G$11,comboutfac,Query!$O74) /G$8))</f>
        <v>0.9163629390746646</v>
      </c>
      <c r="H40" s="110">
        <f>IF($J$7=1,HLOOKUP(H$11,index1970,Query!$O74)/H$9,IF($J$7=2,HLOOKUP(H$11,index1970,Query!$O74)/H$9 * HLOOKUP(H$11,comboutfac,Query!$O74),HLOOKUP(H$11,index1970,Query!$O74)/H$9 * HLOOKUP(H$11,comboutfac,Query!$O74) /H$8))</f>
        <v>0.9163629390746646</v>
      </c>
      <c r="I40" s="110">
        <f>IF($J$7=1,HLOOKUP(I$11,index1970,Query!$O74)/I$9,IF($J$7=2,HLOOKUP(I$11,index1970,Query!$O74)/I$9 * HLOOKUP(I$11,comboutfac,Query!$O74),HLOOKUP(I$11,index1970,Query!$O74)/I$9 * HLOOKUP(I$11,comboutfac,Query!$O74) /I$8))</f>
        <v>0.9163629390746646</v>
      </c>
      <c r="J40" s="110">
        <f>IF($J$7=1,HLOOKUP(J$11,index1970,Query!$O74)/J$9,IF($J$7=2,HLOOKUP(J$11,index1970,Query!$O74)/J$9 * HLOOKUP(J$11,comboutfac,Query!$O74),HLOOKUP(J$11,index1970,Query!$O74)/J$9 * HLOOKUP(J$11,comboutfac,Query!$O74) /J$8))</f>
        <v>0.9163629390746646</v>
      </c>
      <c r="K40" s="110">
        <f>IF($J$7=1,HLOOKUP(K$11,index1970,Query!$O74)/K$9,IF($J$7=2,HLOOKUP(K$11,index1970,Query!$O74)/K$9 * HLOOKUP(K$11,comboutfac,Query!$O74),HLOOKUP(K$11,index1970,Query!$O74)/K$9 * HLOOKUP(K$11,comboutfac,Query!$O74) /K$8))</f>
        <v>0.91885997619189619</v>
      </c>
      <c r="L40" s="110">
        <f>IF($J$7=1,HLOOKUP(L$11,index1970,Query!$O74)/L$9,IF($J$7=2,HLOOKUP(L$11,index1970,Query!$O74)/L$9 * HLOOKUP(L$11,comboutfac,Query!$O74),HLOOKUP(L$11,index1970,Query!$O74)/L$9 * HLOOKUP(L$11,comboutfac,Query!$O74) /L$8))</f>
        <v>0.91636293907466482</v>
      </c>
      <c r="M40" s="110">
        <f>IF($J$7=1,HLOOKUP(M$11,index1970,Query!$O74)/M$9,IF($J$7=2,HLOOKUP(M$11,index1970,Query!$O74)/M$9 * HLOOKUP(M$11,comboutfac,Query!$O74),HLOOKUP(M$11,index1970,Query!$O74)/M$9 * HLOOKUP(M$11,comboutfac,Query!$O74) /M$8))</f>
        <v>0.91636293907466482</v>
      </c>
      <c r="N40" s="110">
        <f>IF($J$7=1,HLOOKUP(N$11,index1970,Query!$O74)/N$9,IF($J$7=2,HLOOKUP(N$11,index1970,Query!$O74)/N$9 * HLOOKUP(N$11,comboutfac,Query!$O74),HLOOKUP(N$11,index1970,Query!$O74)/N$9 * HLOOKUP(N$11,comboutfac,Query!$O74) /N$8))</f>
        <v>0.91636293907466482</v>
      </c>
      <c r="O40" s="110">
        <f>IF($J$7=1,HLOOKUP(O$11,index1970,Query!$O74)/O$9,IF($J$7=2,HLOOKUP(O$11,index1970,Query!$O74)/O$9 * HLOOKUP(O$11,comboutfac,Query!$O74),HLOOKUP(O$11,index1970,Query!$O74)/O$9 * HLOOKUP(O$11,comboutfac,Query!$O74) /O$8))</f>
        <v>0.91636293907466437</v>
      </c>
      <c r="P40" s="110">
        <f>IF($J$7=1,HLOOKUP(P$11,index1970,Query!$O74)/P$9,IF($J$7=2,HLOOKUP(P$11,index1970,Query!$O74)/P$9 * HLOOKUP(P$11,comboutfac,Query!$O74),HLOOKUP(P$11,index1970,Query!$O74)/P$9 * HLOOKUP(P$11,comboutfac,Query!$O74) /P$8))</f>
        <v>0.9163629390746646</v>
      </c>
      <c r="Q40" s="110">
        <f>IF($J$7=1,HLOOKUP(Q$11,index1970,Query!$O74)/Q$9,IF($J$7=2,HLOOKUP(Q$11,index1970,Query!$O74)/Q$9 * HLOOKUP(Q$11,comboutfac,Query!$O74),HLOOKUP(Q$11,index1970,Query!$O74)/Q$9 * HLOOKUP(Q$11,comboutfac,Query!$O74) /Q$8))</f>
        <v>0.9163629390746646</v>
      </c>
      <c r="R40" s="110">
        <f>IF($J$7=1,HLOOKUP(R$11,index1970,Query!$O74)/R$9,IF($J$7=2,HLOOKUP(R$11,index1970,Query!$O74)/R$9 * HLOOKUP(R$11,comboutfac,Query!$O74),HLOOKUP(R$11,index1970,Query!$O74)/R$9 * HLOOKUP(R$11,comboutfac,Query!$O74) /R$8))</f>
        <v>1.3350306591925167</v>
      </c>
      <c r="S40" s="110">
        <f>IF($J$7=1,HLOOKUP(S$11,index1970,Query!$O74)/S$9,IF($J$7=2,HLOOKUP(S$11,index1970,Query!$O74)/S$9 * HLOOKUP(S$11,comboutfac,Query!$O74),HLOOKUP(S$11,index1970,Query!$O74)/S$9 * HLOOKUP(S$11,comboutfac,Query!$O74) /S$8))</f>
        <v>0.9163629390746646</v>
      </c>
      <c r="T40" s="110">
        <f>IF($J$7=1,HLOOKUP(T$11,index1970,Query!$O74)/T$9,IF($J$7=2,HLOOKUP(T$11,index1970,Query!$O74)/T$9 * HLOOKUP(T$11,comboutfac,Query!$O74),HLOOKUP(T$11,index1970,Query!$O74)/T$9 * HLOOKUP(T$11,comboutfac,Query!$O74) /T$8))</f>
        <v>0.9163629390746646</v>
      </c>
      <c r="U40" s="110">
        <f>IF($J$7=1,HLOOKUP(U$11,index1970,Query!$O74)/U$9,IF($J$7=2,HLOOKUP(U$11,index1970,Query!$O74)/U$9 * HLOOKUP(U$11,comboutfac,Query!$O74),HLOOKUP(U$11,index1970,Query!$O74)/U$9 * HLOOKUP(U$11,comboutfac,Query!$O74) /U$8))</f>
        <v>0.91636293907466471</v>
      </c>
      <c r="V40" s="110">
        <f>IF($J$7=1,HLOOKUP(V$11,index1970,Query!$O74)/V$9,IF($J$7=2,HLOOKUP(V$11,index1970,Query!$O74)/V$9 * HLOOKUP(V$11,comboutfac,Query!$O74),HLOOKUP(V$11,index1970,Query!$O74)/V$9 * HLOOKUP(V$11,comboutfac,Query!$O74) /V$8))</f>
        <v>0.9163629390746646</v>
      </c>
      <c r="W40" s="110">
        <f>IF($J$7=1,HLOOKUP(W$11,index1970,Query!$O74)/W$9,IF($J$7=2,HLOOKUP(W$11,index1970,Query!$O74)/W$9 * HLOOKUP(W$11,comboutfac,Query!$O74),HLOOKUP(W$11,index1970,Query!$O74)/W$9 * HLOOKUP(W$11,comboutfac,Query!$O74) /W$8))</f>
        <v>0.9163629390746646</v>
      </c>
      <c r="X40" s="110">
        <f>IF($J$7=1,HLOOKUP(X$11,index1970,Query!$O74)/X$9,IF($J$7=2,HLOOKUP(X$11,index1970,Query!$O74)/X$9 * HLOOKUP(X$11,comboutfac,Query!$O74),HLOOKUP(X$11,index1970,Query!$O74)/X$9 * HLOOKUP(X$11,comboutfac,Query!$O74) /X$8))</f>
        <v>0.91636293907466437</v>
      </c>
      <c r="Y40" s="110">
        <f t="shared" si="10"/>
        <v>0.91871764507621401</v>
      </c>
      <c r="Z40" s="110">
        <f t="shared" si="12"/>
        <v>0.91871764507621401</v>
      </c>
      <c r="AA40" s="110">
        <f t="shared" si="13"/>
        <v>0.91871764507621401</v>
      </c>
      <c r="AB40" s="687"/>
      <c r="AC40" s="687"/>
      <c r="AE40" s="671">
        <v>2011</v>
      </c>
      <c r="AF40" s="668">
        <f t="shared" si="2"/>
        <v>0</v>
      </c>
      <c r="AG40" s="669">
        <f>HLOOKUP(K$11,index1970,Query!$O74)/K$9*HLOOKUP(K$11,comboutfac,Query!$O74)</f>
        <v>0.91885997619189619</v>
      </c>
      <c r="AH40" s="669">
        <f>HLOOKUP(L$11,index1970,Query!$O74)/L$9*HLOOKUP(L$11,comboutfac,Query!$O74)</f>
        <v>0.91937037626257634</v>
      </c>
      <c r="AI40" s="110">
        <f>HLOOKUP(M$11,index1970,Query!$O74)/M$9 * HLOOKUP(M$11,comboutfac,Query!$O74)</f>
        <v>0.9202280040027081</v>
      </c>
      <c r="AJ40" s="110">
        <f>HLOOKUP(N$11,index1970,Query!$O74)/N$9 * HLOOKUP(N$11,comboutfac,Query!$O74)</f>
        <v>0.92206181668730314</v>
      </c>
      <c r="AK40" s="110">
        <f t="shared" si="14"/>
        <v>0.91888906899592493</v>
      </c>
      <c r="AL40" s="110">
        <f t="shared" si="15"/>
        <v>0.9189379537771124</v>
      </c>
      <c r="AM40" s="110">
        <f t="shared" si="11"/>
        <v>0.91904248110013442</v>
      </c>
    </row>
    <row r="41" spans="1:39" s="112" customFormat="1">
      <c r="A41" s="111">
        <f t="shared" si="4"/>
        <v>2012</v>
      </c>
      <c r="B41" s="110">
        <f>IF($J$7=1,HLOOKUP(B$11,index1970,Query!$O75)/B$9,IF($J$7=2,HLOOKUP(B$11,index1970,Query!$O75)/B$9 * HLOOKUP(B$11,comboutfac,Query!$O75),HLOOKUP(B$11,index1970,Query!$O75)/B$9 * HLOOKUP(B$11,comboutfac,Query!$O75) /B$8))</f>
        <v>0.93285747197800839</v>
      </c>
      <c r="C41" s="110">
        <f>IF($J$7=1,HLOOKUP(C$11,index1970,Query!$O75)/C$9,IF($J$7=2,HLOOKUP(C$11,index1970,Query!$O75)/C$9 * HLOOKUP(C$11,comboutfac,Query!$O75),HLOOKUP(C$11,index1970,Query!$O75)/C$9 * HLOOKUP(C$11,comboutfac,Query!$O75) /C$8))</f>
        <v>0.93285747197800861</v>
      </c>
      <c r="D41" s="667">
        <f>IF($J$7=1,HLOOKUP(D$11,index1970,Query!$O75)/D$9,IF($J$7=2,HLOOKUP(D$11,index1970,Query!$O75)/D$9*HLOOKUP(D$11,comboutfac,Query!$O75),HLOOKUP(D$11,index1970,Query!$O75)/D$9*HLOOKUP(D$11,comboutfac,Query!$O75)/D$8))</f>
        <v>0.9328574719780085</v>
      </c>
      <c r="E41" s="110">
        <f>IF($J$7=1,HLOOKUP(E$11,index1970,Query!$O75)/E$9,IF($J$7=2,HLOOKUP(E$11,index1970,Query!$O75)/E$9 * HLOOKUP(E$11,comboutfac,Query!$O75),HLOOKUP(E$11,index1970,Query!$O75)/E$9 * HLOOKUP(E$11,comboutfac,Query!$O75) /E$8))</f>
        <v>0.95273386375820079</v>
      </c>
      <c r="F41" s="110">
        <f>IF($J$7=1,HLOOKUP(F$11,index1970,Query!$O75)/F$9,IF($J$7=2,HLOOKUP(F$11,index1970,Query!$O75)/F$9 * HLOOKUP(F$11,comboutfac,Query!$O75),HLOOKUP(F$11,index1970,Query!$O75)/F$9 * HLOOKUP(F$11,comboutfac,Query!$O75) /F$8))</f>
        <v>0.9328574719780085</v>
      </c>
      <c r="G41" s="110">
        <f>IF($J$7=1,HLOOKUP(G$11,index1970,Query!$O75)/G$9,IF($J$7=2,HLOOKUP(G$11,index1970,Query!$O75)/G$9 * HLOOKUP(G$11,comboutfac,Query!$O75),HLOOKUP(G$11,index1970,Query!$O75)/G$9 * HLOOKUP(G$11,comboutfac,Query!$O75) /G$8))</f>
        <v>0.93285747197800861</v>
      </c>
      <c r="H41" s="110">
        <f>IF($J$7=1,HLOOKUP(H$11,index1970,Query!$O75)/H$9,IF($J$7=2,HLOOKUP(H$11,index1970,Query!$O75)/H$9 * HLOOKUP(H$11,comboutfac,Query!$O75),HLOOKUP(H$11,index1970,Query!$O75)/H$9 * HLOOKUP(H$11,comboutfac,Query!$O75) /H$8))</f>
        <v>0.9328574719780085</v>
      </c>
      <c r="I41" s="110">
        <f>IF($J$7=1,HLOOKUP(I$11,index1970,Query!$O75)/I$9,IF($J$7=2,HLOOKUP(I$11,index1970,Query!$O75)/I$9 * HLOOKUP(I$11,comboutfac,Query!$O75),HLOOKUP(I$11,index1970,Query!$O75)/I$9 * HLOOKUP(I$11,comboutfac,Query!$O75) /I$8))</f>
        <v>0.9328574719780085</v>
      </c>
      <c r="J41" s="110">
        <f>IF($J$7=1,HLOOKUP(J$11,index1970,Query!$O75)/J$9,IF($J$7=2,HLOOKUP(J$11,index1970,Query!$O75)/J$9 * HLOOKUP(J$11,comboutfac,Query!$O75),HLOOKUP(J$11,index1970,Query!$O75)/J$9 * HLOOKUP(J$11,comboutfac,Query!$O75) /J$8))</f>
        <v>0.9328574719780085</v>
      </c>
      <c r="K41" s="110">
        <f>IF($J$7=1,HLOOKUP(K$11,index1970,Query!$O75)/K$9,IF($J$7=2,HLOOKUP(K$11,index1970,Query!$O75)/K$9 * HLOOKUP(K$11,comboutfac,Query!$O75),HLOOKUP(K$11,index1970,Query!$O75)/K$9 * HLOOKUP(K$11,comboutfac,Query!$O75) /K$8))</f>
        <v>0.93310230582287068</v>
      </c>
      <c r="L41" s="110">
        <f>IF($J$7=1,HLOOKUP(L$11,index1970,Query!$O75)/L$9,IF($J$7=2,HLOOKUP(L$11,index1970,Query!$O75)/L$9 * HLOOKUP(L$11,comboutfac,Query!$O75),HLOOKUP(L$11,index1970,Query!$O75)/L$9 * HLOOKUP(L$11,comboutfac,Query!$O75) /L$8))</f>
        <v>0.93285747197800861</v>
      </c>
      <c r="M41" s="110">
        <f>IF($J$7=1,HLOOKUP(M$11,index1970,Query!$O75)/M$9,IF($J$7=2,HLOOKUP(M$11,index1970,Query!$O75)/M$9 * HLOOKUP(M$11,comboutfac,Query!$O75),HLOOKUP(M$11,index1970,Query!$O75)/M$9 * HLOOKUP(M$11,comboutfac,Query!$O75) /M$8))</f>
        <v>0.93285747197800861</v>
      </c>
      <c r="N41" s="110">
        <f>IF($J$7=1,HLOOKUP(N$11,index1970,Query!$O75)/N$9,IF($J$7=2,HLOOKUP(N$11,index1970,Query!$O75)/N$9 * HLOOKUP(N$11,comboutfac,Query!$O75),HLOOKUP(N$11,index1970,Query!$O75)/N$9 * HLOOKUP(N$11,comboutfac,Query!$O75) /N$8))</f>
        <v>0.93285747197800861</v>
      </c>
      <c r="O41" s="110">
        <f>IF($J$7=1,HLOOKUP(O$11,index1970,Query!$O75)/O$9,IF($J$7=2,HLOOKUP(O$11,index1970,Query!$O75)/O$9 * HLOOKUP(O$11,comboutfac,Query!$O75),HLOOKUP(O$11,index1970,Query!$O75)/O$9 * HLOOKUP(O$11,comboutfac,Query!$O75) /O$8))</f>
        <v>0.93285747197800839</v>
      </c>
      <c r="P41" s="110">
        <f>IF($J$7=1,HLOOKUP(P$11,index1970,Query!$O75)/P$9,IF($J$7=2,HLOOKUP(P$11,index1970,Query!$O75)/P$9 * HLOOKUP(P$11,comboutfac,Query!$O75),HLOOKUP(P$11,index1970,Query!$O75)/P$9 * HLOOKUP(P$11,comboutfac,Query!$O75) /P$8))</f>
        <v>0.93285747197800861</v>
      </c>
      <c r="Q41" s="110">
        <f>IF($J$7=1,HLOOKUP(Q$11,index1970,Query!$O75)/Q$9,IF($J$7=2,HLOOKUP(Q$11,index1970,Query!$O75)/Q$9 * HLOOKUP(Q$11,comboutfac,Query!$O75),HLOOKUP(Q$11,index1970,Query!$O75)/Q$9 * HLOOKUP(Q$11,comboutfac,Query!$O75) /Q$8))</f>
        <v>0.93285747197800861</v>
      </c>
      <c r="R41" s="110">
        <f>IF($J$7=1,HLOOKUP(R$11,index1970,Query!$O75)/R$9,IF($J$7=2,HLOOKUP(R$11,index1970,Query!$O75)/R$9 * HLOOKUP(R$11,comboutfac,Query!$O75),HLOOKUP(R$11,index1970,Query!$O75)/R$9 * HLOOKUP(R$11,comboutfac,Query!$O75) /R$8))</f>
        <v>1.3764166096274848</v>
      </c>
      <c r="S41" s="110">
        <f>IF($J$7=1,HLOOKUP(S$11,index1970,Query!$O75)/S$9,IF($J$7=2,HLOOKUP(S$11,index1970,Query!$O75)/S$9 * HLOOKUP(S$11,comboutfac,Query!$O75),HLOOKUP(S$11,index1970,Query!$O75)/S$9 * HLOOKUP(S$11,comboutfac,Query!$O75) /S$8))</f>
        <v>0.93285747197800861</v>
      </c>
      <c r="T41" s="110">
        <f>IF($J$7=1,HLOOKUP(T$11,index1970,Query!$O75)/T$9,IF($J$7=2,HLOOKUP(T$11,index1970,Query!$O75)/T$9 * HLOOKUP(T$11,comboutfac,Query!$O75),HLOOKUP(T$11,index1970,Query!$O75)/T$9 * HLOOKUP(T$11,comboutfac,Query!$O75) /T$8))</f>
        <v>0.93285747197800861</v>
      </c>
      <c r="U41" s="110">
        <f>IF($J$7=1,HLOOKUP(U$11,index1970,Query!$O75)/U$9,IF($J$7=2,HLOOKUP(U$11,index1970,Query!$O75)/U$9 * HLOOKUP(U$11,comboutfac,Query!$O75),HLOOKUP(U$11,index1970,Query!$O75)/U$9 * HLOOKUP(U$11,comboutfac,Query!$O75) /U$8))</f>
        <v>0.93285747197800861</v>
      </c>
      <c r="V41" s="110">
        <f>IF($J$7=1,HLOOKUP(V$11,index1970,Query!$O75)/V$9,IF($J$7=2,HLOOKUP(V$11,index1970,Query!$O75)/V$9 * HLOOKUP(V$11,comboutfac,Query!$O75),HLOOKUP(V$11,index1970,Query!$O75)/V$9 * HLOOKUP(V$11,comboutfac,Query!$O75) /V$8))</f>
        <v>0.93285747197800861</v>
      </c>
      <c r="W41" s="110">
        <f>IF($J$7=1,HLOOKUP(W$11,index1970,Query!$O75)/W$9,IF($J$7=2,HLOOKUP(W$11,index1970,Query!$O75)/W$9 * HLOOKUP(W$11,comboutfac,Query!$O75),HLOOKUP(W$11,index1970,Query!$O75)/W$9 * HLOOKUP(W$11,comboutfac,Query!$O75) /W$8))</f>
        <v>0.9328574719780085</v>
      </c>
      <c r="X41" s="110">
        <f>IF($J$7=1,HLOOKUP(X$11,index1970,Query!$O75)/X$9,IF($J$7=2,HLOOKUP(X$11,index1970,Query!$O75)/X$9 * HLOOKUP(X$11,comboutfac,Query!$O75),HLOOKUP(X$11,index1970,Query!$O75)/X$9 * HLOOKUP(X$11,comboutfac,Query!$O75) /X$8))</f>
        <v>0.93285747197800839</v>
      </c>
      <c r="Y41" s="110">
        <f t="shared" si="10"/>
        <v>0.93308835029371351</v>
      </c>
      <c r="Z41" s="110">
        <f t="shared" si="12"/>
        <v>0.93308835029371351</v>
      </c>
      <c r="AA41" s="110">
        <f t="shared" si="13"/>
        <v>0.93308835029371351</v>
      </c>
      <c r="AB41" s="687"/>
      <c r="AC41" s="687"/>
      <c r="AE41" s="671">
        <v>2012</v>
      </c>
      <c r="AF41" s="668">
        <f t="shared" si="2"/>
        <v>0</v>
      </c>
      <c r="AG41" s="669">
        <f>HLOOKUP(K$11,index1970,Query!$O75)/K$9*HLOOKUP(K$11,comboutfac,Query!$O75)</f>
        <v>0.93310230582287068</v>
      </c>
      <c r="AH41" s="669">
        <f>HLOOKUP(L$11,index1970,Query!$O75)/L$9*HLOOKUP(L$11,comboutfac,Query!$O75)</f>
        <v>0.93698305746926802</v>
      </c>
      <c r="AI41" s="110">
        <f>HLOOKUP(M$11,index1970,Query!$O75)/M$9 * HLOOKUP(M$11,comboutfac,Query!$O75)</f>
        <v>0.93712679214855055</v>
      </c>
      <c r="AJ41" s="110">
        <f>HLOOKUP(N$11,index1970,Query!$O75)/N$9 * HLOOKUP(N$11,comboutfac,Query!$O75)</f>
        <v>0.93985029285942712</v>
      </c>
      <c r="AK41" s="110">
        <f t="shared" si="14"/>
        <v>0.93332350866671532</v>
      </c>
      <c r="AL41" s="110">
        <f t="shared" si="15"/>
        <v>0.93333170154343437</v>
      </c>
      <c r="AM41" s="110">
        <f t="shared" si="11"/>
        <v>0.93348694108395436</v>
      </c>
    </row>
    <row r="42" spans="1:39" s="112" customFormat="1">
      <c r="A42" s="111">
        <f t="shared" si="4"/>
        <v>2013</v>
      </c>
      <c r="B42" s="110">
        <f>IF($J$7=1,HLOOKUP(B$11,index1970,Query!$O76)/B$9,IF($J$7=2,HLOOKUP(B$11,index1970,Query!$O76)/B$9 * HLOOKUP(B$11,comboutfac,Query!$O76),HLOOKUP(B$11,index1970,Query!$O76)/B$9 * HLOOKUP(B$11,comboutfac,Query!$O76) /B$8))</f>
        <v>0.94685033405767849</v>
      </c>
      <c r="C42" s="110">
        <f>IF($J$7=1,HLOOKUP(C$11,index1970,Query!$O76)/C$9,IF($J$7=2,HLOOKUP(C$11,index1970,Query!$O76)/C$9 * HLOOKUP(C$11,comboutfac,Query!$O76),HLOOKUP(C$11,index1970,Query!$O76)/C$9 * HLOOKUP(C$11,comboutfac,Query!$O76) /C$8))</f>
        <v>0.9468503340576786</v>
      </c>
      <c r="D42" s="667">
        <f>IF($J$7=1,HLOOKUP(D$11,index1970,Query!$O76)/D$9,IF($J$7=2,HLOOKUP(D$11,index1970,Query!$O76)/D$9*HLOOKUP(D$11,comboutfac,Query!$O76),HLOOKUP(D$11,index1970,Query!$O76)/D$9*HLOOKUP(D$11,comboutfac,Query!$O76)/D$8))</f>
        <v>0.9468503340576786</v>
      </c>
      <c r="E42" s="110">
        <f>IF($J$7=1,HLOOKUP(E$11,index1970,Query!$O76)/E$9,IF($J$7=2,HLOOKUP(E$11,index1970,Query!$O76)/E$9 * HLOOKUP(E$11,comboutfac,Query!$O76),HLOOKUP(E$11,index1970,Query!$O76)/E$9 * HLOOKUP(E$11,comboutfac,Query!$O76) /E$8))</f>
        <v>0.95273386375820079</v>
      </c>
      <c r="F42" s="110">
        <f>IF($J$7=1,HLOOKUP(F$11,index1970,Query!$O76)/F$9,IF($J$7=2,HLOOKUP(F$11,index1970,Query!$O76)/F$9 * HLOOKUP(F$11,comboutfac,Query!$O76),HLOOKUP(F$11,index1970,Query!$O76)/F$9 * HLOOKUP(F$11,comboutfac,Query!$O76) /F$8))</f>
        <v>0.9468503340576786</v>
      </c>
      <c r="G42" s="110">
        <f>IF($J$7=1,HLOOKUP(G$11,index1970,Query!$O76)/G$9,IF($J$7=2,HLOOKUP(G$11,index1970,Query!$O76)/G$9 * HLOOKUP(G$11,comboutfac,Query!$O76),HLOOKUP(G$11,index1970,Query!$O76)/G$9 * HLOOKUP(G$11,comboutfac,Query!$O76) /G$8))</f>
        <v>0.94685033405767849</v>
      </c>
      <c r="H42" s="110">
        <f>IF($J$7=1,HLOOKUP(H$11,index1970,Query!$O76)/H$9,IF($J$7=2,HLOOKUP(H$11,index1970,Query!$O76)/H$9 * HLOOKUP(H$11,comboutfac,Query!$O76),HLOOKUP(H$11,index1970,Query!$O76)/H$9 * HLOOKUP(H$11,comboutfac,Query!$O76) /H$8))</f>
        <v>0.9468503340576786</v>
      </c>
      <c r="I42" s="110">
        <f>IF($J$7=1,HLOOKUP(I$11,index1970,Query!$O76)/I$9,IF($J$7=2,HLOOKUP(I$11,index1970,Query!$O76)/I$9 * HLOOKUP(I$11,comboutfac,Query!$O76),HLOOKUP(I$11,index1970,Query!$O76)/I$9 * HLOOKUP(I$11,comboutfac,Query!$O76) /I$8))</f>
        <v>0.9468503340576786</v>
      </c>
      <c r="J42" s="110">
        <f>IF($J$7=1,HLOOKUP(J$11,index1970,Query!$O76)/J$9,IF($J$7=2,HLOOKUP(J$11,index1970,Query!$O76)/J$9 * HLOOKUP(J$11,comboutfac,Query!$O76),HLOOKUP(J$11,index1970,Query!$O76)/J$9 * HLOOKUP(J$11,comboutfac,Query!$O76) /J$8))</f>
        <v>0.9468503340576786</v>
      </c>
      <c r="K42" s="110">
        <f>IF($J$7=1,HLOOKUP(K$11,index1970,Query!$O76)/K$9,IF($J$7=2,HLOOKUP(K$11,index1970,Query!$O76)/K$9 * HLOOKUP(K$11,comboutfac,Query!$O76),HLOOKUP(K$11,index1970,Query!$O76)/K$9 * HLOOKUP(K$11,comboutfac,Query!$O76) /K$8))</f>
        <v>0.94873176944540372</v>
      </c>
      <c r="L42" s="110">
        <f>IF($J$7=1,HLOOKUP(L$11,index1970,Query!$O76)/L$9,IF($J$7=2,HLOOKUP(L$11,index1970,Query!$O76)/L$9 * HLOOKUP(L$11,comboutfac,Query!$O76),HLOOKUP(L$11,index1970,Query!$O76)/L$9 * HLOOKUP(L$11,comboutfac,Query!$O76) /L$8))</f>
        <v>0.9468503340576786</v>
      </c>
      <c r="M42" s="110">
        <f>IF($J$7=1,HLOOKUP(M$11,index1970,Query!$O76)/M$9,IF($J$7=2,HLOOKUP(M$11,index1970,Query!$O76)/M$9 * HLOOKUP(M$11,comboutfac,Query!$O76),HLOOKUP(M$11,index1970,Query!$O76)/M$9 * HLOOKUP(M$11,comboutfac,Query!$O76) /M$8))</f>
        <v>0.9468503340576786</v>
      </c>
      <c r="N42" s="110">
        <f>IF($J$7=1,HLOOKUP(N$11,index1970,Query!$O76)/N$9,IF($J$7=2,HLOOKUP(N$11,index1970,Query!$O76)/N$9 * HLOOKUP(N$11,comboutfac,Query!$O76),HLOOKUP(N$11,index1970,Query!$O76)/N$9 * HLOOKUP(N$11,comboutfac,Query!$O76) /N$8))</f>
        <v>0.9468503340576786</v>
      </c>
      <c r="O42" s="110">
        <f>IF($J$7=1,HLOOKUP(O$11,index1970,Query!$O76)/O$9,IF($J$7=2,HLOOKUP(O$11,index1970,Query!$O76)/O$9 * HLOOKUP(O$11,comboutfac,Query!$O76),HLOOKUP(O$11,index1970,Query!$O76)/O$9 * HLOOKUP(O$11,comboutfac,Query!$O76) /O$8))</f>
        <v>0.94685033405767849</v>
      </c>
      <c r="P42" s="110">
        <f>IF($J$7=1,HLOOKUP(P$11,index1970,Query!$O76)/P$9,IF($J$7=2,HLOOKUP(P$11,index1970,Query!$O76)/P$9 * HLOOKUP(P$11,comboutfac,Query!$O76),HLOOKUP(P$11,index1970,Query!$O76)/P$9 * HLOOKUP(P$11,comboutfac,Query!$O76) /P$8))</f>
        <v>0.94685033405767849</v>
      </c>
      <c r="Q42" s="110">
        <f>IF($J$7=1,HLOOKUP(Q$11,index1970,Query!$O76)/Q$9,IF($J$7=2,HLOOKUP(Q$11,index1970,Query!$O76)/Q$9 * HLOOKUP(Q$11,comboutfac,Query!$O76),HLOOKUP(Q$11,index1970,Query!$O76)/Q$9 * HLOOKUP(Q$11,comboutfac,Query!$O76) /Q$8))</f>
        <v>0.94685033405767849</v>
      </c>
      <c r="R42" s="110">
        <f>IF($J$7=1,HLOOKUP(R$11,index1970,Query!$O76)/R$9,IF($J$7=2,HLOOKUP(R$11,index1970,Query!$O76)/R$9 * HLOOKUP(R$11,comboutfac,Query!$O76),HLOOKUP(R$11,index1970,Query!$O76)/R$9 * HLOOKUP(R$11,comboutfac,Query!$O76) /R$8))</f>
        <v>1.4920356048361938</v>
      </c>
      <c r="S42" s="110">
        <f>IF($J$7=1,HLOOKUP(S$11,index1970,Query!$O76)/S$9,IF($J$7=2,HLOOKUP(S$11,index1970,Query!$O76)/S$9 * HLOOKUP(S$11,comboutfac,Query!$O76),HLOOKUP(S$11,index1970,Query!$O76)/S$9 * HLOOKUP(S$11,comboutfac,Query!$O76) /S$8))</f>
        <v>0.94685033405767849</v>
      </c>
      <c r="T42" s="110">
        <f>IF($J$7=1,HLOOKUP(T$11,index1970,Query!$O76)/T$9,IF($J$7=2,HLOOKUP(T$11,index1970,Query!$O76)/T$9 * HLOOKUP(T$11,comboutfac,Query!$O76),HLOOKUP(T$11,index1970,Query!$O76)/T$9 * HLOOKUP(T$11,comboutfac,Query!$O76) /T$8))</f>
        <v>0.94685033405767849</v>
      </c>
      <c r="U42" s="110">
        <f>IF($J$7=1,HLOOKUP(U$11,index1970,Query!$O76)/U$9,IF($J$7=2,HLOOKUP(U$11,index1970,Query!$O76)/U$9 * HLOOKUP(U$11,comboutfac,Query!$O76),HLOOKUP(U$11,index1970,Query!$O76)/U$9 * HLOOKUP(U$11,comboutfac,Query!$O76) /U$8))</f>
        <v>0.9468503340576786</v>
      </c>
      <c r="V42" s="110">
        <f>IF($J$7=1,HLOOKUP(V$11,index1970,Query!$O76)/V$9,IF($J$7=2,HLOOKUP(V$11,index1970,Query!$O76)/V$9 * HLOOKUP(V$11,comboutfac,Query!$O76),HLOOKUP(V$11,index1970,Query!$O76)/V$9 * HLOOKUP(V$11,comboutfac,Query!$O76) /V$8))</f>
        <v>0.94685033405767849</v>
      </c>
      <c r="W42" s="110">
        <f>IF($J$7=1,HLOOKUP(W$11,index1970,Query!$O76)/W$9,IF($J$7=2,HLOOKUP(W$11,index1970,Query!$O76)/W$9 * HLOOKUP(W$11,comboutfac,Query!$O76),HLOOKUP(W$11,index1970,Query!$O76)/W$9 * HLOOKUP(W$11,comboutfac,Query!$O76) /W$8))</f>
        <v>0.9468503340576786</v>
      </c>
      <c r="X42" s="110">
        <f>IF($J$7=1,HLOOKUP(X$11,index1970,Query!$O76)/X$9,IF($J$7=2,HLOOKUP(X$11,index1970,Query!$O76)/X$9 * HLOOKUP(X$11,comboutfac,Query!$O76),HLOOKUP(X$11,index1970,Query!$O76)/X$9 * HLOOKUP(X$11,comboutfac,Query!$O76) /X$8))</f>
        <v>0.94685033405767849</v>
      </c>
      <c r="Y42" s="110">
        <f t="shared" si="10"/>
        <v>0.9486245276283034</v>
      </c>
      <c r="Z42" s="110">
        <f t="shared" si="12"/>
        <v>0.9486245276283034</v>
      </c>
      <c r="AA42" s="110">
        <f t="shared" si="13"/>
        <v>0.9486245276283034</v>
      </c>
      <c r="AB42" s="687"/>
      <c r="AC42" s="687"/>
      <c r="AE42" s="671">
        <v>2013</v>
      </c>
      <c r="AF42" s="668">
        <f t="shared" si="2"/>
        <v>0</v>
      </c>
      <c r="AG42" s="669">
        <f>HLOOKUP(K$11,index1970,Query!$O76)/K$9*HLOOKUP(K$11,comboutfac,Query!$O76)</f>
        <v>0.94873176944540372</v>
      </c>
      <c r="AH42" s="669">
        <f>HLOOKUP(L$11,index1970,Query!$O76)/L$9*HLOOKUP(L$11,comboutfac,Query!$O76)</f>
        <v>0.95103424270062586</v>
      </c>
      <c r="AI42" s="110">
        <f>HLOOKUP(M$11,index1970,Query!$O76)/M$9 * HLOOKUP(M$11,comboutfac,Query!$O76)</f>
        <v>0.95032602232200913</v>
      </c>
      <c r="AJ42" s="110">
        <f>HLOOKUP(N$11,index1970,Query!$O76)/N$9 * HLOOKUP(N$11,comboutfac,Query!$O76)</f>
        <v>0.95446479224240577</v>
      </c>
      <c r="AK42" s="110">
        <f t="shared" si="14"/>
        <v>0.94886301042095134</v>
      </c>
      <c r="AL42" s="110">
        <f t="shared" si="15"/>
        <v>0.94882264185937015</v>
      </c>
      <c r="AM42" s="110">
        <f t="shared" si="11"/>
        <v>0.94905855174483278</v>
      </c>
    </row>
    <row r="43" spans="1:39" s="112" customFormat="1">
      <c r="A43" s="111">
        <f t="shared" si="4"/>
        <v>2014</v>
      </c>
      <c r="B43" s="110">
        <f>IF($J$7=1,HLOOKUP(B$11,index1970,Query!$O77)/B$9,IF($J$7=2,HLOOKUP(B$11,index1970,Query!$O77)/B$9 * HLOOKUP(B$11,comboutfac,Query!$O77),HLOOKUP(B$11,index1970,Query!$O77)/B$9 * HLOOKUP(B$11,comboutfac,Query!$O77) /B$8))</f>
        <v>0.96105308906854359</v>
      </c>
      <c r="C43" s="110">
        <f>IF($J$7=1,HLOOKUP(C$11,index1970,Query!$O77)/C$9,IF($J$7=2,HLOOKUP(C$11,index1970,Query!$O77)/C$9 * HLOOKUP(C$11,comboutfac,Query!$O77),HLOOKUP(C$11,index1970,Query!$O77)/C$9 * HLOOKUP(C$11,comboutfac,Query!$O77) /C$8))</f>
        <v>0.9610530890685437</v>
      </c>
      <c r="D43" s="667">
        <f>IF($J$7=1,HLOOKUP(D$11,index1970,Query!$O77)/D$9,IF($J$7=2,HLOOKUP(D$11,index1970,Query!$O77)/D$9*HLOOKUP(D$11,comboutfac,Query!$O77),HLOOKUP(D$11,index1970,Query!$O77)/D$9*HLOOKUP(D$11,comboutfac,Query!$O77)/D$8))</f>
        <v>0.9610530890685437</v>
      </c>
      <c r="E43" s="110">
        <f>IF($J$7=1,HLOOKUP(E$11,index1970,Query!$O77)/E$9,IF($J$7=2,HLOOKUP(E$11,index1970,Query!$O77)/E$9 * HLOOKUP(E$11,comboutfac,Query!$O77),HLOOKUP(E$11,index1970,Query!$O77)/E$9 * HLOOKUP(E$11,comboutfac,Query!$O77) /E$8))</f>
        <v>0.95987936773638738</v>
      </c>
      <c r="F43" s="110">
        <f>IF($J$7=1,HLOOKUP(F$11,index1970,Query!$O77)/F$9,IF($J$7=2,HLOOKUP(F$11,index1970,Query!$O77)/F$9 * HLOOKUP(F$11,comboutfac,Query!$O77),HLOOKUP(F$11,index1970,Query!$O77)/F$9 * HLOOKUP(F$11,comboutfac,Query!$O77) /F$8))</f>
        <v>0.9610530890685437</v>
      </c>
      <c r="G43" s="110">
        <f>IF($J$7=1,HLOOKUP(G$11,index1970,Query!$O77)/G$9,IF($J$7=2,HLOOKUP(G$11,index1970,Query!$O77)/G$9 * HLOOKUP(G$11,comboutfac,Query!$O77),HLOOKUP(G$11,index1970,Query!$O77)/G$9 * HLOOKUP(G$11,comboutfac,Query!$O77) /G$8))</f>
        <v>0.9610530890685437</v>
      </c>
      <c r="H43" s="110">
        <f>IF($J$7=1,HLOOKUP(H$11,index1970,Query!$O77)/H$9,IF($J$7=2,HLOOKUP(H$11,index1970,Query!$O77)/H$9 * HLOOKUP(H$11,comboutfac,Query!$O77),HLOOKUP(H$11,index1970,Query!$O77)/H$9 * HLOOKUP(H$11,comboutfac,Query!$O77) /H$8))</f>
        <v>0.9610530890685437</v>
      </c>
      <c r="I43" s="110">
        <f>IF($J$7=1,HLOOKUP(I$11,index1970,Query!$O77)/I$9,IF($J$7=2,HLOOKUP(I$11,index1970,Query!$O77)/I$9 * HLOOKUP(I$11,comboutfac,Query!$O77),HLOOKUP(I$11,index1970,Query!$O77)/I$9 * HLOOKUP(I$11,comboutfac,Query!$O77) /I$8))</f>
        <v>0.9610530890685437</v>
      </c>
      <c r="J43" s="110">
        <f>IF($J$7=1,HLOOKUP(J$11,index1970,Query!$O77)/J$9,IF($J$7=2,HLOOKUP(J$11,index1970,Query!$O77)/J$9 * HLOOKUP(J$11,comboutfac,Query!$O77),HLOOKUP(J$11,index1970,Query!$O77)/J$9 * HLOOKUP(J$11,comboutfac,Query!$O77) /J$8))</f>
        <v>0.9610530890685437</v>
      </c>
      <c r="K43" s="110">
        <f>IF($J$7=1,HLOOKUP(K$11,index1970,Query!$O77)/K$9,IF($J$7=2,HLOOKUP(K$11,index1970,Query!$O77)/K$9 * HLOOKUP(K$11,comboutfac,Query!$O77),HLOOKUP(K$11,index1970,Query!$O77)/K$9 * HLOOKUP(K$11,comboutfac,Query!$O77) /K$8))</f>
        <v>0.95987936773638727</v>
      </c>
      <c r="L43" s="110">
        <f>IF($J$7=1,HLOOKUP(L$11,index1970,Query!$O77)/L$9,IF($J$7=2,HLOOKUP(L$11,index1970,Query!$O77)/L$9 * HLOOKUP(L$11,comboutfac,Query!$O77),HLOOKUP(L$11,index1970,Query!$O77)/L$9 * HLOOKUP(L$11,comboutfac,Query!$O77) /L$8))</f>
        <v>0.9610530890685437</v>
      </c>
      <c r="M43" s="110">
        <f>IF($J$7=1,HLOOKUP(M$11,index1970,Query!$O77)/M$9,IF($J$7=2,HLOOKUP(M$11,index1970,Query!$O77)/M$9 * HLOOKUP(M$11,comboutfac,Query!$O77),HLOOKUP(M$11,index1970,Query!$O77)/M$9 * HLOOKUP(M$11,comboutfac,Query!$O77) /M$8))</f>
        <v>0.9610530890685437</v>
      </c>
      <c r="N43" s="110">
        <f>IF($J$7=1,HLOOKUP(N$11,index1970,Query!$O77)/N$9,IF($J$7=2,HLOOKUP(N$11,index1970,Query!$O77)/N$9 * HLOOKUP(N$11,comboutfac,Query!$O77),HLOOKUP(N$11,index1970,Query!$O77)/N$9 * HLOOKUP(N$11,comboutfac,Query!$O77) /N$8))</f>
        <v>0.9610530890685437</v>
      </c>
      <c r="O43" s="110">
        <f>IF($J$7=1,HLOOKUP(O$11,index1970,Query!$O77)/O$9,IF($J$7=2,HLOOKUP(O$11,index1970,Query!$O77)/O$9 * HLOOKUP(O$11,comboutfac,Query!$O77),HLOOKUP(O$11,index1970,Query!$O77)/O$9 * HLOOKUP(O$11,comboutfac,Query!$O77) /O$8))</f>
        <v>0.96105308906854359</v>
      </c>
      <c r="P43" s="110">
        <f>IF($J$7=1,HLOOKUP(P$11,index1970,Query!$O77)/P$9,IF($J$7=2,HLOOKUP(P$11,index1970,Query!$O77)/P$9 * HLOOKUP(P$11,comboutfac,Query!$O77),HLOOKUP(P$11,index1970,Query!$O77)/P$9 * HLOOKUP(P$11,comboutfac,Query!$O77) /P$8))</f>
        <v>0.9610530890685437</v>
      </c>
      <c r="Q43" s="110">
        <f>IF($J$7=1,HLOOKUP(Q$11,index1970,Query!$O77)/Q$9,IF($J$7=2,HLOOKUP(Q$11,index1970,Query!$O77)/Q$9 * HLOOKUP(Q$11,comboutfac,Query!$O77),HLOOKUP(Q$11,index1970,Query!$O77)/Q$9 * HLOOKUP(Q$11,comboutfac,Query!$O77) /Q$8))</f>
        <v>0.9610530890685437</v>
      </c>
      <c r="R43" s="110">
        <f>IF($J$7=1,HLOOKUP(R$11,index1970,Query!$O77)/R$9,IF($J$7=2,HLOOKUP(R$11,index1970,Query!$O77)/R$9 * HLOOKUP(R$11,comboutfac,Query!$O77),HLOOKUP(R$11,index1970,Query!$O77)/R$9 * HLOOKUP(R$11,comboutfac,Query!$O77) /R$8))</f>
        <v>1.448766572295944</v>
      </c>
      <c r="S43" s="110">
        <f>IF($J$7=1,HLOOKUP(S$11,index1970,Query!$O77)/S$9,IF($J$7=2,HLOOKUP(S$11,index1970,Query!$O77)/S$9 * HLOOKUP(S$11,comboutfac,Query!$O77),HLOOKUP(S$11,index1970,Query!$O77)/S$9 * HLOOKUP(S$11,comboutfac,Query!$O77) /S$8))</f>
        <v>0.9610530890685437</v>
      </c>
      <c r="T43" s="110">
        <f>IF($J$7=1,HLOOKUP(T$11,index1970,Query!$O77)/T$9,IF($J$7=2,HLOOKUP(T$11,index1970,Query!$O77)/T$9 * HLOOKUP(T$11,comboutfac,Query!$O77),HLOOKUP(T$11,index1970,Query!$O77)/T$9 * HLOOKUP(T$11,comboutfac,Query!$O77) /T$8))</f>
        <v>0.9610530890685437</v>
      </c>
      <c r="U43" s="110">
        <f>IF($J$7=1,HLOOKUP(U$11,index1970,Query!$O77)/U$9,IF($J$7=2,HLOOKUP(U$11,index1970,Query!$O77)/U$9 * HLOOKUP(U$11,comboutfac,Query!$O77),HLOOKUP(U$11,index1970,Query!$O77)/U$9 * HLOOKUP(U$11,comboutfac,Query!$O77) /U$8))</f>
        <v>0.96105308906854381</v>
      </c>
      <c r="V43" s="110">
        <f>IF($J$7=1,HLOOKUP(V$11,index1970,Query!$O77)/V$9,IF($J$7=2,HLOOKUP(V$11,index1970,Query!$O77)/V$9 * HLOOKUP(V$11,comboutfac,Query!$O77),HLOOKUP(V$11,index1970,Query!$O77)/V$9 * HLOOKUP(V$11,comboutfac,Query!$O77) /V$8))</f>
        <v>0.9610530890685437</v>
      </c>
      <c r="W43" s="110">
        <f>IF($J$7=1,HLOOKUP(W$11,index1970,Query!$O77)/W$9,IF($J$7=2,HLOOKUP(W$11,index1970,Query!$O77)/W$9 * HLOOKUP(W$11,comboutfac,Query!$O77),HLOOKUP(W$11,index1970,Query!$O77)/W$9 * HLOOKUP(W$11,comboutfac,Query!$O77) /W$8))</f>
        <v>0.9610530890685437</v>
      </c>
      <c r="X43" s="110">
        <f>IF($J$7=1,HLOOKUP(X$11,index1970,Query!$O77)/X$9,IF($J$7=2,HLOOKUP(X$11,index1970,Query!$O77)/X$9 * HLOOKUP(X$11,comboutfac,Query!$O77),HLOOKUP(X$11,index1970,Query!$O77)/X$9 * HLOOKUP(X$11,comboutfac,Query!$O77) /X$8))</f>
        <v>0.96105308906854359</v>
      </c>
      <c r="Y43" s="110">
        <f t="shared" si="10"/>
        <v>0.95994626985232012</v>
      </c>
      <c r="Z43" s="110">
        <f t="shared" si="12"/>
        <v>0.95994626985232012</v>
      </c>
      <c r="AA43" s="110">
        <f t="shared" si="13"/>
        <v>0.95994626985232012</v>
      </c>
      <c r="AB43" s="687"/>
      <c r="AC43" s="687"/>
      <c r="AE43" s="671">
        <v>2014</v>
      </c>
      <c r="AF43" s="668">
        <f t="shared" si="2"/>
        <v>0</v>
      </c>
      <c r="AG43" s="669">
        <f>HLOOKUP(K$11,index1970,Query!$O77)/K$9*HLOOKUP(K$11,comboutfac,Query!$O77)</f>
        <v>0.95987936773638727</v>
      </c>
      <c r="AH43" s="669">
        <f>HLOOKUP(L$11,index1970,Query!$O77)/L$9*HLOOKUP(L$11,comboutfac,Query!$O77)</f>
        <v>0.96348032475029521</v>
      </c>
      <c r="AI43" s="110">
        <f>HLOOKUP(M$11,index1970,Query!$O77)/M$9 * HLOOKUP(M$11,comboutfac,Query!$O77)</f>
        <v>0.96390741674307723</v>
      </c>
      <c r="AJ43" s="110">
        <f>HLOOKUP(N$11,index1970,Query!$O77)/N$9 * HLOOKUP(N$11,comboutfac,Query!$O77)</f>
        <v>0.96584413092816812</v>
      </c>
      <c r="AK43" s="110">
        <f t="shared" si="14"/>
        <v>0.96008462228617997</v>
      </c>
      <c r="AL43" s="110">
        <f t="shared" si="15"/>
        <v>0.96010896652976851</v>
      </c>
      <c r="AM43" s="110">
        <f t="shared" si="11"/>
        <v>0.96021935923831869</v>
      </c>
    </row>
    <row r="44" spans="1:39" s="112" customFormat="1">
      <c r="A44" s="111">
        <f t="shared" si="4"/>
        <v>2015</v>
      </c>
      <c r="B44" s="110">
        <f>IF($J$7=1,HLOOKUP(B$11,index1970,Query!$O78)/B$9,IF($J$7=2,HLOOKUP(B$11,index1970,Query!$O78)/B$9 * HLOOKUP(B$11,comboutfac,Query!$O78),HLOOKUP(B$11,index1970,Query!$O78)/B$9 * HLOOKUP(B$11,comboutfac,Query!$O78) /B$8))</f>
        <v>0.97162467304829747</v>
      </c>
      <c r="C44" s="110">
        <f>IF($J$7=1,HLOOKUP(C$11,index1970,Query!$O78)/C$9,IF($J$7=2,HLOOKUP(C$11,index1970,Query!$O78)/C$9 * HLOOKUP(C$11,comboutfac,Query!$O78),HLOOKUP(C$11,index1970,Query!$O78)/C$9 * HLOOKUP(C$11,comboutfac,Query!$O78) /C$8))</f>
        <v>0.97162467304829758</v>
      </c>
      <c r="D44" s="667">
        <f>IF($J$7=1,HLOOKUP(D$11,index1970,Query!$O78)/D$9,IF($J$7=2,HLOOKUP(D$11,index1970,Query!$O78)/D$9*HLOOKUP(D$11,comboutfac,Query!$O78),HLOOKUP(D$11,index1970,Query!$O78)/D$9*HLOOKUP(D$11,comboutfac,Query!$O78)/D$8))</f>
        <v>0.97162467304829747</v>
      </c>
      <c r="E44" s="110">
        <f>IF($J$7=1,HLOOKUP(E$11,index1970,Query!$O78)/E$9,IF($J$7=2,HLOOKUP(E$11,index1970,Query!$O78)/E$9 * HLOOKUP(E$11,comboutfac,Query!$O78),HLOOKUP(E$11,index1970,Query!$O78)/E$9 * HLOOKUP(E$11,comboutfac,Query!$O78) /E$8))</f>
        <v>0.96947816141375132</v>
      </c>
      <c r="F44" s="110">
        <f>IF($J$7=1,HLOOKUP(F$11,index1970,Query!$O78)/F$9,IF($J$7=2,HLOOKUP(F$11,index1970,Query!$O78)/F$9 * HLOOKUP(F$11,comboutfac,Query!$O78),HLOOKUP(F$11,index1970,Query!$O78)/F$9 * HLOOKUP(F$11,comboutfac,Query!$O78) /F$8))</f>
        <v>0.97162467304829747</v>
      </c>
      <c r="G44" s="110">
        <f>IF($J$7=1,HLOOKUP(G$11,index1970,Query!$O78)/G$9,IF($J$7=2,HLOOKUP(G$11,index1970,Query!$O78)/G$9 * HLOOKUP(G$11,comboutfac,Query!$O78),HLOOKUP(G$11,index1970,Query!$O78)/G$9 * HLOOKUP(G$11,comboutfac,Query!$O78) /G$8))</f>
        <v>0.97162467304829747</v>
      </c>
      <c r="H44" s="110">
        <f>IF($J$7=1,HLOOKUP(H$11,index1970,Query!$O78)/H$9,IF($J$7=2,HLOOKUP(H$11,index1970,Query!$O78)/H$9 * HLOOKUP(H$11,comboutfac,Query!$O78),HLOOKUP(H$11,index1970,Query!$O78)/H$9 * HLOOKUP(H$11,comboutfac,Query!$O78) /H$8))</f>
        <v>0.97162467304829747</v>
      </c>
      <c r="I44" s="110">
        <f>IF($J$7=1,HLOOKUP(I$11,index1970,Query!$O78)/I$9,IF($J$7=2,HLOOKUP(I$11,index1970,Query!$O78)/I$9 * HLOOKUP(I$11,comboutfac,Query!$O78),HLOOKUP(I$11,index1970,Query!$O78)/I$9 * HLOOKUP(I$11,comboutfac,Query!$O78) /I$8))</f>
        <v>0.97162467304829747</v>
      </c>
      <c r="J44" s="110">
        <f>IF($J$7=1,HLOOKUP(J$11,index1970,Query!$O78)/J$9,IF($J$7=2,HLOOKUP(J$11,index1970,Query!$O78)/J$9 * HLOOKUP(J$11,comboutfac,Query!$O78),HLOOKUP(J$11,index1970,Query!$O78)/J$9 * HLOOKUP(J$11,comboutfac,Query!$O78) /J$8))</f>
        <v>0.97162467304829747</v>
      </c>
      <c r="K44" s="110">
        <f>IF($J$7=1,HLOOKUP(K$11,index1970,Query!$O78)/K$9,IF($J$7=2,HLOOKUP(K$11,index1970,Query!$O78)/K$9 * HLOOKUP(K$11,comboutfac,Query!$O78),HLOOKUP(K$11,index1970,Query!$O78)/K$9 * HLOOKUP(K$11,comboutfac,Query!$O78) /K$8))</f>
        <v>0.96947816141375109</v>
      </c>
      <c r="L44" s="110">
        <f>IF($J$7=1,HLOOKUP(L$11,index1970,Query!$O78)/L$9,IF($J$7=2,HLOOKUP(L$11,index1970,Query!$O78)/L$9 * HLOOKUP(L$11,comboutfac,Query!$O78),HLOOKUP(L$11,index1970,Query!$O78)/L$9 * HLOOKUP(L$11,comboutfac,Query!$O78) /L$8))</f>
        <v>0.97162467304829758</v>
      </c>
      <c r="M44" s="110">
        <f>IF($J$7=1,HLOOKUP(M$11,index1970,Query!$O78)/M$9,IF($J$7=2,HLOOKUP(M$11,index1970,Query!$O78)/M$9 * HLOOKUP(M$11,comboutfac,Query!$O78),HLOOKUP(M$11,index1970,Query!$O78)/M$9 * HLOOKUP(M$11,comboutfac,Query!$O78) /M$8))</f>
        <v>0.97162467304829758</v>
      </c>
      <c r="N44" s="110">
        <f>IF($J$7=1,HLOOKUP(N$11,index1970,Query!$O78)/N$9,IF($J$7=2,HLOOKUP(N$11,index1970,Query!$O78)/N$9 * HLOOKUP(N$11,comboutfac,Query!$O78),HLOOKUP(N$11,index1970,Query!$O78)/N$9 * HLOOKUP(N$11,comboutfac,Query!$O78) /N$8))</f>
        <v>0.97162467304829758</v>
      </c>
      <c r="O44" s="110">
        <f>IF($J$7=1,HLOOKUP(O$11,index1970,Query!$O78)/O$9,IF($J$7=2,HLOOKUP(O$11,index1970,Query!$O78)/O$9 * HLOOKUP(O$11,comboutfac,Query!$O78),HLOOKUP(O$11,index1970,Query!$O78)/O$9 * HLOOKUP(O$11,comboutfac,Query!$O78) /O$8))</f>
        <v>0.97162467304829747</v>
      </c>
      <c r="P44" s="110">
        <f>IF($J$7=1,HLOOKUP(P$11,index1970,Query!$O78)/P$9,IF($J$7=2,HLOOKUP(P$11,index1970,Query!$O78)/P$9 * HLOOKUP(P$11,comboutfac,Query!$O78),HLOOKUP(P$11,index1970,Query!$O78)/P$9 * HLOOKUP(P$11,comboutfac,Query!$O78) /P$8))</f>
        <v>0.97162467304829747</v>
      </c>
      <c r="Q44" s="110">
        <f>IF($J$7=1,HLOOKUP(Q$11,index1970,Query!$O78)/Q$9,IF($J$7=2,HLOOKUP(Q$11,index1970,Query!$O78)/Q$9 * HLOOKUP(Q$11,comboutfac,Query!$O78),HLOOKUP(Q$11,index1970,Query!$O78)/Q$9 * HLOOKUP(Q$11,comboutfac,Query!$O78) /Q$8))</f>
        <v>0.97162467304829747</v>
      </c>
      <c r="R44" s="110">
        <f>IF($J$7=1,HLOOKUP(R$11,index1970,Query!$O78)/R$9,IF($J$7=2,HLOOKUP(R$11,index1970,Query!$O78)/R$9 * HLOOKUP(R$11,comboutfac,Query!$O78),HLOOKUP(R$11,index1970,Query!$O78)/R$9 * HLOOKUP(R$11,comboutfac,Query!$O78) /R$8))</f>
        <v>1.3632893445304832</v>
      </c>
      <c r="S44" s="110">
        <f>IF($J$7=1,HLOOKUP(S$11,index1970,Query!$O78)/S$9,IF($J$7=2,HLOOKUP(S$11,index1970,Query!$O78)/S$9 * HLOOKUP(S$11,comboutfac,Query!$O78),HLOOKUP(S$11,index1970,Query!$O78)/S$9 * HLOOKUP(S$11,comboutfac,Query!$O78) /S$8))</f>
        <v>0.97162467304829747</v>
      </c>
      <c r="T44" s="110">
        <f>IF($J$7=1,HLOOKUP(T$11,index1970,Query!$O78)/T$9,IF($J$7=2,HLOOKUP(T$11,index1970,Query!$O78)/T$9 * HLOOKUP(T$11,comboutfac,Query!$O78),HLOOKUP(T$11,index1970,Query!$O78)/T$9 * HLOOKUP(T$11,comboutfac,Query!$O78) /T$8))</f>
        <v>0.97162467304829747</v>
      </c>
      <c r="U44" s="110">
        <f>IF($J$7=1,HLOOKUP(U$11,index1970,Query!$O78)/U$9,IF($J$7=2,HLOOKUP(U$11,index1970,Query!$O78)/U$9 * HLOOKUP(U$11,comboutfac,Query!$O78),HLOOKUP(U$11,index1970,Query!$O78)/U$9 * HLOOKUP(U$11,comboutfac,Query!$O78) /U$8))</f>
        <v>0.97162467304829758</v>
      </c>
      <c r="V44" s="110">
        <f>IF($J$7=1,HLOOKUP(V$11,index1970,Query!$O78)/V$9,IF($J$7=2,HLOOKUP(V$11,index1970,Query!$O78)/V$9 * HLOOKUP(V$11,comboutfac,Query!$O78),HLOOKUP(V$11,index1970,Query!$O78)/V$9 * HLOOKUP(V$11,comboutfac,Query!$O78) /V$8))</f>
        <v>0.97162467304829747</v>
      </c>
      <c r="W44" s="110">
        <f>IF($J$7=1,HLOOKUP(W$11,index1970,Query!$O78)/W$9,IF($J$7=2,HLOOKUP(W$11,index1970,Query!$O78)/W$9 * HLOOKUP(W$11,comboutfac,Query!$O78),HLOOKUP(W$11,index1970,Query!$O78)/W$9 * HLOOKUP(W$11,comboutfac,Query!$O78) /W$8))</f>
        <v>0.97162467304829747</v>
      </c>
      <c r="X44" s="110">
        <f>IF($J$7=1,HLOOKUP(X$11,index1970,Query!$O78)/X$9,IF($J$7=2,HLOOKUP(X$11,index1970,Query!$O78)/X$9 * HLOOKUP(X$11,comboutfac,Query!$O78),HLOOKUP(X$11,index1970,Query!$O78)/X$9 * HLOOKUP(X$11,comboutfac,Query!$O78) /X$8))</f>
        <v>0.97162467304829747</v>
      </c>
      <c r="Y44" s="110">
        <f t="shared" si="10"/>
        <v>0.96960051257692026</v>
      </c>
      <c r="Z44" s="110">
        <f t="shared" si="12"/>
        <v>0.96960051257692026</v>
      </c>
      <c r="AA44" s="110">
        <f t="shared" si="13"/>
        <v>0.96960051257692026</v>
      </c>
      <c r="AB44" s="687"/>
      <c r="AC44" s="687"/>
      <c r="AE44" s="671">
        <v>2015</v>
      </c>
      <c r="AF44" s="668">
        <f t="shared" si="2"/>
        <v>0</v>
      </c>
      <c r="AG44" s="669">
        <f>HLOOKUP(K$11,index1970,Query!$O78)/K$9*HLOOKUP(K$11,comboutfac,Query!$O78)</f>
        <v>0.96947816141375109</v>
      </c>
      <c r="AH44" s="669">
        <f>HLOOKUP(L$11,index1970,Query!$O78)/L$9*HLOOKUP(L$11,comboutfac,Query!$O78)</f>
        <v>0.97423640016945146</v>
      </c>
      <c r="AI44" s="110">
        <f>HLOOKUP(M$11,index1970,Query!$O78)/M$9 * HLOOKUP(M$11,comboutfac,Query!$O78)</f>
        <v>0.97594918014310106</v>
      </c>
      <c r="AJ44" s="110">
        <f>HLOOKUP(N$11,index1970,Query!$O78)/N$9 * HLOOKUP(N$11,comboutfac,Query!$O78)</f>
        <v>0.97732616662974503</v>
      </c>
      <c r="AK44" s="110">
        <f t="shared" si="14"/>
        <v>0.96974938102282604</v>
      </c>
      <c r="AL44" s="110">
        <f t="shared" si="15"/>
        <v>0.96984700948132407</v>
      </c>
      <c r="AM44" s="110">
        <f t="shared" si="11"/>
        <v>0.96992549771106273</v>
      </c>
    </row>
    <row r="45" spans="1:39" s="112" customFormat="1">
      <c r="A45" s="111">
        <f t="shared" si="4"/>
        <v>2016</v>
      </c>
      <c r="B45" s="110">
        <f>IF($J$7=1,HLOOKUP(B$11,index1970,Query!$O79)/B$9,IF($J$7=2,HLOOKUP(B$11,index1970,Query!$O79)/B$9 * HLOOKUP(B$11,comboutfac,Query!$O79),HLOOKUP(B$11,index1970,Query!$O79)/B$9 * HLOOKUP(B$11,comboutfac,Query!$O79) /B$8))</f>
        <v>0.98328416912487715</v>
      </c>
      <c r="C45" s="110">
        <f>IF($J$7=1,HLOOKUP(C$11,index1970,Query!$O79)/C$9,IF($J$7=2,HLOOKUP(C$11,index1970,Query!$O79)/C$9 * HLOOKUP(C$11,comboutfac,Query!$O79),HLOOKUP(C$11,index1970,Query!$O79)/C$9 * HLOOKUP(C$11,comboutfac,Query!$O79) /C$8))</f>
        <v>0.98328416912487726</v>
      </c>
      <c r="D45" s="667">
        <f>IF($J$7=1,HLOOKUP(D$11,index1970,Query!$O79)/D$9,IF($J$7=2,HLOOKUP(D$11,index1970,Query!$O79)/D$9*HLOOKUP(D$11,comboutfac,Query!$O79),HLOOKUP(D$11,index1970,Query!$O79)/D$9*HLOOKUP(D$11,comboutfac,Query!$O79)/D$8))</f>
        <v>0.98328416912487715</v>
      </c>
      <c r="E45" s="110">
        <f>IF($J$7=1,HLOOKUP(E$11,index1970,Query!$O79)/E$9,IF($J$7=2,HLOOKUP(E$11,index1970,Query!$O79)/E$9 * HLOOKUP(E$11,comboutfac,Query!$O79),HLOOKUP(E$11,index1970,Query!$O79)/E$9 * HLOOKUP(E$11,comboutfac,Query!$O79) /E$8))</f>
        <v>0.9813542688910698</v>
      </c>
      <c r="F45" s="110">
        <f>IF($J$7=1,HLOOKUP(F$11,index1970,Query!$O79)/F$9,IF($J$7=2,HLOOKUP(F$11,index1970,Query!$O79)/F$9 * HLOOKUP(F$11,comboutfac,Query!$O79),HLOOKUP(F$11,index1970,Query!$O79)/F$9 * HLOOKUP(F$11,comboutfac,Query!$O79) /F$8))</f>
        <v>0.98328416912487715</v>
      </c>
      <c r="G45" s="110">
        <f>IF($J$7=1,HLOOKUP(G$11,index1970,Query!$O79)/G$9,IF($J$7=2,HLOOKUP(G$11,index1970,Query!$O79)/G$9 * HLOOKUP(G$11,comboutfac,Query!$O79),HLOOKUP(G$11,index1970,Query!$O79)/G$9 * HLOOKUP(G$11,comboutfac,Query!$O79) /G$8))</f>
        <v>0.98328416912487715</v>
      </c>
      <c r="H45" s="110">
        <f>IF($J$7=1,HLOOKUP(H$11,index1970,Query!$O79)/H$9,IF($J$7=2,HLOOKUP(H$11,index1970,Query!$O79)/H$9 * HLOOKUP(H$11,comboutfac,Query!$O79),HLOOKUP(H$11,index1970,Query!$O79)/H$9 * HLOOKUP(H$11,comboutfac,Query!$O79) /H$8))</f>
        <v>0.98328416912487715</v>
      </c>
      <c r="I45" s="110">
        <f>IF($J$7=1,HLOOKUP(I$11,index1970,Query!$O79)/I$9,IF($J$7=2,HLOOKUP(I$11,index1970,Query!$O79)/I$9 * HLOOKUP(I$11,comboutfac,Query!$O79),HLOOKUP(I$11,index1970,Query!$O79)/I$9 * HLOOKUP(I$11,comboutfac,Query!$O79) /I$8))</f>
        <v>0.98328416912487715</v>
      </c>
      <c r="J45" s="110">
        <f>IF($J$7=1,HLOOKUP(J$11,index1970,Query!$O79)/J$9,IF($J$7=2,HLOOKUP(J$11,index1970,Query!$O79)/J$9 * HLOOKUP(J$11,comboutfac,Query!$O79),HLOOKUP(J$11,index1970,Query!$O79)/J$9 * HLOOKUP(J$11,comboutfac,Query!$O79) /J$8))</f>
        <v>0.98328416912487715</v>
      </c>
      <c r="K45" s="110">
        <f>IF($J$7=1,HLOOKUP(K$11,index1970,Query!$O79)/K$9,IF($J$7=2,HLOOKUP(K$11,index1970,Query!$O79)/K$9 * HLOOKUP(K$11,comboutfac,Query!$O79),HLOOKUP(K$11,index1970,Query!$O79)/K$9 * HLOOKUP(K$11,comboutfac,Query!$O79) /K$8))</f>
        <v>0.98135426889106969</v>
      </c>
      <c r="L45" s="110">
        <f>IF($J$7=1,HLOOKUP(L$11,index1970,Query!$O79)/L$9,IF($J$7=2,HLOOKUP(L$11,index1970,Query!$O79)/L$9 * HLOOKUP(L$11,comboutfac,Query!$O79),HLOOKUP(L$11,index1970,Query!$O79)/L$9 * HLOOKUP(L$11,comboutfac,Query!$O79) /L$8))</f>
        <v>0.98328416912487726</v>
      </c>
      <c r="M45" s="110">
        <f>IF($J$7=1,HLOOKUP(M$11,index1970,Query!$O79)/M$9,IF($J$7=2,HLOOKUP(M$11,index1970,Query!$O79)/M$9 * HLOOKUP(M$11,comboutfac,Query!$O79),HLOOKUP(M$11,index1970,Query!$O79)/M$9 * HLOOKUP(M$11,comboutfac,Query!$O79) /M$8))</f>
        <v>0.98328416912487726</v>
      </c>
      <c r="N45" s="110">
        <f>IF($J$7=1,HLOOKUP(N$11,index1970,Query!$O79)/N$9,IF($J$7=2,HLOOKUP(N$11,index1970,Query!$O79)/N$9 * HLOOKUP(N$11,comboutfac,Query!$O79),HLOOKUP(N$11,index1970,Query!$O79)/N$9 * HLOOKUP(N$11,comboutfac,Query!$O79) /N$8))</f>
        <v>0.98328416912487726</v>
      </c>
      <c r="O45" s="110">
        <f>IF($J$7=1,HLOOKUP(O$11,index1970,Query!$O79)/O$9,IF($J$7=2,HLOOKUP(O$11,index1970,Query!$O79)/O$9 * HLOOKUP(O$11,comboutfac,Query!$O79),HLOOKUP(O$11,index1970,Query!$O79)/O$9 * HLOOKUP(O$11,comboutfac,Query!$O79) /O$8))</f>
        <v>0.98328416912487715</v>
      </c>
      <c r="P45" s="110">
        <f>IF($J$7=1,HLOOKUP(P$11,index1970,Query!$O79)/P$9,IF($J$7=2,HLOOKUP(P$11,index1970,Query!$O79)/P$9 * HLOOKUP(P$11,comboutfac,Query!$O79),HLOOKUP(P$11,index1970,Query!$O79)/P$9 * HLOOKUP(P$11,comboutfac,Query!$O79) /P$8))</f>
        <v>0.98328416912487715</v>
      </c>
      <c r="Q45" s="110">
        <f>IF($J$7=1,HLOOKUP(Q$11,index1970,Query!$O79)/Q$9,IF($J$7=2,HLOOKUP(Q$11,index1970,Query!$O79)/Q$9 * HLOOKUP(Q$11,comboutfac,Query!$O79),HLOOKUP(Q$11,index1970,Query!$O79)/Q$9 * HLOOKUP(Q$11,comboutfac,Query!$O79) /Q$8))</f>
        <v>0.98328416912487715</v>
      </c>
      <c r="R45" s="110">
        <f>IF($J$7=1,HLOOKUP(R$11,index1970,Query!$O79)/R$9,IF($J$7=2,HLOOKUP(R$11,index1970,Query!$O79)/R$9 * HLOOKUP(R$11,comboutfac,Query!$O79),HLOOKUP(R$11,index1970,Query!$O79)/R$9 * HLOOKUP(R$11,comboutfac,Query!$O79) /R$8))</f>
        <v>0.94339622641509435</v>
      </c>
      <c r="S45" s="110">
        <f>IF($J$7=1,HLOOKUP(S$11,index1970,Query!$O79)/S$9,IF($J$7=2,HLOOKUP(S$11,index1970,Query!$O79)/S$9 * HLOOKUP(S$11,comboutfac,Query!$O79),HLOOKUP(S$11,index1970,Query!$O79)/S$9 * HLOOKUP(S$11,comboutfac,Query!$O79) /S$8))</f>
        <v>0.98328416912487715</v>
      </c>
      <c r="T45" s="110">
        <f>IF($J$7=1,HLOOKUP(T$11,index1970,Query!$O79)/T$9,IF($J$7=2,HLOOKUP(T$11,index1970,Query!$O79)/T$9 * HLOOKUP(T$11,comboutfac,Query!$O79),HLOOKUP(T$11,index1970,Query!$O79)/T$9 * HLOOKUP(T$11,comboutfac,Query!$O79) /T$8))</f>
        <v>0.98328416912487715</v>
      </c>
      <c r="U45" s="110">
        <f>IF($J$7=1,HLOOKUP(U$11,index1970,Query!$O79)/U$9,IF($J$7=2,HLOOKUP(U$11,index1970,Query!$O79)/U$9 * HLOOKUP(U$11,comboutfac,Query!$O79),HLOOKUP(U$11,index1970,Query!$O79)/U$9 * HLOOKUP(U$11,comboutfac,Query!$O79) /U$8))</f>
        <v>0.98328416912487715</v>
      </c>
      <c r="V45" s="110">
        <f>IF($J$7=1,HLOOKUP(V$11,index1970,Query!$O79)/V$9,IF($J$7=2,HLOOKUP(V$11,index1970,Query!$O79)/V$9 * HLOOKUP(V$11,comboutfac,Query!$O79),HLOOKUP(V$11,index1970,Query!$O79)/V$9 * HLOOKUP(V$11,comboutfac,Query!$O79) /V$8))</f>
        <v>0.98328416912487715</v>
      </c>
      <c r="W45" s="110">
        <f>IF($J$7=1,HLOOKUP(W$11,index1970,Query!$O79)/W$9,IF($J$7=2,HLOOKUP(W$11,index1970,Query!$O79)/W$9 * HLOOKUP(W$11,comboutfac,Query!$O79),HLOOKUP(W$11,index1970,Query!$O79)/W$9 * HLOOKUP(W$11,comboutfac,Query!$O79) /W$8))</f>
        <v>0.98328416912487715</v>
      </c>
      <c r="X45" s="110">
        <f>IF($J$7=1,HLOOKUP(X$11,index1970,Query!$O79)/X$9,IF($J$7=2,HLOOKUP(X$11,index1970,Query!$O79)/X$9 * HLOOKUP(X$11,comboutfac,Query!$O79),HLOOKUP(X$11,index1970,Query!$O79)/X$9 * HLOOKUP(X$11,comboutfac,Query!$O79) /X$8))</f>
        <v>0.98328416912487715</v>
      </c>
      <c r="Y45" s="110">
        <f t="shared" si="10"/>
        <v>0.98146427320439666</v>
      </c>
      <c r="Z45" s="110">
        <f t="shared" si="12"/>
        <v>0.98146427320439666</v>
      </c>
      <c r="AA45" s="110">
        <f t="shared" si="13"/>
        <v>0.98146427320439666</v>
      </c>
      <c r="AB45" s="687"/>
      <c r="AC45" s="687"/>
      <c r="AE45" s="671">
        <v>2016</v>
      </c>
      <c r="AF45" s="668">
        <f t="shared" si="2"/>
        <v>0</v>
      </c>
      <c r="AG45" s="669">
        <f>HLOOKUP(K$11,index1970,Query!$O79)/K$9*HLOOKUP(K$11,comboutfac,Query!$O79)</f>
        <v>0.98135426889106969</v>
      </c>
      <c r="AH45" s="669">
        <f>HLOOKUP(L$11,index1970,Query!$O79)/L$9*HLOOKUP(L$11,comboutfac,Query!$O79)</f>
        <v>0.98742424287118991</v>
      </c>
      <c r="AI45" s="110">
        <f>HLOOKUP(M$11,index1970,Query!$O79)/M$9 * HLOOKUP(M$11,comboutfac,Query!$O79)</f>
        <v>0.99120684798426761</v>
      </c>
      <c r="AJ45" s="110">
        <f>HLOOKUP(N$11,index1970,Query!$O79)/N$9 * HLOOKUP(N$11,comboutfac,Query!$O79)</f>
        <v>0.99120684798426761</v>
      </c>
      <c r="AK45" s="110">
        <f t="shared" si="14"/>
        <v>0.98170025740793654</v>
      </c>
      <c r="AL45" s="110">
        <f t="shared" si="15"/>
        <v>0.98191586589938196</v>
      </c>
      <c r="AM45" s="110">
        <f t="shared" si="11"/>
        <v>0.98191586589938196</v>
      </c>
    </row>
    <row r="46" spans="1:39" s="112" customFormat="1">
      <c r="A46" s="111">
        <f t="shared" si="4"/>
        <v>2017</v>
      </c>
      <c r="B46" s="110">
        <f>IF($J$7=1,HLOOKUP(B$11,index1970,Query!$O80)/B$9,IF($J$7=2,HLOOKUP(B$11,index1970,Query!$O80)/B$9 * HLOOKUP(B$11,comboutfac,Query!$O80),HLOOKUP(B$11,index1970,Query!$O80)/B$9 * HLOOKUP(B$11,comboutfac,Query!$O80) /B$8))</f>
        <v>1</v>
      </c>
      <c r="C46" s="110">
        <f>IF($J$7=1,HLOOKUP(C$11,index1970,Query!$O80)/C$9,IF($J$7=2,HLOOKUP(C$11,index1970,Query!$O80)/C$9 * HLOOKUP(C$11,comboutfac,Query!$O80),HLOOKUP(C$11,index1970,Query!$O80)/C$9 * HLOOKUP(C$11,comboutfac,Query!$O80) /C$8))</f>
        <v>1</v>
      </c>
      <c r="D46" s="667">
        <f>IF($J$7=1,HLOOKUP(D$11,index1970,Query!$O80)/D$9,IF($J$7=2,HLOOKUP(D$11,index1970,Query!$O80)/D$9*HLOOKUP(D$11,comboutfac,Query!$O80),HLOOKUP(D$11,index1970,Query!$O80)/D$9*HLOOKUP(D$11,comboutfac,Query!$O80)/D$8))</f>
        <v>1</v>
      </c>
      <c r="E46" s="110">
        <f>IF($J$7=1,HLOOKUP(E$11,index1970,Query!$O80)/E$9,IF($J$7=2,HLOOKUP(E$11,index1970,Query!$O80)/E$9 * HLOOKUP(E$11,comboutfac,Query!$O80),HLOOKUP(E$11,index1970,Query!$O80)/E$9 * HLOOKUP(E$11,comboutfac,Query!$O80) /E$8))</f>
        <v>1</v>
      </c>
      <c r="F46" s="110">
        <f>IF($J$7=1,HLOOKUP(F$11,index1970,Query!$O80)/F$9,IF($J$7=2,HLOOKUP(F$11,index1970,Query!$O80)/F$9 * HLOOKUP(F$11,comboutfac,Query!$O80),HLOOKUP(F$11,index1970,Query!$O80)/F$9 * HLOOKUP(F$11,comboutfac,Query!$O80) /F$8))</f>
        <v>1</v>
      </c>
      <c r="G46" s="110">
        <f>IF($J$7=1,HLOOKUP(G$11,index1970,Query!$O80)/G$9,IF($J$7=2,HLOOKUP(G$11,index1970,Query!$O80)/G$9 * HLOOKUP(G$11,comboutfac,Query!$O80),HLOOKUP(G$11,index1970,Query!$O80)/G$9 * HLOOKUP(G$11,comboutfac,Query!$O80) /G$8))</f>
        <v>1</v>
      </c>
      <c r="H46" s="110">
        <f>IF($J$7=1,HLOOKUP(H$11,index1970,Query!$O80)/H$9,IF($J$7=2,HLOOKUP(H$11,index1970,Query!$O80)/H$9 * HLOOKUP(H$11,comboutfac,Query!$O80),HLOOKUP(H$11,index1970,Query!$O80)/H$9 * HLOOKUP(H$11,comboutfac,Query!$O80) /H$8))</f>
        <v>1</v>
      </c>
      <c r="I46" s="110">
        <f>IF($J$7=1,HLOOKUP(I$11,index1970,Query!$O80)/I$9,IF($J$7=2,HLOOKUP(I$11,index1970,Query!$O80)/I$9 * HLOOKUP(I$11,comboutfac,Query!$O80),HLOOKUP(I$11,index1970,Query!$O80)/I$9 * HLOOKUP(I$11,comboutfac,Query!$O80) /I$8))</f>
        <v>1</v>
      </c>
      <c r="J46" s="110">
        <f>IF($J$7=1,HLOOKUP(J$11,index1970,Query!$O80)/J$9,IF($J$7=2,HLOOKUP(J$11,index1970,Query!$O80)/J$9 * HLOOKUP(J$11,comboutfac,Query!$O80),HLOOKUP(J$11,index1970,Query!$O80)/J$9 * HLOOKUP(J$11,comboutfac,Query!$O80) /J$8))</f>
        <v>1</v>
      </c>
      <c r="K46" s="110">
        <f>IF($J$7=1,HLOOKUP(K$11,index1970,Query!$O80)/K$9,IF($J$7=2,HLOOKUP(K$11,index1970,Query!$O80)/K$9 * HLOOKUP(K$11,comboutfac,Query!$O80),HLOOKUP(K$11,index1970,Query!$O80)/K$9 * HLOOKUP(K$11,comboutfac,Query!$O80) /K$8))</f>
        <v>1</v>
      </c>
      <c r="L46" s="110">
        <f>IF($J$7=1,HLOOKUP(L$11,index1970,Query!$O80)/L$9,IF($J$7=2,HLOOKUP(L$11,index1970,Query!$O80)/L$9 * HLOOKUP(L$11,comboutfac,Query!$O80),HLOOKUP(L$11,index1970,Query!$O80)/L$9 * HLOOKUP(L$11,comboutfac,Query!$O80) /L$8))</f>
        <v>1</v>
      </c>
      <c r="M46" s="110">
        <f>IF($J$7=1,HLOOKUP(M$11,index1970,Query!$O80)/M$9,IF($J$7=2,HLOOKUP(M$11,index1970,Query!$O80)/M$9 * HLOOKUP(M$11,comboutfac,Query!$O80),HLOOKUP(M$11,index1970,Query!$O80)/M$9 * HLOOKUP(M$11,comboutfac,Query!$O80) /M$8))</f>
        <v>1</v>
      </c>
      <c r="N46" s="110">
        <f>IF($J$7=1,HLOOKUP(N$11,index1970,Query!$O80)/N$9,IF($J$7=2,HLOOKUP(N$11,index1970,Query!$O80)/N$9 * HLOOKUP(N$11,comboutfac,Query!$O80),HLOOKUP(N$11,index1970,Query!$O80)/N$9 * HLOOKUP(N$11,comboutfac,Query!$O80) /N$8))</f>
        <v>1</v>
      </c>
      <c r="O46" s="110">
        <f>IF($J$7=1,HLOOKUP(O$11,index1970,Query!$O80)/O$9,IF($J$7=2,HLOOKUP(O$11,index1970,Query!$O80)/O$9 * HLOOKUP(O$11,comboutfac,Query!$O80),HLOOKUP(O$11,index1970,Query!$O80)/O$9 * HLOOKUP(O$11,comboutfac,Query!$O80) /O$8))</f>
        <v>1</v>
      </c>
      <c r="P46" s="110">
        <f>IF($J$7=1,HLOOKUP(P$11,index1970,Query!$O80)/P$9,IF($J$7=2,HLOOKUP(P$11,index1970,Query!$O80)/P$9 * HLOOKUP(P$11,comboutfac,Query!$O80),HLOOKUP(P$11,index1970,Query!$O80)/P$9 * HLOOKUP(P$11,comboutfac,Query!$O80) /P$8))</f>
        <v>1</v>
      </c>
      <c r="Q46" s="110">
        <f>IF($J$7=1,HLOOKUP(Q$11,index1970,Query!$O80)/Q$9,IF($J$7=2,HLOOKUP(Q$11,index1970,Query!$O80)/Q$9 * HLOOKUP(Q$11,comboutfac,Query!$O80),HLOOKUP(Q$11,index1970,Query!$O80)/Q$9 * HLOOKUP(Q$11,comboutfac,Query!$O80) /Q$8))</f>
        <v>1</v>
      </c>
      <c r="R46" s="110">
        <f>IF($J$7=1,HLOOKUP(R$11,index1970,Query!$O80)/R$9,IF($J$7=2,HLOOKUP(R$11,index1970,Query!$O80)/R$9 * HLOOKUP(R$11,comboutfac,Query!$O80),HLOOKUP(R$11,index1970,Query!$O80)/R$9 * HLOOKUP(R$11,comboutfac,Query!$O80) /R$8))</f>
        <v>1</v>
      </c>
      <c r="S46" s="110">
        <f>IF($J$7=1,HLOOKUP(S$11,index1970,Query!$O80)/S$9,IF($J$7=2,HLOOKUP(S$11,index1970,Query!$O80)/S$9 * HLOOKUP(S$11,comboutfac,Query!$O80),HLOOKUP(S$11,index1970,Query!$O80)/S$9 * HLOOKUP(S$11,comboutfac,Query!$O80) /S$8))</f>
        <v>1</v>
      </c>
      <c r="T46" s="110">
        <f>IF($J$7=1,HLOOKUP(T$11,index1970,Query!$O80)/T$9,IF($J$7=2,HLOOKUP(T$11,index1970,Query!$O80)/T$9 * HLOOKUP(T$11,comboutfac,Query!$O80),HLOOKUP(T$11,index1970,Query!$O80)/T$9 * HLOOKUP(T$11,comboutfac,Query!$O80) /T$8))</f>
        <v>1</v>
      </c>
      <c r="U46" s="110">
        <f>IF($J$7=1,HLOOKUP(U$11,index1970,Query!$O80)/U$9,IF($J$7=2,HLOOKUP(U$11,index1970,Query!$O80)/U$9 * HLOOKUP(U$11,comboutfac,Query!$O80),HLOOKUP(U$11,index1970,Query!$O80)/U$9 * HLOOKUP(U$11,comboutfac,Query!$O80) /U$8))</f>
        <v>1</v>
      </c>
      <c r="V46" s="110">
        <f>IF($J$7=1,HLOOKUP(V$11,index1970,Query!$O80)/V$9,IF($J$7=2,HLOOKUP(V$11,index1970,Query!$O80)/V$9 * HLOOKUP(V$11,comboutfac,Query!$O80),HLOOKUP(V$11,index1970,Query!$O80)/V$9 * HLOOKUP(V$11,comboutfac,Query!$O80) /V$8))</f>
        <v>1</v>
      </c>
      <c r="W46" s="110">
        <f>IF($J$7=1,HLOOKUP(W$11,index1970,Query!$O80)/W$9,IF($J$7=2,HLOOKUP(W$11,index1970,Query!$O80)/W$9 * HLOOKUP(W$11,comboutfac,Query!$O80),HLOOKUP(W$11,index1970,Query!$O80)/W$9 * HLOOKUP(W$11,comboutfac,Query!$O80) /W$8))</f>
        <v>1</v>
      </c>
      <c r="X46" s="110">
        <f>IF($J$7=1,HLOOKUP(X$11,index1970,Query!$O80)/X$9,IF($J$7=2,HLOOKUP(X$11,index1970,Query!$O80)/X$9 * HLOOKUP(X$11,comboutfac,Query!$O80),HLOOKUP(X$11,index1970,Query!$O80)/X$9 * HLOOKUP(X$11,comboutfac,Query!$O80) /X$8))</f>
        <v>1</v>
      </c>
      <c r="Y46" s="110">
        <f t="shared" si="10"/>
        <v>1</v>
      </c>
      <c r="Z46" s="110">
        <f t="shared" si="12"/>
        <v>1</v>
      </c>
      <c r="AA46" s="110">
        <f t="shared" si="13"/>
        <v>1</v>
      </c>
      <c r="AB46" s="687"/>
      <c r="AC46" s="687"/>
      <c r="AE46" s="671">
        <v>2017</v>
      </c>
      <c r="AF46" s="668">
        <f t="shared" si="2"/>
        <v>0</v>
      </c>
      <c r="AG46" s="669">
        <f>HLOOKUP(K$11,index1970,Query!$O80)/K$9*HLOOKUP(K$11,comboutfac,Query!$O80)</f>
        <v>1</v>
      </c>
      <c r="AH46" s="669">
        <f>HLOOKUP(L$11,index1970,Query!$O80)/L$9*HLOOKUP(L$11,comboutfac,Query!$O80)</f>
        <v>1.0058362320000001</v>
      </c>
      <c r="AI46" s="110">
        <f>HLOOKUP(M$11,index1970,Query!$O80)/M$9 * HLOOKUP(M$11,comboutfac,Query!$O80)</f>
        <v>1.0088110000000001</v>
      </c>
      <c r="AJ46" s="110">
        <f>HLOOKUP(N$11,index1970,Query!$O80)/N$9 * HLOOKUP(N$11,comboutfac,Query!$O80)</f>
        <v>1.009516028</v>
      </c>
      <c r="AK46" s="110">
        <f t="shared" si="14"/>
        <v>1.0003326652240001</v>
      </c>
      <c r="AL46" s="110">
        <f t="shared" si="15"/>
        <v>1.0005022269999999</v>
      </c>
      <c r="AM46" s="110">
        <f t="shared" si="11"/>
        <v>1.0005424135959999</v>
      </c>
    </row>
    <row r="47" spans="1:39" s="112" customFormat="1">
      <c r="A47" s="111">
        <f t="shared" si="4"/>
        <v>2018</v>
      </c>
      <c r="B47" s="110">
        <f>IF($J$7=1,HLOOKUP(B$11,index1970,Query!$O81)/B$9,IF($J$7=2,HLOOKUP(B$11,index1970,Query!$O81)/B$9 * HLOOKUP(B$11,comboutfac,Query!$O81),HLOOKUP(B$11,index1970,Query!$O81)/B$9 * HLOOKUP(B$11,comboutfac,Query!$O81) /B$8))</f>
        <v>1.0220000000000002</v>
      </c>
      <c r="C47" s="110">
        <f>IF($J$7=1,HLOOKUP(C$11,index1970,Query!$O81)/C$9,IF($J$7=2,HLOOKUP(C$11,index1970,Query!$O81)/C$9 * HLOOKUP(C$11,comboutfac,Query!$O81),HLOOKUP(C$11,index1970,Query!$O81)/C$9 * HLOOKUP(C$11,comboutfac,Query!$O81) /C$8))</f>
        <v>1.022</v>
      </c>
      <c r="D47" s="667">
        <f>IF($J$7=1,HLOOKUP(D$11,index1970,Query!$O81)/D$9,IF($J$7=2,HLOOKUP(D$11,index1970,Query!$O81)/D$9*HLOOKUP(D$11,comboutfac,Query!$O81),HLOOKUP(D$11,index1970,Query!$O81)/D$9*HLOOKUP(D$11,comboutfac,Query!$O81)/D$8))</f>
        <v>1.022</v>
      </c>
      <c r="E47" s="110">
        <f>IF($J$7=1,HLOOKUP(E$11,index1970,Query!$O81)/E$9,IF($J$7=2,HLOOKUP(E$11,index1970,Query!$O81)/E$9 * HLOOKUP(E$11,comboutfac,Query!$O81),HLOOKUP(E$11,index1970,Query!$O81)/E$9 * HLOOKUP(E$11,comboutfac,Query!$O81) /E$8))</f>
        <v>1.0195000000000001</v>
      </c>
      <c r="F47" s="110">
        <f>IF($J$7=1,HLOOKUP(F$11,index1970,Query!$O81)/F$9,IF($J$7=2,HLOOKUP(F$11,index1970,Query!$O81)/F$9 * HLOOKUP(F$11,comboutfac,Query!$O81),HLOOKUP(F$11,index1970,Query!$O81)/F$9 * HLOOKUP(F$11,comboutfac,Query!$O81) /F$8))</f>
        <v>1.022</v>
      </c>
      <c r="G47" s="110">
        <f>IF($J$7=1,HLOOKUP(G$11,index1970,Query!$O81)/G$9,IF($J$7=2,HLOOKUP(G$11,index1970,Query!$O81)/G$9 * HLOOKUP(G$11,comboutfac,Query!$O81),HLOOKUP(G$11,index1970,Query!$O81)/G$9 * HLOOKUP(G$11,comboutfac,Query!$O81) /G$8))</f>
        <v>1.022</v>
      </c>
      <c r="H47" s="110">
        <f>IF($J$7=1,HLOOKUP(H$11,index1970,Query!$O81)/H$9,IF($J$7=2,HLOOKUP(H$11,index1970,Query!$O81)/H$9 * HLOOKUP(H$11,comboutfac,Query!$O81),HLOOKUP(H$11,index1970,Query!$O81)/H$9 * HLOOKUP(H$11,comboutfac,Query!$O81) /H$8))</f>
        <v>1.022</v>
      </c>
      <c r="I47" s="110">
        <f>IF($J$7=1,HLOOKUP(I$11,index1970,Query!$O81)/I$9,IF($J$7=2,HLOOKUP(I$11,index1970,Query!$O81)/I$9 * HLOOKUP(I$11,comboutfac,Query!$O81),HLOOKUP(I$11,index1970,Query!$O81)/I$9 * HLOOKUP(I$11,comboutfac,Query!$O81) /I$8))</f>
        <v>1.022</v>
      </c>
      <c r="J47" s="110">
        <f>IF($J$7=1,HLOOKUP(J$11,index1970,Query!$O81)/J$9,IF($J$7=2,HLOOKUP(J$11,index1970,Query!$O81)/J$9 * HLOOKUP(J$11,comboutfac,Query!$O81),HLOOKUP(J$11,index1970,Query!$O81)/J$9 * HLOOKUP(J$11,comboutfac,Query!$O81) /J$8))</f>
        <v>1.022</v>
      </c>
      <c r="K47" s="110">
        <f>IF($J$7=1,HLOOKUP(K$11,index1970,Query!$O81)/K$9,IF($J$7=2,HLOOKUP(K$11,index1970,Query!$O81)/K$9 * HLOOKUP(K$11,comboutfac,Query!$O81),HLOOKUP(K$11,index1970,Query!$O81)/K$9 * HLOOKUP(K$11,comboutfac,Query!$O81) /K$8))</f>
        <v>1.02325</v>
      </c>
      <c r="L47" s="110">
        <f>IF($J$7=1,HLOOKUP(L$11,index1970,Query!$O81)/L$9,IF($J$7=2,HLOOKUP(L$11,index1970,Query!$O81)/L$9 * HLOOKUP(L$11,comboutfac,Query!$O81),HLOOKUP(L$11,index1970,Query!$O81)/L$9 * HLOOKUP(L$11,comboutfac,Query!$O81) /L$8))</f>
        <v>1.022</v>
      </c>
      <c r="M47" s="110">
        <f>IF($J$7=1,HLOOKUP(M$11,index1970,Query!$O81)/M$9,IF($J$7=2,HLOOKUP(M$11,index1970,Query!$O81)/M$9 * HLOOKUP(M$11,comboutfac,Query!$O81),HLOOKUP(M$11,index1970,Query!$O81)/M$9 * HLOOKUP(M$11,comboutfac,Query!$O81) /M$8))</f>
        <v>1.022</v>
      </c>
      <c r="N47" s="110">
        <f>IF($J$7=1,HLOOKUP(N$11,index1970,Query!$O81)/N$9,IF($J$7=2,HLOOKUP(N$11,index1970,Query!$O81)/N$9 * HLOOKUP(N$11,comboutfac,Query!$O81),HLOOKUP(N$11,index1970,Query!$O81)/N$9 * HLOOKUP(N$11,comboutfac,Query!$O81) /N$8))</f>
        <v>1.022</v>
      </c>
      <c r="O47" s="110">
        <f>IF($J$7=1,HLOOKUP(O$11,index1970,Query!$O81)/O$9,IF($J$7=2,HLOOKUP(O$11,index1970,Query!$O81)/O$9 * HLOOKUP(O$11,comboutfac,Query!$O81),HLOOKUP(O$11,index1970,Query!$O81)/O$9 * HLOOKUP(O$11,comboutfac,Query!$O81) /O$8))</f>
        <v>1.0220000000000002</v>
      </c>
      <c r="P47" s="110">
        <f>IF($J$7=1,HLOOKUP(P$11,index1970,Query!$O81)/P$9,IF($J$7=2,HLOOKUP(P$11,index1970,Query!$O81)/P$9 * HLOOKUP(P$11,comboutfac,Query!$O81),HLOOKUP(P$11,index1970,Query!$O81)/P$9 * HLOOKUP(P$11,comboutfac,Query!$O81) /P$8))</f>
        <v>1.022</v>
      </c>
      <c r="Q47" s="110">
        <f>IF($J$7=1,HLOOKUP(Q$11,index1970,Query!$O81)/Q$9,IF($J$7=2,HLOOKUP(Q$11,index1970,Query!$O81)/Q$9 * HLOOKUP(Q$11,comboutfac,Query!$O81),HLOOKUP(Q$11,index1970,Query!$O81)/Q$9 * HLOOKUP(Q$11,comboutfac,Query!$O81) /Q$8))</f>
        <v>1.022</v>
      </c>
      <c r="R47" s="110">
        <f>IF($J$7=1,HLOOKUP(R$11,index1970,Query!$O81)/R$9,IF($J$7=2,HLOOKUP(R$11,index1970,Query!$O81)/R$9 * HLOOKUP(R$11,comboutfac,Query!$O81),HLOOKUP(R$11,index1970,Query!$O81)/R$9 * HLOOKUP(R$11,comboutfac,Query!$O81) /R$8))</f>
        <v>1.0995999999999999</v>
      </c>
      <c r="S47" s="110">
        <f>IF($J$7=1,HLOOKUP(S$11,index1970,Query!$O81)/S$9,IF($J$7=2,HLOOKUP(S$11,index1970,Query!$O81)/S$9 * HLOOKUP(S$11,comboutfac,Query!$O81),HLOOKUP(S$11,index1970,Query!$O81)/S$9 * HLOOKUP(S$11,comboutfac,Query!$O81) /S$8))</f>
        <v>1.022</v>
      </c>
      <c r="T47" s="110">
        <f>IF($J$7=1,HLOOKUP(T$11,index1970,Query!$O81)/T$9,IF($J$7=2,HLOOKUP(T$11,index1970,Query!$O81)/T$9 * HLOOKUP(T$11,comboutfac,Query!$O81),HLOOKUP(T$11,index1970,Query!$O81)/T$9 * HLOOKUP(T$11,comboutfac,Query!$O81) /T$8))</f>
        <v>1.022</v>
      </c>
      <c r="U47" s="110">
        <f>IF($J$7=1,HLOOKUP(U$11,index1970,Query!$O81)/U$9,IF($J$7=2,HLOOKUP(U$11,index1970,Query!$O81)/U$9 * HLOOKUP(U$11,comboutfac,Query!$O81),HLOOKUP(U$11,index1970,Query!$O81)/U$9 * HLOOKUP(U$11,comboutfac,Query!$O81) /U$8))</f>
        <v>1.022</v>
      </c>
      <c r="V47" s="110">
        <f>IF($J$7=1,HLOOKUP(V$11,index1970,Query!$O81)/V$9,IF($J$7=2,HLOOKUP(V$11,index1970,Query!$O81)/V$9 * HLOOKUP(V$11,comboutfac,Query!$O81),HLOOKUP(V$11,index1970,Query!$O81)/V$9 * HLOOKUP(V$11,comboutfac,Query!$O81) /V$8))</f>
        <v>1.022</v>
      </c>
      <c r="W47" s="110">
        <f>IF($J$7=1,HLOOKUP(W$11,index1970,Query!$O81)/W$9,IF($J$7=2,HLOOKUP(W$11,index1970,Query!$O81)/W$9 * HLOOKUP(W$11,comboutfac,Query!$O81),HLOOKUP(W$11,index1970,Query!$O81)/W$9 * HLOOKUP(W$11,comboutfac,Query!$O81) /W$8))</f>
        <v>1.022</v>
      </c>
      <c r="X47" s="110">
        <f>IF($J$7=1,HLOOKUP(X$11,index1970,Query!$O81)/X$9,IF($J$7=2,HLOOKUP(X$11,index1970,Query!$O81)/X$9 * HLOOKUP(X$11,comboutfac,Query!$O81),HLOOKUP(X$11,index1970,Query!$O81)/X$9 * HLOOKUP(X$11,comboutfac,Query!$O81) /X$8))</f>
        <v>1.0220000000000002</v>
      </c>
      <c r="Y47" s="110">
        <f t="shared" si="10"/>
        <v>1.02317875</v>
      </c>
      <c r="Z47" s="110">
        <f t="shared" si="12"/>
        <v>1.02317875</v>
      </c>
      <c r="AA47" s="110">
        <f t="shared" si="13"/>
        <v>1.02317875</v>
      </c>
      <c r="AB47" s="687"/>
      <c r="AC47" s="687"/>
      <c r="AE47" s="671">
        <v>2018</v>
      </c>
      <c r="AF47" s="668">
        <f t="shared" si="2"/>
        <v>0</v>
      </c>
      <c r="AG47" s="669">
        <f>HLOOKUP(K$11,index1970,Query!$O81)/K$9*HLOOKUP(K$11,comboutfac,Query!$O81)</f>
        <v>1.02325</v>
      </c>
      <c r="AH47" s="669">
        <f>HLOOKUP(L$11,index1970,Query!$O81)/L$9*HLOOKUP(L$11,comboutfac,Query!$O81)</f>
        <v>1.0264324548799999</v>
      </c>
      <c r="AI47" s="110">
        <f>HLOOKUP(M$11,index1970,Query!$O81)/M$9 * HLOOKUP(M$11,comboutfac,Query!$O81)</f>
        <v>1.028440644</v>
      </c>
      <c r="AJ47" s="110">
        <f>HLOOKUP(N$11,index1970,Query!$O81)/N$9 * HLOOKUP(N$11,comboutfac,Query!$O81)</f>
        <v>1.0313296744800002</v>
      </c>
      <c r="AK47" s="110">
        <f t="shared" si="14"/>
        <v>1.0234313999281599</v>
      </c>
      <c r="AL47" s="110">
        <f t="shared" si="15"/>
        <v>1.023545866708</v>
      </c>
      <c r="AM47" s="110">
        <f t="shared" si="11"/>
        <v>1.02371054144536</v>
      </c>
    </row>
    <row r="48" spans="1:39" s="112" customFormat="1">
      <c r="A48" s="111">
        <f t="shared" si="4"/>
        <v>2019</v>
      </c>
      <c r="B48" s="110">
        <f>IF($J$7=1,HLOOKUP(B$11,index1970,Query!$O82)/B$9,IF($J$7=2,HLOOKUP(B$11,index1970,Query!$O82)/B$9 * HLOOKUP(B$11,comboutfac,Query!$O82),HLOOKUP(B$11,index1970,Query!$O82)/B$9 * HLOOKUP(B$11,comboutfac,Query!$O82) /B$8))</f>
        <v>1.04244</v>
      </c>
      <c r="C48" s="110">
        <f>IF($J$7=1,HLOOKUP(C$11,index1970,Query!$O82)/C$9,IF($J$7=2,HLOOKUP(C$11,index1970,Query!$O82)/C$9 * HLOOKUP(C$11,comboutfac,Query!$O82),HLOOKUP(C$11,index1970,Query!$O82)/C$9 * HLOOKUP(C$11,comboutfac,Query!$O82) /C$8))</f>
        <v>1.04244</v>
      </c>
      <c r="D48" s="667">
        <f>IF($J$7=1,HLOOKUP(D$11,index1970,Query!$O82)/D$9,IF($J$7=2,HLOOKUP(D$11,index1970,Query!$O82)/D$9*HLOOKUP(D$11,comboutfac,Query!$O82),HLOOKUP(D$11,index1970,Query!$O82)/D$9*HLOOKUP(D$11,comboutfac,Query!$O82)/D$8))</f>
        <v>1.04244</v>
      </c>
      <c r="E48" s="110">
        <f>IF($J$7=1,HLOOKUP(E$11,index1970,Query!$O82)/E$9,IF($J$7=2,HLOOKUP(E$11,index1970,Query!$O82)/E$9 * HLOOKUP(E$11,comboutfac,Query!$O82),HLOOKUP(E$11,index1970,Query!$O82)/E$9 * HLOOKUP(E$11,comboutfac,Query!$O82) /E$8))</f>
        <v>1.0388705</v>
      </c>
      <c r="F48" s="110">
        <f>IF($J$7=1,HLOOKUP(F$11,index1970,Query!$O82)/F$9,IF($J$7=2,HLOOKUP(F$11,index1970,Query!$O82)/F$9 * HLOOKUP(F$11,comboutfac,Query!$O82),HLOOKUP(F$11,index1970,Query!$O82)/F$9 * HLOOKUP(F$11,comboutfac,Query!$O82) /F$8))</f>
        <v>1.04244</v>
      </c>
      <c r="G48" s="110">
        <f>IF($J$7=1,HLOOKUP(G$11,index1970,Query!$O82)/G$9,IF($J$7=2,HLOOKUP(G$11,index1970,Query!$O82)/G$9 * HLOOKUP(G$11,comboutfac,Query!$O82),HLOOKUP(G$11,index1970,Query!$O82)/G$9 * HLOOKUP(G$11,comboutfac,Query!$O82) /G$8))</f>
        <v>1.0424399999999998</v>
      </c>
      <c r="H48" s="110">
        <f>IF($J$7=1,HLOOKUP(H$11,index1970,Query!$O82)/H$9,IF($J$7=2,HLOOKUP(H$11,index1970,Query!$O82)/H$9 * HLOOKUP(H$11,comboutfac,Query!$O82),HLOOKUP(H$11,index1970,Query!$O82)/H$9 * HLOOKUP(H$11,comboutfac,Query!$O82) /H$8))</f>
        <v>1.04244</v>
      </c>
      <c r="I48" s="110">
        <f>IF($J$7=1,HLOOKUP(I$11,index1970,Query!$O82)/I$9,IF($J$7=2,HLOOKUP(I$11,index1970,Query!$O82)/I$9 * HLOOKUP(I$11,comboutfac,Query!$O82),HLOOKUP(I$11,index1970,Query!$O82)/I$9 * HLOOKUP(I$11,comboutfac,Query!$O82) /I$8))</f>
        <v>1.04244</v>
      </c>
      <c r="J48" s="110">
        <f>IF($J$7=1,HLOOKUP(J$11,index1970,Query!$O82)/J$9,IF($J$7=2,HLOOKUP(J$11,index1970,Query!$O82)/J$9 * HLOOKUP(J$11,comboutfac,Query!$O82),HLOOKUP(J$11,index1970,Query!$O82)/J$9 * HLOOKUP(J$11,comboutfac,Query!$O82) /J$8))</f>
        <v>1.04244</v>
      </c>
      <c r="K48" s="110">
        <f>IF($J$7=1,HLOOKUP(K$11,index1970,Query!$O82)/K$9,IF($J$7=2,HLOOKUP(K$11,index1970,Query!$O82)/K$9 * HLOOKUP(K$11,comboutfac,Query!$O82),HLOOKUP(K$11,index1970,Query!$O82)/K$9 * HLOOKUP(K$11,comboutfac,Query!$O82) /K$8))</f>
        <v>1.049342875</v>
      </c>
      <c r="L48" s="110">
        <f>IF($J$7=1,HLOOKUP(L$11,index1970,Query!$O82)/L$9,IF($J$7=2,HLOOKUP(L$11,index1970,Query!$O82)/L$9 * HLOOKUP(L$11,comboutfac,Query!$O82),HLOOKUP(L$11,index1970,Query!$O82)/L$9 * HLOOKUP(L$11,comboutfac,Query!$O82) /L$8))</f>
        <v>1.04244</v>
      </c>
      <c r="M48" s="110">
        <f>IF($J$7=1,HLOOKUP(M$11,index1970,Query!$O82)/M$9,IF($J$7=2,HLOOKUP(M$11,index1970,Query!$O82)/M$9 * HLOOKUP(M$11,comboutfac,Query!$O82),HLOOKUP(M$11,index1970,Query!$O82)/M$9 * HLOOKUP(M$11,comboutfac,Query!$O82) /M$8))</f>
        <v>1.04244</v>
      </c>
      <c r="N48" s="110">
        <f>IF($J$7=1,HLOOKUP(N$11,index1970,Query!$O82)/N$9,IF($J$7=2,HLOOKUP(N$11,index1970,Query!$O82)/N$9 * HLOOKUP(N$11,comboutfac,Query!$O82),HLOOKUP(N$11,index1970,Query!$O82)/N$9 * HLOOKUP(N$11,comboutfac,Query!$O82) /N$8))</f>
        <v>1.04244</v>
      </c>
      <c r="O48" s="110">
        <f>IF($J$7=1,HLOOKUP(O$11,index1970,Query!$O82)/O$9,IF($J$7=2,HLOOKUP(O$11,index1970,Query!$O82)/O$9 * HLOOKUP(O$11,comboutfac,Query!$O82),HLOOKUP(O$11,index1970,Query!$O82)/O$9 * HLOOKUP(O$11,comboutfac,Query!$O82) /O$8))</f>
        <v>1.04244</v>
      </c>
      <c r="P48" s="110">
        <f>IF($J$7=1,HLOOKUP(P$11,index1970,Query!$O82)/P$9,IF($J$7=2,HLOOKUP(P$11,index1970,Query!$O82)/P$9 * HLOOKUP(P$11,comboutfac,Query!$O82),HLOOKUP(P$11,index1970,Query!$O82)/P$9 * HLOOKUP(P$11,comboutfac,Query!$O82) /P$8))</f>
        <v>1.0424399999999998</v>
      </c>
      <c r="Q48" s="110">
        <f>IF($J$7=1,HLOOKUP(Q$11,index1970,Query!$O82)/Q$9,IF($J$7=2,HLOOKUP(Q$11,index1970,Query!$O82)/Q$9 * HLOOKUP(Q$11,comboutfac,Query!$O82),HLOOKUP(Q$11,index1970,Query!$O82)/Q$9 * HLOOKUP(Q$11,comboutfac,Query!$O82) /Q$8))</f>
        <v>1.0424399999999998</v>
      </c>
      <c r="R48" s="110">
        <f>IF($J$7=1,HLOOKUP(R$11,index1970,Query!$O82)/R$9,IF($J$7=2,HLOOKUP(R$11,index1970,Query!$O82)/R$9 * HLOOKUP(R$11,comboutfac,Query!$O82),HLOOKUP(R$11,index1970,Query!$O82)/R$9 * HLOOKUP(R$11,comboutfac,Query!$O82) /R$8))</f>
        <v>1.3349143999999999</v>
      </c>
      <c r="S48" s="110">
        <f>IF($J$7=1,HLOOKUP(S$11,index1970,Query!$O82)/S$9,IF($J$7=2,HLOOKUP(S$11,index1970,Query!$O82)/S$9 * HLOOKUP(S$11,comboutfac,Query!$O82),HLOOKUP(S$11,index1970,Query!$O82)/S$9 * HLOOKUP(S$11,comboutfac,Query!$O82) /S$8))</f>
        <v>1.0424399999999998</v>
      </c>
      <c r="T48" s="110">
        <f>IF($J$7=1,HLOOKUP(T$11,index1970,Query!$O82)/T$9,IF($J$7=2,HLOOKUP(T$11,index1970,Query!$O82)/T$9 * HLOOKUP(T$11,comboutfac,Query!$O82),HLOOKUP(T$11,index1970,Query!$O82)/T$9 * HLOOKUP(T$11,comboutfac,Query!$O82) /T$8))</f>
        <v>1.0424399999999998</v>
      </c>
      <c r="U48" s="110">
        <f>IF($J$7=1,HLOOKUP(U$11,index1970,Query!$O82)/U$9,IF($J$7=2,HLOOKUP(U$11,index1970,Query!$O82)/U$9 * HLOOKUP(U$11,comboutfac,Query!$O82),HLOOKUP(U$11,index1970,Query!$O82)/U$9 * HLOOKUP(U$11,comboutfac,Query!$O82) /U$8))</f>
        <v>1.04244</v>
      </c>
      <c r="V48" s="110">
        <f>IF($J$7=1,HLOOKUP(V$11,index1970,Query!$O82)/V$9,IF($J$7=2,HLOOKUP(V$11,index1970,Query!$O82)/V$9 * HLOOKUP(V$11,comboutfac,Query!$O82),HLOOKUP(V$11,index1970,Query!$O82)/V$9 * HLOOKUP(V$11,comboutfac,Query!$O82) /V$8))</f>
        <v>1.0424399999999998</v>
      </c>
      <c r="W48" s="110">
        <f>IF($J$7=1,HLOOKUP(W$11,index1970,Query!$O82)/W$9,IF($J$7=2,HLOOKUP(W$11,index1970,Query!$O82)/W$9 * HLOOKUP(W$11,comboutfac,Query!$O82),HLOOKUP(W$11,index1970,Query!$O82)/W$9 * HLOOKUP(W$11,comboutfac,Query!$O82) /W$8))</f>
        <v>1.04244</v>
      </c>
      <c r="X48" s="110">
        <f>IF($J$7=1,HLOOKUP(X$11,index1970,Query!$O82)/X$9,IF($J$7=2,HLOOKUP(X$11,index1970,Query!$O82)/X$9 * HLOOKUP(X$11,comboutfac,Query!$O82),HLOOKUP(X$11,index1970,Query!$O82)/X$9 * HLOOKUP(X$11,comboutfac,Query!$O82) /X$8))</f>
        <v>1.04244</v>
      </c>
      <c r="Y48" s="110">
        <f t="shared" si="10"/>
        <v>1.048949411125</v>
      </c>
      <c r="Z48" s="110">
        <f t="shared" si="12"/>
        <v>1.048949411125</v>
      </c>
      <c r="AA48" s="110">
        <f t="shared" si="13"/>
        <v>1.048949411125</v>
      </c>
      <c r="AB48" s="687"/>
      <c r="AC48" s="687"/>
      <c r="AE48" s="671">
        <v>2019</v>
      </c>
      <c r="AF48" s="668">
        <f t="shared" si="2"/>
        <v>0</v>
      </c>
      <c r="AG48" s="669">
        <f>HLOOKUP(K$11,index1970,Query!$O82)/K$9*HLOOKUP(K$11,comboutfac,Query!$O82)</f>
        <v>1.049342875</v>
      </c>
      <c r="AH48" s="669">
        <f>HLOOKUP(L$11,index1970,Query!$O82)/L$9*HLOOKUP(L$11,comboutfac,Query!$O82)</f>
        <v>1.0497435431279998</v>
      </c>
      <c r="AI48" s="110">
        <f>HLOOKUP(M$11,index1970,Query!$O82)/M$9 * HLOOKUP(M$11,comboutfac,Query!$O82)</f>
        <v>1.0492179448800001</v>
      </c>
      <c r="AJ48" s="110">
        <f>HLOOKUP(N$11,index1970,Query!$O82)/N$9 * HLOOKUP(N$11,comboutfac,Query!$O82)</f>
        <v>1.0554397688688002</v>
      </c>
      <c r="AK48" s="110">
        <f t="shared" si="14"/>
        <v>1.0493657130832961</v>
      </c>
      <c r="AL48" s="110">
        <f t="shared" si="15"/>
        <v>1.04933575398316</v>
      </c>
      <c r="AM48" s="110">
        <f t="shared" si="11"/>
        <v>1.0496903979505217</v>
      </c>
    </row>
    <row r="49" spans="1:41" s="112" customFormat="1">
      <c r="A49" s="111">
        <f t="shared" si="4"/>
        <v>2020</v>
      </c>
      <c r="B49" s="110">
        <f>IF($J$7=1,HLOOKUP(B$11,index1970,Query!$O83)/B$9,IF($J$7=2,HLOOKUP(B$11,index1970,Query!$O83)/B$9 * HLOOKUP(B$11,comboutfac,Query!$O83),HLOOKUP(B$11,index1970,Query!$O83)/B$9 * HLOOKUP(B$11,comboutfac,Query!$O83) /B$8))</f>
        <v>1.0632888000000003</v>
      </c>
      <c r="C49" s="110">
        <f>IF($J$7=1,HLOOKUP(C$11,index1970,Query!$O83)/C$9,IF($J$7=2,HLOOKUP(C$11,index1970,Query!$O83)/C$9 * HLOOKUP(C$11,comboutfac,Query!$O83),HLOOKUP(C$11,index1970,Query!$O83)/C$9 * HLOOKUP(C$11,comboutfac,Query!$O83) /C$8))</f>
        <v>1.0632888</v>
      </c>
      <c r="D49" s="667">
        <f>IF($J$7=1,HLOOKUP(D$11,index1970,Query!$O83)/D$9,IF($J$7=2,HLOOKUP(D$11,index1970,Query!$O83)/D$9*HLOOKUP(D$11,comboutfac,Query!$O83),HLOOKUP(D$11,index1970,Query!$O83)/D$9*HLOOKUP(D$11,comboutfac,Query!$O83)/D$8))</f>
        <v>1.0632888000000003</v>
      </c>
      <c r="E49" s="110">
        <f>IF($J$7=1,HLOOKUP(E$11,index1970,Query!$O83)/E$9,IF($J$7=2,HLOOKUP(E$11,index1970,Query!$O83)/E$9 * HLOOKUP(E$11,comboutfac,Query!$O83),HLOOKUP(E$11,index1970,Query!$O83)/E$9 * HLOOKUP(E$11,comboutfac,Query!$O83) /E$8))</f>
        <v>1.0438051348750002</v>
      </c>
      <c r="F49" s="110">
        <f>IF($J$7=1,HLOOKUP(F$11,index1970,Query!$O83)/F$9,IF($J$7=2,HLOOKUP(F$11,index1970,Query!$O83)/F$9 * HLOOKUP(F$11,comboutfac,Query!$O83),HLOOKUP(F$11,index1970,Query!$O83)/F$9 * HLOOKUP(F$11,comboutfac,Query!$O83) /F$8))</f>
        <v>1.0632888000000003</v>
      </c>
      <c r="G49" s="110">
        <f>IF($J$7=1,HLOOKUP(G$11,index1970,Query!$O83)/G$9,IF($J$7=2,HLOOKUP(G$11,index1970,Query!$O83)/G$9 * HLOOKUP(G$11,comboutfac,Query!$O83),HLOOKUP(G$11,index1970,Query!$O83)/G$9 * HLOOKUP(G$11,comboutfac,Query!$O83) /G$8))</f>
        <v>1.0632888</v>
      </c>
      <c r="H49" s="110">
        <f>IF($J$7=1,HLOOKUP(H$11,index1970,Query!$O83)/H$9,IF($J$7=2,HLOOKUP(H$11,index1970,Query!$O83)/H$9 * HLOOKUP(H$11,comboutfac,Query!$O83),HLOOKUP(H$11,index1970,Query!$O83)/H$9 * HLOOKUP(H$11,comboutfac,Query!$O83) /H$8))</f>
        <v>1.0632888000000003</v>
      </c>
      <c r="I49" s="110">
        <f>IF($J$7=1,HLOOKUP(I$11,index1970,Query!$O83)/I$9,IF($J$7=2,HLOOKUP(I$11,index1970,Query!$O83)/I$9 * HLOOKUP(I$11,comboutfac,Query!$O83),HLOOKUP(I$11,index1970,Query!$O83)/I$9 * HLOOKUP(I$11,comboutfac,Query!$O83) /I$8))</f>
        <v>1.0632888000000003</v>
      </c>
      <c r="J49" s="110">
        <f>IF($J$7=1,HLOOKUP(J$11,index1970,Query!$O83)/J$9,IF($J$7=2,HLOOKUP(J$11,index1970,Query!$O83)/J$9 * HLOOKUP(J$11,comboutfac,Query!$O83),HLOOKUP(J$11,index1970,Query!$O83)/J$9 * HLOOKUP(J$11,comboutfac,Query!$O83) /J$8))</f>
        <v>1.0632888000000003</v>
      </c>
      <c r="K49" s="110">
        <f>IF($J$7=1,HLOOKUP(K$11,index1970,Query!$O83)/K$9,IF($J$7=2,HLOOKUP(K$11,index1970,Query!$O83)/K$9 * HLOOKUP(K$11,comboutfac,Query!$O83),HLOOKUP(K$11,index1970,Query!$O83)/K$9 * HLOOKUP(K$11,comboutfac,Query!$O83) /K$8))</f>
        <v>1.08056082553125</v>
      </c>
      <c r="L49" s="110">
        <f>IF($J$7=1,HLOOKUP(L$11,index1970,Query!$O83)/L$9,IF($J$7=2,HLOOKUP(L$11,index1970,Query!$O83)/L$9 * HLOOKUP(L$11,comboutfac,Query!$O83),HLOOKUP(L$11,index1970,Query!$O83)/L$9 * HLOOKUP(L$11,comboutfac,Query!$O83) /L$8))</f>
        <v>1.0632887999999998</v>
      </c>
      <c r="M49" s="110">
        <f>IF($J$7=1,HLOOKUP(M$11,index1970,Query!$O83)/M$9,IF($J$7=2,HLOOKUP(M$11,index1970,Query!$O83)/M$9 * HLOOKUP(M$11,comboutfac,Query!$O83),HLOOKUP(M$11,index1970,Query!$O83)/M$9 * HLOOKUP(M$11,comboutfac,Query!$O83) /M$8))</f>
        <v>1.0632887999999998</v>
      </c>
      <c r="N49" s="110">
        <f>IF($J$7=1,HLOOKUP(N$11,index1970,Query!$O83)/N$9,IF($J$7=2,HLOOKUP(N$11,index1970,Query!$O83)/N$9 * HLOOKUP(N$11,comboutfac,Query!$O83),HLOOKUP(N$11,index1970,Query!$O83)/N$9 * HLOOKUP(N$11,comboutfac,Query!$O83) /N$8))</f>
        <v>1.0632887999999998</v>
      </c>
      <c r="O49" s="110">
        <f>IF($J$7=1,HLOOKUP(O$11,index1970,Query!$O83)/O$9,IF($J$7=2,HLOOKUP(O$11,index1970,Query!$O83)/O$9 * HLOOKUP(O$11,comboutfac,Query!$O83),HLOOKUP(O$11,index1970,Query!$O83)/O$9 * HLOOKUP(O$11,comboutfac,Query!$O83) /O$8))</f>
        <v>1.0632888000000003</v>
      </c>
      <c r="P49" s="110">
        <f>IF($J$7=1,HLOOKUP(P$11,index1970,Query!$O83)/P$9,IF($J$7=2,HLOOKUP(P$11,index1970,Query!$O83)/P$9 * HLOOKUP(P$11,comboutfac,Query!$O83),HLOOKUP(P$11,index1970,Query!$O83)/P$9 * HLOOKUP(P$11,comboutfac,Query!$O83) /P$8))</f>
        <v>1.0632888</v>
      </c>
      <c r="Q49" s="110">
        <f>IF($J$7=1,HLOOKUP(Q$11,index1970,Query!$O83)/Q$9,IF($J$7=2,HLOOKUP(Q$11,index1970,Query!$O83)/Q$9 * HLOOKUP(Q$11,comboutfac,Query!$O83),HLOOKUP(Q$11,index1970,Query!$O83)/Q$9 * HLOOKUP(Q$11,comboutfac,Query!$O83) /Q$8))</f>
        <v>1.0632888</v>
      </c>
      <c r="R49" s="110">
        <f>IF($J$7=1,HLOOKUP(R$11,index1970,Query!$O83)/R$9,IF($J$7=2,HLOOKUP(R$11,index1970,Query!$O83)/R$9 * HLOOKUP(R$11,comboutfac,Query!$O83),HLOOKUP(R$11,index1970,Query!$O83)/R$9 * HLOOKUP(R$11,comboutfac,Query!$O83) /R$8))</f>
        <v>1.3255699992000001</v>
      </c>
      <c r="S49" s="110">
        <f>IF($J$7=1,HLOOKUP(S$11,index1970,Query!$O83)/S$9,IF($J$7=2,HLOOKUP(S$11,index1970,Query!$O83)/S$9 * HLOOKUP(S$11,comboutfac,Query!$O83),HLOOKUP(S$11,index1970,Query!$O83)/S$9 * HLOOKUP(S$11,comboutfac,Query!$O83) /S$8))</f>
        <v>1.0632888</v>
      </c>
      <c r="T49" s="110">
        <f>IF($J$7=1,HLOOKUP(T$11,index1970,Query!$O83)/T$9,IF($J$7=2,HLOOKUP(T$11,index1970,Query!$O83)/T$9 * HLOOKUP(T$11,comboutfac,Query!$O83),HLOOKUP(T$11,index1970,Query!$O83)/T$9 * HLOOKUP(T$11,comboutfac,Query!$O83) /T$8))</f>
        <v>1.0632888</v>
      </c>
      <c r="U49" s="110">
        <f>IF($J$7=1,HLOOKUP(U$11,index1970,Query!$O83)/U$9,IF($J$7=2,HLOOKUP(U$11,index1970,Query!$O83)/U$9 * HLOOKUP(U$11,comboutfac,Query!$O83),HLOOKUP(U$11,index1970,Query!$O83)/U$9 * HLOOKUP(U$11,comboutfac,Query!$O83) /U$8))</f>
        <v>1.0632888000000003</v>
      </c>
      <c r="V49" s="110">
        <f>IF($J$7=1,HLOOKUP(V$11,index1970,Query!$O83)/V$9,IF($J$7=2,HLOOKUP(V$11,index1970,Query!$O83)/V$9 * HLOOKUP(V$11,comboutfac,Query!$O83),HLOOKUP(V$11,index1970,Query!$O83)/V$9 * HLOOKUP(V$11,comboutfac,Query!$O83) /V$8))</f>
        <v>1.0632888</v>
      </c>
      <c r="W49" s="110">
        <f>IF($J$7=1,HLOOKUP(W$11,index1970,Query!$O83)/W$9,IF($J$7=2,HLOOKUP(W$11,index1970,Query!$O83)/W$9 * HLOOKUP(W$11,comboutfac,Query!$O83),HLOOKUP(W$11,index1970,Query!$O83)/W$9 * HLOOKUP(W$11,comboutfac,Query!$O83) /W$8))</f>
        <v>1.0632888000000003</v>
      </c>
      <c r="X49" s="110">
        <f>IF($J$7=1,HLOOKUP(X$11,index1970,Query!$O83)/X$9,IF($J$7=2,HLOOKUP(X$11,index1970,Query!$O83)/X$9 * HLOOKUP(X$11,comboutfac,Query!$O83),HLOOKUP(X$11,index1970,Query!$O83)/X$9 * HLOOKUP(X$11,comboutfac,Query!$O83) /X$8))</f>
        <v>1.0632888000000003</v>
      </c>
      <c r="Y49" s="110">
        <f t="shared" si="10"/>
        <v>1.0795763200759687</v>
      </c>
      <c r="Z49" s="110">
        <f t="shared" si="12"/>
        <v>1.0795763200759687</v>
      </c>
      <c r="AA49" s="110">
        <f t="shared" si="13"/>
        <v>1.0795763200759687</v>
      </c>
      <c r="AB49" s="687"/>
      <c r="AC49" s="687"/>
      <c r="AE49" s="671">
        <v>2020</v>
      </c>
      <c r="AF49" s="668">
        <f t="shared" si="2"/>
        <v>0</v>
      </c>
      <c r="AG49" s="669">
        <f>HLOOKUP(K$11,index1970,Query!$O83)/K$9*HLOOKUP(K$11,comboutfac,Query!$O83)</f>
        <v>1.08056082553125</v>
      </c>
      <c r="AH49" s="669">
        <f>HLOOKUP(L$11,index1970,Query!$O83)/L$9*HLOOKUP(L$11,comboutfac,Query!$O83)</f>
        <v>1.0709133462639358</v>
      </c>
      <c r="AI49" s="110">
        <f>HLOOKUP(M$11,index1970,Query!$O83)/M$9 * HLOOKUP(M$11,comboutfac,Query!$O83)</f>
        <v>1.0703639236752001</v>
      </c>
      <c r="AJ49" s="110">
        <f>HLOOKUP(N$11,index1970,Query!$O83)/N$9 * HLOOKUP(N$11,comboutfac,Query!$O83)</f>
        <v>1.0757110329241921</v>
      </c>
      <c r="AK49" s="110">
        <f t="shared" si="14"/>
        <v>1.080010919213013</v>
      </c>
      <c r="AL49" s="110">
        <f t="shared" si="15"/>
        <v>1.0799796021254551</v>
      </c>
      <c r="AM49" s="110">
        <f t="shared" si="11"/>
        <v>1.0802843873526475</v>
      </c>
    </row>
    <row r="50" spans="1:41" s="112" customFormat="1">
      <c r="A50" s="111">
        <f t="shared" si="4"/>
        <v>2021</v>
      </c>
      <c r="B50" s="110">
        <f>IF($J$7=1,HLOOKUP(B$11,index1970,Query!$O84)/B$9,IF($J$7=2,HLOOKUP(B$11,index1970,Query!$O84)/B$9 * HLOOKUP(B$11,comboutfac,Query!$O84),HLOOKUP(B$11,index1970,Query!$O84)/B$9 * HLOOKUP(B$11,comboutfac,Query!$O84) /B$8))</f>
        <v>1.0845545760000002</v>
      </c>
      <c r="C50" s="110">
        <f>IF($J$7=1,HLOOKUP(C$11,index1970,Query!$O84)/C$9,IF($J$7=2,HLOOKUP(C$11,index1970,Query!$O84)/C$9 * HLOOKUP(C$11,comboutfac,Query!$O84),HLOOKUP(C$11,index1970,Query!$O84)/C$9 * HLOOKUP(C$11,comboutfac,Query!$O84) /C$8))</f>
        <v>1.0845545760000002</v>
      </c>
      <c r="D50" s="667">
        <f>IF($J$7=1,HLOOKUP(D$11,index1970,Query!$O84)/D$9,IF($J$7=2,HLOOKUP(D$11,index1970,Query!$O84)/D$9*HLOOKUP(D$11,comboutfac,Query!$O84),HLOOKUP(D$11,index1970,Query!$O84)/D$9*HLOOKUP(D$11,comboutfac,Query!$O84)/D$8))</f>
        <v>1.0845545760000002</v>
      </c>
      <c r="E50" s="110">
        <f>IF($J$7=1,HLOOKUP(E$11,index1970,Query!$O84)/E$9,IF($J$7=2,HLOOKUP(E$11,index1970,Query!$O84)/E$9 * HLOOKUP(E$11,comboutfac,Query!$O84),HLOOKUP(E$11,index1970,Query!$O84)/E$9 * HLOOKUP(E$11,comboutfac,Query!$O84) /E$8))</f>
        <v>1.0602450657492812</v>
      </c>
      <c r="F50" s="110">
        <f>IF($J$7=1,HLOOKUP(F$11,index1970,Query!$O84)/F$9,IF($J$7=2,HLOOKUP(F$11,index1970,Query!$O84)/F$9 * HLOOKUP(F$11,comboutfac,Query!$O84),HLOOKUP(F$11,index1970,Query!$O84)/F$9 * HLOOKUP(F$11,comboutfac,Query!$O84) /F$8))</f>
        <v>1.0845545760000002</v>
      </c>
      <c r="G50" s="110">
        <f>IF($J$7=1,HLOOKUP(G$11,index1970,Query!$O84)/G$9,IF($J$7=2,HLOOKUP(G$11,index1970,Query!$O84)/G$9 * HLOOKUP(G$11,comboutfac,Query!$O84),HLOOKUP(G$11,index1970,Query!$O84)/G$9 * HLOOKUP(G$11,comboutfac,Query!$O84) /G$8))</f>
        <v>1.0845545759999999</v>
      </c>
      <c r="H50" s="110">
        <f>IF($J$7=1,HLOOKUP(H$11,index1970,Query!$O84)/H$9,IF($J$7=2,HLOOKUP(H$11,index1970,Query!$O84)/H$9 * HLOOKUP(H$11,comboutfac,Query!$O84),HLOOKUP(H$11,index1970,Query!$O84)/H$9 * HLOOKUP(H$11,comboutfac,Query!$O84) /H$8))</f>
        <v>1.0845545760000002</v>
      </c>
      <c r="I50" s="110">
        <f>IF($J$7=1,HLOOKUP(I$11,index1970,Query!$O84)/I$9,IF($J$7=2,HLOOKUP(I$11,index1970,Query!$O84)/I$9 * HLOOKUP(I$11,comboutfac,Query!$O84),HLOOKUP(I$11,index1970,Query!$O84)/I$9 * HLOOKUP(I$11,comboutfac,Query!$O84) /I$8))</f>
        <v>1.0845545760000002</v>
      </c>
      <c r="J50" s="110">
        <f>IF($J$7=1,HLOOKUP(J$11,index1970,Query!$O84)/J$9,IF($J$7=2,HLOOKUP(J$11,index1970,Query!$O84)/J$9 * HLOOKUP(J$11,comboutfac,Query!$O84),HLOOKUP(J$11,index1970,Query!$O84)/J$9 * HLOOKUP(J$11,comboutfac,Query!$O84) /J$8))</f>
        <v>1.0845545760000002</v>
      </c>
      <c r="K50" s="110">
        <f>IF($J$7=1,HLOOKUP(K$11,index1970,Query!$O84)/K$9,IF($J$7=2,HLOOKUP(K$11,index1970,Query!$O84)/K$9 * HLOOKUP(K$11,comboutfac,Query!$O84),HLOOKUP(K$11,index1970,Query!$O84)/K$9 * HLOOKUP(K$11,comboutfac,Query!$O84) /K$8))</f>
        <v>1.1100061080269765</v>
      </c>
      <c r="L50" s="110">
        <f>IF($J$7=1,HLOOKUP(L$11,index1970,Query!$O84)/L$9,IF($J$7=2,HLOOKUP(L$11,index1970,Query!$O84)/L$9 * HLOOKUP(L$11,comboutfac,Query!$O84),HLOOKUP(L$11,index1970,Query!$O84)/L$9 * HLOOKUP(L$11,comboutfac,Query!$O84) /L$8))</f>
        <v>1.0845545759999999</v>
      </c>
      <c r="M50" s="110">
        <f>IF($J$7=1,HLOOKUP(M$11,index1970,Query!$O84)/M$9,IF($J$7=2,HLOOKUP(M$11,index1970,Query!$O84)/M$9 * HLOOKUP(M$11,comboutfac,Query!$O84),HLOOKUP(M$11,index1970,Query!$O84)/M$9 * HLOOKUP(M$11,comboutfac,Query!$O84) /M$8))</f>
        <v>1.0845545759999999</v>
      </c>
      <c r="N50" s="110">
        <f>IF($J$7=1,HLOOKUP(N$11,index1970,Query!$O84)/N$9,IF($J$7=2,HLOOKUP(N$11,index1970,Query!$O84)/N$9 * HLOOKUP(N$11,comboutfac,Query!$O84),HLOOKUP(N$11,index1970,Query!$O84)/N$9 * HLOOKUP(N$11,comboutfac,Query!$O84) /N$8))</f>
        <v>1.0845545759999999</v>
      </c>
      <c r="O50" s="110">
        <f>IF($J$7=1,HLOOKUP(O$11,index1970,Query!$O84)/O$9,IF($J$7=2,HLOOKUP(O$11,index1970,Query!$O84)/O$9 * HLOOKUP(O$11,comboutfac,Query!$O84),HLOOKUP(O$11,index1970,Query!$O84)/O$9 * HLOOKUP(O$11,comboutfac,Query!$O84) /O$8))</f>
        <v>1.0845545760000002</v>
      </c>
      <c r="P50" s="110">
        <f>IF($J$7=1,HLOOKUP(P$11,index1970,Query!$O84)/P$9,IF($J$7=2,HLOOKUP(P$11,index1970,Query!$O84)/P$9 * HLOOKUP(P$11,comboutfac,Query!$O84),HLOOKUP(P$11,index1970,Query!$O84)/P$9 * HLOOKUP(P$11,comboutfac,Query!$O84) /P$8))</f>
        <v>1.0845545759999999</v>
      </c>
      <c r="Q50" s="110">
        <f>IF($J$7=1,HLOOKUP(Q$11,index1970,Query!$O84)/Q$9,IF($J$7=2,HLOOKUP(Q$11,index1970,Query!$O84)/Q$9 * HLOOKUP(Q$11,comboutfac,Query!$O84),HLOOKUP(Q$11,index1970,Query!$O84)/Q$9 * HLOOKUP(Q$11,comboutfac,Query!$O84) /Q$8))</f>
        <v>1.0845545759999999</v>
      </c>
      <c r="R50" s="110">
        <f>IF($J$7=1,HLOOKUP(R$11,index1970,Query!$O84)/R$9,IF($J$7=2,HLOOKUP(R$11,index1970,Query!$O84)/R$9 * HLOOKUP(R$11,comboutfac,Query!$O84),HLOOKUP(R$11,index1970,Query!$O84)/R$9 * HLOOKUP(R$11,comboutfac,Query!$O84) /R$8))</f>
        <v>1.2897796092215998</v>
      </c>
      <c r="S50" s="110">
        <f>IF($J$7=1,HLOOKUP(S$11,index1970,Query!$O84)/S$9,IF($J$7=2,HLOOKUP(S$11,index1970,Query!$O84)/S$9 * HLOOKUP(S$11,comboutfac,Query!$O84),HLOOKUP(S$11,index1970,Query!$O84)/S$9 * HLOOKUP(S$11,comboutfac,Query!$O84) /S$8))</f>
        <v>1.0845545759999999</v>
      </c>
      <c r="T50" s="110">
        <f>IF($J$7=1,HLOOKUP(T$11,index1970,Query!$O84)/T$9,IF($J$7=2,HLOOKUP(T$11,index1970,Query!$O84)/T$9 * HLOOKUP(T$11,comboutfac,Query!$O84),HLOOKUP(T$11,index1970,Query!$O84)/T$9 * HLOOKUP(T$11,comboutfac,Query!$O84) /T$8))</f>
        <v>1.0845545759999999</v>
      </c>
      <c r="U50" s="110">
        <f>IF($J$7=1,HLOOKUP(U$11,index1970,Query!$O84)/U$9,IF($J$7=2,HLOOKUP(U$11,index1970,Query!$O84)/U$9 * HLOOKUP(U$11,comboutfac,Query!$O84),HLOOKUP(U$11,index1970,Query!$O84)/U$9 * HLOOKUP(U$11,comboutfac,Query!$O84) /U$8))</f>
        <v>1.0845545760000002</v>
      </c>
      <c r="V50" s="110">
        <f>IF($J$7=1,HLOOKUP(V$11,index1970,Query!$O84)/V$9,IF($J$7=2,HLOOKUP(V$11,index1970,Query!$O84)/V$9 * HLOOKUP(V$11,comboutfac,Query!$O84),HLOOKUP(V$11,index1970,Query!$O84)/V$9 * HLOOKUP(V$11,comboutfac,Query!$O84) /V$8))</f>
        <v>1.0845545759999999</v>
      </c>
      <c r="W50" s="110">
        <f>IF($J$7=1,HLOOKUP(W$11,index1970,Query!$O84)/W$9,IF($J$7=2,HLOOKUP(W$11,index1970,Query!$O84)/W$9 * HLOOKUP(W$11,comboutfac,Query!$O84),HLOOKUP(W$11,index1970,Query!$O84)/W$9 * HLOOKUP(W$11,comboutfac,Query!$O84) /W$8))</f>
        <v>1.0845545760000002</v>
      </c>
      <c r="X50" s="110">
        <f>IF($J$7=1,HLOOKUP(X$11,index1970,Query!$O84)/X$9,IF($J$7=2,HLOOKUP(X$11,index1970,Query!$O84)/X$9 * HLOOKUP(X$11,comboutfac,Query!$O84),HLOOKUP(X$11,index1970,Query!$O84)/X$9 * HLOOKUP(X$11,comboutfac,Query!$O84) /X$8))</f>
        <v>1.0845545760000002</v>
      </c>
      <c r="Y50" s="110">
        <f t="shared" si="10"/>
        <v>1.1085553707014388</v>
      </c>
      <c r="Z50" s="110">
        <f t="shared" si="12"/>
        <v>1.1085553707014388</v>
      </c>
      <c r="AA50" s="110">
        <f t="shared" si="13"/>
        <v>1.1085553707014388</v>
      </c>
      <c r="AB50" s="687"/>
      <c r="AC50" s="687"/>
      <c r="AE50" s="671">
        <v>2021</v>
      </c>
      <c r="AF50" s="668">
        <f t="shared" si="2"/>
        <v>0</v>
      </c>
      <c r="AG50" s="669">
        <f>HLOOKUP(K$11,index1970,Query!$O84)/K$9*HLOOKUP(K$11,comboutfac,Query!$O84)</f>
        <v>1.1100061080269765</v>
      </c>
      <c r="AH50" s="669">
        <f>HLOOKUP(L$11,index1970,Query!$O84)/L$9*HLOOKUP(L$11,comboutfac,Query!$O84)</f>
        <v>1.0923316131892145</v>
      </c>
      <c r="AI50" s="110">
        <f>HLOOKUP(M$11,index1970,Query!$O84)/M$9 * HLOOKUP(M$11,comboutfac,Query!$O84)</f>
        <v>1.091771202148704</v>
      </c>
      <c r="AJ50" s="110">
        <f>HLOOKUP(N$11,index1970,Query!$O84)/N$9 * HLOOKUP(N$11,comboutfac,Query!$O84)</f>
        <v>1.0972252535826756</v>
      </c>
      <c r="AK50" s="110">
        <f t="shared" si="14"/>
        <v>1.1089986618212242</v>
      </c>
      <c r="AL50" s="110">
        <f t="shared" si="15"/>
        <v>1.1089667183919152</v>
      </c>
      <c r="AM50" s="110">
        <f t="shared" si="11"/>
        <v>1.1092775993236514</v>
      </c>
    </row>
    <row r="51" spans="1:41" s="112" customFormat="1">
      <c r="A51" s="111">
        <f t="shared" si="4"/>
        <v>2022</v>
      </c>
      <c r="B51" s="110">
        <f>IF($J$7=1,HLOOKUP(B$11,index1970,Query!$O85)/B$9,IF($J$7=2,HLOOKUP(B$11,index1970,Query!$O85)/B$9 * HLOOKUP(B$11,comboutfac,Query!$O85),HLOOKUP(B$11,index1970,Query!$O85)/B$9 * HLOOKUP(B$11,comboutfac,Query!$O85) /B$8))</f>
        <v>1.1062456675200001</v>
      </c>
      <c r="C51" s="110">
        <f>IF($J$7=1,HLOOKUP(C$11,index1970,Query!$O85)/C$9,IF($J$7=2,HLOOKUP(C$11,index1970,Query!$O85)/C$9 * HLOOKUP(C$11,comboutfac,Query!$O85),HLOOKUP(C$11,index1970,Query!$O85)/C$9 * HLOOKUP(C$11,comboutfac,Query!$O85) /C$8))</f>
        <v>1.1062456675200001</v>
      </c>
      <c r="D51" s="667">
        <f>IF($J$7=1,HLOOKUP(D$11,index1970,Query!$O85)/D$9,IF($J$7=2,HLOOKUP(D$11,index1970,Query!$O85)/D$9*HLOOKUP(D$11,comboutfac,Query!$O85),HLOOKUP(D$11,index1970,Query!$O85)/D$9*HLOOKUP(D$11,comboutfac,Query!$O85)/D$8))</f>
        <v>1.1062456675200001</v>
      </c>
      <c r="E51" s="110">
        <f>IF($J$7=1,HLOOKUP(E$11,index1970,Query!$O85)/E$9,IF($J$7=2,HLOOKUP(E$11,index1970,Query!$O85)/E$9 * HLOOKUP(E$11,comboutfac,Query!$O85),HLOOKUP(E$11,index1970,Query!$O85)/E$9 * HLOOKUP(E$11,comboutfac,Query!$O85) /E$8))</f>
        <v>1.0825102121300159</v>
      </c>
      <c r="F51" s="110">
        <f>IF($J$7=1,HLOOKUP(F$11,index1970,Query!$O85)/F$9,IF($J$7=2,HLOOKUP(F$11,index1970,Query!$O85)/F$9 * HLOOKUP(F$11,comboutfac,Query!$O85),HLOOKUP(F$11,index1970,Query!$O85)/F$9 * HLOOKUP(F$11,comboutfac,Query!$O85) /F$8))</f>
        <v>1.1062456675200001</v>
      </c>
      <c r="G51" s="110">
        <f>IF($J$7=1,HLOOKUP(G$11,index1970,Query!$O85)/G$9,IF($J$7=2,HLOOKUP(G$11,index1970,Query!$O85)/G$9 * HLOOKUP(G$11,comboutfac,Query!$O85),HLOOKUP(G$11,index1970,Query!$O85)/G$9 * HLOOKUP(G$11,comboutfac,Query!$O85) /G$8))</f>
        <v>1.1062456675200003</v>
      </c>
      <c r="H51" s="110">
        <f>IF($J$7=1,HLOOKUP(H$11,index1970,Query!$O85)/H$9,IF($J$7=2,HLOOKUP(H$11,index1970,Query!$O85)/H$9 * HLOOKUP(H$11,comboutfac,Query!$O85),HLOOKUP(H$11,index1970,Query!$O85)/H$9 * HLOOKUP(H$11,comboutfac,Query!$O85) /H$8))</f>
        <v>1.1062456675200001</v>
      </c>
      <c r="I51" s="110">
        <f>IF($J$7=1,HLOOKUP(I$11,index1970,Query!$O85)/I$9,IF($J$7=2,HLOOKUP(I$11,index1970,Query!$O85)/I$9 * HLOOKUP(I$11,comboutfac,Query!$O85),HLOOKUP(I$11,index1970,Query!$O85)/I$9 * HLOOKUP(I$11,comboutfac,Query!$O85) /I$8))</f>
        <v>1.1062456675200001</v>
      </c>
      <c r="J51" s="110">
        <f>IF($J$7=1,HLOOKUP(J$11,index1970,Query!$O85)/J$9,IF($J$7=2,HLOOKUP(J$11,index1970,Query!$O85)/J$9 * HLOOKUP(J$11,comboutfac,Query!$O85),HLOOKUP(J$11,index1970,Query!$O85)/J$9 * HLOOKUP(J$11,comboutfac,Query!$O85) /J$8))</f>
        <v>1.1062456675200001</v>
      </c>
      <c r="K51" s="110">
        <f>IF($J$7=1,HLOOKUP(K$11,index1970,Query!$O85)/K$9,IF($J$7=2,HLOOKUP(K$11,index1970,Query!$O85)/K$9 * HLOOKUP(K$11,comboutfac,Query!$O85),HLOOKUP(K$11,index1970,Query!$O85)/K$9 * HLOOKUP(K$11,comboutfac,Query!$O85) /K$8))</f>
        <v>1.1388662668356779</v>
      </c>
      <c r="L51" s="110">
        <f>IF($J$7=1,HLOOKUP(L$11,index1970,Query!$O85)/L$9,IF($J$7=2,HLOOKUP(L$11,index1970,Query!$O85)/L$9 * HLOOKUP(L$11,comboutfac,Query!$O85),HLOOKUP(L$11,index1970,Query!$O85)/L$9 * HLOOKUP(L$11,comboutfac,Query!$O85) /L$8))</f>
        <v>1.1062456675200003</v>
      </c>
      <c r="M51" s="110">
        <f>IF($J$7=1,HLOOKUP(M$11,index1970,Query!$O85)/M$9,IF($J$7=2,HLOOKUP(M$11,index1970,Query!$O85)/M$9 * HLOOKUP(M$11,comboutfac,Query!$O85),HLOOKUP(M$11,index1970,Query!$O85)/M$9 * HLOOKUP(M$11,comboutfac,Query!$O85) /M$8))</f>
        <v>1.1062456675200003</v>
      </c>
      <c r="N51" s="110">
        <f>IF($J$7=1,HLOOKUP(N$11,index1970,Query!$O85)/N$9,IF($J$7=2,HLOOKUP(N$11,index1970,Query!$O85)/N$9 * HLOOKUP(N$11,comboutfac,Query!$O85),HLOOKUP(N$11,index1970,Query!$O85)/N$9 * HLOOKUP(N$11,comboutfac,Query!$O85) /N$8))</f>
        <v>1.1062456675200003</v>
      </c>
      <c r="O51" s="110">
        <f>IF($J$7=1,HLOOKUP(O$11,index1970,Query!$O85)/O$9,IF($J$7=2,HLOOKUP(O$11,index1970,Query!$O85)/O$9 * HLOOKUP(O$11,comboutfac,Query!$O85),HLOOKUP(O$11,index1970,Query!$O85)/O$9 * HLOOKUP(O$11,comboutfac,Query!$O85) /O$8))</f>
        <v>1.1062456675200001</v>
      </c>
      <c r="P51" s="110">
        <f>IF($J$7=1,HLOOKUP(P$11,index1970,Query!$O85)/P$9,IF($J$7=2,HLOOKUP(P$11,index1970,Query!$O85)/P$9 * HLOOKUP(P$11,comboutfac,Query!$O85),HLOOKUP(P$11,index1970,Query!$O85)/P$9 * HLOOKUP(P$11,comboutfac,Query!$O85) /P$8))</f>
        <v>1.1062456675200003</v>
      </c>
      <c r="Q51" s="110">
        <f>IF($J$7=1,HLOOKUP(Q$11,index1970,Query!$O85)/Q$9,IF($J$7=2,HLOOKUP(Q$11,index1970,Query!$O85)/Q$9 * HLOOKUP(Q$11,comboutfac,Query!$O85),HLOOKUP(Q$11,index1970,Query!$O85)/Q$9 * HLOOKUP(Q$11,comboutfac,Query!$O85) /Q$8))</f>
        <v>1.1062456675200003</v>
      </c>
      <c r="R51" s="110">
        <f>IF($J$7=1,HLOOKUP(R$11,index1970,Query!$O85)/R$9,IF($J$7=2,HLOOKUP(R$11,index1970,Query!$O85)/R$9 * HLOOKUP(R$11,comboutfac,Query!$O85),HLOOKUP(R$11,index1970,Query!$O85)/R$9 * HLOOKUP(R$11,comboutfac,Query!$O85) /R$8))</f>
        <v>1.276881813129384</v>
      </c>
      <c r="S51" s="110">
        <f>IF($J$7=1,HLOOKUP(S$11,index1970,Query!$O85)/S$9,IF($J$7=2,HLOOKUP(S$11,index1970,Query!$O85)/S$9 * HLOOKUP(S$11,comboutfac,Query!$O85),HLOOKUP(S$11,index1970,Query!$O85)/S$9 * HLOOKUP(S$11,comboutfac,Query!$O85) /S$8))</f>
        <v>1.1062456675200003</v>
      </c>
      <c r="T51" s="110">
        <f>IF($J$7=1,HLOOKUP(T$11,index1970,Query!$O85)/T$9,IF($J$7=2,HLOOKUP(T$11,index1970,Query!$O85)/T$9 * HLOOKUP(T$11,comboutfac,Query!$O85),HLOOKUP(T$11,index1970,Query!$O85)/T$9 * HLOOKUP(T$11,comboutfac,Query!$O85) /T$8))</f>
        <v>1.1062456675200003</v>
      </c>
      <c r="U51" s="110">
        <f>IF($J$7=1,HLOOKUP(U$11,index1970,Query!$O85)/U$9,IF($J$7=2,HLOOKUP(U$11,index1970,Query!$O85)/U$9 * HLOOKUP(U$11,comboutfac,Query!$O85),HLOOKUP(U$11,index1970,Query!$O85)/U$9 * HLOOKUP(U$11,comboutfac,Query!$O85) /U$8))</f>
        <v>1.1062456675200003</v>
      </c>
      <c r="V51" s="110">
        <f>IF($J$7=1,HLOOKUP(V$11,index1970,Query!$O85)/V$9,IF($J$7=2,HLOOKUP(V$11,index1970,Query!$O85)/V$9 * HLOOKUP(V$11,comboutfac,Query!$O85),HLOOKUP(V$11,index1970,Query!$O85)/V$9 * HLOOKUP(V$11,comboutfac,Query!$O85) /V$8))</f>
        <v>1.1062456675200003</v>
      </c>
      <c r="W51" s="110">
        <f>IF($J$7=1,HLOOKUP(W$11,index1970,Query!$O85)/W$9,IF($J$7=2,HLOOKUP(W$11,index1970,Query!$O85)/W$9 * HLOOKUP(W$11,comboutfac,Query!$O85),HLOOKUP(W$11,index1970,Query!$O85)/W$9 * HLOOKUP(W$11,comboutfac,Query!$O85) /W$8))</f>
        <v>1.1062456675200001</v>
      </c>
      <c r="X51" s="110">
        <f>IF($J$7=1,HLOOKUP(X$11,index1970,Query!$O85)/X$9,IF($J$7=2,HLOOKUP(X$11,index1970,Query!$O85)/X$9 * HLOOKUP(X$11,comboutfac,Query!$O85),HLOOKUP(X$11,index1970,Query!$O85)/X$9 * HLOOKUP(X$11,comboutfac,Query!$O85) /X$8))</f>
        <v>1.1062456675200001</v>
      </c>
      <c r="Y51" s="110">
        <f t="shared" si="10"/>
        <v>1.1370068926746841</v>
      </c>
      <c r="Z51" s="110">
        <f t="shared" si="12"/>
        <v>1.1370068926746841</v>
      </c>
      <c r="AA51" s="110">
        <f t="shared" si="13"/>
        <v>1.1370068926746841</v>
      </c>
      <c r="AB51" s="687"/>
      <c r="AC51" s="687"/>
      <c r="AE51" s="671">
        <v>2022</v>
      </c>
      <c r="AF51" s="668">
        <f t="shared" si="2"/>
        <v>0</v>
      </c>
      <c r="AG51" s="669">
        <f>HLOOKUP(K$11,index1970,Query!$O85)/K$9*HLOOKUP(K$11,comboutfac,Query!$O85)</f>
        <v>1.1388662668356779</v>
      </c>
      <c r="AH51" s="669">
        <f>HLOOKUP(L$11,index1970,Query!$O85)/L$9*HLOOKUP(L$11,comboutfac,Query!$O85)</f>
        <v>1.1141782454529994</v>
      </c>
      <c r="AI51" s="110">
        <f>HLOOKUP(M$11,index1970,Query!$O85)/M$9 * HLOOKUP(M$11,comboutfac,Query!$O85)</f>
        <v>1.1136066261916786</v>
      </c>
      <c r="AJ51" s="110">
        <f>HLOOKUP(N$11,index1970,Query!$O85)/N$9 * HLOOKUP(N$11,comboutfac,Query!$O85)</f>
        <v>1.1191697586543297</v>
      </c>
      <c r="AK51" s="110">
        <f t="shared" si="14"/>
        <v>1.1374590496168651</v>
      </c>
      <c r="AL51" s="110">
        <f t="shared" si="15"/>
        <v>1.1374264673189698</v>
      </c>
      <c r="AM51" s="110">
        <f t="shared" si="11"/>
        <v>1.1377435658693409</v>
      </c>
    </row>
    <row r="52" spans="1:41" s="112" customFormat="1">
      <c r="A52" s="111">
        <f t="shared" si="4"/>
        <v>2023</v>
      </c>
      <c r="B52" s="110">
        <f>IF($J$7=1,HLOOKUP(B$11,index1970,Query!$O86)/B$9,IF($J$7=2,HLOOKUP(B$11,index1970,Query!$O86)/B$9 * HLOOKUP(B$11,comboutfac,Query!$O86),HLOOKUP(B$11,index1970,Query!$O86)/B$9 * HLOOKUP(B$11,comboutfac,Query!$O86) /B$8))</f>
        <v>1.1283705808704003</v>
      </c>
      <c r="C52" s="110">
        <f>IF($J$7=1,HLOOKUP(C$11,index1970,Query!$O86)/C$9,IF($J$7=2,HLOOKUP(C$11,index1970,Query!$O86)/C$9 * HLOOKUP(C$11,comboutfac,Query!$O86),HLOOKUP(C$11,index1970,Query!$O86)/C$9 * HLOOKUP(C$11,comboutfac,Query!$O86) /C$8))</f>
        <v>1.1283705808704001</v>
      </c>
      <c r="D52" s="667">
        <f>IF($J$7=1,HLOOKUP(D$11,index1970,Query!$O86)/D$9,IF($J$7=2,HLOOKUP(D$11,index1970,Query!$O86)/D$9*HLOOKUP(D$11,comboutfac,Query!$O86),HLOOKUP(D$11,index1970,Query!$O86)/D$9*HLOOKUP(D$11,comboutfac,Query!$O86)/D$8))</f>
        <v>1.1283705808704003</v>
      </c>
      <c r="E52" s="110">
        <f>IF($J$7=1,HLOOKUP(E$11,index1970,Query!$O86)/E$9,IF($J$7=2,HLOOKUP(E$11,index1970,Query!$O86)/E$9 * HLOOKUP(E$11,comboutfac,Query!$O86),HLOOKUP(E$11,index1970,Query!$O86)/E$9 * HLOOKUP(E$11,comboutfac,Query!$O86) /E$8))</f>
        <v>1.1052429265847461</v>
      </c>
      <c r="F52" s="110">
        <f>IF($J$7=1,HLOOKUP(F$11,index1970,Query!$O86)/F$9,IF($J$7=2,HLOOKUP(F$11,index1970,Query!$O86)/F$9 * HLOOKUP(F$11,comboutfac,Query!$O86),HLOOKUP(F$11,index1970,Query!$O86)/F$9 * HLOOKUP(F$11,comboutfac,Query!$O86) /F$8))</f>
        <v>1.1283705808704003</v>
      </c>
      <c r="G52" s="110">
        <f>IF($J$7=1,HLOOKUP(G$11,index1970,Query!$O86)/G$9,IF($J$7=2,HLOOKUP(G$11,index1970,Query!$O86)/G$9 * HLOOKUP(G$11,comboutfac,Query!$O86),HLOOKUP(G$11,index1970,Query!$O86)/G$9 * HLOOKUP(G$11,comboutfac,Query!$O86) /G$8))</f>
        <v>1.1283705808704003</v>
      </c>
      <c r="H52" s="110">
        <f>IF($J$7=1,HLOOKUP(H$11,index1970,Query!$O86)/H$9,IF($J$7=2,HLOOKUP(H$11,index1970,Query!$O86)/H$9 * HLOOKUP(H$11,comboutfac,Query!$O86),HLOOKUP(H$11,index1970,Query!$O86)/H$9 * HLOOKUP(H$11,comboutfac,Query!$O86) /H$8))</f>
        <v>1.1283705808704003</v>
      </c>
      <c r="I52" s="110">
        <f>IF($J$7=1,HLOOKUP(I$11,index1970,Query!$O86)/I$9,IF($J$7=2,HLOOKUP(I$11,index1970,Query!$O86)/I$9 * HLOOKUP(I$11,comboutfac,Query!$O86),HLOOKUP(I$11,index1970,Query!$O86)/I$9 * HLOOKUP(I$11,comboutfac,Query!$O86) /I$8))</f>
        <v>1.1283705808704003</v>
      </c>
      <c r="J52" s="110">
        <f>IF($J$7=1,HLOOKUP(J$11,index1970,Query!$O86)/J$9,IF($J$7=2,HLOOKUP(J$11,index1970,Query!$O86)/J$9 * HLOOKUP(J$11,comboutfac,Query!$O86),HLOOKUP(J$11,index1970,Query!$O86)/J$9 * HLOOKUP(J$11,comboutfac,Query!$O86) /J$8))</f>
        <v>1.1283705808704003</v>
      </c>
      <c r="K52" s="110">
        <f>IF($J$7=1,HLOOKUP(K$11,index1970,Query!$O86)/K$9,IF($J$7=2,HLOOKUP(K$11,index1970,Query!$O86)/K$9 * HLOOKUP(K$11,comboutfac,Query!$O86),HLOOKUP(K$11,index1970,Query!$O86)/K$9 * HLOOKUP(K$11,comboutfac,Query!$O86) /K$8))</f>
        <v>1.1684767897734059</v>
      </c>
      <c r="L52" s="110">
        <f>IF($J$7=1,HLOOKUP(L$11,index1970,Query!$O86)/L$9,IF($J$7=2,HLOOKUP(L$11,index1970,Query!$O86)/L$9 * HLOOKUP(L$11,comboutfac,Query!$O86),HLOOKUP(L$11,index1970,Query!$O86)/L$9 * HLOOKUP(L$11,comboutfac,Query!$O86) /L$8))</f>
        <v>1.1283705808704001</v>
      </c>
      <c r="M52" s="110">
        <f>IF($J$7=1,HLOOKUP(M$11,index1970,Query!$O86)/M$9,IF($J$7=2,HLOOKUP(M$11,index1970,Query!$O86)/M$9 * HLOOKUP(M$11,comboutfac,Query!$O86),HLOOKUP(M$11,index1970,Query!$O86)/M$9 * HLOOKUP(M$11,comboutfac,Query!$O86) /M$8))</f>
        <v>1.1283705808704001</v>
      </c>
      <c r="N52" s="110">
        <f>IF($J$7=1,HLOOKUP(N$11,index1970,Query!$O86)/N$9,IF($J$7=2,HLOOKUP(N$11,index1970,Query!$O86)/N$9 * HLOOKUP(N$11,comboutfac,Query!$O86),HLOOKUP(N$11,index1970,Query!$O86)/N$9 * HLOOKUP(N$11,comboutfac,Query!$O86) /N$8))</f>
        <v>1.1283705808704001</v>
      </c>
      <c r="O52" s="110">
        <f>IF($J$7=1,HLOOKUP(O$11,index1970,Query!$O86)/O$9,IF($J$7=2,HLOOKUP(O$11,index1970,Query!$O86)/O$9 * HLOOKUP(O$11,comboutfac,Query!$O86),HLOOKUP(O$11,index1970,Query!$O86)/O$9 * HLOOKUP(O$11,comboutfac,Query!$O86) /O$8))</f>
        <v>1.1283705808704003</v>
      </c>
      <c r="P52" s="110">
        <f>IF($J$7=1,HLOOKUP(P$11,index1970,Query!$O86)/P$9,IF($J$7=2,HLOOKUP(P$11,index1970,Query!$O86)/P$9 * HLOOKUP(P$11,comboutfac,Query!$O86),HLOOKUP(P$11,index1970,Query!$O86)/P$9 * HLOOKUP(P$11,comboutfac,Query!$O86) /P$8))</f>
        <v>1.1283705808704003</v>
      </c>
      <c r="Q52" s="110">
        <f>IF($J$7=1,HLOOKUP(Q$11,index1970,Query!$O86)/Q$9,IF($J$7=2,HLOOKUP(Q$11,index1970,Query!$O86)/Q$9 * HLOOKUP(Q$11,comboutfac,Query!$O86),HLOOKUP(Q$11,index1970,Query!$O86)/Q$9 * HLOOKUP(Q$11,comboutfac,Query!$O86) /Q$8))</f>
        <v>1.1283705808704003</v>
      </c>
      <c r="R52" s="110">
        <f>IF($J$7=1,HLOOKUP(R$11,index1970,Query!$O86)/R$9,IF($J$7=2,HLOOKUP(R$11,index1970,Query!$O86)/R$9 * HLOOKUP(R$11,comboutfac,Query!$O86),HLOOKUP(R$11,index1970,Query!$O86)/R$9 * HLOOKUP(R$11,comboutfac,Query!$O86) /R$8))</f>
        <v>1.3177420311495243</v>
      </c>
      <c r="S52" s="110">
        <f>IF($J$7=1,HLOOKUP(S$11,index1970,Query!$O86)/S$9,IF($J$7=2,HLOOKUP(S$11,index1970,Query!$O86)/S$9 * HLOOKUP(S$11,comboutfac,Query!$O86),HLOOKUP(S$11,index1970,Query!$O86)/S$9 * HLOOKUP(S$11,comboutfac,Query!$O86) /S$8))</f>
        <v>1.1283705808704003</v>
      </c>
      <c r="T52" s="110">
        <f>IF($J$7=1,HLOOKUP(T$11,index1970,Query!$O86)/T$9,IF($J$7=2,HLOOKUP(T$11,index1970,Query!$O86)/T$9 * HLOOKUP(T$11,comboutfac,Query!$O86),HLOOKUP(T$11,index1970,Query!$O86)/T$9 * HLOOKUP(T$11,comboutfac,Query!$O86) /T$8))</f>
        <v>1.1283705808704003</v>
      </c>
      <c r="U52" s="110">
        <f>IF($J$7=1,HLOOKUP(U$11,index1970,Query!$O86)/U$9,IF($J$7=2,HLOOKUP(U$11,index1970,Query!$O86)/U$9 * HLOOKUP(U$11,comboutfac,Query!$O86),HLOOKUP(U$11,index1970,Query!$O86)/U$9 * HLOOKUP(U$11,comboutfac,Query!$O86) /U$8))</f>
        <v>1.1283705808704001</v>
      </c>
      <c r="V52" s="110">
        <f>IF($J$7=1,HLOOKUP(V$11,index1970,Query!$O86)/V$9,IF($J$7=2,HLOOKUP(V$11,index1970,Query!$O86)/V$9 * HLOOKUP(V$11,comboutfac,Query!$O86),HLOOKUP(V$11,index1970,Query!$O86)/V$9 * HLOOKUP(V$11,comboutfac,Query!$O86) /V$8))</f>
        <v>1.1283705808704003</v>
      </c>
      <c r="W52" s="110">
        <f>IF($J$7=1,HLOOKUP(W$11,index1970,Query!$O86)/W$9,IF($J$7=2,HLOOKUP(W$11,index1970,Query!$O86)/W$9 * HLOOKUP(W$11,comboutfac,Query!$O86),HLOOKUP(W$11,index1970,Query!$O86)/W$9 * HLOOKUP(W$11,comboutfac,Query!$O86) /W$8))</f>
        <v>1.1283705808704003</v>
      </c>
      <c r="X52" s="110">
        <f>IF($J$7=1,HLOOKUP(X$11,index1970,Query!$O86)/X$9,IF($J$7=2,HLOOKUP(X$11,index1970,Query!$O86)/X$9 * HLOOKUP(X$11,comboutfac,Query!$O86),HLOOKUP(X$11,index1970,Query!$O86)/X$9 * HLOOKUP(X$11,comboutfac,Query!$O86) /X$8))</f>
        <v>1.1283705808704003</v>
      </c>
      <c r="Y52" s="110">
        <f t="shared" si="10"/>
        <v>1.1661907358659345</v>
      </c>
      <c r="Z52" s="110">
        <f t="shared" si="12"/>
        <v>1.1661907358659345</v>
      </c>
      <c r="AA52" s="110">
        <f t="shared" si="13"/>
        <v>1.1661907358659345</v>
      </c>
      <c r="AB52" s="687"/>
      <c r="AC52" s="687"/>
      <c r="AE52" s="693">
        <v>2023</v>
      </c>
      <c r="AF52" s="668">
        <f t="shared" si="2"/>
        <v>0</v>
      </c>
      <c r="AG52" s="694">
        <f>HLOOKUP(K$11,index1970,Query!$O86)/K$9*HLOOKUP(K$11,comboutfac,Query!$O86)</f>
        <v>1.1684767897734059</v>
      </c>
      <c r="AH52" s="694">
        <f>HLOOKUP(L$11,index1970,Query!$O86)/L$9*HLOOKUP(L$11,comboutfac,Query!$O86)</f>
        <v>1.136461810362059</v>
      </c>
      <c r="AI52" s="692">
        <f>HLOOKUP(M$11,index1970,Query!$O86)/M$9 * HLOOKUP(M$11,comboutfac,Query!$O86)</f>
        <v>1.1358787587155117</v>
      </c>
      <c r="AJ52" s="692">
        <f>HLOOKUP(N$11,index1970,Query!$O86)/N$9 * HLOOKUP(N$11,comboutfac,Query!$O86)</f>
        <v>1.1415531538274162</v>
      </c>
      <c r="AK52" s="692">
        <f t="shared" si="14"/>
        <v>1.1666519359469589</v>
      </c>
      <c r="AL52" s="110">
        <f t="shared" si="15"/>
        <v>1.1666187020031058</v>
      </c>
      <c r="AM52" s="692">
        <f t="shared" si="11"/>
        <v>1.1669421425244844</v>
      </c>
    </row>
    <row r="53" spans="1:41" s="112" customFormat="1">
      <c r="A53" s="111">
        <f t="shared" si="4"/>
        <v>2024</v>
      </c>
      <c r="B53" s="110">
        <f>IF($J$7=1,HLOOKUP(B$11,index1970,Query!$O87)/B$9,IF($J$7=2,HLOOKUP(B$11,index1970,Query!$O87)/B$9 * HLOOKUP(B$11,comboutfac,Query!$O87),HLOOKUP(B$11,index1970,Query!$O87)/B$9 * HLOOKUP(B$11,comboutfac,Query!$O87) /B$8))</f>
        <v>1.1509379924878083</v>
      </c>
      <c r="C53" s="110">
        <f>IF($J$7=1,HLOOKUP(C$11,index1970,Query!$O87)/C$9,IF($J$7=2,HLOOKUP(C$11,index1970,Query!$O87)/C$9 * HLOOKUP(C$11,comboutfac,Query!$O87),HLOOKUP(C$11,index1970,Query!$O87)/C$9 * HLOOKUP(C$11,comboutfac,Query!$O87) /C$8))</f>
        <v>1.1509379924878083</v>
      </c>
      <c r="D53" s="667">
        <f>IF($J$7=1,HLOOKUP(D$11,index1970,Query!$O87)/D$9,IF($J$7=2,HLOOKUP(D$11,index1970,Query!$O87)/D$9*HLOOKUP(D$11,comboutfac,Query!$O87),HLOOKUP(D$11,index1970,Query!$O87)/D$9*HLOOKUP(D$11,comboutfac,Query!$O87)/D$8))</f>
        <v>1.1509379924878085</v>
      </c>
      <c r="E53" s="110">
        <f>IF($J$7=1,HLOOKUP(E$11,index1970,Query!$O87)/E$9,IF($J$7=2,HLOOKUP(E$11,index1970,Query!$O87)/E$9 * HLOOKUP(E$11,comboutfac,Query!$O87),HLOOKUP(E$11,index1970,Query!$O87)/E$9 * HLOOKUP(E$11,comboutfac,Query!$O87) /E$8))</f>
        <v>1.1284530280430258</v>
      </c>
      <c r="F53" s="110">
        <f>IF($J$7=1,HLOOKUP(F$11,index1970,Query!$O87)/F$9,IF($J$7=2,HLOOKUP(F$11,index1970,Query!$O87)/F$9 * HLOOKUP(F$11,comboutfac,Query!$O87),HLOOKUP(F$11,index1970,Query!$O87)/F$9 * HLOOKUP(F$11,comboutfac,Query!$O87) /F$8))</f>
        <v>1.1509379924878085</v>
      </c>
      <c r="G53" s="110">
        <f>IF($J$7=1,HLOOKUP(G$11,index1970,Query!$O87)/G$9,IF($J$7=2,HLOOKUP(G$11,index1970,Query!$O87)/G$9 * HLOOKUP(G$11,comboutfac,Query!$O87),HLOOKUP(G$11,index1970,Query!$O87)/G$9 * HLOOKUP(G$11,comboutfac,Query!$O87) /G$8))</f>
        <v>1.1509379924878083</v>
      </c>
      <c r="H53" s="110">
        <f>IF($J$7=1,HLOOKUP(H$11,index1970,Query!$O87)/H$9,IF($J$7=2,HLOOKUP(H$11,index1970,Query!$O87)/H$9 * HLOOKUP(H$11,comboutfac,Query!$O87),HLOOKUP(H$11,index1970,Query!$O87)/H$9 * HLOOKUP(H$11,comboutfac,Query!$O87) /H$8))</f>
        <v>1.1509379924878085</v>
      </c>
      <c r="I53" s="110">
        <f>IF($J$7=1,HLOOKUP(I$11,index1970,Query!$O87)/I$9,IF($J$7=2,HLOOKUP(I$11,index1970,Query!$O87)/I$9 * HLOOKUP(I$11,comboutfac,Query!$O87),HLOOKUP(I$11,index1970,Query!$O87)/I$9 * HLOOKUP(I$11,comboutfac,Query!$O87) /I$8))</f>
        <v>1.1509379924878085</v>
      </c>
      <c r="J53" s="110">
        <f>IF($J$7=1,HLOOKUP(J$11,index1970,Query!$O87)/J$9,IF($J$7=2,HLOOKUP(J$11,index1970,Query!$O87)/J$9 * HLOOKUP(J$11,comboutfac,Query!$O87),HLOOKUP(J$11,index1970,Query!$O87)/J$9 * HLOOKUP(J$11,comboutfac,Query!$O87) /J$8))</f>
        <v>1.1509379924878085</v>
      </c>
      <c r="K53" s="110">
        <f>IF($J$7=1,HLOOKUP(K$11,index1970,Query!$O87)/K$9,IF($J$7=2,HLOOKUP(K$11,index1970,Query!$O87)/K$9 * HLOOKUP(K$11,comboutfac,Query!$O87),HLOOKUP(K$11,index1970,Query!$O87)/K$9 * HLOOKUP(K$11,comboutfac,Query!$O87) /K$8))</f>
        <v>1.1988571863075141</v>
      </c>
      <c r="L53" s="110">
        <f>IF($J$7=1,HLOOKUP(L$11,index1970,Query!$O87)/L$9,IF($J$7=2,HLOOKUP(L$11,index1970,Query!$O87)/L$9 * HLOOKUP(L$11,comboutfac,Query!$O87),HLOOKUP(L$11,index1970,Query!$O87)/L$9 * HLOOKUP(L$11,comboutfac,Query!$O87) /L$8))</f>
        <v>1.1509379924878083</v>
      </c>
      <c r="M53" s="110">
        <f>IF($J$7=1,HLOOKUP(M$11,index1970,Query!$O87)/M$9,IF($J$7=2,HLOOKUP(M$11,index1970,Query!$O87)/M$9 * HLOOKUP(M$11,comboutfac,Query!$O87),HLOOKUP(M$11,index1970,Query!$O87)/M$9 * HLOOKUP(M$11,comboutfac,Query!$O87) /M$8))</f>
        <v>1.1509379924878083</v>
      </c>
      <c r="N53" s="110">
        <f>IF($J$7=1,HLOOKUP(N$11,index1970,Query!$O87)/N$9,IF($J$7=2,HLOOKUP(N$11,index1970,Query!$O87)/N$9 * HLOOKUP(N$11,comboutfac,Query!$O87),HLOOKUP(N$11,index1970,Query!$O87)/N$9 * HLOOKUP(N$11,comboutfac,Query!$O87) /N$8))</f>
        <v>1.1509379924878083</v>
      </c>
      <c r="O53" s="110">
        <f>IF($J$7=1,HLOOKUP(O$11,index1970,Query!$O87)/O$9,IF($J$7=2,HLOOKUP(O$11,index1970,Query!$O87)/O$9 * HLOOKUP(O$11,comboutfac,Query!$O87),HLOOKUP(O$11,index1970,Query!$O87)/O$9 * HLOOKUP(O$11,comboutfac,Query!$O87) /O$8))</f>
        <v>1.1509379924878083</v>
      </c>
      <c r="P53" s="110">
        <f>IF($J$7=1,HLOOKUP(P$11,index1970,Query!$O87)/P$9,IF($J$7=2,HLOOKUP(P$11,index1970,Query!$O87)/P$9 * HLOOKUP(P$11,comboutfac,Query!$O87),HLOOKUP(P$11,index1970,Query!$O87)/P$9 * HLOOKUP(P$11,comboutfac,Query!$O87) /P$8))</f>
        <v>1.1509379924878083</v>
      </c>
      <c r="Q53" s="110">
        <f>IF($J$7=1,HLOOKUP(Q$11,index1970,Query!$O87)/Q$9,IF($J$7=2,HLOOKUP(Q$11,index1970,Query!$O87)/Q$9 * HLOOKUP(Q$11,comboutfac,Query!$O87),HLOOKUP(Q$11,index1970,Query!$O87)/Q$9 * HLOOKUP(Q$11,comboutfac,Query!$O87) /Q$8))</f>
        <v>1.1509379924878083</v>
      </c>
      <c r="R53" s="110">
        <f>IF($J$7=1,HLOOKUP(R$11,index1970,Query!$O87)/R$9,IF($J$7=2,HLOOKUP(R$11,index1970,Query!$O87)/R$9 * HLOOKUP(R$11,comboutfac,Query!$O87),HLOOKUP(R$11,index1970,Query!$O87)/R$9 * HLOOKUP(R$11,comboutfac,Query!$O87) /R$8))</f>
        <v>1.3401436456790661</v>
      </c>
      <c r="S53" s="110">
        <f>IF($J$7=1,HLOOKUP(S$11,index1970,Query!$O87)/S$9,IF($J$7=2,HLOOKUP(S$11,index1970,Query!$O87)/S$9 * HLOOKUP(S$11,comboutfac,Query!$O87),HLOOKUP(S$11,index1970,Query!$O87)/S$9 * HLOOKUP(S$11,comboutfac,Query!$O87) /S$8))</f>
        <v>1.1509379924878083</v>
      </c>
      <c r="T53" s="110">
        <f>IF($J$7=1,HLOOKUP(T$11,index1970,Query!$O87)/T$9,IF($J$7=2,HLOOKUP(T$11,index1970,Query!$O87)/T$9 * HLOOKUP(T$11,comboutfac,Query!$O87),HLOOKUP(T$11,index1970,Query!$O87)/T$9 * HLOOKUP(T$11,comboutfac,Query!$O87) /T$8))</f>
        <v>1.1509379924878083</v>
      </c>
      <c r="U53" s="110">
        <f>IF($J$7=1,HLOOKUP(U$11,index1970,Query!$O87)/U$9,IF($J$7=2,HLOOKUP(U$11,index1970,Query!$O87)/U$9 * HLOOKUP(U$11,comboutfac,Query!$O87),HLOOKUP(U$11,index1970,Query!$O87)/U$9 * HLOOKUP(U$11,comboutfac,Query!$O87) /U$8))</f>
        <v>1.1509379924878083</v>
      </c>
      <c r="V53" s="110">
        <f>IF($J$7=1,HLOOKUP(V$11,index1970,Query!$O87)/V$9,IF($J$7=2,HLOOKUP(V$11,index1970,Query!$O87)/V$9 * HLOOKUP(V$11,comboutfac,Query!$O87),HLOOKUP(V$11,index1970,Query!$O87)/V$9 * HLOOKUP(V$11,comboutfac,Query!$O87) /V$8))</f>
        <v>1.1509379924878083</v>
      </c>
      <c r="W53" s="110">
        <f>IF($J$7=1,HLOOKUP(W$11,index1970,Query!$O87)/W$9,IF($J$7=2,HLOOKUP(W$11,index1970,Query!$O87)/W$9 * HLOOKUP(W$11,comboutfac,Query!$O87),HLOOKUP(W$11,index1970,Query!$O87)/W$9 * HLOOKUP(W$11,comboutfac,Query!$O87) /W$8))</f>
        <v>1.1509379924878085</v>
      </c>
      <c r="X53" s="110">
        <f>IF($J$7=1,HLOOKUP(X$11,index1970,Query!$O87)/X$9,IF($J$7=2,HLOOKUP(X$11,index1970,Query!$O87)/X$9 * HLOOKUP(X$11,comboutfac,Query!$O87),HLOOKUP(X$11,index1970,Query!$O87)/X$9 * HLOOKUP(X$11,comboutfac,Query!$O87) /X$8))</f>
        <v>1.1509379924878083</v>
      </c>
      <c r="Y53" s="110">
        <f t="shared" si="10"/>
        <v>1.196125792259791</v>
      </c>
      <c r="Z53" s="110">
        <f t="shared" si="12"/>
        <v>1.196125792259791</v>
      </c>
      <c r="AA53" s="110">
        <f t="shared" si="13"/>
        <v>1.196125792259791</v>
      </c>
      <c r="AB53" s="687"/>
      <c r="AC53" s="687"/>
      <c r="AE53" s="671">
        <v>2024</v>
      </c>
      <c r="AF53" s="669">
        <f t="shared" si="2"/>
        <v>0</v>
      </c>
      <c r="AG53" s="669">
        <f>HLOOKUP(K$11,index1970,Query!$O87)/K$9*HLOOKUP(K$11,comboutfac,Query!$O87)</f>
        <v>1.1988571863075141</v>
      </c>
      <c r="AH53" s="669">
        <f>HLOOKUP(L$11,index1970,Query!$O87)/L$9*HLOOKUP(L$11,comboutfac,Query!$O87)</f>
        <v>1.1591910465693005</v>
      </c>
      <c r="AI53" s="110">
        <f>HLOOKUP(M$11,index1970,Query!$O87)/M$9 * HLOOKUP(M$11,comboutfac,Query!$O87)</f>
        <v>1.1585963338898224</v>
      </c>
      <c r="AJ53" s="110">
        <f>HLOOKUP(N$11,index1970,Query!$O87)/N$9 * HLOOKUP(N$11,comboutfac,Query!$O87)</f>
        <v>1.1643842169039647</v>
      </c>
      <c r="AK53" s="110">
        <f t="shared" si="14"/>
        <v>1.196596216342436</v>
      </c>
      <c r="AL53" s="110">
        <f t="shared" si="15"/>
        <v>1.1965623177197058</v>
      </c>
      <c r="AM53" s="110">
        <f t="shared" si="11"/>
        <v>1.1968922270515119</v>
      </c>
    </row>
    <row r="54" spans="1:41">
      <c r="A54" s="111">
        <f t="shared" si="4"/>
        <v>2025</v>
      </c>
      <c r="B54" s="110">
        <f>IF($J$7=1,HLOOKUP(B$11,index1970,Query!$O88)/B$9,IF($J$7=2,HLOOKUP(B$11,index1970,Query!$O88)/B$9 * HLOOKUP(B$11,comboutfac,Query!$O88),HLOOKUP(B$11,index1970,Query!$O88)/B$9 * HLOOKUP(B$11,comboutfac,Query!$O88) /B$8))</f>
        <v>1.1739567523375645</v>
      </c>
      <c r="C54" s="110">
        <f>IF($J$7=1,HLOOKUP(C$11,index1970,Query!$O88)/C$9,IF($J$7=2,HLOOKUP(C$11,index1970,Query!$O88)/C$9 * HLOOKUP(C$11,comboutfac,Query!$O88),HLOOKUP(C$11,index1970,Query!$O88)/C$9 * HLOOKUP(C$11,comboutfac,Query!$O88) /C$8))</f>
        <v>1.1739567523375642</v>
      </c>
      <c r="D54" s="667">
        <f>IF($J$7=1,HLOOKUP(D$11,index1970,Query!$O88)/D$9,IF($J$7=2,HLOOKUP(D$11,index1970,Query!$O88)/D$9*HLOOKUP(D$11,comboutfac,Query!$O88),HLOOKUP(D$11,index1970,Query!$O88)/D$9*HLOOKUP(D$11,comboutfac,Query!$O88)/D$8))</f>
        <v>1.1739567523375645</v>
      </c>
      <c r="E54" s="110">
        <f>IF($J$7=1,HLOOKUP(E$11,index1970,Query!$O88)/E$9,IF($J$7=2,HLOOKUP(E$11,index1970,Query!$O88)/E$9 * HLOOKUP(E$11,comboutfac,Query!$O88),HLOOKUP(E$11,index1970,Query!$O88)/E$9 * HLOOKUP(E$11,comboutfac,Query!$O88) /E$8))</f>
        <v>1.1521505416319291</v>
      </c>
      <c r="F54" s="110">
        <f>IF($J$7=1,HLOOKUP(F$11,index1970,Query!$O88)/F$9,IF($J$7=2,HLOOKUP(F$11,index1970,Query!$O88)/F$9 * HLOOKUP(F$11,comboutfac,Query!$O88),HLOOKUP(F$11,index1970,Query!$O88)/F$9 * HLOOKUP(F$11,comboutfac,Query!$O88) /F$8))</f>
        <v>1.1739567523375645</v>
      </c>
      <c r="G54" s="110">
        <f>IF($J$7=1,HLOOKUP(G$11,index1970,Query!$O88)/G$9,IF($J$7=2,HLOOKUP(G$11,index1970,Query!$O88)/G$9 * HLOOKUP(G$11,comboutfac,Query!$O88),HLOOKUP(G$11,index1970,Query!$O88)/G$9 * HLOOKUP(G$11,comboutfac,Query!$O88) /G$8))</f>
        <v>1.1739567523375642</v>
      </c>
      <c r="H54" s="110">
        <f>IF($J$7=1,HLOOKUP(H$11,index1970,Query!$O88)/H$9,IF($J$7=2,HLOOKUP(H$11,index1970,Query!$O88)/H$9 * HLOOKUP(H$11,comboutfac,Query!$O88),HLOOKUP(H$11,index1970,Query!$O88)/H$9 * HLOOKUP(H$11,comboutfac,Query!$O88) /H$8))</f>
        <v>1.1739567523375645</v>
      </c>
      <c r="I54" s="110">
        <f>IF($J$7=1,HLOOKUP(I$11,index1970,Query!$O88)/I$9,IF($J$7=2,HLOOKUP(I$11,index1970,Query!$O88)/I$9 * HLOOKUP(I$11,comboutfac,Query!$O88),HLOOKUP(I$11,index1970,Query!$O88)/I$9 * HLOOKUP(I$11,comboutfac,Query!$O88) /I$8))</f>
        <v>1.1739567523375645</v>
      </c>
      <c r="J54" s="110">
        <f>IF($J$7=1,HLOOKUP(J$11,index1970,Query!$O88)/J$9,IF($J$7=2,HLOOKUP(J$11,index1970,Query!$O88)/J$9 * HLOOKUP(J$11,comboutfac,Query!$O88),HLOOKUP(J$11,index1970,Query!$O88)/J$9 * HLOOKUP(J$11,comboutfac,Query!$O88) /J$8))</f>
        <v>1.1739567523375645</v>
      </c>
      <c r="K54" s="110">
        <f>IF($J$7=1,HLOOKUP(K$11,index1970,Query!$O88)/K$9,IF($J$7=2,HLOOKUP(K$11,index1970,Query!$O88)/K$9 * HLOOKUP(K$11,comboutfac,Query!$O88),HLOOKUP(K$11,index1970,Query!$O88)/K$9 * HLOOKUP(K$11,comboutfac,Query!$O88) /K$8))</f>
        <v>1.2300274731515097</v>
      </c>
      <c r="L54" s="110">
        <f>IF($J$7=1,HLOOKUP(L$11,index1970,Query!$O88)/L$9,IF($J$7=2,HLOOKUP(L$11,index1970,Query!$O88)/L$9 * HLOOKUP(L$11,comboutfac,Query!$O88),HLOOKUP(L$11,index1970,Query!$O88)/L$9 * HLOOKUP(L$11,comboutfac,Query!$O88) /L$8))</f>
        <v>1.1739567523375642</v>
      </c>
      <c r="M54" s="110">
        <f>IF($J$7=1,HLOOKUP(M$11,index1970,Query!$O88)/M$9,IF($J$7=2,HLOOKUP(M$11,index1970,Query!$O88)/M$9 * HLOOKUP(M$11,comboutfac,Query!$O88),HLOOKUP(M$11,index1970,Query!$O88)/M$9 * HLOOKUP(M$11,comboutfac,Query!$O88) /M$8))</f>
        <v>1.1739567523375642</v>
      </c>
      <c r="N54" s="110">
        <f>IF($J$7=1,HLOOKUP(N$11,index1970,Query!$O88)/N$9,IF($J$7=2,HLOOKUP(N$11,index1970,Query!$O88)/N$9 * HLOOKUP(N$11,comboutfac,Query!$O88),HLOOKUP(N$11,index1970,Query!$O88)/N$9 * HLOOKUP(N$11,comboutfac,Query!$O88) /N$8))</f>
        <v>1.1739567523375642</v>
      </c>
      <c r="O54" s="110">
        <f>IF($J$7=1,HLOOKUP(O$11,index1970,Query!$O88)/O$9,IF($J$7=2,HLOOKUP(O$11,index1970,Query!$O88)/O$9 * HLOOKUP(O$11,comboutfac,Query!$O88),HLOOKUP(O$11,index1970,Query!$O88)/O$9 * HLOOKUP(O$11,comboutfac,Query!$O88) /O$8))</f>
        <v>1.1739567523375645</v>
      </c>
      <c r="P54" s="110">
        <f>IF($J$7=1,HLOOKUP(P$11,index1970,Query!$O88)/P$9,IF($J$7=2,HLOOKUP(P$11,index1970,Query!$O88)/P$9 * HLOOKUP(P$11,comboutfac,Query!$O88),HLOOKUP(P$11,index1970,Query!$O88)/P$9 * HLOOKUP(P$11,comboutfac,Query!$O88) /P$8))</f>
        <v>1.1739567523375642</v>
      </c>
      <c r="Q54" s="110">
        <f>IF($J$7=1,HLOOKUP(Q$11,index1970,Query!$O88)/Q$9,IF($J$7=2,HLOOKUP(Q$11,index1970,Query!$O88)/Q$9 * HLOOKUP(Q$11,comboutfac,Query!$O88),HLOOKUP(Q$11,index1970,Query!$O88)/Q$9 * HLOOKUP(Q$11,comboutfac,Query!$O88) /Q$8))</f>
        <v>1.1739567523375642</v>
      </c>
      <c r="R54" s="110">
        <f>IF($J$7=1,HLOOKUP(R$11,index1970,Query!$O88)/R$9,IF($J$7=2,HLOOKUP(R$11,index1970,Query!$O88)/R$9 * HLOOKUP(R$11,comboutfac,Query!$O88),HLOOKUP(R$11,index1970,Query!$O88)/R$9 * HLOOKUP(R$11,comboutfac,Query!$O88) /R$8))</f>
        <v>1.3736472368210426</v>
      </c>
      <c r="S54" s="110">
        <f>IF($J$7=1,HLOOKUP(S$11,index1970,Query!$O88)/S$9,IF($J$7=2,HLOOKUP(S$11,index1970,Query!$O88)/S$9 * HLOOKUP(S$11,comboutfac,Query!$O88),HLOOKUP(S$11,index1970,Query!$O88)/S$9 * HLOOKUP(S$11,comboutfac,Query!$O88) /S$8))</f>
        <v>1.1739567523375642</v>
      </c>
      <c r="T54" s="110">
        <f>IF($J$7=1,HLOOKUP(T$11,index1970,Query!$O88)/T$9,IF($J$7=2,HLOOKUP(T$11,index1970,Query!$O88)/T$9 * HLOOKUP(T$11,comboutfac,Query!$O88),HLOOKUP(T$11,index1970,Query!$O88)/T$9 * HLOOKUP(T$11,comboutfac,Query!$O88) /T$8))</f>
        <v>1.1739567523375642</v>
      </c>
      <c r="U54" s="110">
        <f>IF($J$7=1,HLOOKUP(U$11,index1970,Query!$O88)/U$9,IF($J$7=2,HLOOKUP(U$11,index1970,Query!$O88)/U$9 * HLOOKUP(U$11,comboutfac,Query!$O88),HLOOKUP(U$11,index1970,Query!$O88)/U$9 * HLOOKUP(U$11,comboutfac,Query!$O88) /U$8))</f>
        <v>1.1739567523375642</v>
      </c>
      <c r="V54" s="110">
        <f>IF($J$7=1,HLOOKUP(V$11,index1970,Query!$O88)/V$9,IF($J$7=2,HLOOKUP(V$11,index1970,Query!$O88)/V$9 * HLOOKUP(V$11,comboutfac,Query!$O88),HLOOKUP(V$11,index1970,Query!$O88)/V$9 * HLOOKUP(V$11,comboutfac,Query!$O88) /V$8))</f>
        <v>1.1739567523375642</v>
      </c>
      <c r="W54" s="110">
        <f>IF($J$7=1,HLOOKUP(W$11,index1970,Query!$O88)/W$9,IF($J$7=2,HLOOKUP(W$11,index1970,Query!$O88)/W$9 * HLOOKUP(W$11,comboutfac,Query!$O88),HLOOKUP(W$11,index1970,Query!$O88)/W$9 * HLOOKUP(W$11,comboutfac,Query!$O88) /W$8))</f>
        <v>1.1739567523375645</v>
      </c>
      <c r="X54" s="110">
        <f>IF($J$7=1,HLOOKUP(X$11,index1970,Query!$O88)/X$9,IF($J$7=2,HLOOKUP(X$11,index1970,Query!$O88)/X$9 * HLOOKUP(X$11,comboutfac,Query!$O88),HLOOKUP(X$11,index1970,Query!$O88)/X$9 * HLOOKUP(X$11,comboutfac,Query!$O88) /X$8))</f>
        <v>1.1739567523375645</v>
      </c>
      <c r="Y54" s="110">
        <f t="shared" ref="Y54" si="16">IF($J$7=3,AK54/$AK$10,$K$6*K54+(1-$K$6)*L54)</f>
        <v>1.226831442065115</v>
      </c>
      <c r="Z54" s="110">
        <f t="shared" ref="Z54" si="17">IF($M54=0,"N/A",IF($J$7=3,AL54/$AL$10,$K$6*$K54+(1-$K$6)*$M54))</f>
        <v>1.226831442065115</v>
      </c>
      <c r="AA54" s="110">
        <f t="shared" ref="AA54" si="18">IF($N54=0,"N/A",IF($J$7=3,AM54/$AM$10,$K$6*$K54+(1-$K$6)*$N54))</f>
        <v>1.226831442065115</v>
      </c>
      <c r="AB54" s="687"/>
      <c r="AC54" s="687"/>
      <c r="AD54" s="38"/>
      <c r="AE54" s="743">
        <v>2025</v>
      </c>
      <c r="AF54" s="669">
        <f t="shared" ref="AF54" si="19">K54-AG54</f>
        <v>0</v>
      </c>
      <c r="AG54" s="669">
        <f>HLOOKUP(K$11,index1970,Query!$O88)/K$9*HLOOKUP(K$11,comboutfac,Query!$O88)</f>
        <v>1.2300274731515097</v>
      </c>
      <c r="AH54" s="669">
        <f>HLOOKUP(L$11,index1970,Query!$O88)/L$9*HLOOKUP(L$11,comboutfac,Query!$O88)</f>
        <v>1.1823748675006862</v>
      </c>
      <c r="AI54" s="110">
        <f>HLOOKUP(M$11,index1970,Query!$O88)/M$9 * HLOOKUP(M$11,comboutfac,Query!$O88)</f>
        <v>1.1817682605676185</v>
      </c>
      <c r="AJ54" s="110">
        <f>HLOOKUP(N$11,index1970,Query!$O88)/N$9 * HLOOKUP(N$11,comboutfac,Query!$O88)</f>
        <v>1.1876719012420436</v>
      </c>
      <c r="AK54" s="110">
        <f t="shared" ref="AK54" si="20">$K$6*AG54+(1-$K$6)*AH54</f>
        <v>1.2273112746294128</v>
      </c>
      <c r="AL54" s="110">
        <f t="shared" si="15"/>
        <v>1.227276698034228</v>
      </c>
      <c r="AM54" s="110">
        <f t="shared" si="11"/>
        <v>1.2276132055526703</v>
      </c>
      <c r="AN54" s="699"/>
      <c r="AO54" s="38"/>
    </row>
    <row r="55" spans="1:41">
      <c r="AD55" s="38"/>
      <c r="AE55" s="695"/>
      <c r="AF55" s="691"/>
      <c r="AG55" s="697"/>
      <c r="AH55" s="697"/>
      <c r="AI55" s="698"/>
      <c r="AJ55" s="698"/>
      <c r="AK55" s="698"/>
      <c r="AL55" s="687"/>
      <c r="AM55" s="687"/>
      <c r="AN55" s="38"/>
      <c r="AO55" s="38"/>
    </row>
    <row r="56" spans="1:41">
      <c r="J56" s="684"/>
      <c r="K56" s="38"/>
      <c r="L56" s="38"/>
      <c r="M56" s="38"/>
      <c r="N56" s="38"/>
      <c r="O56" s="38"/>
      <c r="P56" s="38"/>
      <c r="Q56" s="38"/>
      <c r="R56" s="38"/>
      <c r="S56" s="38"/>
      <c r="T56" s="38"/>
      <c r="U56" s="38"/>
      <c r="V56" s="38"/>
      <c r="AD56" s="38"/>
      <c r="AE56" s="695"/>
      <c r="AF56" s="696"/>
      <c r="AG56" s="697"/>
      <c r="AH56" s="697"/>
      <c r="AI56" s="696"/>
      <c r="AJ56" s="698"/>
      <c r="AK56" s="697"/>
      <c r="AL56" s="687"/>
      <c r="AM56" s="687"/>
      <c r="AN56" s="700"/>
      <c r="AO56" s="38"/>
    </row>
    <row r="57" spans="1:41">
      <c r="J57" s="684"/>
      <c r="K57" s="38"/>
      <c r="L57" s="38"/>
      <c r="M57" s="38"/>
      <c r="N57" s="38"/>
      <c r="O57" s="38"/>
      <c r="P57" s="38"/>
      <c r="Q57" s="38"/>
      <c r="R57" s="38"/>
      <c r="S57" s="38"/>
      <c r="T57" s="38"/>
      <c r="U57" s="38"/>
      <c r="V57" s="38"/>
      <c r="AD57" s="38"/>
      <c r="AE57" s="695"/>
      <c r="AF57" s="696"/>
      <c r="AG57" s="697"/>
      <c r="AH57" s="697"/>
      <c r="AI57" s="696"/>
      <c r="AJ57" s="698"/>
      <c r="AK57" s="697"/>
      <c r="AL57" s="687"/>
      <c r="AM57" s="687"/>
      <c r="AN57" s="700"/>
      <c r="AO57" s="38"/>
    </row>
    <row r="58" spans="1:41">
      <c r="J58" s="684"/>
      <c r="K58" s="38"/>
      <c r="L58" s="38"/>
      <c r="M58" s="38"/>
      <c r="N58" s="38"/>
      <c r="O58" s="38"/>
      <c r="P58" s="38"/>
      <c r="Q58" s="38"/>
      <c r="R58" s="38"/>
      <c r="S58" s="38"/>
      <c r="T58" s="38"/>
      <c r="U58" s="38"/>
      <c r="V58" s="38"/>
      <c r="AD58" s="38"/>
      <c r="AE58" s="38"/>
      <c r="AF58" s="696"/>
      <c r="AG58" s="697"/>
      <c r="AH58" s="697"/>
      <c r="AI58" s="696"/>
      <c r="AJ58" s="698"/>
      <c r="AK58" s="697"/>
      <c r="AL58" s="687"/>
      <c r="AM58" s="687"/>
      <c r="AN58" s="700"/>
      <c r="AO58" s="38"/>
    </row>
    <row r="59" spans="1:41">
      <c r="J59" s="684"/>
      <c r="K59" s="38"/>
      <c r="L59" s="38"/>
      <c r="M59" s="38"/>
      <c r="N59" s="38"/>
      <c r="O59" s="38"/>
      <c r="P59" s="38"/>
      <c r="Q59" s="38"/>
      <c r="R59" s="38"/>
      <c r="S59" s="38"/>
      <c r="T59" s="38"/>
      <c r="U59" s="38"/>
      <c r="V59" s="38"/>
      <c r="AD59" s="38"/>
      <c r="AE59" s="38"/>
      <c r="AF59" s="696"/>
      <c r="AG59" s="697"/>
      <c r="AH59" s="697"/>
      <c r="AI59" s="696"/>
      <c r="AJ59" s="698"/>
      <c r="AK59" s="697"/>
      <c r="AL59" s="687"/>
      <c r="AM59" s="687"/>
      <c r="AN59" s="700"/>
      <c r="AO59" s="38"/>
    </row>
    <row r="60" spans="1:41">
      <c r="J60" s="684"/>
      <c r="K60" s="38"/>
      <c r="L60" s="38"/>
      <c r="M60" s="38"/>
      <c r="N60" s="38"/>
      <c r="O60" s="38"/>
      <c r="P60" s="38"/>
      <c r="Q60" s="38"/>
      <c r="R60" s="38"/>
      <c r="S60" s="38"/>
      <c r="T60" s="38"/>
      <c r="U60" s="38"/>
      <c r="V60" s="38"/>
      <c r="AD60" s="38"/>
      <c r="AE60" s="38"/>
      <c r="AF60" s="696"/>
      <c r="AG60" s="697"/>
      <c r="AH60" s="697"/>
      <c r="AI60" s="696"/>
      <c r="AJ60" s="698"/>
      <c r="AK60" s="697"/>
      <c r="AL60" s="687"/>
      <c r="AM60" s="687"/>
      <c r="AN60" s="700"/>
      <c r="AO60" s="38"/>
    </row>
    <row r="61" spans="1:41">
      <c r="J61" s="684"/>
      <c r="K61" s="38"/>
      <c r="L61" s="38"/>
      <c r="M61" s="38"/>
      <c r="N61" s="38"/>
      <c r="O61" s="38"/>
      <c r="P61" s="38"/>
      <c r="Q61" s="38"/>
      <c r="R61" s="38"/>
      <c r="S61" s="38"/>
      <c r="T61" s="38"/>
      <c r="U61" s="38"/>
      <c r="V61" s="38"/>
      <c r="AD61" s="38"/>
      <c r="AE61" s="38"/>
      <c r="AF61" s="696"/>
      <c r="AG61" s="697"/>
      <c r="AH61" s="697"/>
      <c r="AI61" s="696"/>
      <c r="AJ61" s="698"/>
      <c r="AK61" s="697"/>
      <c r="AL61" s="687"/>
      <c r="AM61" s="687"/>
      <c r="AN61" s="700"/>
      <c r="AO61" s="38"/>
    </row>
    <row r="62" spans="1:41">
      <c r="J62" s="684"/>
      <c r="K62" s="38"/>
      <c r="L62" s="38"/>
      <c r="M62" s="38"/>
      <c r="N62" s="38"/>
      <c r="O62" s="38"/>
      <c r="P62" s="38"/>
      <c r="Q62" s="38"/>
      <c r="R62" s="38"/>
      <c r="S62" s="38"/>
      <c r="T62" s="38"/>
      <c r="U62" s="38"/>
      <c r="V62" s="38"/>
      <c r="AD62" s="38"/>
      <c r="AE62" s="38"/>
      <c r="AF62" s="696"/>
      <c r="AG62" s="697"/>
      <c r="AH62" s="697"/>
      <c r="AI62" s="696"/>
      <c r="AJ62" s="698"/>
      <c r="AK62" s="697"/>
      <c r="AL62" s="687"/>
      <c r="AM62" s="687"/>
      <c r="AN62" s="700"/>
      <c r="AO62" s="38"/>
    </row>
    <row r="63" spans="1:41">
      <c r="J63" s="684"/>
      <c r="K63" s="38"/>
      <c r="L63" s="38"/>
      <c r="M63" s="38"/>
      <c r="N63" s="38"/>
      <c r="O63" s="38"/>
      <c r="P63" s="38"/>
      <c r="Q63" s="38"/>
      <c r="R63" s="38"/>
      <c r="S63" s="38"/>
      <c r="T63" s="38"/>
      <c r="U63" s="38"/>
      <c r="V63" s="38"/>
      <c r="AD63" s="38"/>
      <c r="AE63" s="38"/>
      <c r="AF63" s="696"/>
      <c r="AG63" s="697"/>
      <c r="AH63" s="697"/>
      <c r="AI63" s="696"/>
      <c r="AJ63" s="698"/>
      <c r="AK63" s="697"/>
      <c r="AL63" s="687"/>
      <c r="AM63" s="687"/>
      <c r="AN63" s="700"/>
      <c r="AO63" s="38"/>
    </row>
    <row r="64" spans="1:41">
      <c r="J64" s="684"/>
      <c r="K64" s="38"/>
      <c r="L64" s="38"/>
      <c r="M64" s="38"/>
      <c r="N64" s="38"/>
      <c r="O64" s="38"/>
      <c r="P64" s="38"/>
      <c r="Q64" s="38"/>
      <c r="R64" s="38"/>
      <c r="S64" s="38"/>
      <c r="T64" s="38"/>
      <c r="U64" s="38"/>
      <c r="V64" s="38"/>
      <c r="AD64" s="38"/>
      <c r="AE64" s="38"/>
      <c r="AF64" s="696"/>
      <c r="AG64" s="697"/>
      <c r="AH64" s="697"/>
      <c r="AI64" s="696"/>
      <c r="AJ64" s="698"/>
      <c r="AK64" s="697"/>
      <c r="AL64" s="687"/>
      <c r="AM64" s="687"/>
      <c r="AN64" s="700"/>
      <c r="AO64" s="38"/>
    </row>
    <row r="65" spans="10:41">
      <c r="J65" s="684"/>
      <c r="K65" s="38"/>
      <c r="L65" s="38"/>
      <c r="M65" s="38"/>
      <c r="N65" s="38"/>
      <c r="O65" s="38"/>
      <c r="P65" s="38"/>
      <c r="Q65" s="38"/>
      <c r="R65" s="38"/>
      <c r="S65" s="38"/>
      <c r="T65" s="38"/>
      <c r="U65" s="38"/>
      <c r="V65" s="38"/>
      <c r="AD65" s="38"/>
      <c r="AE65" s="38"/>
      <c r="AF65" s="696"/>
      <c r="AG65" s="697"/>
      <c r="AH65" s="697"/>
      <c r="AI65" s="696"/>
      <c r="AJ65" s="698"/>
      <c r="AK65" s="697"/>
      <c r="AL65" s="687"/>
      <c r="AM65" s="687"/>
      <c r="AN65" s="700"/>
      <c r="AO65" s="38"/>
    </row>
    <row r="66" spans="10:41">
      <c r="J66" s="684"/>
      <c r="K66" s="38"/>
      <c r="L66" s="38"/>
      <c r="M66" s="38"/>
      <c r="N66" s="38"/>
      <c r="O66" s="38"/>
      <c r="P66" s="38"/>
      <c r="Q66" s="38"/>
      <c r="R66" s="38"/>
      <c r="S66" s="38"/>
      <c r="T66" s="38"/>
      <c r="U66" s="38"/>
      <c r="V66" s="38"/>
      <c r="AD66" s="38"/>
      <c r="AE66" s="38"/>
      <c r="AF66" s="696"/>
      <c r="AG66" s="697"/>
      <c r="AH66" s="697"/>
      <c r="AI66" s="696"/>
      <c r="AJ66" s="698"/>
      <c r="AK66" s="697"/>
      <c r="AL66" s="687"/>
      <c r="AM66" s="687"/>
      <c r="AN66" s="700"/>
      <c r="AO66" s="38"/>
    </row>
    <row r="67" spans="10:41">
      <c r="J67" s="684"/>
      <c r="K67" s="38"/>
      <c r="L67" s="38"/>
      <c r="M67" s="38"/>
      <c r="N67" s="38"/>
      <c r="O67" s="38"/>
      <c r="P67" s="38"/>
      <c r="Q67" s="38"/>
      <c r="R67" s="38"/>
      <c r="S67" s="38"/>
      <c r="T67" s="38"/>
      <c r="U67" s="38"/>
      <c r="V67" s="38"/>
      <c r="AD67" s="38"/>
      <c r="AE67" s="38"/>
      <c r="AF67" s="696"/>
      <c r="AG67" s="697"/>
      <c r="AH67" s="697"/>
      <c r="AI67" s="696"/>
      <c r="AJ67" s="698"/>
      <c r="AK67" s="697"/>
      <c r="AL67" s="687"/>
      <c r="AM67" s="687"/>
      <c r="AN67" s="700"/>
      <c r="AO67" s="38"/>
    </row>
    <row r="68" spans="10:41">
      <c r="J68" s="684"/>
      <c r="K68" s="38"/>
      <c r="L68" s="38"/>
      <c r="M68" s="38"/>
      <c r="N68" s="38"/>
      <c r="O68" s="38"/>
      <c r="P68" s="38"/>
      <c r="Q68" s="38"/>
      <c r="R68" s="38"/>
      <c r="S68" s="38"/>
      <c r="T68" s="38"/>
      <c r="U68" s="38"/>
      <c r="V68" s="38"/>
      <c r="AD68" s="38"/>
      <c r="AE68" s="38"/>
      <c r="AF68" s="696"/>
      <c r="AG68" s="697"/>
      <c r="AH68" s="697"/>
      <c r="AI68" s="696"/>
      <c r="AJ68" s="698"/>
      <c r="AK68" s="697"/>
      <c r="AL68" s="687"/>
      <c r="AM68" s="687"/>
      <c r="AN68" s="700"/>
      <c r="AO68" s="38"/>
    </row>
    <row r="69" spans="10:41">
      <c r="J69" s="684"/>
      <c r="K69" s="38"/>
      <c r="L69" s="38"/>
      <c r="M69" s="38"/>
      <c r="N69" s="38"/>
      <c r="O69" s="38"/>
      <c r="P69" s="38"/>
      <c r="Q69" s="38"/>
      <c r="R69" s="38"/>
      <c r="S69" s="38"/>
      <c r="T69" s="38"/>
      <c r="U69" s="38"/>
      <c r="V69" s="38"/>
      <c r="AD69" s="38"/>
      <c r="AE69" s="38"/>
      <c r="AF69" s="696"/>
      <c r="AG69" s="697"/>
      <c r="AH69" s="697"/>
      <c r="AI69" s="696"/>
      <c r="AJ69" s="698"/>
      <c r="AK69" s="697"/>
      <c r="AL69" s="687"/>
      <c r="AM69" s="687"/>
      <c r="AN69" s="700"/>
      <c r="AO69" s="38"/>
    </row>
    <row r="70" spans="10:41">
      <c r="J70" s="684"/>
      <c r="K70" s="38"/>
      <c r="L70" s="38"/>
      <c r="M70" s="38"/>
      <c r="N70" s="38"/>
      <c r="O70" s="38"/>
      <c r="P70" s="38"/>
      <c r="Q70" s="38"/>
      <c r="R70" s="38"/>
      <c r="S70" s="38"/>
      <c r="T70" s="38"/>
      <c r="U70" s="38"/>
      <c r="V70" s="38"/>
      <c r="AD70" s="38"/>
      <c r="AE70" s="38"/>
      <c r="AF70" s="696"/>
      <c r="AG70" s="697"/>
      <c r="AH70" s="697"/>
      <c r="AI70" s="696"/>
      <c r="AJ70" s="698"/>
      <c r="AK70" s="697"/>
      <c r="AL70" s="687"/>
      <c r="AM70" s="687"/>
      <c r="AN70" s="700"/>
      <c r="AO70" s="38"/>
    </row>
    <row r="71" spans="10:41">
      <c r="J71" s="684"/>
      <c r="K71" s="38"/>
      <c r="L71" s="38"/>
      <c r="M71" s="38"/>
      <c r="N71" s="38"/>
      <c r="O71" s="38"/>
      <c r="P71" s="38"/>
      <c r="Q71" s="38"/>
      <c r="R71" s="38"/>
      <c r="S71" s="38"/>
      <c r="T71" s="38"/>
      <c r="U71" s="38"/>
      <c r="V71" s="38"/>
      <c r="AD71" s="38"/>
      <c r="AE71" s="38"/>
      <c r="AF71" s="696"/>
      <c r="AG71" s="697"/>
      <c r="AH71" s="697"/>
      <c r="AI71" s="696"/>
      <c r="AJ71" s="698"/>
      <c r="AK71" s="697"/>
      <c r="AL71" s="687"/>
      <c r="AM71" s="687"/>
      <c r="AN71" s="700"/>
      <c r="AO71" s="38"/>
    </row>
    <row r="72" spans="10:41">
      <c r="J72" s="684"/>
      <c r="K72" s="38"/>
      <c r="L72" s="38"/>
      <c r="M72" s="38"/>
      <c r="N72" s="38"/>
      <c r="O72" s="38"/>
      <c r="P72" s="38"/>
      <c r="Q72" s="38"/>
      <c r="R72" s="38"/>
      <c r="S72" s="38"/>
      <c r="T72" s="38"/>
      <c r="U72" s="38"/>
      <c r="V72" s="38"/>
      <c r="AD72" s="38"/>
      <c r="AE72" s="38"/>
      <c r="AF72" s="696"/>
      <c r="AG72" s="697"/>
      <c r="AH72" s="697"/>
      <c r="AI72" s="696"/>
      <c r="AJ72" s="698"/>
      <c r="AK72" s="697"/>
      <c r="AL72" s="687"/>
      <c r="AM72" s="687"/>
      <c r="AN72" s="700"/>
      <c r="AO72" s="38"/>
    </row>
    <row r="73" spans="10:41">
      <c r="J73" s="684"/>
      <c r="K73" s="38"/>
      <c r="L73" s="38"/>
      <c r="M73" s="38"/>
      <c r="N73" s="38"/>
      <c r="O73" s="38"/>
      <c r="P73" s="38"/>
      <c r="Q73" s="38"/>
      <c r="R73" s="38"/>
      <c r="S73" s="38"/>
      <c r="T73" s="38"/>
      <c r="U73" s="38"/>
      <c r="V73" s="38"/>
      <c r="AD73" s="38"/>
      <c r="AE73" s="701"/>
      <c r="AF73" s="696"/>
      <c r="AG73" s="697"/>
      <c r="AH73" s="697"/>
      <c r="AI73" s="696"/>
      <c r="AJ73" s="698"/>
      <c r="AK73" s="697"/>
      <c r="AL73" s="687"/>
      <c r="AM73" s="687"/>
      <c r="AN73" s="700"/>
      <c r="AO73" s="38"/>
    </row>
    <row r="74" spans="10:41">
      <c r="J74" s="684"/>
      <c r="K74" s="38"/>
      <c r="L74" s="38"/>
      <c r="M74" s="38"/>
      <c r="N74" s="38"/>
      <c r="O74" s="38"/>
      <c r="P74" s="38"/>
      <c r="Q74" s="38"/>
      <c r="R74" s="38"/>
      <c r="S74" s="38"/>
      <c r="T74" s="38"/>
      <c r="U74" s="38"/>
      <c r="V74" s="38"/>
      <c r="AD74" s="38"/>
      <c r="AE74" s="701"/>
      <c r="AF74" s="696"/>
      <c r="AG74" s="697"/>
      <c r="AH74" s="697"/>
      <c r="AI74" s="696"/>
      <c r="AJ74" s="698"/>
      <c r="AK74" s="697"/>
      <c r="AL74" s="687"/>
      <c r="AM74" s="687"/>
      <c r="AN74" s="700"/>
      <c r="AO74" s="38"/>
    </row>
    <row r="75" spans="10:41">
      <c r="J75" s="684"/>
      <c r="K75" s="38"/>
      <c r="L75" s="38"/>
      <c r="M75" s="38"/>
      <c r="N75" s="38"/>
      <c r="O75" s="38"/>
      <c r="P75" s="38"/>
      <c r="Q75" s="38"/>
      <c r="R75" s="38"/>
      <c r="S75" s="38"/>
      <c r="T75" s="38"/>
      <c r="U75" s="38"/>
      <c r="V75" s="38"/>
      <c r="AD75" s="38"/>
      <c r="AE75" s="701"/>
      <c r="AF75" s="696"/>
      <c r="AG75" s="697"/>
      <c r="AH75" s="697"/>
      <c r="AI75" s="696"/>
      <c r="AJ75" s="698"/>
      <c r="AK75" s="697"/>
      <c r="AL75" s="687"/>
      <c r="AM75" s="687"/>
      <c r="AN75" s="700"/>
      <c r="AO75" s="38"/>
    </row>
    <row r="76" spans="10:41">
      <c r="J76" s="684"/>
      <c r="K76" s="38"/>
      <c r="L76" s="38"/>
      <c r="M76" s="38"/>
      <c r="N76" s="38"/>
      <c r="O76" s="38"/>
      <c r="P76" s="38"/>
      <c r="Q76" s="38"/>
      <c r="R76" s="38"/>
      <c r="S76" s="38"/>
      <c r="T76" s="38"/>
      <c r="U76" s="38"/>
      <c r="V76" s="38"/>
      <c r="AD76" s="38"/>
      <c r="AE76" s="38"/>
      <c r="AF76" s="696"/>
      <c r="AG76" s="697"/>
      <c r="AH76" s="697"/>
      <c r="AI76" s="696"/>
      <c r="AJ76" s="698"/>
      <c r="AK76" s="697"/>
      <c r="AL76" s="687"/>
      <c r="AM76" s="687"/>
      <c r="AN76" s="700"/>
      <c r="AO76" s="38"/>
    </row>
    <row r="77" spans="10:41">
      <c r="J77" s="684"/>
      <c r="K77" s="38"/>
      <c r="L77" s="38"/>
      <c r="M77" s="38"/>
      <c r="N77" s="38"/>
      <c r="O77" s="38"/>
      <c r="P77" s="38"/>
      <c r="Q77" s="38"/>
      <c r="R77" s="38"/>
      <c r="S77" s="38"/>
      <c r="T77" s="38"/>
      <c r="U77" s="38"/>
      <c r="V77" s="38"/>
      <c r="AD77" s="38"/>
      <c r="AE77" s="38"/>
      <c r="AF77" s="696"/>
      <c r="AG77" s="697"/>
      <c r="AH77" s="697"/>
      <c r="AI77" s="696"/>
      <c r="AJ77" s="698"/>
      <c r="AK77" s="697"/>
      <c r="AL77" s="687"/>
      <c r="AM77" s="687"/>
      <c r="AN77" s="700"/>
      <c r="AO77" s="38"/>
    </row>
    <row r="78" spans="10:41">
      <c r="J78" s="684"/>
      <c r="K78" s="38"/>
      <c r="L78" s="38"/>
      <c r="M78" s="38"/>
      <c r="N78" s="38"/>
      <c r="O78" s="38"/>
      <c r="P78" s="38"/>
      <c r="Q78" s="38"/>
      <c r="R78" s="38"/>
      <c r="S78" s="38"/>
      <c r="T78" s="38"/>
      <c r="U78" s="38"/>
      <c r="V78" s="38"/>
      <c r="AD78" s="38"/>
      <c r="AE78" s="38"/>
      <c r="AF78" s="696"/>
      <c r="AG78" s="697"/>
      <c r="AH78" s="697"/>
      <c r="AI78" s="696"/>
      <c r="AJ78" s="698"/>
      <c r="AK78" s="697"/>
      <c r="AL78" s="687"/>
      <c r="AM78" s="687"/>
      <c r="AN78" s="700"/>
      <c r="AO78" s="38"/>
    </row>
    <row r="79" spans="10:41">
      <c r="J79" s="684"/>
      <c r="K79" s="38"/>
      <c r="L79" s="38"/>
      <c r="M79" s="38"/>
      <c r="N79" s="38"/>
      <c r="O79" s="38"/>
      <c r="P79" s="38"/>
      <c r="Q79" s="38"/>
      <c r="R79" s="38"/>
      <c r="S79" s="38"/>
      <c r="T79" s="38"/>
      <c r="U79" s="38"/>
      <c r="V79" s="38"/>
      <c r="AD79" s="38"/>
      <c r="AE79" s="38"/>
      <c r="AF79" s="696"/>
      <c r="AG79" s="697"/>
      <c r="AH79" s="697"/>
      <c r="AI79" s="696"/>
      <c r="AJ79" s="698"/>
      <c r="AK79" s="697"/>
      <c r="AL79" s="687"/>
      <c r="AM79" s="687"/>
      <c r="AN79" s="700"/>
      <c r="AO79" s="38"/>
    </row>
    <row r="80" spans="10:41">
      <c r="J80" s="684"/>
      <c r="K80" s="38"/>
      <c r="L80" s="38"/>
      <c r="M80" s="38"/>
      <c r="N80" s="38"/>
      <c r="O80" s="38"/>
      <c r="P80" s="38"/>
      <c r="Q80" s="38"/>
      <c r="R80" s="38"/>
      <c r="S80" s="38"/>
      <c r="T80" s="38"/>
      <c r="U80" s="38"/>
      <c r="V80" s="38"/>
      <c r="AD80" s="38"/>
      <c r="AE80" s="38"/>
      <c r="AF80" s="696"/>
      <c r="AG80" s="697"/>
      <c r="AH80" s="697"/>
      <c r="AI80" s="696"/>
      <c r="AJ80" s="698"/>
      <c r="AK80" s="697"/>
      <c r="AL80" s="687"/>
      <c r="AM80" s="687"/>
      <c r="AN80" s="700"/>
      <c r="AO80" s="38"/>
    </row>
    <row r="81" spans="10:41">
      <c r="J81" s="684"/>
      <c r="K81" s="38"/>
      <c r="L81" s="38"/>
      <c r="M81" s="38"/>
      <c r="N81" s="38"/>
      <c r="O81" s="38"/>
      <c r="P81" s="38"/>
      <c r="Q81" s="38"/>
      <c r="R81" s="38"/>
      <c r="S81" s="38"/>
      <c r="T81" s="38"/>
      <c r="U81" s="38"/>
      <c r="V81" s="38"/>
      <c r="AD81" s="38"/>
      <c r="AE81" s="38"/>
      <c r="AF81" s="696"/>
      <c r="AG81" s="697"/>
      <c r="AH81" s="697"/>
      <c r="AI81" s="696"/>
      <c r="AJ81" s="698"/>
      <c r="AK81" s="697"/>
      <c r="AL81" s="687"/>
      <c r="AM81" s="687"/>
      <c r="AN81" s="700"/>
      <c r="AO81" s="38"/>
    </row>
    <row r="82" spans="10:41">
      <c r="J82" s="684"/>
      <c r="K82" s="38"/>
      <c r="L82" s="38"/>
      <c r="M82" s="38"/>
      <c r="N82" s="38"/>
      <c r="O82" s="38"/>
      <c r="P82" s="38"/>
      <c r="Q82" s="38"/>
      <c r="R82" s="38"/>
      <c r="S82" s="38"/>
      <c r="T82" s="38"/>
      <c r="U82" s="38"/>
      <c r="V82" s="38"/>
      <c r="AD82" s="38"/>
      <c r="AE82" s="38"/>
      <c r="AF82" s="696"/>
      <c r="AG82" s="697"/>
      <c r="AH82" s="697"/>
      <c r="AI82" s="696"/>
      <c r="AJ82" s="698"/>
      <c r="AK82" s="697"/>
      <c r="AL82" s="687"/>
      <c r="AM82" s="687"/>
      <c r="AN82" s="700"/>
      <c r="AO82" s="38"/>
    </row>
    <row r="83" spans="10:41">
      <c r="J83" s="684"/>
      <c r="K83" s="38"/>
      <c r="L83" s="38"/>
      <c r="M83" s="38"/>
      <c r="N83" s="38"/>
      <c r="O83" s="38"/>
      <c r="P83" s="38"/>
      <c r="Q83" s="38"/>
      <c r="R83" s="38"/>
      <c r="S83" s="38"/>
      <c r="T83" s="38"/>
      <c r="U83" s="38"/>
      <c r="V83" s="38"/>
      <c r="AD83" s="38"/>
      <c r="AE83" s="38"/>
      <c r="AF83" s="696"/>
      <c r="AG83" s="697"/>
      <c r="AH83" s="697"/>
      <c r="AI83" s="696"/>
      <c r="AJ83" s="698"/>
      <c r="AK83" s="697"/>
      <c r="AL83" s="687"/>
      <c r="AM83" s="687"/>
      <c r="AN83" s="700"/>
      <c r="AO83" s="38"/>
    </row>
    <row r="84" spans="10:41">
      <c r="J84" s="684"/>
      <c r="K84" s="38"/>
      <c r="L84" s="38"/>
      <c r="M84" s="38"/>
      <c r="N84" s="38"/>
      <c r="O84" s="38"/>
      <c r="P84" s="38"/>
      <c r="Q84" s="38"/>
      <c r="R84" s="38"/>
      <c r="S84" s="38"/>
      <c r="T84" s="38"/>
      <c r="U84" s="38"/>
      <c r="V84" s="38"/>
      <c r="AD84" s="38"/>
      <c r="AE84" s="38"/>
      <c r="AF84" s="696"/>
      <c r="AG84" s="697"/>
      <c r="AH84" s="697"/>
      <c r="AI84" s="696"/>
      <c r="AJ84" s="698"/>
      <c r="AK84" s="697"/>
      <c r="AL84" s="687"/>
      <c r="AM84" s="687"/>
      <c r="AN84" s="700"/>
      <c r="AO84" s="38"/>
    </row>
    <row r="85" spans="10:41">
      <c r="J85" s="684"/>
      <c r="K85" s="38"/>
      <c r="L85" s="38"/>
      <c r="M85" s="38"/>
      <c r="N85" s="38"/>
      <c r="O85" s="38"/>
      <c r="P85" s="38"/>
      <c r="Q85" s="38"/>
      <c r="R85" s="38"/>
      <c r="S85" s="38"/>
      <c r="T85" s="38"/>
      <c r="U85" s="38"/>
      <c r="V85" s="38"/>
      <c r="AD85" s="38"/>
      <c r="AE85" s="38"/>
      <c r="AF85" s="696"/>
      <c r="AG85" s="697"/>
      <c r="AH85" s="697"/>
      <c r="AI85" s="696"/>
      <c r="AJ85" s="698"/>
      <c r="AK85" s="697"/>
      <c r="AL85" s="687"/>
      <c r="AM85" s="687"/>
      <c r="AN85" s="700"/>
      <c r="AO85" s="38"/>
    </row>
    <row r="86" spans="10:41">
      <c r="J86" s="684"/>
      <c r="K86" s="38"/>
      <c r="L86" s="38"/>
      <c r="M86" s="38"/>
      <c r="N86" s="38"/>
      <c r="O86" s="38"/>
      <c r="P86" s="38"/>
      <c r="Q86" s="38"/>
      <c r="R86" s="38"/>
      <c r="S86" s="38"/>
      <c r="T86" s="38"/>
      <c r="U86" s="38"/>
      <c r="V86" s="38"/>
      <c r="AD86" s="38"/>
      <c r="AE86" s="38"/>
      <c r="AF86" s="696"/>
      <c r="AG86" s="697"/>
      <c r="AH86" s="697"/>
      <c r="AI86" s="696"/>
      <c r="AJ86" s="698"/>
      <c r="AK86" s="697"/>
      <c r="AL86" s="687"/>
      <c r="AM86" s="687"/>
      <c r="AN86" s="700"/>
      <c r="AO86" s="38"/>
    </row>
    <row r="87" spans="10:41">
      <c r="J87" s="684"/>
      <c r="K87" s="38"/>
      <c r="L87" s="38"/>
      <c r="M87" s="38"/>
      <c r="N87" s="38"/>
      <c r="O87" s="38"/>
      <c r="P87" s="38"/>
      <c r="Q87" s="38"/>
      <c r="R87" s="38"/>
      <c r="S87" s="38"/>
      <c r="T87" s="38"/>
      <c r="U87" s="38"/>
      <c r="V87" s="38"/>
      <c r="AD87" s="38"/>
      <c r="AE87" s="38"/>
      <c r="AF87" s="696"/>
      <c r="AG87" s="697"/>
      <c r="AH87" s="697"/>
      <c r="AI87" s="696"/>
      <c r="AJ87" s="698"/>
      <c r="AK87" s="697"/>
      <c r="AL87" s="687"/>
      <c r="AM87" s="687"/>
      <c r="AN87" s="700"/>
      <c r="AO87" s="38"/>
    </row>
    <row r="88" spans="10:41">
      <c r="J88" s="684"/>
      <c r="K88" s="38"/>
      <c r="L88" s="38"/>
      <c r="M88" s="38"/>
      <c r="N88" s="38"/>
      <c r="O88" s="38"/>
      <c r="P88" s="38"/>
      <c r="Q88" s="38"/>
      <c r="R88" s="38"/>
      <c r="S88" s="38"/>
      <c r="T88" s="38"/>
      <c r="U88" s="38"/>
      <c r="V88" s="38"/>
      <c r="AD88" s="38"/>
      <c r="AE88" s="38"/>
      <c r="AF88" s="696"/>
      <c r="AG88" s="697"/>
      <c r="AH88" s="697"/>
      <c r="AI88" s="696"/>
      <c r="AJ88" s="698"/>
      <c r="AK88" s="697"/>
      <c r="AL88" s="687"/>
      <c r="AM88" s="687"/>
      <c r="AN88" s="700"/>
      <c r="AO88" s="38"/>
    </row>
    <row r="89" spans="10:41">
      <c r="J89" s="684"/>
      <c r="K89" s="38"/>
      <c r="L89" s="38"/>
      <c r="M89" s="38"/>
      <c r="N89" s="38"/>
      <c r="O89" s="38"/>
      <c r="P89" s="38"/>
      <c r="Q89" s="38"/>
      <c r="R89" s="38"/>
      <c r="S89" s="38"/>
      <c r="T89" s="38"/>
      <c r="U89" s="38"/>
      <c r="V89" s="38"/>
      <c r="AD89" s="38"/>
      <c r="AE89" s="38"/>
      <c r="AF89" s="696"/>
      <c r="AG89" s="697"/>
      <c r="AH89" s="697"/>
      <c r="AI89" s="696"/>
      <c r="AJ89" s="698"/>
      <c r="AK89" s="697"/>
      <c r="AL89" s="687"/>
      <c r="AM89" s="687"/>
      <c r="AN89" s="700"/>
      <c r="AO89" s="38"/>
    </row>
    <row r="90" spans="10:41">
      <c r="J90" s="684"/>
      <c r="K90" s="38"/>
      <c r="L90" s="38"/>
      <c r="M90" s="38"/>
      <c r="N90" s="38"/>
      <c r="O90" s="38"/>
      <c r="P90" s="38"/>
      <c r="Q90" s="38"/>
      <c r="R90" s="38"/>
      <c r="S90" s="38"/>
      <c r="T90" s="38"/>
      <c r="U90" s="38"/>
      <c r="V90" s="38"/>
      <c r="AD90" s="38"/>
      <c r="AE90" s="38"/>
      <c r="AF90" s="696"/>
      <c r="AG90" s="697"/>
      <c r="AH90" s="697"/>
      <c r="AI90" s="696"/>
      <c r="AJ90" s="698"/>
      <c r="AK90" s="697"/>
      <c r="AL90" s="687"/>
      <c r="AM90" s="687"/>
      <c r="AN90" s="700"/>
      <c r="AO90" s="38"/>
    </row>
    <row r="91" spans="10:41">
      <c r="J91" s="684"/>
      <c r="K91" s="38"/>
      <c r="L91" s="38"/>
      <c r="M91" s="38"/>
      <c r="N91" s="38"/>
      <c r="O91" s="38"/>
      <c r="P91" s="38"/>
      <c r="Q91" s="38"/>
      <c r="R91" s="38"/>
      <c r="S91" s="38"/>
      <c r="T91" s="38"/>
      <c r="U91" s="38"/>
      <c r="V91" s="38"/>
      <c r="AD91" s="38"/>
      <c r="AE91" s="38"/>
      <c r="AF91" s="696"/>
      <c r="AG91" s="697"/>
      <c r="AH91" s="697"/>
      <c r="AI91" s="696"/>
      <c r="AJ91" s="698"/>
      <c r="AK91" s="697"/>
      <c r="AL91" s="687"/>
      <c r="AM91" s="687"/>
      <c r="AN91" s="700"/>
      <c r="AO91" s="38"/>
    </row>
    <row r="92" spans="10:41">
      <c r="J92" s="684"/>
      <c r="K92" s="38"/>
      <c r="L92" s="38"/>
      <c r="M92" s="38"/>
      <c r="N92" s="38"/>
      <c r="O92" s="38"/>
      <c r="P92" s="38"/>
      <c r="Q92" s="38"/>
      <c r="R92" s="38"/>
      <c r="S92" s="38"/>
      <c r="T92" s="38"/>
      <c r="U92" s="38"/>
      <c r="V92" s="38"/>
      <c r="AD92" s="38"/>
      <c r="AE92" s="38"/>
      <c r="AF92" s="696"/>
      <c r="AG92" s="697"/>
      <c r="AH92" s="697"/>
      <c r="AI92" s="696"/>
      <c r="AJ92" s="698"/>
      <c r="AK92" s="697"/>
      <c r="AL92" s="687"/>
      <c r="AM92" s="687"/>
      <c r="AN92" s="700"/>
      <c r="AO92" s="38"/>
    </row>
    <row r="93" spans="10:41">
      <c r="J93" s="684"/>
      <c r="K93" s="38"/>
      <c r="L93" s="38"/>
      <c r="M93" s="38"/>
      <c r="N93" s="38"/>
      <c r="O93" s="38"/>
      <c r="P93" s="38"/>
      <c r="Q93" s="38"/>
      <c r="R93" s="38"/>
      <c r="S93" s="38"/>
      <c r="T93" s="38"/>
      <c r="U93" s="38"/>
      <c r="V93" s="38"/>
      <c r="AD93" s="38"/>
      <c r="AE93" s="38"/>
      <c r="AF93" s="696"/>
      <c r="AG93" s="697"/>
      <c r="AH93" s="697"/>
      <c r="AI93" s="696"/>
      <c r="AJ93" s="698"/>
      <c r="AK93" s="697"/>
      <c r="AL93" s="687"/>
      <c r="AM93" s="687"/>
      <c r="AN93" s="700"/>
      <c r="AO93" s="38"/>
    </row>
    <row r="94" spans="10:41">
      <c r="J94" s="684"/>
      <c r="K94" s="38"/>
      <c r="L94" s="38"/>
      <c r="M94" s="38"/>
      <c r="N94" s="38"/>
      <c r="O94" s="38"/>
      <c r="P94" s="38"/>
      <c r="Q94" s="38"/>
      <c r="R94" s="38"/>
      <c r="S94" s="38"/>
      <c r="T94" s="38"/>
      <c r="U94" s="38"/>
      <c r="V94" s="38"/>
      <c r="AD94" s="38"/>
      <c r="AE94" s="38"/>
      <c r="AF94" s="689"/>
      <c r="AG94" s="38"/>
      <c r="AH94" s="38"/>
      <c r="AI94" s="38"/>
      <c r="AJ94" s="38"/>
      <c r="AK94" s="38"/>
      <c r="AL94" s="38"/>
      <c r="AM94" s="38"/>
      <c r="AN94" s="38"/>
      <c r="AO94" s="38"/>
    </row>
    <row r="95" spans="10:41">
      <c r="J95" s="684"/>
      <c r="K95" s="38"/>
      <c r="L95" s="38"/>
      <c r="M95" s="38"/>
      <c r="N95" s="38"/>
      <c r="O95" s="38"/>
      <c r="P95" s="38"/>
      <c r="Q95" s="38"/>
      <c r="R95" s="38"/>
      <c r="S95" s="38"/>
      <c r="T95" s="38"/>
      <c r="U95" s="38"/>
      <c r="V95" s="38"/>
    </row>
  </sheetData>
  <mergeCells count="5">
    <mergeCell ref="B1:C1"/>
    <mergeCell ref="A2:A3"/>
    <mergeCell ref="B4:D4"/>
    <mergeCell ref="G4:H4"/>
    <mergeCell ref="N1:O1"/>
  </mergeCells>
  <phoneticPr fontId="27" type="noConversion"/>
  <conditionalFormatting sqref="A14:A53">
    <cfRule type="cellIs" dxfId="34" priority="46" stopIfTrue="1" operator="equal">
      <formula>$E$4</formula>
    </cfRule>
  </conditionalFormatting>
  <conditionalFormatting sqref="B14:Z14 AI55:AM55 AJ56 AL56:AM57 AB54:AC54 B15:Y53">
    <cfRule type="cellIs" dxfId="33" priority="47" stopIfTrue="1" operator="equal">
      <formula>1</formula>
    </cfRule>
  </conditionalFormatting>
  <conditionalFormatting sqref="AA14:AC14">
    <cfRule type="cellIs" dxfId="32" priority="44" stopIfTrue="1" operator="equal">
      <formula>1</formula>
    </cfRule>
  </conditionalFormatting>
  <conditionalFormatting sqref="AI14">
    <cfRule type="cellIs" dxfId="31" priority="42" stopIfTrue="1" operator="equal">
      <formula>1</formula>
    </cfRule>
  </conditionalFormatting>
  <conditionalFormatting sqref="AJ14">
    <cfRule type="cellIs" dxfId="30" priority="41" stopIfTrue="1" operator="equal">
      <formula>1</formula>
    </cfRule>
  </conditionalFormatting>
  <conditionalFormatting sqref="AI15:AI53">
    <cfRule type="cellIs" dxfId="29" priority="40" stopIfTrue="1" operator="equal">
      <formula>1</formula>
    </cfRule>
  </conditionalFormatting>
  <conditionalFormatting sqref="AJ15:AJ53">
    <cfRule type="cellIs" dxfId="28" priority="39" stopIfTrue="1" operator="equal">
      <formula>1</formula>
    </cfRule>
  </conditionalFormatting>
  <conditionalFormatting sqref="AK14">
    <cfRule type="cellIs" dxfId="27" priority="38" stopIfTrue="1" operator="equal">
      <formula>1</formula>
    </cfRule>
  </conditionalFormatting>
  <conditionalFormatting sqref="AM14">
    <cfRule type="cellIs" dxfId="26" priority="37" stopIfTrue="1" operator="equal">
      <formula>1</formula>
    </cfRule>
  </conditionalFormatting>
  <conditionalFormatting sqref="AK15:AK25">
    <cfRule type="cellIs" dxfId="25" priority="36" stopIfTrue="1" operator="equal">
      <formula>1</formula>
    </cfRule>
  </conditionalFormatting>
  <conditionalFormatting sqref="AM25">
    <cfRule type="cellIs" dxfId="24" priority="35" stopIfTrue="1" operator="equal">
      <formula>1</formula>
    </cfRule>
  </conditionalFormatting>
  <conditionalFormatting sqref="AK26:AK53">
    <cfRule type="cellIs" dxfId="23" priority="34" stopIfTrue="1" operator="equal">
      <formula>1</formula>
    </cfRule>
  </conditionalFormatting>
  <conditionalFormatting sqref="AM15:AM24">
    <cfRule type="cellIs" dxfId="22" priority="31" stopIfTrue="1" operator="equal">
      <formula>1</formula>
    </cfRule>
  </conditionalFormatting>
  <conditionalFormatting sqref="AM26:AM53">
    <cfRule type="cellIs" dxfId="21" priority="32" stopIfTrue="1" operator="equal">
      <formula>1</formula>
    </cfRule>
  </conditionalFormatting>
  <conditionalFormatting sqref="AB15:AC53">
    <cfRule type="cellIs" dxfId="20" priority="29" stopIfTrue="1" operator="equal">
      <formula>1</formula>
    </cfRule>
  </conditionalFormatting>
  <conditionalFormatting sqref="AL58:AL93">
    <cfRule type="cellIs" dxfId="19" priority="25" stopIfTrue="1" operator="equal">
      <formula>1</formula>
    </cfRule>
  </conditionalFormatting>
  <conditionalFormatting sqref="AM58:AM93">
    <cfRule type="cellIs" dxfId="18" priority="24" stopIfTrue="1" operator="equal">
      <formula>1</formula>
    </cfRule>
  </conditionalFormatting>
  <conditionalFormatting sqref="J56:J95">
    <cfRule type="cellIs" dxfId="17" priority="20" stopIfTrue="1" operator="equal">
      <formula>$E$4</formula>
    </cfRule>
  </conditionalFormatting>
  <conditionalFormatting sqref="AJ57:AJ93">
    <cfRule type="cellIs" dxfId="16" priority="18" stopIfTrue="1" operator="equal">
      <formula>1</formula>
    </cfRule>
  </conditionalFormatting>
  <conditionalFormatting sqref="Z15:Z53">
    <cfRule type="cellIs" dxfId="15" priority="16" stopIfTrue="1" operator="equal">
      <formula>1</formula>
    </cfRule>
  </conditionalFormatting>
  <conditionalFormatting sqref="AA15:AA53">
    <cfRule type="cellIs" dxfId="14" priority="15" stopIfTrue="1" operator="equal">
      <formula>1</formula>
    </cfRule>
  </conditionalFormatting>
  <conditionalFormatting sqref="AL14">
    <cfRule type="cellIs" dxfId="13" priority="13" stopIfTrue="1" operator="equal">
      <formula>1</formula>
    </cfRule>
  </conditionalFormatting>
  <conditionalFormatting sqref="AL25:AL53">
    <cfRule type="cellIs" dxfId="12" priority="12" stopIfTrue="1" operator="equal">
      <formula>1</formula>
    </cfRule>
  </conditionalFormatting>
  <conditionalFormatting sqref="AL15:AL24">
    <cfRule type="cellIs" dxfId="11" priority="11" stopIfTrue="1" operator="equal">
      <formula>1</formula>
    </cfRule>
  </conditionalFormatting>
  <conditionalFormatting sqref="A54">
    <cfRule type="cellIs" dxfId="10" priority="9" stopIfTrue="1" operator="equal">
      <formula>$E$4</formula>
    </cfRule>
  </conditionalFormatting>
  <conditionalFormatting sqref="B54:Y54">
    <cfRule type="cellIs" dxfId="9" priority="10" stopIfTrue="1" operator="equal">
      <formula>1</formula>
    </cfRule>
  </conditionalFormatting>
  <conditionalFormatting sqref="Z54">
    <cfRule type="cellIs" dxfId="8" priority="8" stopIfTrue="1" operator="equal">
      <formula>1</formula>
    </cfRule>
  </conditionalFormatting>
  <conditionalFormatting sqref="AA54">
    <cfRule type="cellIs" dxfId="7" priority="7" stopIfTrue="1" operator="equal">
      <formula>1</formula>
    </cfRule>
  </conditionalFormatting>
  <conditionalFormatting sqref="AI54">
    <cfRule type="cellIs" dxfId="6" priority="6" stopIfTrue="1" operator="equal">
      <formula>1</formula>
    </cfRule>
  </conditionalFormatting>
  <conditionalFormatting sqref="AJ54">
    <cfRule type="cellIs" dxfId="5" priority="5" stopIfTrue="1" operator="equal">
      <formula>1</formula>
    </cfRule>
  </conditionalFormatting>
  <conditionalFormatting sqref="AK54">
    <cfRule type="cellIs" dxfId="4" priority="4" stopIfTrue="1" operator="equal">
      <formula>1</formula>
    </cfRule>
  </conditionalFormatting>
  <conditionalFormatting sqref="AM54">
    <cfRule type="cellIs" dxfId="3" priority="3" stopIfTrue="1" operator="equal">
      <formula>1</formula>
    </cfRule>
  </conditionalFormatting>
  <conditionalFormatting sqref="AL54">
    <cfRule type="cellIs" dxfId="2" priority="2" stopIfTrue="1" operator="equal">
      <formula>1</formula>
    </cfRule>
  </conditionalFormatting>
  <conditionalFormatting sqref="B12:AA12">
    <cfRule type="expression" dxfId="1" priority="1">
      <formula>NOT(ISBLANK(B12))</formula>
    </cfRule>
  </conditionalFormatting>
  <hyperlinks>
    <hyperlink ref="N1:O1" location="Main!A1" display="Return to Main"/>
  </hyperlinks>
  <pageMargins left="0.25" right="0.22" top="0.75" bottom="0.75" header="0.5" footer="0.5"/>
  <pageSetup scale="6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9" r:id="rId4" name="Drop Down 7">
              <controlPr locked="0" defaultSize="0" autoLine="0" autoPict="0">
                <anchor moveWithCells="1">
                  <from>
                    <xdr:col>8</xdr:col>
                    <xdr:colOff>66675</xdr:colOff>
                    <xdr:row>3</xdr:row>
                    <xdr:rowOff>38100</xdr:rowOff>
                  </from>
                  <to>
                    <xdr:col>11</xdr:col>
                    <xdr:colOff>38100</xdr:colOff>
                    <xdr:row>3</xdr:row>
                    <xdr:rowOff>304800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CA36"/>
  <sheetViews>
    <sheetView showGridLines="0" showRowColHeaders="0" workbookViewId="0">
      <selection activeCell="B10" sqref="B10"/>
    </sheetView>
  </sheetViews>
  <sheetFormatPr defaultRowHeight="12.75"/>
  <cols>
    <col min="2" max="2" width="65.85546875" customWidth="1"/>
    <col min="3" max="3" width="19.42578125" customWidth="1"/>
  </cols>
  <sheetData>
    <row r="2" spans="2:79" ht="15">
      <c r="B2" s="506" t="s">
        <v>728</v>
      </c>
    </row>
    <row r="6" spans="2:79" ht="15.75">
      <c r="D6" s="659" t="s">
        <v>65</v>
      </c>
      <c r="F6" s="462" t="str">
        <f>IF('Army Multi Appn'!J7=1,"Raw Index",IF('Army Multi Appn'!J7=2,"Weighted Index","Budget Year Index"))</f>
        <v>Raw Index</v>
      </c>
    </row>
    <row r="7" spans="2:79" ht="15.75">
      <c r="B7" s="462" t="s">
        <v>727</v>
      </c>
      <c r="D7" s="370">
        <f>'Army Multi Appn'!E4</f>
        <v>2017</v>
      </c>
    </row>
    <row r="10" spans="2:79">
      <c r="B10" s="650" t="s">
        <v>290</v>
      </c>
      <c r="C10" s="650" t="s">
        <v>712</v>
      </c>
      <c r="D10" s="678">
        <v>1985</v>
      </c>
      <c r="E10" s="678">
        <v>1986</v>
      </c>
      <c r="F10" s="678">
        <v>1987</v>
      </c>
      <c r="G10" s="678">
        <v>1988</v>
      </c>
      <c r="H10" s="678">
        <v>1989</v>
      </c>
      <c r="I10" s="678">
        <v>1990</v>
      </c>
      <c r="J10" s="678">
        <v>1991</v>
      </c>
      <c r="K10" s="678">
        <v>1992</v>
      </c>
      <c r="L10" s="678">
        <v>1993</v>
      </c>
      <c r="M10" s="678">
        <v>1994</v>
      </c>
      <c r="N10" s="678">
        <v>1995</v>
      </c>
      <c r="O10" s="678">
        <v>1996</v>
      </c>
      <c r="P10" s="678">
        <v>1997</v>
      </c>
      <c r="Q10" s="678">
        <v>1998</v>
      </c>
      <c r="R10" s="678">
        <v>1999</v>
      </c>
      <c r="S10" s="678">
        <v>2000</v>
      </c>
      <c r="T10" s="678">
        <v>2001</v>
      </c>
      <c r="U10" s="678">
        <v>2002</v>
      </c>
      <c r="V10" s="678">
        <v>2003</v>
      </c>
      <c r="W10" s="678">
        <v>2004</v>
      </c>
      <c r="X10" s="678">
        <v>2005</v>
      </c>
      <c r="Y10" s="678">
        <v>2006</v>
      </c>
      <c r="Z10" s="678">
        <v>2007</v>
      </c>
      <c r="AA10" s="678">
        <v>2008</v>
      </c>
      <c r="AB10" s="678">
        <v>2009</v>
      </c>
      <c r="AC10" s="678">
        <v>2010</v>
      </c>
      <c r="AD10" s="678">
        <v>2011</v>
      </c>
      <c r="AE10" s="678">
        <v>2012</v>
      </c>
      <c r="AF10" s="678">
        <v>2013</v>
      </c>
      <c r="AG10" s="678">
        <v>2014</v>
      </c>
      <c r="AH10" s="678">
        <v>2015</v>
      </c>
      <c r="AI10" s="678">
        <v>2016</v>
      </c>
      <c r="AJ10" s="678">
        <v>2017</v>
      </c>
      <c r="AK10" s="678">
        <v>2018</v>
      </c>
      <c r="AL10" s="678">
        <v>2019</v>
      </c>
      <c r="AM10" s="678">
        <v>2020</v>
      </c>
      <c r="AN10" s="678">
        <v>2021</v>
      </c>
      <c r="AO10" s="678">
        <v>2022</v>
      </c>
      <c r="AP10" s="678">
        <v>2023</v>
      </c>
      <c r="AQ10" s="678">
        <v>2024</v>
      </c>
      <c r="AR10" s="679">
        <v>2025</v>
      </c>
      <c r="AS10" s="679">
        <v>2026</v>
      </c>
      <c r="AT10" s="679">
        <v>2027</v>
      </c>
      <c r="AU10" s="679">
        <v>2028</v>
      </c>
      <c r="AV10" s="679">
        <v>2029</v>
      </c>
      <c r="AW10" s="679">
        <v>2030</v>
      </c>
      <c r="AX10" s="679">
        <v>2031</v>
      </c>
      <c r="AY10" s="679">
        <v>2032</v>
      </c>
      <c r="AZ10" s="679">
        <v>2033</v>
      </c>
      <c r="BA10" s="679">
        <v>2034</v>
      </c>
      <c r="BB10" s="679">
        <v>2035</v>
      </c>
      <c r="BC10" s="679">
        <v>2036</v>
      </c>
      <c r="BD10" s="679">
        <v>2037</v>
      </c>
      <c r="BE10" s="679">
        <v>2038</v>
      </c>
      <c r="BF10" s="679">
        <v>2039</v>
      </c>
      <c r="BG10" s="679">
        <v>2040</v>
      </c>
      <c r="BH10" s="679">
        <v>2041</v>
      </c>
      <c r="BI10" s="679">
        <v>2042</v>
      </c>
      <c r="BJ10" s="679">
        <v>2043</v>
      </c>
      <c r="BK10" s="679">
        <v>2044</v>
      </c>
      <c r="BL10" s="679">
        <v>2045</v>
      </c>
      <c r="BM10" s="679">
        <v>2046</v>
      </c>
      <c r="BN10" s="679">
        <v>2047</v>
      </c>
      <c r="BO10" s="679">
        <v>2048</v>
      </c>
      <c r="BP10" s="679">
        <v>2049</v>
      </c>
      <c r="BQ10" s="679">
        <v>2050</v>
      </c>
      <c r="BR10" s="679">
        <v>2051</v>
      </c>
      <c r="BS10" s="679">
        <v>2052</v>
      </c>
      <c r="BT10" s="679">
        <v>2053</v>
      </c>
      <c r="BU10" s="679">
        <v>2054</v>
      </c>
      <c r="BV10" s="679">
        <v>2055</v>
      </c>
      <c r="BW10" s="679">
        <v>2056</v>
      </c>
      <c r="BX10" s="679">
        <v>2057</v>
      </c>
      <c r="BY10" s="679">
        <v>2058</v>
      </c>
      <c r="BZ10" s="679">
        <v>2059</v>
      </c>
      <c r="CA10" s="679">
        <v>2060</v>
      </c>
    </row>
    <row r="11" spans="2:79">
      <c r="B11" s="675"/>
      <c r="C11" s="677"/>
      <c r="D11" s="440"/>
      <c r="E11" s="440"/>
      <c r="F11" s="440"/>
      <c r="G11" s="440"/>
      <c r="H11" s="440"/>
      <c r="I11" s="440"/>
      <c r="J11" s="440"/>
      <c r="K11" s="440"/>
      <c r="L11" s="440"/>
      <c r="M11" s="440"/>
      <c r="N11" s="440"/>
      <c r="O11" s="440"/>
      <c r="P11" s="440"/>
      <c r="Q11" s="440"/>
      <c r="R11" s="440"/>
      <c r="S11" s="440"/>
      <c r="T11" s="440"/>
      <c r="U11" s="440"/>
      <c r="V11" s="440"/>
      <c r="W11" s="440"/>
      <c r="X11" s="440"/>
      <c r="Y11" s="440"/>
      <c r="Z11" s="440"/>
      <c r="AA11" s="440"/>
      <c r="AB11" s="440"/>
      <c r="AC11" s="440"/>
      <c r="AD11" s="440"/>
      <c r="AE11" s="440"/>
      <c r="AF11" s="440"/>
      <c r="AG11" s="440"/>
      <c r="AH11" s="440"/>
      <c r="AI11" s="440"/>
      <c r="AJ11" s="440"/>
      <c r="AK11" s="440"/>
      <c r="AL11" s="440"/>
      <c r="AM11" s="440"/>
      <c r="AN11" s="440"/>
      <c r="AO11" s="440"/>
      <c r="AP11" s="440"/>
      <c r="AQ11" s="440"/>
      <c r="AR11" s="440"/>
      <c r="AS11" s="440"/>
      <c r="AT11" s="440"/>
      <c r="AU11" s="440"/>
      <c r="AV11" s="440"/>
      <c r="AW11" s="440"/>
      <c r="AX11" s="440"/>
      <c r="AY11" s="440"/>
      <c r="AZ11" s="440"/>
      <c r="BA11" s="440"/>
      <c r="BB11" s="440"/>
      <c r="BC11" s="440"/>
      <c r="BD11" s="440"/>
      <c r="BE11" s="440"/>
      <c r="BF11" s="440"/>
      <c r="BG11" s="440"/>
      <c r="BH11" s="440"/>
      <c r="BI11" s="440"/>
      <c r="BJ11" s="440"/>
      <c r="BK11" s="440"/>
      <c r="BL11" s="440"/>
      <c r="BM11" s="440"/>
      <c r="BN11" s="440"/>
      <c r="BO11" s="440"/>
      <c r="BP11" s="440"/>
      <c r="BQ11" s="440"/>
      <c r="BR11" s="440"/>
      <c r="BS11" s="440"/>
      <c r="BT11" s="440"/>
      <c r="BU11" s="440"/>
      <c r="BV11" s="440"/>
      <c r="BW11" s="440"/>
      <c r="BX11" s="440"/>
      <c r="BY11" s="440"/>
      <c r="BZ11" s="440"/>
      <c r="CA11" s="440"/>
    </row>
    <row r="12" spans="2:79">
      <c r="B12" s="675"/>
      <c r="C12" s="677"/>
      <c r="D12" s="440"/>
      <c r="E12" s="440"/>
      <c r="F12" s="440"/>
      <c r="G12" s="440"/>
      <c r="H12" s="440"/>
      <c r="I12" s="440"/>
      <c r="J12" s="440"/>
      <c r="K12" s="440"/>
      <c r="L12" s="440"/>
      <c r="M12" s="440"/>
      <c r="N12" s="440"/>
      <c r="O12" s="440"/>
      <c r="P12" s="440"/>
      <c r="Q12" s="440"/>
      <c r="R12" s="440"/>
      <c r="S12" s="440"/>
      <c r="T12" s="440"/>
      <c r="U12" s="440"/>
      <c r="V12" s="440"/>
      <c r="W12" s="440"/>
      <c r="X12" s="440"/>
      <c r="Y12" s="440"/>
      <c r="Z12" s="440"/>
      <c r="AA12" s="440"/>
      <c r="AB12" s="440"/>
      <c r="AC12" s="440"/>
      <c r="AD12" s="440"/>
      <c r="AE12" s="440"/>
      <c r="AF12" s="440"/>
      <c r="AG12" s="440"/>
      <c r="AH12" s="440"/>
      <c r="AI12" s="440"/>
      <c r="AJ12" s="440"/>
      <c r="AK12" s="440"/>
      <c r="AL12" s="440"/>
      <c r="AM12" s="440"/>
      <c r="AN12" s="440"/>
      <c r="AO12" s="440"/>
      <c r="AP12" s="440"/>
      <c r="AQ12" s="440"/>
      <c r="AR12" s="440"/>
      <c r="AS12" s="440"/>
      <c r="AT12" s="440"/>
      <c r="AU12" s="440"/>
      <c r="AV12" s="440"/>
      <c r="AW12" s="440"/>
      <c r="AX12" s="440"/>
      <c r="AY12" s="440"/>
      <c r="AZ12" s="440"/>
      <c r="BA12" s="440"/>
      <c r="BB12" s="440"/>
      <c r="BC12" s="440"/>
      <c r="BD12" s="440"/>
      <c r="BE12" s="440"/>
      <c r="BF12" s="440"/>
      <c r="BG12" s="440"/>
      <c r="BH12" s="440"/>
      <c r="BI12" s="440"/>
      <c r="BJ12" s="440"/>
      <c r="BK12" s="440"/>
      <c r="BL12" s="440"/>
      <c r="BM12" s="440"/>
      <c r="BN12" s="440"/>
      <c r="BO12" s="440"/>
      <c r="BP12" s="440"/>
      <c r="BQ12" s="440"/>
      <c r="BR12" s="440"/>
      <c r="BS12" s="440"/>
      <c r="BT12" s="440"/>
      <c r="BU12" s="440"/>
      <c r="BV12" s="440"/>
      <c r="BW12" s="440"/>
      <c r="BX12" s="440"/>
      <c r="BY12" s="440"/>
      <c r="BZ12" s="440"/>
      <c r="CA12" s="440"/>
    </row>
    <row r="13" spans="2:79">
      <c r="B13" s="675"/>
      <c r="C13" s="677"/>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440"/>
      <c r="AG13" s="440"/>
      <c r="AH13" s="440"/>
      <c r="AI13" s="440"/>
      <c r="AJ13" s="440"/>
      <c r="AK13" s="440"/>
      <c r="AL13" s="440"/>
      <c r="AM13" s="440"/>
      <c r="AN13" s="440"/>
      <c r="AO13" s="440"/>
      <c r="AP13" s="440"/>
      <c r="AQ13" s="440"/>
      <c r="AR13" s="440"/>
      <c r="AS13" s="440"/>
      <c r="AT13" s="440"/>
      <c r="AU13" s="440"/>
      <c r="AV13" s="440"/>
      <c r="AW13" s="440"/>
      <c r="AX13" s="440"/>
      <c r="AY13" s="440"/>
      <c r="AZ13" s="440"/>
      <c r="BA13" s="440"/>
      <c r="BB13" s="440"/>
      <c r="BC13" s="440"/>
      <c r="BD13" s="440"/>
      <c r="BE13" s="440"/>
      <c r="BF13" s="440"/>
      <c r="BG13" s="440"/>
      <c r="BH13" s="440"/>
      <c r="BI13" s="440"/>
      <c r="BJ13" s="440"/>
      <c r="BK13" s="440"/>
      <c r="BL13" s="440"/>
      <c r="BM13" s="440"/>
      <c r="BN13" s="440"/>
      <c r="BO13" s="440"/>
      <c r="BP13" s="440"/>
      <c r="BQ13" s="440"/>
      <c r="BR13" s="440"/>
      <c r="BS13" s="440"/>
      <c r="BT13" s="440"/>
      <c r="BU13" s="440"/>
      <c r="BV13" s="440"/>
      <c r="BW13" s="440"/>
      <c r="BX13" s="440"/>
      <c r="BY13" s="440"/>
      <c r="BZ13" s="440"/>
      <c r="CA13" s="440"/>
    </row>
    <row r="14" spans="2:79">
      <c r="B14" s="675"/>
      <c r="C14" s="677"/>
      <c r="D14" s="440"/>
      <c r="E14" s="440"/>
      <c r="F14" s="440"/>
      <c r="G14" s="440"/>
      <c r="H14" s="440"/>
      <c r="I14" s="440"/>
      <c r="J14" s="440"/>
      <c r="K14" s="440"/>
      <c r="L14" s="440"/>
      <c r="M14" s="440"/>
      <c r="N14" s="440"/>
      <c r="O14" s="440"/>
      <c r="P14" s="440"/>
      <c r="Q14" s="440"/>
      <c r="R14" s="440"/>
      <c r="S14" s="440"/>
      <c r="T14" s="440"/>
      <c r="U14" s="440"/>
      <c r="V14" s="440"/>
      <c r="W14" s="440"/>
      <c r="X14" s="440"/>
      <c r="Y14" s="440"/>
      <c r="Z14" s="440"/>
      <c r="AA14" s="440"/>
      <c r="AB14" s="440"/>
      <c r="AC14" s="440"/>
      <c r="AD14" s="440"/>
      <c r="AE14" s="440"/>
      <c r="AF14" s="440"/>
      <c r="AG14" s="440"/>
      <c r="AH14" s="440"/>
      <c r="AI14" s="440"/>
      <c r="AJ14" s="440"/>
      <c r="AK14" s="440"/>
      <c r="AL14" s="440"/>
      <c r="AM14" s="440"/>
      <c r="AN14" s="440"/>
      <c r="AO14" s="440"/>
      <c r="AP14" s="440"/>
      <c r="AQ14" s="440"/>
      <c r="AR14" s="440"/>
      <c r="AS14" s="440"/>
      <c r="AT14" s="440"/>
      <c r="AU14" s="440"/>
      <c r="AV14" s="440"/>
      <c r="AW14" s="440"/>
      <c r="AX14" s="440"/>
      <c r="AY14" s="440"/>
      <c r="AZ14" s="440"/>
      <c r="BA14" s="440"/>
      <c r="BB14" s="440"/>
      <c r="BC14" s="440"/>
      <c r="BD14" s="440"/>
      <c r="BE14" s="440"/>
      <c r="BF14" s="440"/>
      <c r="BG14" s="440"/>
      <c r="BH14" s="440"/>
      <c r="BI14" s="440"/>
      <c r="BJ14" s="440"/>
      <c r="BK14" s="440"/>
      <c r="BL14" s="440"/>
      <c r="BM14" s="440"/>
      <c r="BN14" s="440"/>
      <c r="BO14" s="440"/>
      <c r="BP14" s="440"/>
      <c r="BQ14" s="440"/>
      <c r="BR14" s="440"/>
      <c r="BS14" s="440"/>
      <c r="BT14" s="440"/>
      <c r="BU14" s="440"/>
      <c r="BV14" s="440"/>
      <c r="BW14" s="440"/>
      <c r="BX14" s="440"/>
      <c r="BY14" s="440"/>
      <c r="BZ14" s="440"/>
      <c r="CA14" s="440"/>
    </row>
    <row r="15" spans="2:79">
      <c r="B15" s="675"/>
      <c r="C15" s="677"/>
      <c r="D15" s="440"/>
      <c r="E15" s="440"/>
      <c r="F15" s="440"/>
      <c r="G15" s="440"/>
      <c r="H15" s="440"/>
      <c r="I15" s="440"/>
      <c r="J15" s="440"/>
      <c r="K15" s="440"/>
      <c r="L15" s="440"/>
      <c r="M15" s="440"/>
      <c r="N15" s="440"/>
      <c r="O15" s="440"/>
      <c r="P15" s="440"/>
      <c r="Q15" s="440"/>
      <c r="R15" s="440"/>
      <c r="S15" s="440"/>
      <c r="T15" s="440"/>
      <c r="U15" s="440"/>
      <c r="V15" s="440"/>
      <c r="W15" s="440"/>
      <c r="X15" s="440"/>
      <c r="Y15" s="440"/>
      <c r="Z15" s="440"/>
      <c r="AA15" s="440"/>
      <c r="AB15" s="440"/>
      <c r="AC15" s="440"/>
      <c r="AD15" s="440"/>
      <c r="AE15" s="440"/>
      <c r="AF15" s="440"/>
      <c r="AG15" s="440"/>
      <c r="AH15" s="440"/>
      <c r="AI15" s="440"/>
      <c r="AJ15" s="440"/>
      <c r="AK15" s="440"/>
      <c r="AL15" s="440"/>
      <c r="AM15" s="440"/>
      <c r="AN15" s="440"/>
      <c r="AO15" s="440"/>
      <c r="AP15" s="440"/>
      <c r="AQ15" s="440"/>
      <c r="AR15" s="440"/>
      <c r="AS15" s="440"/>
      <c r="AT15" s="440"/>
      <c r="AU15" s="440"/>
      <c r="AV15" s="440"/>
      <c r="AW15" s="440"/>
      <c r="AX15" s="440"/>
      <c r="AY15" s="440"/>
      <c r="AZ15" s="440"/>
      <c r="BA15" s="440"/>
      <c r="BB15" s="440"/>
      <c r="BC15" s="440"/>
      <c r="BD15" s="440"/>
      <c r="BE15" s="440"/>
      <c r="BF15" s="440"/>
      <c r="BG15" s="440"/>
      <c r="BH15" s="440"/>
      <c r="BI15" s="440"/>
      <c r="BJ15" s="440"/>
      <c r="BK15" s="440"/>
      <c r="BL15" s="440"/>
      <c r="BM15" s="440"/>
      <c r="BN15" s="440"/>
      <c r="BO15" s="440"/>
      <c r="BP15" s="440"/>
      <c r="BQ15" s="440"/>
      <c r="BR15" s="440"/>
      <c r="BS15" s="440"/>
      <c r="BT15" s="440"/>
      <c r="BU15" s="440"/>
      <c r="BV15" s="440"/>
      <c r="BW15" s="440"/>
      <c r="BX15" s="440"/>
      <c r="BY15" s="440"/>
      <c r="BZ15" s="440"/>
      <c r="CA15" s="440"/>
    </row>
    <row r="16" spans="2:79">
      <c r="B16" s="675"/>
      <c r="C16" s="677"/>
      <c r="D16" s="440"/>
      <c r="E16" s="440"/>
      <c r="F16" s="440"/>
      <c r="G16" s="440"/>
      <c r="H16" s="440"/>
      <c r="I16" s="440"/>
      <c r="J16" s="440"/>
      <c r="K16" s="440"/>
      <c r="L16" s="440"/>
      <c r="M16" s="440"/>
      <c r="N16" s="440"/>
      <c r="O16" s="440"/>
      <c r="P16" s="440"/>
      <c r="Q16" s="440"/>
      <c r="R16" s="440"/>
      <c r="S16" s="440"/>
      <c r="T16" s="440"/>
      <c r="U16" s="440"/>
      <c r="V16" s="440"/>
      <c r="W16" s="440"/>
      <c r="X16" s="440"/>
      <c r="Y16" s="440"/>
      <c r="Z16" s="440"/>
      <c r="AA16" s="440"/>
      <c r="AB16" s="440"/>
      <c r="AC16" s="440"/>
      <c r="AD16" s="440"/>
      <c r="AE16" s="440"/>
      <c r="AF16" s="440"/>
      <c r="AG16" s="440"/>
      <c r="AH16" s="440"/>
      <c r="AI16" s="440"/>
      <c r="AJ16" s="440"/>
      <c r="AK16" s="440"/>
      <c r="AL16" s="440"/>
      <c r="AM16" s="440"/>
      <c r="AN16" s="440"/>
      <c r="AO16" s="440"/>
      <c r="AP16" s="440"/>
      <c r="AQ16" s="440"/>
      <c r="AR16" s="440"/>
      <c r="AS16" s="440"/>
      <c r="AT16" s="440"/>
      <c r="AU16" s="440"/>
      <c r="AV16" s="440"/>
      <c r="AW16" s="440"/>
      <c r="AX16" s="440"/>
      <c r="AY16" s="440"/>
      <c r="AZ16" s="440"/>
      <c r="BA16" s="440"/>
      <c r="BB16" s="440"/>
      <c r="BC16" s="440"/>
      <c r="BD16" s="440"/>
      <c r="BE16" s="440"/>
      <c r="BF16" s="440"/>
      <c r="BG16" s="440"/>
      <c r="BH16" s="440"/>
      <c r="BI16" s="440"/>
      <c r="BJ16" s="440"/>
      <c r="BK16" s="440"/>
      <c r="BL16" s="440"/>
      <c r="BM16" s="440"/>
      <c r="BN16" s="440"/>
      <c r="BO16" s="440"/>
      <c r="BP16" s="440"/>
      <c r="BQ16" s="440"/>
      <c r="BR16" s="440"/>
      <c r="BS16" s="440"/>
      <c r="BT16" s="440"/>
      <c r="BU16" s="440"/>
      <c r="BV16" s="440"/>
      <c r="BW16" s="440"/>
      <c r="BX16" s="440"/>
      <c r="BY16" s="440"/>
      <c r="BZ16" s="440"/>
      <c r="CA16" s="440"/>
    </row>
    <row r="17" spans="2:79">
      <c r="B17" s="675"/>
      <c r="C17" s="677"/>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440"/>
      <c r="AG17" s="440"/>
      <c r="AH17" s="440"/>
      <c r="AI17" s="440"/>
      <c r="AJ17" s="440"/>
      <c r="AK17" s="440"/>
      <c r="AL17" s="440"/>
      <c r="AM17" s="440"/>
      <c r="AN17" s="440"/>
      <c r="AO17" s="440"/>
      <c r="AP17" s="440"/>
      <c r="AQ17" s="440"/>
      <c r="AR17" s="440"/>
      <c r="AS17" s="440"/>
      <c r="AT17" s="440"/>
      <c r="AU17" s="440"/>
      <c r="AV17" s="440"/>
      <c r="AW17" s="440"/>
      <c r="AX17" s="440"/>
      <c r="AY17" s="440"/>
      <c r="AZ17" s="440"/>
      <c r="BA17" s="440"/>
      <c r="BB17" s="440"/>
      <c r="BC17" s="440"/>
      <c r="BD17" s="440"/>
      <c r="BE17" s="440"/>
      <c r="BF17" s="440"/>
      <c r="BG17" s="440"/>
      <c r="BH17" s="440"/>
      <c r="BI17" s="440"/>
      <c r="BJ17" s="440"/>
      <c r="BK17" s="440"/>
      <c r="BL17" s="440"/>
      <c r="BM17" s="440"/>
      <c r="BN17" s="440"/>
      <c r="BO17" s="440"/>
      <c r="BP17" s="440"/>
      <c r="BQ17" s="440"/>
      <c r="BR17" s="440"/>
      <c r="BS17" s="440"/>
      <c r="BT17" s="440"/>
      <c r="BU17" s="440"/>
      <c r="BV17" s="440"/>
      <c r="BW17" s="440"/>
      <c r="BX17" s="440"/>
      <c r="BY17" s="440"/>
      <c r="BZ17" s="440"/>
      <c r="CA17" s="440"/>
    </row>
    <row r="18" spans="2:79">
      <c r="B18" s="675"/>
      <c r="C18" s="677"/>
      <c r="D18" s="440"/>
      <c r="E18" s="440"/>
      <c r="F18" s="440"/>
      <c r="G18" s="440"/>
      <c r="H18" s="440"/>
      <c r="I18" s="440"/>
      <c r="J18" s="440"/>
      <c r="K18" s="440"/>
      <c r="L18" s="440"/>
      <c r="M18" s="440"/>
      <c r="N18" s="440"/>
      <c r="O18" s="440"/>
      <c r="P18" s="440"/>
      <c r="Q18" s="440"/>
      <c r="R18" s="440"/>
      <c r="S18" s="440"/>
      <c r="T18" s="440"/>
      <c r="U18" s="440"/>
      <c r="V18" s="440"/>
      <c r="W18" s="440"/>
      <c r="X18" s="440"/>
      <c r="Y18" s="440"/>
      <c r="Z18" s="440"/>
      <c r="AA18" s="440"/>
      <c r="AB18" s="440"/>
      <c r="AC18" s="440"/>
      <c r="AD18" s="440"/>
      <c r="AE18" s="440"/>
      <c r="AF18" s="440"/>
      <c r="AG18" s="440"/>
      <c r="AH18" s="440"/>
      <c r="AI18" s="440"/>
      <c r="AJ18" s="440"/>
      <c r="AK18" s="440"/>
      <c r="AL18" s="440"/>
      <c r="AM18" s="440"/>
      <c r="AN18" s="440"/>
      <c r="AO18" s="440"/>
      <c r="AP18" s="440"/>
      <c r="AQ18" s="440"/>
      <c r="AR18" s="440"/>
      <c r="AS18" s="440"/>
      <c r="AT18" s="440"/>
      <c r="AU18" s="440"/>
      <c r="AV18" s="440"/>
      <c r="AW18" s="440"/>
      <c r="AX18" s="440"/>
      <c r="AY18" s="440"/>
      <c r="AZ18" s="440"/>
      <c r="BA18" s="440"/>
      <c r="BB18" s="440"/>
      <c r="BC18" s="440"/>
      <c r="BD18" s="440"/>
      <c r="BE18" s="440"/>
      <c r="BF18" s="440"/>
      <c r="BG18" s="440"/>
      <c r="BH18" s="440"/>
      <c r="BI18" s="440"/>
      <c r="BJ18" s="440"/>
      <c r="BK18" s="440"/>
      <c r="BL18" s="440"/>
      <c r="BM18" s="440"/>
      <c r="BN18" s="440"/>
      <c r="BO18" s="440"/>
      <c r="BP18" s="440"/>
      <c r="BQ18" s="440"/>
      <c r="BR18" s="440"/>
      <c r="BS18" s="440"/>
      <c r="BT18" s="440"/>
      <c r="BU18" s="440"/>
      <c r="BV18" s="440"/>
      <c r="BW18" s="440"/>
      <c r="BX18" s="440"/>
      <c r="BY18" s="440"/>
      <c r="BZ18" s="440"/>
      <c r="CA18" s="440"/>
    </row>
    <row r="19" spans="2:79">
      <c r="B19" s="675"/>
      <c r="C19" s="677"/>
      <c r="D19" s="440"/>
      <c r="E19" s="440"/>
      <c r="F19" s="440"/>
      <c r="G19" s="440"/>
      <c r="H19" s="440"/>
      <c r="I19" s="440"/>
      <c r="J19" s="440"/>
      <c r="K19" s="440"/>
      <c r="L19" s="440"/>
      <c r="M19" s="440"/>
      <c r="N19" s="440"/>
      <c r="O19" s="440"/>
      <c r="P19" s="440"/>
      <c r="Q19" s="440"/>
      <c r="R19" s="440"/>
      <c r="S19" s="440"/>
      <c r="T19" s="440"/>
      <c r="U19" s="440"/>
      <c r="V19" s="440"/>
      <c r="W19" s="440"/>
      <c r="X19" s="440"/>
      <c r="Y19" s="440"/>
      <c r="Z19" s="440"/>
      <c r="AA19" s="440"/>
      <c r="AB19" s="440"/>
      <c r="AC19" s="440"/>
      <c r="AD19" s="440"/>
      <c r="AE19" s="440"/>
      <c r="AF19" s="440"/>
      <c r="AG19" s="440"/>
      <c r="AH19" s="440"/>
      <c r="AI19" s="440"/>
      <c r="AJ19" s="440"/>
      <c r="AK19" s="440"/>
      <c r="AL19" s="440"/>
      <c r="AM19" s="440"/>
      <c r="AN19" s="440"/>
      <c r="AO19" s="440"/>
      <c r="AP19" s="440"/>
      <c r="AQ19" s="440"/>
      <c r="AR19" s="440"/>
      <c r="AS19" s="440"/>
      <c r="AT19" s="440"/>
      <c r="AU19" s="440"/>
      <c r="AV19" s="440"/>
      <c r="AW19" s="440"/>
      <c r="AX19" s="440"/>
      <c r="AY19" s="440"/>
      <c r="AZ19" s="440"/>
      <c r="BA19" s="440"/>
      <c r="BB19" s="440"/>
      <c r="BC19" s="440"/>
      <c r="BD19" s="440"/>
      <c r="BE19" s="440"/>
      <c r="BF19" s="440"/>
      <c r="BG19" s="440"/>
      <c r="BH19" s="440"/>
      <c r="BI19" s="440"/>
      <c r="BJ19" s="440"/>
      <c r="BK19" s="440"/>
      <c r="BL19" s="440"/>
      <c r="BM19" s="440"/>
      <c r="BN19" s="440"/>
      <c r="BO19" s="440"/>
      <c r="BP19" s="440"/>
      <c r="BQ19" s="440"/>
      <c r="BR19" s="440"/>
      <c r="BS19" s="440"/>
      <c r="BT19" s="440"/>
      <c r="BU19" s="440"/>
      <c r="BV19" s="440"/>
      <c r="BW19" s="440"/>
      <c r="BX19" s="440"/>
      <c r="BY19" s="440"/>
      <c r="BZ19" s="440"/>
      <c r="CA19" s="440"/>
    </row>
    <row r="20" spans="2:79">
      <c r="B20" s="675"/>
      <c r="C20" s="677"/>
      <c r="D20" s="440"/>
      <c r="E20" s="440"/>
      <c r="F20" s="440"/>
      <c r="G20" s="440"/>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c r="AE20" s="440"/>
      <c r="AF20" s="440"/>
      <c r="AG20" s="440"/>
      <c r="AH20" s="440"/>
      <c r="AI20" s="440"/>
      <c r="AJ20" s="440"/>
      <c r="AK20" s="440"/>
      <c r="AL20" s="440"/>
      <c r="AM20" s="440"/>
      <c r="AN20" s="440"/>
      <c r="AO20" s="440"/>
      <c r="AP20" s="440"/>
      <c r="AQ20" s="440"/>
      <c r="AR20" s="440"/>
      <c r="AS20" s="440"/>
      <c r="AT20" s="440"/>
      <c r="AU20" s="440"/>
      <c r="AV20" s="440"/>
      <c r="AW20" s="440"/>
      <c r="AX20" s="440"/>
      <c r="AY20" s="440"/>
      <c r="AZ20" s="440"/>
      <c r="BA20" s="440"/>
      <c r="BB20" s="440"/>
      <c r="BC20" s="440"/>
      <c r="BD20" s="440"/>
      <c r="BE20" s="440"/>
      <c r="BF20" s="440"/>
      <c r="BG20" s="440"/>
      <c r="BH20" s="440"/>
      <c r="BI20" s="440"/>
      <c r="BJ20" s="440"/>
      <c r="BK20" s="440"/>
      <c r="BL20" s="440"/>
      <c r="BM20" s="440"/>
      <c r="BN20" s="440"/>
      <c r="BO20" s="440"/>
      <c r="BP20" s="440"/>
      <c r="BQ20" s="440"/>
      <c r="BR20" s="440"/>
      <c r="BS20" s="440"/>
      <c r="BT20" s="440"/>
      <c r="BU20" s="440"/>
      <c r="BV20" s="440"/>
      <c r="BW20" s="440"/>
      <c r="BX20" s="440"/>
      <c r="BY20" s="440"/>
      <c r="BZ20" s="440"/>
      <c r="CA20" s="440"/>
    </row>
    <row r="21" spans="2:79">
      <c r="B21" s="675"/>
      <c r="C21" s="677"/>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440"/>
      <c r="AG21" s="440"/>
      <c r="AH21" s="440"/>
      <c r="AI21" s="440"/>
      <c r="AJ21" s="440"/>
      <c r="AK21" s="440"/>
      <c r="AL21" s="440"/>
      <c r="AM21" s="440"/>
      <c r="AN21" s="440"/>
      <c r="AO21" s="440"/>
      <c r="AP21" s="440"/>
      <c r="AQ21" s="440"/>
      <c r="AR21" s="440"/>
      <c r="AS21" s="440"/>
      <c r="AT21" s="440"/>
      <c r="AU21" s="440"/>
      <c r="AV21" s="440"/>
      <c r="AW21" s="440"/>
      <c r="AX21" s="440"/>
      <c r="AY21" s="440"/>
      <c r="AZ21" s="440"/>
      <c r="BA21" s="440"/>
      <c r="BB21" s="440"/>
      <c r="BC21" s="440"/>
      <c r="BD21" s="440"/>
      <c r="BE21" s="440"/>
      <c r="BF21" s="440"/>
      <c r="BG21" s="440"/>
      <c r="BH21" s="440"/>
      <c r="BI21" s="440"/>
      <c r="BJ21" s="440"/>
      <c r="BK21" s="440"/>
      <c r="BL21" s="440"/>
      <c r="BM21" s="440"/>
      <c r="BN21" s="440"/>
      <c r="BO21" s="440"/>
      <c r="BP21" s="440"/>
      <c r="BQ21" s="440"/>
      <c r="BR21" s="440"/>
      <c r="BS21" s="440"/>
      <c r="BT21" s="440"/>
      <c r="BU21" s="440"/>
      <c r="BV21" s="440"/>
      <c r="BW21" s="440"/>
      <c r="BX21" s="440"/>
      <c r="BY21" s="440"/>
      <c r="BZ21" s="440"/>
      <c r="CA21" s="440"/>
    </row>
    <row r="22" spans="2:79">
      <c r="B22" s="675"/>
      <c r="C22" s="677"/>
      <c r="D22" s="440"/>
      <c r="E22" s="440"/>
      <c r="F22" s="440"/>
      <c r="G22" s="440"/>
      <c r="H22" s="440"/>
      <c r="I22" s="440"/>
      <c r="J22" s="440"/>
      <c r="K22" s="440"/>
      <c r="L22" s="440"/>
      <c r="M22" s="440"/>
      <c r="N22" s="440"/>
      <c r="O22" s="440"/>
      <c r="P22" s="440"/>
      <c r="Q22" s="440"/>
      <c r="R22" s="440"/>
      <c r="S22" s="440"/>
      <c r="T22" s="440"/>
      <c r="U22" s="440"/>
      <c r="V22" s="440"/>
      <c r="W22" s="440"/>
      <c r="X22" s="440"/>
      <c r="Y22" s="440"/>
      <c r="Z22" s="440"/>
      <c r="AA22" s="440"/>
      <c r="AB22" s="440"/>
      <c r="AC22" s="440"/>
      <c r="AD22" s="440"/>
      <c r="AE22" s="440"/>
      <c r="AF22" s="440"/>
      <c r="AG22" s="440"/>
      <c r="AH22" s="440"/>
      <c r="AI22" s="440"/>
      <c r="AJ22" s="440"/>
      <c r="AK22" s="440"/>
      <c r="AL22" s="440"/>
      <c r="AM22" s="440"/>
      <c r="AN22" s="440"/>
      <c r="AO22" s="440"/>
      <c r="AP22" s="440"/>
      <c r="AQ22" s="440"/>
      <c r="AR22" s="440"/>
      <c r="AS22" s="440"/>
      <c r="AT22" s="440"/>
      <c r="AU22" s="440"/>
      <c r="AV22" s="440"/>
      <c r="AW22" s="440"/>
      <c r="AX22" s="440"/>
      <c r="AY22" s="440"/>
      <c r="AZ22" s="440"/>
      <c r="BA22" s="440"/>
      <c r="BB22" s="440"/>
      <c r="BC22" s="440"/>
      <c r="BD22" s="440"/>
      <c r="BE22" s="440"/>
      <c r="BF22" s="440"/>
      <c r="BG22" s="440"/>
      <c r="BH22" s="440"/>
      <c r="BI22" s="440"/>
      <c r="BJ22" s="440"/>
      <c r="BK22" s="440"/>
      <c r="BL22" s="440"/>
      <c r="BM22" s="440"/>
      <c r="BN22" s="440"/>
      <c r="BO22" s="440"/>
      <c r="BP22" s="440"/>
      <c r="BQ22" s="440"/>
      <c r="BR22" s="440"/>
      <c r="BS22" s="440"/>
      <c r="BT22" s="440"/>
      <c r="BU22" s="440"/>
      <c r="BV22" s="440"/>
      <c r="BW22" s="440"/>
      <c r="BX22" s="440"/>
      <c r="BY22" s="440"/>
      <c r="BZ22" s="440"/>
      <c r="CA22" s="440"/>
    </row>
    <row r="23" spans="2:79">
      <c r="B23" s="675"/>
      <c r="C23" s="677"/>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0"/>
      <c r="AD23" s="440"/>
      <c r="AE23" s="440"/>
      <c r="AF23" s="440"/>
      <c r="AG23" s="440"/>
      <c r="AH23" s="440"/>
      <c r="AI23" s="440"/>
      <c r="AJ23" s="440"/>
      <c r="AK23" s="440"/>
      <c r="AL23" s="440"/>
      <c r="AM23" s="440"/>
      <c r="AN23" s="440"/>
      <c r="AO23" s="440"/>
      <c r="AP23" s="440"/>
      <c r="AQ23" s="440"/>
      <c r="AR23" s="440"/>
      <c r="AS23" s="440"/>
      <c r="AT23" s="440"/>
      <c r="AU23" s="440"/>
      <c r="AV23" s="440"/>
      <c r="AW23" s="440"/>
      <c r="AX23" s="440"/>
      <c r="AY23" s="440"/>
      <c r="AZ23" s="440"/>
      <c r="BA23" s="440"/>
      <c r="BB23" s="440"/>
      <c r="BC23" s="440"/>
      <c r="BD23" s="440"/>
      <c r="BE23" s="440"/>
      <c r="BF23" s="440"/>
      <c r="BG23" s="440"/>
      <c r="BH23" s="440"/>
      <c r="BI23" s="440"/>
      <c r="BJ23" s="440"/>
      <c r="BK23" s="440"/>
      <c r="BL23" s="440"/>
      <c r="BM23" s="440"/>
      <c r="BN23" s="440"/>
      <c r="BO23" s="440"/>
      <c r="BP23" s="440"/>
      <c r="BQ23" s="440"/>
      <c r="BR23" s="440"/>
      <c r="BS23" s="440"/>
      <c r="BT23" s="440"/>
      <c r="BU23" s="440"/>
      <c r="BV23" s="440"/>
      <c r="BW23" s="440"/>
      <c r="BX23" s="440"/>
      <c r="BY23" s="440"/>
      <c r="BZ23" s="440"/>
      <c r="CA23" s="440"/>
    </row>
    <row r="24" spans="2:79">
      <c r="B24" s="675"/>
      <c r="C24" s="677"/>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0"/>
      <c r="BC24" s="440"/>
      <c r="BD24" s="440"/>
      <c r="BE24" s="440"/>
      <c r="BF24" s="440"/>
      <c r="BG24" s="440"/>
      <c r="BH24" s="440"/>
      <c r="BI24" s="440"/>
      <c r="BJ24" s="440"/>
      <c r="BK24" s="440"/>
      <c r="BL24" s="440"/>
      <c r="BM24" s="440"/>
      <c r="BN24" s="440"/>
      <c r="BO24" s="440"/>
      <c r="BP24" s="440"/>
      <c r="BQ24" s="440"/>
      <c r="BR24" s="440"/>
      <c r="BS24" s="440"/>
      <c r="BT24" s="440"/>
      <c r="BU24" s="440"/>
      <c r="BV24" s="440"/>
      <c r="BW24" s="440"/>
      <c r="BX24" s="440"/>
      <c r="BY24" s="440"/>
      <c r="BZ24" s="440"/>
      <c r="CA24" s="440"/>
    </row>
    <row r="25" spans="2:79">
      <c r="B25" s="675"/>
      <c r="C25" s="677"/>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440"/>
      <c r="AG25" s="440"/>
      <c r="AH25" s="440"/>
      <c r="AI25" s="440"/>
      <c r="AJ25" s="440"/>
      <c r="AK25" s="440"/>
      <c r="AL25" s="440"/>
      <c r="AM25" s="440"/>
      <c r="AN25" s="440"/>
      <c r="AO25" s="440"/>
      <c r="AP25" s="440"/>
      <c r="AQ25" s="440"/>
      <c r="AR25" s="440"/>
      <c r="AS25" s="440"/>
      <c r="AT25" s="440"/>
      <c r="AU25" s="440"/>
      <c r="AV25" s="440"/>
      <c r="AW25" s="440"/>
      <c r="AX25" s="440"/>
      <c r="AY25" s="440"/>
      <c r="AZ25" s="440"/>
      <c r="BA25" s="440"/>
      <c r="BB25" s="440"/>
      <c r="BC25" s="440"/>
      <c r="BD25" s="440"/>
      <c r="BE25" s="440"/>
      <c r="BF25" s="440"/>
      <c r="BG25" s="440"/>
      <c r="BH25" s="440"/>
      <c r="BI25" s="440"/>
      <c r="BJ25" s="440"/>
      <c r="BK25" s="440"/>
      <c r="BL25" s="440"/>
      <c r="BM25" s="440"/>
      <c r="BN25" s="440"/>
      <c r="BO25" s="440"/>
      <c r="BP25" s="440"/>
      <c r="BQ25" s="440"/>
      <c r="BR25" s="440"/>
      <c r="BS25" s="440"/>
      <c r="BT25" s="440"/>
      <c r="BU25" s="440"/>
      <c r="BV25" s="440"/>
      <c r="BW25" s="440"/>
      <c r="BX25" s="440"/>
      <c r="BY25" s="440"/>
      <c r="BZ25" s="440"/>
      <c r="CA25" s="440"/>
    </row>
    <row r="26" spans="2:79">
      <c r="B26" s="675"/>
      <c r="C26" s="677"/>
      <c r="D26" s="440"/>
      <c r="E26" s="440"/>
      <c r="F26" s="440"/>
      <c r="G26" s="440"/>
      <c r="H26" s="440"/>
      <c r="I26" s="440"/>
      <c r="J26" s="440"/>
      <c r="K26" s="440"/>
      <c r="L26" s="440"/>
      <c r="M26" s="440"/>
      <c r="N26" s="440"/>
      <c r="O26" s="440"/>
      <c r="P26" s="440"/>
      <c r="Q26" s="440"/>
      <c r="R26" s="440"/>
      <c r="S26" s="440"/>
      <c r="T26" s="440"/>
      <c r="U26" s="440"/>
      <c r="V26" s="440"/>
      <c r="W26" s="440"/>
      <c r="X26" s="440"/>
      <c r="Y26" s="440"/>
      <c r="Z26" s="440"/>
      <c r="AA26" s="440"/>
      <c r="AB26" s="440"/>
      <c r="AC26" s="440"/>
      <c r="AD26" s="440"/>
      <c r="AE26" s="440"/>
      <c r="AF26" s="440"/>
      <c r="AG26" s="440"/>
      <c r="AH26" s="440"/>
      <c r="AI26" s="440"/>
      <c r="AJ26" s="440"/>
      <c r="AK26" s="440"/>
      <c r="AL26" s="440"/>
      <c r="AM26" s="440"/>
      <c r="AN26" s="440"/>
      <c r="AO26" s="440"/>
      <c r="AP26" s="440"/>
      <c r="AQ26" s="440"/>
      <c r="AR26" s="440"/>
      <c r="AS26" s="440"/>
      <c r="AT26" s="440"/>
      <c r="AU26" s="440"/>
      <c r="AV26" s="440"/>
      <c r="AW26" s="440"/>
      <c r="AX26" s="440"/>
      <c r="AY26" s="440"/>
      <c r="AZ26" s="440"/>
      <c r="BA26" s="440"/>
      <c r="BB26" s="440"/>
      <c r="BC26" s="440"/>
      <c r="BD26" s="440"/>
      <c r="BE26" s="440"/>
      <c r="BF26" s="440"/>
      <c r="BG26" s="440"/>
      <c r="BH26" s="440"/>
      <c r="BI26" s="440"/>
      <c r="BJ26" s="440"/>
      <c r="BK26" s="440"/>
      <c r="BL26" s="440"/>
      <c r="BM26" s="440"/>
      <c r="BN26" s="440"/>
      <c r="BO26" s="440"/>
      <c r="BP26" s="440"/>
      <c r="BQ26" s="440"/>
      <c r="BR26" s="440"/>
      <c r="BS26" s="440"/>
      <c r="BT26" s="440"/>
      <c r="BU26" s="440"/>
      <c r="BV26" s="440"/>
      <c r="BW26" s="440"/>
      <c r="BX26" s="440"/>
      <c r="BY26" s="440"/>
      <c r="BZ26" s="440"/>
      <c r="CA26" s="440"/>
    </row>
    <row r="27" spans="2:79">
      <c r="B27" s="675"/>
      <c r="C27" s="677"/>
      <c r="D27" s="440"/>
      <c r="E27" s="440"/>
      <c r="F27" s="440"/>
      <c r="G27" s="440"/>
      <c r="H27" s="440"/>
      <c r="I27" s="440"/>
      <c r="J27" s="440"/>
      <c r="K27" s="440"/>
      <c r="L27" s="440"/>
      <c r="M27" s="440"/>
      <c r="N27" s="440"/>
      <c r="O27" s="440"/>
      <c r="P27" s="440"/>
      <c r="Q27" s="440"/>
      <c r="R27" s="440"/>
      <c r="S27" s="440"/>
      <c r="T27" s="440"/>
      <c r="U27" s="440"/>
      <c r="V27" s="440"/>
      <c r="W27" s="440"/>
      <c r="X27" s="440"/>
      <c r="Y27" s="440"/>
      <c r="Z27" s="440"/>
      <c r="AA27" s="440"/>
      <c r="AB27" s="440"/>
      <c r="AC27" s="440"/>
      <c r="AD27" s="440"/>
      <c r="AE27" s="440"/>
      <c r="AF27" s="440"/>
      <c r="AG27" s="440"/>
      <c r="AH27" s="440"/>
      <c r="AI27" s="440"/>
      <c r="AJ27" s="440"/>
      <c r="AK27" s="440"/>
      <c r="AL27" s="440"/>
      <c r="AM27" s="440"/>
      <c r="AN27" s="440"/>
      <c r="AO27" s="440"/>
      <c r="AP27" s="440"/>
      <c r="AQ27" s="440"/>
      <c r="AR27" s="440"/>
      <c r="AS27" s="440"/>
      <c r="AT27" s="440"/>
      <c r="AU27" s="440"/>
      <c r="AV27" s="440"/>
      <c r="AW27" s="440"/>
      <c r="AX27" s="440"/>
      <c r="AY27" s="440"/>
      <c r="AZ27" s="440"/>
      <c r="BA27" s="440"/>
      <c r="BB27" s="440"/>
      <c r="BC27" s="440"/>
      <c r="BD27" s="440"/>
      <c r="BE27" s="440"/>
      <c r="BF27" s="440"/>
      <c r="BG27" s="440"/>
      <c r="BH27" s="440"/>
      <c r="BI27" s="440"/>
      <c r="BJ27" s="440"/>
      <c r="BK27" s="440"/>
      <c r="BL27" s="440"/>
      <c r="BM27" s="440"/>
      <c r="BN27" s="440"/>
      <c r="BO27" s="440"/>
      <c r="BP27" s="440"/>
      <c r="BQ27" s="440"/>
      <c r="BR27" s="440"/>
      <c r="BS27" s="440"/>
      <c r="BT27" s="440"/>
      <c r="BU27" s="440"/>
      <c r="BV27" s="440"/>
      <c r="BW27" s="440"/>
      <c r="BX27" s="440"/>
      <c r="BY27" s="440"/>
      <c r="BZ27" s="440"/>
      <c r="CA27" s="440"/>
    </row>
    <row r="28" spans="2:79">
      <c r="B28" s="675"/>
      <c r="C28" s="677"/>
      <c r="D28" s="440"/>
      <c r="E28" s="440"/>
      <c r="F28" s="440"/>
      <c r="G28" s="440"/>
      <c r="H28" s="440"/>
      <c r="I28" s="440"/>
      <c r="J28" s="440"/>
      <c r="K28" s="440"/>
      <c r="L28" s="440"/>
      <c r="M28" s="440"/>
      <c r="N28" s="440"/>
      <c r="O28" s="440"/>
      <c r="P28" s="440"/>
      <c r="Q28" s="440"/>
      <c r="R28" s="440"/>
      <c r="S28" s="440"/>
      <c r="T28" s="440"/>
      <c r="U28" s="440"/>
      <c r="V28" s="440"/>
      <c r="W28" s="440"/>
      <c r="X28" s="440"/>
      <c r="Y28" s="440"/>
      <c r="Z28" s="440"/>
      <c r="AA28" s="440"/>
      <c r="AB28" s="440"/>
      <c r="AC28" s="440"/>
      <c r="AD28" s="440"/>
      <c r="AE28" s="440"/>
      <c r="AF28" s="440"/>
      <c r="AG28" s="440"/>
      <c r="AH28" s="440"/>
      <c r="AI28" s="440"/>
      <c r="AJ28" s="440"/>
      <c r="AK28" s="440"/>
      <c r="AL28" s="440"/>
      <c r="AM28" s="440"/>
      <c r="AN28" s="440"/>
      <c r="AO28" s="440"/>
      <c r="AP28" s="440"/>
      <c r="AQ28" s="440"/>
      <c r="AR28" s="440"/>
      <c r="AS28" s="440"/>
      <c r="AT28" s="440"/>
      <c r="AU28" s="440"/>
      <c r="AV28" s="440"/>
      <c r="AW28" s="440"/>
      <c r="AX28" s="440"/>
      <c r="AY28" s="440"/>
      <c r="AZ28" s="440"/>
      <c r="BA28" s="440"/>
      <c r="BB28" s="440"/>
      <c r="BC28" s="440"/>
      <c r="BD28" s="440"/>
      <c r="BE28" s="440"/>
      <c r="BF28" s="440"/>
      <c r="BG28" s="440"/>
      <c r="BH28" s="440"/>
      <c r="BI28" s="440"/>
      <c r="BJ28" s="440"/>
      <c r="BK28" s="440"/>
      <c r="BL28" s="440"/>
      <c r="BM28" s="440"/>
      <c r="BN28" s="440"/>
      <c r="BO28" s="440"/>
      <c r="BP28" s="440"/>
      <c r="BQ28" s="440"/>
      <c r="BR28" s="440"/>
      <c r="BS28" s="440"/>
      <c r="BT28" s="440"/>
      <c r="BU28" s="440"/>
      <c r="BV28" s="440"/>
      <c r="BW28" s="440"/>
      <c r="BX28" s="440"/>
      <c r="BY28" s="440"/>
      <c r="BZ28" s="440"/>
      <c r="CA28" s="440"/>
    </row>
    <row r="29" spans="2:79">
      <c r="B29" s="675"/>
      <c r="C29" s="677"/>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440"/>
      <c r="AG29" s="440"/>
      <c r="AH29" s="440"/>
      <c r="AI29" s="440"/>
      <c r="AJ29" s="440"/>
      <c r="AK29" s="440"/>
      <c r="AL29" s="440"/>
      <c r="AM29" s="440"/>
      <c r="AN29" s="440"/>
      <c r="AO29" s="440"/>
      <c r="AP29" s="440"/>
      <c r="AQ29" s="440"/>
      <c r="AR29" s="440"/>
      <c r="AS29" s="440"/>
      <c r="AT29" s="440"/>
      <c r="AU29" s="440"/>
      <c r="AV29" s="440"/>
      <c r="AW29" s="440"/>
      <c r="AX29" s="440"/>
      <c r="AY29" s="440"/>
      <c r="AZ29" s="440"/>
      <c r="BA29" s="440"/>
      <c r="BB29" s="440"/>
      <c r="BC29" s="440"/>
      <c r="BD29" s="440"/>
      <c r="BE29" s="440"/>
      <c r="BF29" s="440"/>
      <c r="BG29" s="440"/>
      <c r="BH29" s="440"/>
      <c r="BI29" s="440"/>
      <c r="BJ29" s="440"/>
      <c r="BK29" s="440"/>
      <c r="BL29" s="440"/>
      <c r="BM29" s="440"/>
      <c r="BN29" s="440"/>
      <c r="BO29" s="440"/>
      <c r="BP29" s="440"/>
      <c r="BQ29" s="440"/>
      <c r="BR29" s="440"/>
      <c r="BS29" s="440"/>
      <c r="BT29" s="440"/>
      <c r="BU29" s="440"/>
      <c r="BV29" s="440"/>
      <c r="BW29" s="440"/>
      <c r="BX29" s="440"/>
      <c r="BY29" s="440"/>
      <c r="BZ29" s="440"/>
      <c r="CA29" s="440"/>
    </row>
    <row r="30" spans="2:79">
      <c r="B30" s="675"/>
      <c r="C30" s="677"/>
      <c r="D30" s="440"/>
      <c r="E30" s="440"/>
      <c r="F30" s="440"/>
      <c r="G30" s="440"/>
      <c r="H30" s="440"/>
      <c r="I30" s="440"/>
      <c r="J30" s="440"/>
      <c r="K30" s="440"/>
      <c r="L30" s="440"/>
      <c r="M30" s="440"/>
      <c r="N30" s="440"/>
      <c r="O30" s="440"/>
      <c r="P30" s="440"/>
      <c r="Q30" s="440"/>
      <c r="R30" s="440"/>
      <c r="S30" s="440"/>
      <c r="T30" s="440"/>
      <c r="U30" s="440"/>
      <c r="V30" s="440"/>
      <c r="W30" s="440"/>
      <c r="X30" s="440"/>
      <c r="Y30" s="440"/>
      <c r="Z30" s="440"/>
      <c r="AA30" s="440"/>
      <c r="AB30" s="440"/>
      <c r="AC30" s="440"/>
      <c r="AD30" s="440"/>
      <c r="AE30" s="440"/>
      <c r="AF30" s="440"/>
      <c r="AG30" s="440"/>
      <c r="AH30" s="440"/>
      <c r="AI30" s="440"/>
      <c r="AJ30" s="440"/>
      <c r="AK30" s="440"/>
      <c r="AL30" s="440"/>
      <c r="AM30" s="440"/>
      <c r="AN30" s="440"/>
      <c r="AO30" s="440"/>
      <c r="AP30" s="440"/>
      <c r="AQ30" s="440"/>
      <c r="AR30" s="440"/>
      <c r="AS30" s="440"/>
      <c r="AT30" s="440"/>
      <c r="AU30" s="440"/>
      <c r="AV30" s="440"/>
      <c r="AW30" s="440"/>
      <c r="AX30" s="440"/>
      <c r="AY30" s="440"/>
      <c r="AZ30" s="440"/>
      <c r="BA30" s="440"/>
      <c r="BB30" s="440"/>
      <c r="BC30" s="440"/>
      <c r="BD30" s="440"/>
      <c r="BE30" s="440"/>
      <c r="BF30" s="440"/>
      <c r="BG30" s="440"/>
      <c r="BH30" s="440"/>
      <c r="BI30" s="440"/>
      <c r="BJ30" s="440"/>
      <c r="BK30" s="440"/>
      <c r="BL30" s="440"/>
      <c r="BM30" s="440"/>
      <c r="BN30" s="440"/>
      <c r="BO30" s="440"/>
      <c r="BP30" s="440"/>
      <c r="BQ30" s="440"/>
      <c r="BR30" s="440"/>
      <c r="BS30" s="440"/>
      <c r="BT30" s="440"/>
      <c r="BU30" s="440"/>
      <c r="BV30" s="440"/>
      <c r="BW30" s="440"/>
      <c r="BX30" s="440"/>
      <c r="BY30" s="440"/>
      <c r="BZ30" s="440"/>
      <c r="CA30" s="440"/>
    </row>
    <row r="31" spans="2:79">
      <c r="B31" s="675"/>
      <c r="C31" s="677"/>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0"/>
      <c r="BK31" s="440"/>
      <c r="BL31" s="440"/>
      <c r="BM31" s="440"/>
      <c r="BN31" s="440"/>
      <c r="BO31" s="440"/>
      <c r="BP31" s="440"/>
      <c r="BQ31" s="440"/>
      <c r="BR31" s="440"/>
      <c r="BS31" s="440"/>
      <c r="BT31" s="440"/>
      <c r="BU31" s="440"/>
      <c r="BV31" s="440"/>
      <c r="BW31" s="440"/>
      <c r="BX31" s="440"/>
      <c r="BY31" s="440"/>
      <c r="BZ31" s="440"/>
      <c r="CA31" s="440"/>
    </row>
    <row r="32" spans="2:79">
      <c r="B32" s="675"/>
      <c r="C32" s="677"/>
      <c r="D32" s="440"/>
      <c r="E32" s="440"/>
      <c r="F32" s="440"/>
      <c r="G32" s="440"/>
      <c r="H32" s="440"/>
      <c r="I32" s="440"/>
      <c r="J32" s="440"/>
      <c r="K32" s="440"/>
      <c r="L32" s="440"/>
      <c r="M32" s="440"/>
      <c r="N32" s="440"/>
      <c r="O32" s="440"/>
      <c r="P32" s="440"/>
      <c r="Q32" s="440"/>
      <c r="R32" s="440"/>
      <c r="S32" s="440"/>
      <c r="T32" s="440"/>
      <c r="U32" s="440"/>
      <c r="V32" s="440"/>
      <c r="W32" s="440"/>
      <c r="X32" s="440"/>
      <c r="Y32" s="440"/>
      <c r="Z32" s="440"/>
      <c r="AA32" s="440"/>
      <c r="AB32" s="440"/>
      <c r="AC32" s="440"/>
      <c r="AD32" s="440"/>
      <c r="AE32" s="440"/>
      <c r="AF32" s="440"/>
      <c r="AG32" s="440"/>
      <c r="AH32" s="440"/>
      <c r="AI32" s="440"/>
      <c r="AJ32" s="440"/>
      <c r="AK32" s="440"/>
      <c r="AL32" s="440"/>
      <c r="AM32" s="440"/>
      <c r="AN32" s="440"/>
      <c r="AO32" s="440"/>
      <c r="AP32" s="440"/>
      <c r="AQ32" s="440"/>
      <c r="AR32" s="440"/>
      <c r="AS32" s="440"/>
      <c r="AT32" s="440"/>
      <c r="AU32" s="440"/>
      <c r="AV32" s="440"/>
      <c r="AW32" s="440"/>
      <c r="AX32" s="440"/>
      <c r="AY32" s="440"/>
      <c r="AZ32" s="440"/>
      <c r="BA32" s="440"/>
      <c r="BB32" s="440"/>
      <c r="BC32" s="440"/>
      <c r="BD32" s="440"/>
      <c r="BE32" s="440"/>
      <c r="BF32" s="440"/>
      <c r="BG32" s="440"/>
      <c r="BH32" s="440"/>
      <c r="BI32" s="440"/>
      <c r="BJ32" s="440"/>
      <c r="BK32" s="440"/>
      <c r="BL32" s="440"/>
      <c r="BM32" s="440"/>
      <c r="BN32" s="440"/>
      <c r="BO32" s="440"/>
      <c r="BP32" s="440"/>
      <c r="BQ32" s="440"/>
      <c r="BR32" s="440"/>
      <c r="BS32" s="440"/>
      <c r="BT32" s="440"/>
      <c r="BU32" s="440"/>
      <c r="BV32" s="440"/>
      <c r="BW32" s="440"/>
      <c r="BX32" s="440"/>
      <c r="BY32" s="440"/>
      <c r="BZ32" s="440"/>
      <c r="CA32" s="440"/>
    </row>
    <row r="33" spans="2:79">
      <c r="B33" s="675"/>
      <c r="C33" s="677"/>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440"/>
      <c r="AG33" s="440"/>
      <c r="AH33" s="440"/>
      <c r="AI33" s="440"/>
      <c r="AJ33" s="440"/>
      <c r="AK33" s="440"/>
      <c r="AL33" s="440"/>
      <c r="AM33" s="440"/>
      <c r="AN33" s="440"/>
      <c r="AO33" s="440"/>
      <c r="AP33" s="440"/>
      <c r="AQ33" s="440"/>
      <c r="AR33" s="440"/>
      <c r="AS33" s="440"/>
      <c r="AT33" s="440"/>
      <c r="AU33" s="440"/>
      <c r="AV33" s="440"/>
      <c r="AW33" s="440"/>
      <c r="AX33" s="440"/>
      <c r="AY33" s="440"/>
      <c r="AZ33" s="440"/>
      <c r="BA33" s="440"/>
      <c r="BB33" s="440"/>
      <c r="BC33" s="440"/>
      <c r="BD33" s="440"/>
      <c r="BE33" s="440"/>
      <c r="BF33" s="440"/>
      <c r="BG33" s="440"/>
      <c r="BH33" s="440"/>
      <c r="BI33" s="440"/>
      <c r="BJ33" s="440"/>
      <c r="BK33" s="440"/>
      <c r="BL33" s="440"/>
      <c r="BM33" s="440"/>
      <c r="BN33" s="440"/>
      <c r="BO33" s="440"/>
      <c r="BP33" s="440"/>
      <c r="BQ33" s="440"/>
      <c r="BR33" s="440"/>
      <c r="BS33" s="440"/>
      <c r="BT33" s="440"/>
      <c r="BU33" s="440"/>
      <c r="BV33" s="440"/>
      <c r="BW33" s="440"/>
      <c r="BX33" s="440"/>
      <c r="BY33" s="440"/>
      <c r="BZ33" s="440"/>
      <c r="CA33" s="440"/>
    </row>
    <row r="34" spans="2:79">
      <c r="B34" s="675"/>
      <c r="C34" s="677"/>
      <c r="D34" s="440"/>
      <c r="E34" s="440"/>
      <c r="F34" s="440"/>
      <c r="G34" s="440"/>
      <c r="H34" s="440"/>
      <c r="I34" s="440"/>
      <c r="J34" s="440"/>
      <c r="K34" s="440"/>
      <c r="L34" s="440"/>
      <c r="M34" s="440"/>
      <c r="N34" s="440"/>
      <c r="O34" s="440"/>
      <c r="P34" s="440"/>
      <c r="Q34" s="440"/>
      <c r="R34" s="440"/>
      <c r="S34" s="440"/>
      <c r="T34" s="440"/>
      <c r="U34" s="440"/>
      <c r="V34" s="440"/>
      <c r="W34" s="440"/>
      <c r="X34" s="440"/>
      <c r="Y34" s="440"/>
      <c r="Z34" s="440"/>
      <c r="AA34" s="440"/>
      <c r="AB34" s="440"/>
      <c r="AC34" s="440"/>
      <c r="AD34" s="440"/>
      <c r="AE34" s="440"/>
      <c r="AF34" s="440"/>
      <c r="AG34" s="440"/>
      <c r="AH34" s="440"/>
      <c r="AI34" s="440"/>
      <c r="AJ34" s="440"/>
      <c r="AK34" s="440"/>
      <c r="AL34" s="440"/>
      <c r="AM34" s="440"/>
      <c r="AN34" s="440"/>
      <c r="AO34" s="440"/>
      <c r="AP34" s="440"/>
      <c r="AQ34" s="440"/>
      <c r="AR34" s="440"/>
      <c r="AS34" s="440"/>
      <c r="AT34" s="440"/>
      <c r="AU34" s="440"/>
      <c r="AV34" s="440"/>
      <c r="AW34" s="440"/>
      <c r="AX34" s="440"/>
      <c r="AY34" s="440"/>
      <c r="AZ34" s="440"/>
      <c r="BA34" s="440"/>
      <c r="BB34" s="440"/>
      <c r="BC34" s="440"/>
      <c r="BD34" s="440"/>
      <c r="BE34" s="440"/>
      <c r="BF34" s="440"/>
      <c r="BG34" s="440"/>
      <c r="BH34" s="440"/>
      <c r="BI34" s="440"/>
      <c r="BJ34" s="440"/>
      <c r="BK34" s="440"/>
      <c r="BL34" s="440"/>
      <c r="BM34" s="440"/>
      <c r="BN34" s="440"/>
      <c r="BO34" s="440"/>
      <c r="BP34" s="440"/>
      <c r="BQ34" s="440"/>
      <c r="BR34" s="440"/>
      <c r="BS34" s="440"/>
      <c r="BT34" s="440"/>
      <c r="BU34" s="440"/>
      <c r="BV34" s="440"/>
      <c r="BW34" s="440"/>
      <c r="BX34" s="440"/>
      <c r="BY34" s="440"/>
      <c r="BZ34" s="440"/>
      <c r="CA34" s="440"/>
    </row>
    <row r="35" spans="2:79">
      <c r="B35" s="675"/>
      <c r="C35" s="677"/>
      <c r="D35" s="440"/>
      <c r="E35" s="440"/>
      <c r="F35" s="440"/>
      <c r="G35" s="440"/>
      <c r="H35" s="440"/>
      <c r="I35" s="440"/>
      <c r="J35" s="440"/>
      <c r="K35" s="440"/>
      <c r="L35" s="440"/>
      <c r="M35" s="440"/>
      <c r="N35" s="440"/>
      <c r="O35" s="440"/>
      <c r="P35" s="440"/>
      <c r="Q35" s="440"/>
      <c r="R35" s="440"/>
      <c r="S35" s="440"/>
      <c r="T35" s="440"/>
      <c r="U35" s="440"/>
      <c r="V35" s="440"/>
      <c r="W35" s="440"/>
      <c r="X35" s="440"/>
      <c r="Y35" s="440"/>
      <c r="Z35" s="440"/>
      <c r="AA35" s="440"/>
      <c r="AB35" s="440"/>
      <c r="AC35" s="440"/>
      <c r="AD35" s="440"/>
      <c r="AE35" s="440"/>
      <c r="AF35" s="440"/>
      <c r="AG35" s="440"/>
      <c r="AH35" s="440"/>
      <c r="AI35" s="440"/>
      <c r="AJ35" s="440"/>
      <c r="AK35" s="440"/>
      <c r="AL35" s="440"/>
      <c r="AM35" s="440"/>
      <c r="AN35" s="440"/>
      <c r="AO35" s="440"/>
      <c r="AP35" s="440"/>
      <c r="AQ35" s="440"/>
      <c r="AR35" s="440"/>
      <c r="AS35" s="440"/>
      <c r="AT35" s="440"/>
      <c r="AU35" s="440"/>
      <c r="AV35" s="440"/>
      <c r="AW35" s="440"/>
      <c r="AX35" s="440"/>
      <c r="AY35" s="440"/>
      <c r="AZ35" s="440"/>
      <c r="BA35" s="440"/>
      <c r="BB35" s="440"/>
      <c r="BC35" s="440"/>
      <c r="BD35" s="440"/>
      <c r="BE35" s="440"/>
      <c r="BF35" s="440"/>
      <c r="BG35" s="440"/>
      <c r="BH35" s="440"/>
      <c r="BI35" s="440"/>
      <c r="BJ35" s="440"/>
      <c r="BK35" s="440"/>
      <c r="BL35" s="440"/>
      <c r="BM35" s="440"/>
      <c r="BN35" s="440"/>
      <c r="BO35" s="440"/>
      <c r="BP35" s="440"/>
      <c r="BQ35" s="440"/>
      <c r="BR35" s="440"/>
      <c r="BS35" s="440"/>
      <c r="BT35" s="440"/>
      <c r="BU35" s="440"/>
      <c r="BV35" s="440"/>
      <c r="BW35" s="440"/>
      <c r="BX35" s="440"/>
      <c r="BY35" s="440"/>
      <c r="BZ35" s="440"/>
      <c r="CA35" s="440"/>
    </row>
    <row r="36" spans="2:79">
      <c r="B36" s="675"/>
      <c r="C36" s="677"/>
      <c r="D36" s="440"/>
      <c r="E36" s="440"/>
      <c r="F36" s="440"/>
      <c r="G36" s="440"/>
      <c r="H36" s="440"/>
      <c r="I36" s="440"/>
      <c r="J36" s="440"/>
      <c r="K36" s="440"/>
      <c r="L36" s="440"/>
      <c r="M36" s="440"/>
      <c r="N36" s="440"/>
      <c r="O36" s="440"/>
      <c r="P36" s="440"/>
      <c r="Q36" s="440"/>
      <c r="R36" s="440"/>
      <c r="S36" s="440"/>
      <c r="T36" s="440"/>
      <c r="U36" s="440"/>
      <c r="V36" s="440"/>
      <c r="W36" s="440"/>
      <c r="X36" s="440"/>
      <c r="Y36" s="440"/>
      <c r="Z36" s="440"/>
      <c r="AA36" s="440"/>
      <c r="AB36" s="440"/>
      <c r="AC36" s="440"/>
      <c r="AD36" s="440"/>
      <c r="AE36" s="440"/>
      <c r="AF36" s="440"/>
      <c r="AG36" s="440"/>
      <c r="AH36" s="440"/>
      <c r="AI36" s="440"/>
      <c r="AJ36" s="440"/>
      <c r="AK36" s="440"/>
      <c r="AL36" s="440"/>
      <c r="AM36" s="440"/>
      <c r="AN36" s="440"/>
      <c r="AO36" s="440"/>
      <c r="AP36" s="440"/>
      <c r="AQ36" s="440"/>
      <c r="AR36" s="440"/>
      <c r="AS36" s="440"/>
      <c r="AT36" s="440"/>
      <c r="AU36" s="440"/>
      <c r="AV36" s="440"/>
      <c r="AW36" s="440"/>
      <c r="AX36" s="440"/>
      <c r="AY36" s="440"/>
      <c r="AZ36" s="440"/>
      <c r="BA36" s="440"/>
      <c r="BB36" s="440"/>
      <c r="BC36" s="440"/>
      <c r="BD36" s="440"/>
      <c r="BE36" s="440"/>
      <c r="BF36" s="440"/>
      <c r="BG36" s="440"/>
      <c r="BH36" s="440"/>
      <c r="BI36" s="440"/>
      <c r="BJ36" s="440"/>
      <c r="BK36" s="440"/>
      <c r="BL36" s="440"/>
      <c r="BM36" s="440"/>
      <c r="BN36" s="440"/>
      <c r="BO36" s="440"/>
      <c r="BP36" s="440"/>
      <c r="BQ36" s="440"/>
      <c r="BR36" s="440"/>
      <c r="BS36" s="440"/>
      <c r="BT36" s="440"/>
      <c r="BU36" s="440"/>
      <c r="BV36" s="440"/>
      <c r="BW36" s="440"/>
      <c r="BX36" s="440"/>
      <c r="BY36" s="440"/>
      <c r="BZ36" s="440"/>
      <c r="CA36" s="440"/>
    </row>
  </sheetData>
  <hyperlinks>
    <hyperlink ref="B2" location="'Army Multi Appn'!A1" display="Return to Army Multi Appn"/>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fitToPage="1"/>
  </sheetPr>
  <dimension ref="A1:P103"/>
  <sheetViews>
    <sheetView showGridLines="0" showRowColHeaders="0" workbookViewId="0">
      <pane ySplit="21" topLeftCell="A22" activePane="bottomLeft" state="frozen"/>
      <selection activeCell="I10" sqref="I10"/>
      <selection pane="bottomLeft"/>
    </sheetView>
  </sheetViews>
  <sheetFormatPr defaultRowHeight="12.75"/>
  <cols>
    <col min="1" max="1" width="2.140625" customWidth="1"/>
    <col min="2" max="2" width="8.140625" style="59" customWidth="1"/>
    <col min="3" max="3" width="8.85546875" customWidth="1"/>
    <col min="4" max="4" width="10.5703125" style="78" customWidth="1"/>
    <col min="5" max="5" width="11.5703125" style="66" customWidth="1"/>
    <col min="10" max="10" width="20.28515625" customWidth="1"/>
    <col min="11" max="11" width="12.28515625" customWidth="1"/>
  </cols>
  <sheetData>
    <row r="1" spans="1:16" ht="15.75" customHeight="1">
      <c r="A1" s="407"/>
    </row>
    <row r="2" spans="1:16" ht="18">
      <c r="B2" s="797" t="s">
        <v>479</v>
      </c>
      <c r="C2" s="797"/>
      <c r="D2" s="832" t="s">
        <v>444</v>
      </c>
      <c r="E2" s="797"/>
      <c r="P2" s="516"/>
    </row>
    <row r="6" spans="1:16" ht="20.100000000000001" customHeight="1" thickBot="1">
      <c r="B6" s="831" t="s">
        <v>156</v>
      </c>
      <c r="C6" s="831"/>
      <c r="D6" s="831"/>
      <c r="E6" s="831"/>
    </row>
    <row r="7" spans="1:16" ht="49.5" customHeight="1" thickBot="1">
      <c r="B7" s="828" t="str">
        <f>Query!Q44</f>
        <v>APN = Aircraft Procurement, Navy (1506)</v>
      </c>
      <c r="C7" s="829"/>
      <c r="D7" s="829"/>
      <c r="E7" s="830"/>
      <c r="P7" s="410"/>
    </row>
    <row r="8" spans="1:16" ht="20.25" customHeight="1">
      <c r="B8" s="74"/>
      <c r="C8" s="69" t="str">
        <f>Query!S45</f>
        <v xml:space="preserve">Base Year = </v>
      </c>
      <c r="D8" s="73">
        <f>Query!T45</f>
        <v>2017</v>
      </c>
      <c r="E8" s="118">
        <f ca="1">NOW()</f>
        <v>43565.494983564815</v>
      </c>
    </row>
    <row r="9" spans="1:16" ht="4.5" customHeight="1"/>
    <row r="10" spans="1:16" s="65" customFormat="1" ht="58.5" customHeight="1">
      <c r="B10" s="52" t="s">
        <v>27</v>
      </c>
      <c r="C10" s="70" t="s">
        <v>194</v>
      </c>
      <c r="D10" s="68" t="s">
        <v>30</v>
      </c>
      <c r="E10" s="71" t="s">
        <v>498</v>
      </c>
      <c r="G10" s="65" t="s">
        <v>157</v>
      </c>
      <c r="P10" s="515"/>
    </row>
    <row r="11" spans="1:16" hidden="1">
      <c r="B11" s="75">
        <v>1970</v>
      </c>
      <c r="C11">
        <v>0</v>
      </c>
      <c r="D11" s="78">
        <f>Query!T48</f>
        <v>0.1818899230278504</v>
      </c>
      <c r="E11" s="66">
        <f t="shared" ref="E11:E21" si="0">C11/D11</f>
        <v>0</v>
      </c>
    </row>
    <row r="12" spans="1:16" hidden="1">
      <c r="B12" s="76">
        <v>1971</v>
      </c>
      <c r="C12">
        <v>0</v>
      </c>
      <c r="D12" s="78">
        <f>Query!T49</f>
        <v>0.18960142542744815</v>
      </c>
      <c r="E12" s="66">
        <f t="shared" si="0"/>
        <v>0</v>
      </c>
    </row>
    <row r="13" spans="1:16" hidden="1">
      <c r="B13" s="76">
        <v>1972</v>
      </c>
      <c r="C13">
        <v>0</v>
      </c>
      <c r="D13" s="78">
        <f>Query!T50</f>
        <v>0.19865502723898251</v>
      </c>
      <c r="E13" s="66">
        <f t="shared" si="0"/>
        <v>0</v>
      </c>
    </row>
    <row r="14" spans="1:16" hidden="1">
      <c r="B14" s="76">
        <v>1973</v>
      </c>
      <c r="C14">
        <v>0</v>
      </c>
      <c r="D14" s="78">
        <f>Query!T51</f>
        <v>0.21911463161328021</v>
      </c>
      <c r="E14" s="66">
        <f t="shared" si="0"/>
        <v>0</v>
      </c>
    </row>
    <row r="15" spans="1:16" hidden="1">
      <c r="B15" s="76">
        <v>1974</v>
      </c>
      <c r="C15">
        <v>0</v>
      </c>
      <c r="D15" s="78">
        <f>Query!T52</f>
        <v>0.22963350036723038</v>
      </c>
      <c r="E15" s="66">
        <f t="shared" si="0"/>
        <v>0</v>
      </c>
    </row>
    <row r="16" spans="1:16" hidden="1">
      <c r="B16" s="76">
        <v>1975</v>
      </c>
      <c r="C16">
        <v>0</v>
      </c>
      <c r="D16" s="78">
        <f>Query!T53</f>
        <v>0.24226574692716282</v>
      </c>
      <c r="E16" s="66">
        <f t="shared" si="0"/>
        <v>0</v>
      </c>
    </row>
    <row r="17" spans="2:10" hidden="1">
      <c r="B17" s="76">
        <v>1976</v>
      </c>
      <c r="C17">
        <v>0</v>
      </c>
      <c r="D17" s="78">
        <f>Query!T54</f>
        <v>0.25846652763337707</v>
      </c>
      <c r="E17" s="66">
        <f t="shared" si="0"/>
        <v>0</v>
      </c>
    </row>
    <row r="18" spans="2:10" hidden="1">
      <c r="B18" s="76" t="s">
        <v>1</v>
      </c>
      <c r="C18">
        <v>0</v>
      </c>
      <c r="D18" s="78">
        <f>Query!T55</f>
        <v>0.27343154023092703</v>
      </c>
      <c r="E18" s="66">
        <f t="shared" si="0"/>
        <v>0</v>
      </c>
    </row>
    <row r="19" spans="2:10" hidden="1">
      <c r="B19" s="76">
        <v>1977</v>
      </c>
      <c r="C19">
        <v>0</v>
      </c>
      <c r="D19" s="78">
        <f>Query!T56</f>
        <v>0.28655513491151635</v>
      </c>
      <c r="E19" s="66">
        <f t="shared" si="0"/>
        <v>0</v>
      </c>
    </row>
    <row r="20" spans="2:10" hidden="1">
      <c r="B20" s="76">
        <v>1978</v>
      </c>
      <c r="C20">
        <v>0</v>
      </c>
      <c r="D20" s="78">
        <f>Query!T57</f>
        <v>0.31429300059814036</v>
      </c>
      <c r="E20" s="66">
        <f t="shared" si="0"/>
        <v>0</v>
      </c>
    </row>
    <row r="21" spans="2:10" hidden="1">
      <c r="B21" s="76">
        <v>1979</v>
      </c>
      <c r="C21">
        <v>0</v>
      </c>
      <c r="D21" s="78">
        <f>Query!T58</f>
        <v>0.35157161957322014</v>
      </c>
      <c r="E21" s="66">
        <f t="shared" si="0"/>
        <v>0</v>
      </c>
    </row>
    <row r="22" spans="2:10">
      <c r="B22" s="76">
        <f>IF(Query!$Q$45="Army",Query!$Q48,Query!$Q59)</f>
        <v>1980</v>
      </c>
      <c r="C22" s="83">
        <v>0</v>
      </c>
      <c r="D22" s="400">
        <f>IF(Query!$Q$45="Army",Query!$T48,Query!$T59)</f>
        <v>0.39222425487300139</v>
      </c>
      <c r="E22" s="67">
        <f>IF(D22="N/A",0,C22/D22)</f>
        <v>0</v>
      </c>
    </row>
    <row r="23" spans="2:10">
      <c r="B23" s="76">
        <f>IF(Query!$Q$45="Army",Query!$Q49,Query!$Q60)</f>
        <v>1981</v>
      </c>
      <c r="C23" s="83">
        <v>0</v>
      </c>
      <c r="D23" s="400">
        <f>IF(Query!$Q$45="Army",Query!$T49,Query!$T60)</f>
        <v>0.4366461691019502</v>
      </c>
      <c r="E23" s="67">
        <f t="shared" ref="E23:E86" si="1">IF(D23="N/A",0,C23/D23)</f>
        <v>0</v>
      </c>
    </row>
    <row r="24" spans="2:10" ht="15" customHeight="1">
      <c r="B24" s="76">
        <f>IF(Query!$Q$45="Army",Query!$Q50,Query!$Q61)</f>
        <v>1982</v>
      </c>
      <c r="C24" s="83">
        <v>0</v>
      </c>
      <c r="D24" s="400">
        <f>IF(Query!$Q$45="Army",Query!$T50,Query!$T61)</f>
        <v>0.4743214977926844</v>
      </c>
      <c r="E24" s="67">
        <f t="shared" si="1"/>
        <v>0</v>
      </c>
      <c r="J24" s="125"/>
    </row>
    <row r="25" spans="2:10" ht="12.75" customHeight="1">
      <c r="B25" s="76">
        <f>IF(Query!$Q$45="Army",Query!$Q51,Query!$Q62)</f>
        <v>1983</v>
      </c>
      <c r="C25" s="83">
        <v>0</v>
      </c>
      <c r="D25" s="400">
        <f>IF(Query!$Q$45="Army",Query!$T51,Query!$T62)</f>
        <v>0.50456694979779149</v>
      </c>
      <c r="E25" s="67">
        <f t="shared" si="1"/>
        <v>0</v>
      </c>
    </row>
    <row r="26" spans="2:10">
      <c r="B26" s="76">
        <f>IF(Query!$Q$45="Army",Query!$Q52,Query!$Q63)</f>
        <v>1984</v>
      </c>
      <c r="C26" s="83">
        <v>0</v>
      </c>
      <c r="D26" s="400">
        <f>IF(Query!$Q$45="Army",Query!$T52,Query!$T63)</f>
        <v>0.52485734641493054</v>
      </c>
      <c r="E26" s="67">
        <f t="shared" si="1"/>
        <v>0</v>
      </c>
    </row>
    <row r="27" spans="2:10">
      <c r="B27" s="76">
        <f>IF(Query!$Q$45="Army",Query!$Q53,Query!$Q64)</f>
        <v>1985</v>
      </c>
      <c r="C27" s="83">
        <v>0</v>
      </c>
      <c r="D27" s="400">
        <f>IF(Query!$Q$45="Army",Query!$T53,Query!$T64)</f>
        <v>0.54005418496580382</v>
      </c>
      <c r="E27" s="67">
        <f t="shared" si="1"/>
        <v>0</v>
      </c>
    </row>
    <row r="28" spans="2:10">
      <c r="B28" s="76">
        <f>IF(Query!$Q$45="Army",Query!$Q54,Query!$Q65)</f>
        <v>1986</v>
      </c>
      <c r="C28" s="83">
        <v>0</v>
      </c>
      <c r="D28" s="400">
        <f>IF(Query!$Q$45="Army",Query!$T54,Query!$T65)</f>
        <v>0.55652051234298927</v>
      </c>
      <c r="E28" s="67">
        <f t="shared" si="1"/>
        <v>0</v>
      </c>
    </row>
    <row r="29" spans="2:10">
      <c r="B29" s="76">
        <f>IF(Query!$Q$45="Army",Query!$Q55,Query!$Q66)</f>
        <v>1987</v>
      </c>
      <c r="C29" s="83">
        <v>0</v>
      </c>
      <c r="D29" s="400">
        <f>IF(Query!$Q$45="Army",Query!$T55,Query!$T66)</f>
        <v>0.57605002597811306</v>
      </c>
      <c r="E29" s="67">
        <f t="shared" si="1"/>
        <v>0</v>
      </c>
    </row>
    <row r="30" spans="2:10">
      <c r="B30" s="76">
        <f>IF(Query!$Q$45="Army",Query!$Q56,Query!$Q67)</f>
        <v>1988</v>
      </c>
      <c r="C30" s="83">
        <v>0</v>
      </c>
      <c r="D30" s="400">
        <f>IF(Query!$Q$45="Army",Query!$T56,Query!$T67)</f>
        <v>0.60110949883289111</v>
      </c>
      <c r="E30" s="67">
        <f t="shared" si="1"/>
        <v>0</v>
      </c>
    </row>
    <row r="31" spans="2:10">
      <c r="B31" s="76">
        <f>IF(Query!$Q$45="Army",Query!$Q57,Query!$Q68)</f>
        <v>1989</v>
      </c>
      <c r="C31" s="83">
        <v>0</v>
      </c>
      <c r="D31" s="400">
        <f>IF(Query!$Q$45="Army",Query!$T57,Query!$T68)</f>
        <v>0.62516996600662789</v>
      </c>
      <c r="E31" s="67">
        <f t="shared" si="1"/>
        <v>0</v>
      </c>
    </row>
    <row r="32" spans="2:10">
      <c r="B32" s="76">
        <f>IF(Query!$Q$45="Army",Query!$Q58,Query!$Q69)</f>
        <v>1990</v>
      </c>
      <c r="C32" s="83">
        <v>0</v>
      </c>
      <c r="D32" s="400">
        <f>IF(Query!$Q$45="Army",Query!$T58,Query!$T69)</f>
        <v>0.64671288745735334</v>
      </c>
      <c r="E32" s="67">
        <f t="shared" si="1"/>
        <v>0</v>
      </c>
    </row>
    <row r="33" spans="2:8">
      <c r="B33" s="76">
        <f>IF(Query!$Q$45="Army",Query!$Q59,Query!$Q70)</f>
        <v>1991</v>
      </c>
      <c r="C33" s="83">
        <v>0</v>
      </c>
      <c r="D33" s="400">
        <f>IF(Query!$Q$45="Army",Query!$T59,Query!$T70)</f>
        <v>0.6652944371758146</v>
      </c>
      <c r="E33" s="67">
        <f t="shared" si="1"/>
        <v>0</v>
      </c>
    </row>
    <row r="34" spans="2:8">
      <c r="B34" s="76">
        <f>IF(Query!$Q$45="Army",Query!$Q60,Query!$Q71)</f>
        <v>1992</v>
      </c>
      <c r="C34" s="83">
        <v>0</v>
      </c>
      <c r="D34" s="400">
        <f>IF(Query!$Q$45="Army",Query!$T60,Query!$T71)</f>
        <v>0.68024436993178927</v>
      </c>
      <c r="E34" s="67">
        <f t="shared" si="1"/>
        <v>0</v>
      </c>
    </row>
    <row r="35" spans="2:8">
      <c r="B35" s="76">
        <f>IF(Query!$Q$45="Army",Query!$Q61,Query!$Q72)</f>
        <v>1993</v>
      </c>
      <c r="C35" s="83">
        <v>0</v>
      </c>
      <c r="D35" s="400">
        <f>IF(Query!$Q$45="Army",Query!$T61,Query!$T72)</f>
        <v>0.69292809227177576</v>
      </c>
      <c r="E35" s="67">
        <f t="shared" si="1"/>
        <v>0</v>
      </c>
    </row>
    <row r="36" spans="2:8">
      <c r="B36" s="76">
        <f>IF(Query!$Q$45="Army",Query!$Q62,Query!$Q73)</f>
        <v>1994</v>
      </c>
      <c r="C36" s="83">
        <v>0</v>
      </c>
      <c r="D36" s="400">
        <f>IF(Query!$Q$45="Army",Query!$T62,Query!$T73)</f>
        <v>0.70577607442486434</v>
      </c>
      <c r="E36" s="67">
        <f t="shared" si="1"/>
        <v>0</v>
      </c>
    </row>
    <row r="37" spans="2:8">
      <c r="B37" s="76">
        <f>IF(Query!$Q$45="Army",Query!$Q63,Query!$Q74)</f>
        <v>1995</v>
      </c>
      <c r="C37" s="83">
        <v>0</v>
      </c>
      <c r="D37" s="400">
        <f>IF(Query!$Q$45="Army",Query!$T63,Query!$T74)</f>
        <v>0.71712151128171309</v>
      </c>
      <c r="E37" s="67">
        <f t="shared" si="1"/>
        <v>0</v>
      </c>
    </row>
    <row r="38" spans="2:8" ht="12.75" customHeight="1">
      <c r="B38" s="76">
        <f>IF(Query!$Q$45="Army",Query!$Q64,Query!$Q75)</f>
        <v>1996</v>
      </c>
      <c r="C38" s="83">
        <v>0</v>
      </c>
      <c r="D38" s="400">
        <f>IF(Query!$Q$45="Army",Query!$T64,Query!$T75)</f>
        <v>0.72719681079788878</v>
      </c>
      <c r="E38" s="67">
        <f t="shared" si="1"/>
        <v>0</v>
      </c>
      <c r="H38" s="72"/>
    </row>
    <row r="39" spans="2:8">
      <c r="B39" s="76">
        <f>IF(Query!$Q$45="Army",Query!$Q65,Query!$Q76)</f>
        <v>1997</v>
      </c>
      <c r="C39" s="83">
        <v>0</v>
      </c>
      <c r="D39" s="400">
        <f>IF(Query!$Q$45="Army",Query!$T65,Query!$T76)</f>
        <v>0.7334362652145141</v>
      </c>
      <c r="E39" s="67">
        <f t="shared" si="1"/>
        <v>0</v>
      </c>
    </row>
    <row r="40" spans="2:8">
      <c r="B40" s="76">
        <f>IF(Query!$Q$45="Army",Query!$Q66,Query!$Q77)</f>
        <v>1998</v>
      </c>
      <c r="C40" s="83">
        <v>0</v>
      </c>
      <c r="D40" s="400">
        <f>IF(Query!$Q$45="Army",Query!$T66,Query!$T77)</f>
        <v>0.74195352134442971</v>
      </c>
      <c r="E40" s="67">
        <f t="shared" si="1"/>
        <v>0</v>
      </c>
    </row>
    <row r="41" spans="2:8">
      <c r="B41" s="76">
        <f>IF(Query!$Q$45="Army",Query!$Q67,Query!$Q78)</f>
        <v>1999</v>
      </c>
      <c r="C41" s="83">
        <v>0</v>
      </c>
      <c r="D41" s="400">
        <f>IF(Query!$Q$45="Army",Query!$T67,Query!$T78)</f>
        <v>0.75148126525860515</v>
      </c>
      <c r="E41" s="67">
        <f t="shared" si="1"/>
        <v>0</v>
      </c>
    </row>
    <row r="42" spans="2:8">
      <c r="B42" s="76">
        <f>IF(Query!$Q$45="Army",Query!$Q68,Query!$Q79)</f>
        <v>2000</v>
      </c>
      <c r="C42" s="83">
        <v>0</v>
      </c>
      <c r="D42" s="400">
        <f>IF(Query!$Q$45="Army",Query!$T68,Query!$T79)</f>
        <v>0.7614555314835566</v>
      </c>
      <c r="E42" s="67">
        <f t="shared" si="1"/>
        <v>0</v>
      </c>
    </row>
    <row r="43" spans="2:8">
      <c r="B43" s="76">
        <f>IF(Query!$Q$45="Army",Query!$Q69,Query!$Q80)</f>
        <v>2001</v>
      </c>
      <c r="C43" s="83">
        <v>0</v>
      </c>
      <c r="D43" s="400">
        <f>IF(Query!$Q$45="Army",Query!$T69,Query!$T80)</f>
        <v>0.77052991856358977</v>
      </c>
      <c r="E43" s="67">
        <f t="shared" si="1"/>
        <v>0</v>
      </c>
    </row>
    <row r="44" spans="2:8">
      <c r="B44" s="76">
        <f>IF(Query!$Q$45="Army",Query!$Q70,Query!$Q81)</f>
        <v>2002</v>
      </c>
      <c r="C44" s="83">
        <v>0</v>
      </c>
      <c r="D44" s="400">
        <f>IF(Query!$Q$45="Army",Query!$T70,Query!$T81)</f>
        <v>0.78027678451858851</v>
      </c>
      <c r="E44" s="67">
        <f t="shared" si="1"/>
        <v>0</v>
      </c>
    </row>
    <row r="45" spans="2:8">
      <c r="B45" s="76">
        <f>IF(Query!$Q$45="Army",Query!$Q71,Query!$Q82)</f>
        <v>2003</v>
      </c>
      <c r="C45" s="83">
        <v>0</v>
      </c>
      <c r="D45" s="400">
        <f>IF(Query!$Q$45="Army",Query!$T71,Query!$T82)</f>
        <v>0.79585544286448462</v>
      </c>
      <c r="E45" s="67">
        <f t="shared" si="1"/>
        <v>0</v>
      </c>
    </row>
    <row r="46" spans="2:8">
      <c r="B46" s="76">
        <f>IF(Query!$Q$45="Army",Query!$Q72,Query!$Q83)</f>
        <v>2004</v>
      </c>
      <c r="C46" s="83">
        <v>0</v>
      </c>
      <c r="D46" s="400">
        <f>IF(Query!$Q$45="Army",Query!$T72,Query!$T83)</f>
        <v>0.81686554624513164</v>
      </c>
      <c r="E46" s="67">
        <f t="shared" si="1"/>
        <v>0</v>
      </c>
    </row>
    <row r="47" spans="2:8">
      <c r="B47" s="76">
        <f>IF(Query!$Q$45="Army",Query!$Q73,Query!$Q84)</f>
        <v>2005</v>
      </c>
      <c r="C47" s="83">
        <v>0</v>
      </c>
      <c r="D47" s="400">
        <f>IF(Query!$Q$45="Army",Query!$T73,Query!$T84)</f>
        <v>0.83987163332959869</v>
      </c>
      <c r="E47" s="67">
        <f t="shared" si="1"/>
        <v>0</v>
      </c>
    </row>
    <row r="48" spans="2:8">
      <c r="B48" s="76">
        <f>IF(Query!$Q$45="Army",Query!$Q74,Query!$Q85)</f>
        <v>2006</v>
      </c>
      <c r="C48" s="83">
        <v>0</v>
      </c>
      <c r="D48" s="400">
        <f>IF(Query!$Q$45="Army",Query!$T74,Query!$T85)</f>
        <v>0.86316311679482893</v>
      </c>
      <c r="E48" s="67">
        <f t="shared" si="1"/>
        <v>0</v>
      </c>
    </row>
    <row r="49" spans="2:6">
      <c r="B49" s="76">
        <f>IF(Query!$Q$45="Army",Query!$Q75,Query!$Q86)</f>
        <v>2007</v>
      </c>
      <c r="C49" s="83">
        <v>0</v>
      </c>
      <c r="D49" s="400">
        <f>IF(Query!$Q$45="Army",Query!$T75,Query!$T86)</f>
        <v>0.8832881917211135</v>
      </c>
      <c r="E49" s="67">
        <f t="shared" si="1"/>
        <v>0</v>
      </c>
      <c r="F49" s="86" t="s">
        <v>98</v>
      </c>
    </row>
    <row r="50" spans="2:6">
      <c r="B50" s="76">
        <f>IF(Query!$Q$45="Army",Query!$Q76,Query!$Q87)</f>
        <v>2008</v>
      </c>
      <c r="C50" s="83">
        <v>0</v>
      </c>
      <c r="D50" s="400">
        <f>IF(Query!$Q$45="Army",Query!$T76,Query!$T87)</f>
        <v>0.89653700404636461</v>
      </c>
      <c r="E50" s="67">
        <f t="shared" si="1"/>
        <v>0</v>
      </c>
    </row>
    <row r="51" spans="2:6">
      <c r="B51" s="76">
        <f>IF(Query!$Q$45="Army",Query!$Q77,Query!$Q88)</f>
        <v>2009</v>
      </c>
      <c r="C51" s="83">
        <v>0</v>
      </c>
      <c r="D51" s="400">
        <f>IF(Query!$Q$45="Army",Query!$T77,Query!$T88)</f>
        <v>0.90902574840960026</v>
      </c>
      <c r="E51" s="67">
        <f t="shared" si="1"/>
        <v>0</v>
      </c>
    </row>
    <row r="52" spans="2:6">
      <c r="B52" s="76">
        <f>IF(Query!$Q$45="Army",Query!$Q78,Query!$Q89)</f>
        <v>2010</v>
      </c>
      <c r="C52" s="83">
        <v>0</v>
      </c>
      <c r="D52" s="400">
        <f>IF(Query!$Q$45="Army",Query!$T78,Query!$T89)</f>
        <v>0.92803363031435315</v>
      </c>
      <c r="E52" s="67">
        <f t="shared" si="1"/>
        <v>0</v>
      </c>
    </row>
    <row r="53" spans="2:6">
      <c r="B53" s="76">
        <f>IF(Query!$Q$45="Army",Query!$Q79,Query!$Q90)</f>
        <v>2011</v>
      </c>
      <c r="C53" s="83">
        <v>0</v>
      </c>
      <c r="D53" s="400">
        <f>IF(Query!$Q$45="Army",Query!$T79,Query!$T90)</f>
        <v>0.94645173105126501</v>
      </c>
      <c r="E53" s="67">
        <f t="shared" si="1"/>
        <v>0</v>
      </c>
    </row>
    <row r="54" spans="2:6">
      <c r="B54" s="76">
        <f>IF(Query!$Q$45="Army",Query!$Q80,Query!$Q91)</f>
        <v>2012</v>
      </c>
      <c r="C54" s="83">
        <v>0</v>
      </c>
      <c r="D54" s="400">
        <f>IF(Query!$Q$45="Army",Query!$T80,Query!$T91)</f>
        <v>0.96007345009502376</v>
      </c>
      <c r="E54" s="67">
        <f t="shared" si="1"/>
        <v>0</v>
      </c>
    </row>
    <row r="55" spans="2:6">
      <c r="B55" s="76">
        <f>IF(Query!$Q$45="Army",Query!$Q81,Query!$Q92)</f>
        <v>2013</v>
      </c>
      <c r="C55" s="83">
        <v>0</v>
      </c>
      <c r="D55" s="400">
        <f>IF(Query!$Q$45="Army",Query!$T81,Query!$T92)</f>
        <v>0.9704589354046429</v>
      </c>
      <c r="E55" s="67">
        <f t="shared" si="1"/>
        <v>0</v>
      </c>
    </row>
    <row r="56" spans="2:6">
      <c r="B56" s="76">
        <f>IF(Query!$Q$45="Army",Query!$Q82,Query!$Q93)</f>
        <v>2014</v>
      </c>
      <c r="C56" s="83">
        <v>0</v>
      </c>
      <c r="D56" s="400">
        <f>IF(Query!$Q$45="Army",Query!$T82,Query!$T93)</f>
        <v>0.98314606125097204</v>
      </c>
      <c r="E56" s="67">
        <f t="shared" si="1"/>
        <v>0</v>
      </c>
    </row>
    <row r="57" spans="2:6">
      <c r="B57" s="76">
        <f>IF(Query!$Q$45="Army",Query!$Q83,Query!$Q94)</f>
        <v>2015</v>
      </c>
      <c r="C57" s="83">
        <v>0</v>
      </c>
      <c r="D57" s="400">
        <f>IF(Query!$Q$45="Army",Query!$T83,Query!$T94)</f>
        <v>0.99797480134464744</v>
      </c>
      <c r="E57" s="67">
        <f t="shared" si="1"/>
        <v>0</v>
      </c>
    </row>
    <row r="58" spans="2:6">
      <c r="B58" s="76">
        <f>IF(Query!$Q$45="Army",Query!$Q84,Query!$Q95)</f>
        <v>2016</v>
      </c>
      <c r="C58" s="83">
        <v>0</v>
      </c>
      <c r="D58" s="400">
        <f>IF(Query!$Q$45="Army",Query!$T84,Query!$T95)</f>
        <v>1.018651321475224</v>
      </c>
      <c r="E58" s="67">
        <f t="shared" si="1"/>
        <v>0</v>
      </c>
    </row>
    <row r="59" spans="2:6">
      <c r="B59" s="76">
        <f>IF(Query!$Q$45="Army",Query!$Q85,Query!$Q96)</f>
        <v>2017</v>
      </c>
      <c r="C59" s="83">
        <v>0</v>
      </c>
      <c r="D59" s="400">
        <f>IF(Query!$Q$45="Army",Query!$T85,Query!$T96)</f>
        <v>1.0392219403236966</v>
      </c>
      <c r="E59" s="67">
        <f t="shared" si="1"/>
        <v>0</v>
      </c>
    </row>
    <row r="60" spans="2:6">
      <c r="B60" s="76">
        <f>IF(Query!$Q$45="Army",Query!$Q86,Query!$Q97)</f>
        <v>2018</v>
      </c>
      <c r="C60" s="83">
        <v>0</v>
      </c>
      <c r="D60" s="400">
        <f>IF(Query!$Q$45="Army",Query!$T86,Query!$T97)</f>
        <v>1.0603082683400242</v>
      </c>
      <c r="E60" s="67">
        <f t="shared" si="1"/>
        <v>0</v>
      </c>
    </row>
    <row r="61" spans="2:6">
      <c r="B61" s="76">
        <f>IF(Query!$Q$45="Army",Query!$Q87,Query!$Q98)</f>
        <v>2019</v>
      </c>
      <c r="C61" s="83">
        <v>0</v>
      </c>
      <c r="D61" s="400">
        <f>IF(Query!$Q$45="Army",Query!$T87,Query!$T98)</f>
        <v>1.081514433706825</v>
      </c>
      <c r="E61" s="67">
        <f t="shared" si="1"/>
        <v>0</v>
      </c>
    </row>
    <row r="62" spans="2:6">
      <c r="B62" s="76">
        <f>IF(Query!$Q$45="Army",Query!$Q88,Query!$Q99)</f>
        <v>2020</v>
      </c>
      <c r="C62" s="83">
        <v>0</v>
      </c>
      <c r="D62" s="400">
        <f>IF(Query!$Q$45="Army",Query!$T88,Query!$T99)</f>
        <v>1.1031447223809614</v>
      </c>
      <c r="E62" s="67">
        <f t="shared" si="1"/>
        <v>0</v>
      </c>
    </row>
    <row r="63" spans="2:6">
      <c r="B63" s="76">
        <f>IF(Query!$Q$45="Army",Query!$Q89,Query!$Q100)</f>
        <v>2021</v>
      </c>
      <c r="C63" s="83">
        <v>0</v>
      </c>
      <c r="D63" s="400">
        <f>IF(Query!$Q$45="Army",Query!$T89,Query!$T100)</f>
        <v>1.1252076168285805</v>
      </c>
      <c r="E63" s="67">
        <f t="shared" si="1"/>
        <v>0</v>
      </c>
    </row>
    <row r="64" spans="2:6">
      <c r="B64" s="76">
        <f>IF(Query!$Q$45="Army",Query!$Q90,Query!$Q101)</f>
        <v>2022</v>
      </c>
      <c r="C64" s="83">
        <v>0</v>
      </c>
      <c r="D64" s="400">
        <f>IF(Query!$Q$45="Army",Query!$T90,Query!$T101)</f>
        <v>1.1477117691651519</v>
      </c>
      <c r="E64" s="67">
        <f t="shared" si="1"/>
        <v>0</v>
      </c>
    </row>
    <row r="65" spans="2:6">
      <c r="B65" s="76">
        <f>IF(Query!$Q$45="Army",Query!$Q91,Query!$Q102)</f>
        <v>2023</v>
      </c>
      <c r="C65" s="83">
        <v>0</v>
      </c>
      <c r="D65" s="400">
        <f>IF(Query!$Q$45="Army",Query!$T91,Query!$T102)</f>
        <v>1.1706660045484552</v>
      </c>
      <c r="E65" s="67">
        <f t="shared" si="1"/>
        <v>0</v>
      </c>
    </row>
    <row r="66" spans="2:6">
      <c r="B66" s="76">
        <f>IF(Query!$Q$45="Army",Query!$Q92,Query!$Q103)</f>
        <v>2024</v>
      </c>
      <c r="C66" s="83">
        <v>0</v>
      </c>
      <c r="D66" s="400">
        <f>IF(Query!$Q$45="Army",Query!$T92,Query!$T103)</f>
        <v>1.1940793246394248</v>
      </c>
      <c r="E66" s="67">
        <f t="shared" si="1"/>
        <v>0</v>
      </c>
    </row>
    <row r="67" spans="2:6">
      <c r="B67" s="76">
        <f>IF(Query!$Q$45="Army",Query!$Q93,Query!$Q104)</f>
        <v>2025</v>
      </c>
      <c r="C67" s="83">
        <v>0</v>
      </c>
      <c r="D67" s="400">
        <f>IF(Query!$Q$45="Army",Query!$T93,Query!$T104)</f>
        <v>1.2179609111322129</v>
      </c>
      <c r="E67" s="67">
        <f t="shared" si="1"/>
        <v>0</v>
      </c>
      <c r="F67" s="86" t="s">
        <v>98</v>
      </c>
    </row>
    <row r="68" spans="2:6">
      <c r="B68" s="76">
        <f>IF(Query!$Q$45="Army",Query!$Q94,Query!$Q105)</f>
        <v>2026</v>
      </c>
      <c r="C68" s="83">
        <v>0</v>
      </c>
      <c r="D68" s="400">
        <f>IF(Query!$Q$45="Army",Query!$T94,Query!$T105)</f>
        <v>1.2423201293548574</v>
      </c>
      <c r="E68" s="67">
        <f t="shared" si="1"/>
        <v>0</v>
      </c>
    </row>
    <row r="69" spans="2:6">
      <c r="B69" s="76">
        <f>IF(Query!$Q$45="Army",Query!$Q95,Query!$Q106)</f>
        <v>2027</v>
      </c>
      <c r="C69" s="83">
        <v>0</v>
      </c>
      <c r="D69" s="400">
        <f>IF(Query!$Q$45="Army",Query!$T95,Query!$T106)</f>
        <v>1.2671665319419545</v>
      </c>
      <c r="E69" s="67">
        <f t="shared" si="1"/>
        <v>0</v>
      </c>
    </row>
    <row r="70" spans="2:6">
      <c r="B70" s="76">
        <f>IF(Query!$Q$45="Army",Query!$Q96,Query!$Q107)</f>
        <v>2028</v>
      </c>
      <c r="C70" s="83">
        <v>0</v>
      </c>
      <c r="D70" s="400">
        <f>IF(Query!$Q$45="Army",Query!$T96,Query!$T107)</f>
        <v>1.2925098625807936</v>
      </c>
      <c r="E70" s="67">
        <f t="shared" si="1"/>
        <v>0</v>
      </c>
    </row>
    <row r="71" spans="2:6">
      <c r="B71" s="76">
        <f>IF(Query!$Q$45="Army",Query!$Q97,Query!$Q108)</f>
        <v>2029</v>
      </c>
      <c r="C71" s="83">
        <v>0</v>
      </c>
      <c r="D71" s="400">
        <f>IF(Query!$Q$45="Army",Query!$T97,Query!$T108)</f>
        <v>1.3183600598324094</v>
      </c>
      <c r="E71" s="67">
        <f t="shared" si="1"/>
        <v>0</v>
      </c>
    </row>
    <row r="72" spans="2:6">
      <c r="B72" s="76">
        <f>IF(Query!$Q$45="Army",Query!$Q98,Query!$Q109)</f>
        <v>2030</v>
      </c>
      <c r="C72" s="83">
        <v>0</v>
      </c>
      <c r="D72" s="400">
        <f>IF(Query!$Q$45="Army",Query!$T98,Query!$T109)</f>
        <v>1.3447272610290577</v>
      </c>
      <c r="E72" s="67">
        <f t="shared" si="1"/>
        <v>0</v>
      </c>
    </row>
    <row r="73" spans="2:6">
      <c r="B73" s="76">
        <f>IF(Query!$Q$45="Army",Query!$Q99,Query!$Q110)</f>
        <v>2031</v>
      </c>
      <c r="C73" s="83">
        <v>0</v>
      </c>
      <c r="D73" s="400">
        <f>IF(Query!$Q$45="Army",Query!$T99,Query!$T110)</f>
        <v>1.3716218062496388</v>
      </c>
      <c r="E73" s="67">
        <f t="shared" si="1"/>
        <v>0</v>
      </c>
    </row>
    <row r="74" spans="2:6">
      <c r="B74" s="76">
        <f>IF(Query!$Q$45="Army",Query!$Q100,Query!$Q111)</f>
        <v>2032</v>
      </c>
      <c r="C74" s="83">
        <v>0</v>
      </c>
      <c r="D74" s="400">
        <f>IF(Query!$Q$45="Army",Query!$T100,Query!$T111)</f>
        <v>1.3990542423746317</v>
      </c>
      <c r="E74" s="67">
        <f t="shared" si="1"/>
        <v>0</v>
      </c>
    </row>
    <row r="75" spans="2:6">
      <c r="B75" s="76">
        <f>IF(Query!$Q$45="Army",Query!$Q101,Query!$Q112)</f>
        <v>2033</v>
      </c>
      <c r="C75" s="83">
        <v>0</v>
      </c>
      <c r="D75" s="400">
        <f>IF(Query!$Q$45="Army",Query!$T101,Query!$T112)</f>
        <v>1.4270353272221243</v>
      </c>
      <c r="E75" s="67">
        <f t="shared" si="1"/>
        <v>0</v>
      </c>
    </row>
    <row r="76" spans="2:6">
      <c r="B76" s="76">
        <f>IF(Query!$Q$45="Army",Query!$Q102,Query!$Q113)</f>
        <v>2034</v>
      </c>
      <c r="C76" s="83">
        <v>0</v>
      </c>
      <c r="D76" s="400">
        <f>IF(Query!$Q$45="Army",Query!$T102,Query!$T113)</f>
        <v>1.4555760337665669</v>
      </c>
      <c r="E76" s="67">
        <f t="shared" si="1"/>
        <v>0</v>
      </c>
    </row>
    <row r="77" spans="2:6">
      <c r="B77" s="76">
        <f>IF(Query!$Q$45="Army",Query!$Q103,Query!$Q114)</f>
        <v>2035</v>
      </c>
      <c r="C77" s="83">
        <v>0</v>
      </c>
      <c r="D77" s="400">
        <f>IF(Query!$Q$45="Army",Query!$T103,Query!$T114)</f>
        <v>1.4846875544418983</v>
      </c>
      <c r="E77" s="67">
        <f t="shared" si="1"/>
        <v>0</v>
      </c>
    </row>
    <row r="78" spans="2:6">
      <c r="B78" s="76">
        <f>IF(Query!$Q$45="Army",Query!$Q104,Query!$Q115)</f>
        <v>2036</v>
      </c>
      <c r="C78" s="83">
        <v>0</v>
      </c>
      <c r="D78" s="400">
        <f>IF(Query!$Q$45="Army",Query!$T104,Query!$T115)</f>
        <v>1.5143813055307362</v>
      </c>
      <c r="E78" s="67">
        <f t="shared" si="1"/>
        <v>0</v>
      </c>
    </row>
    <row r="79" spans="2:6">
      <c r="B79" s="76">
        <f>IF(Query!$Q$45="Army",Query!$Q105,Query!$Q116)</f>
        <v>2037</v>
      </c>
      <c r="C79" s="83">
        <v>0</v>
      </c>
      <c r="D79" s="400">
        <f>IF(Query!$Q$45="Army",Query!$T105,Query!$T116)</f>
        <v>1.5446689316413511</v>
      </c>
      <c r="E79" s="67">
        <f t="shared" si="1"/>
        <v>0</v>
      </c>
    </row>
    <row r="80" spans="2:6">
      <c r="B80" s="76">
        <f>IF(Query!$Q$45="Army",Query!$Q106,Query!$Q117)</f>
        <v>2038</v>
      </c>
      <c r="C80" s="83">
        <v>0</v>
      </c>
      <c r="D80" s="400">
        <f>IF(Query!$Q$45="Army",Query!$T106,Query!$T117)</f>
        <v>1.5755623102741783</v>
      </c>
      <c r="E80" s="67">
        <f t="shared" si="1"/>
        <v>0</v>
      </c>
    </row>
    <row r="81" spans="2:6">
      <c r="B81" s="76">
        <f>IF(Query!$Q$45="Army",Query!$Q107,Query!$Q118)</f>
        <v>2039</v>
      </c>
      <c r="C81" s="83">
        <v>0</v>
      </c>
      <c r="D81" s="400">
        <f>IF(Query!$Q$45="Army",Query!$T107,Query!$T118)</f>
        <v>1.6070735564796617</v>
      </c>
      <c r="E81" s="67">
        <f t="shared" si="1"/>
        <v>0</v>
      </c>
    </row>
    <row r="82" spans="2:6">
      <c r="B82" s="76">
        <f>IF(Query!$Q$45="Army",Query!$Q108,Query!$Q119)</f>
        <v>2040</v>
      </c>
      <c r="C82" s="83">
        <v>0</v>
      </c>
      <c r="D82" s="400">
        <f>IF(Query!$Q$45="Army",Query!$T108,Query!$T119)</f>
        <v>1.639215027609255</v>
      </c>
      <c r="E82" s="67">
        <f t="shared" si="1"/>
        <v>0</v>
      </c>
    </row>
    <row r="83" spans="2:6">
      <c r="B83" s="76">
        <f>IF(Query!$Q$45="Army",Query!$Q109,Query!$Q120)</f>
        <v>2041</v>
      </c>
      <c r="C83" s="83">
        <v>0</v>
      </c>
      <c r="D83" s="400">
        <f>IF(Query!$Q$45="Army",Query!$T109,Query!$T120)</f>
        <v>1.6719993281614403</v>
      </c>
      <c r="E83" s="67">
        <f t="shared" si="1"/>
        <v>0</v>
      </c>
    </row>
    <row r="84" spans="2:6">
      <c r="B84" s="76">
        <f>IF(Query!$Q$45="Army",Query!$Q110,Query!$Q121)</f>
        <v>2042</v>
      </c>
      <c r="C84" s="83">
        <v>0</v>
      </c>
      <c r="D84" s="400">
        <f>IF(Query!$Q$45="Army",Query!$T110,Query!$T121)</f>
        <v>1.7054393147246694</v>
      </c>
      <c r="E84" s="67">
        <f t="shared" si="1"/>
        <v>0</v>
      </c>
    </row>
    <row r="85" spans="2:6">
      <c r="B85" s="76">
        <f>IF(Query!$Q$45="Army",Query!$Q111,Query!$Q122)</f>
        <v>2043</v>
      </c>
      <c r="C85" s="83">
        <v>0</v>
      </c>
      <c r="D85" s="400">
        <f>IF(Query!$Q$45="Army",Query!$T111,Query!$T122)</f>
        <v>1.7395481010191627</v>
      </c>
      <c r="E85" s="67">
        <f t="shared" si="1"/>
        <v>0</v>
      </c>
    </row>
    <row r="86" spans="2:6">
      <c r="B86" s="76">
        <f>IF(Query!$Q$45="Army",Query!$Q112,Query!$Q123)</f>
        <v>2044</v>
      </c>
      <c r="C86" s="83">
        <v>0</v>
      </c>
      <c r="D86" s="400">
        <f>IF(Query!$Q$45="Army",Query!$T112,Query!$T123)</f>
        <v>1.7743390630395459</v>
      </c>
      <c r="E86" s="67">
        <f t="shared" si="1"/>
        <v>0</v>
      </c>
      <c r="F86" s="86" t="s">
        <v>98</v>
      </c>
    </row>
    <row r="87" spans="2:6">
      <c r="B87" s="76">
        <f>IF(Query!$Q$45="Army",Query!$Q113,Query!$Q124)</f>
        <v>2045</v>
      </c>
      <c r="C87" s="83">
        <v>0</v>
      </c>
      <c r="D87" s="400">
        <f>IF(Query!$Q$45="Army",Query!$T113,Query!$T124)</f>
        <v>1.8098258443003372</v>
      </c>
      <c r="E87" s="67">
        <f t="shared" ref="E87:E102" si="2">IF(D87="N/A",0,C87/D87)</f>
        <v>0</v>
      </c>
    </row>
    <row r="88" spans="2:6">
      <c r="B88" s="76">
        <f>IF(Query!$Q$45="Army",Query!$Q114,Query!$Q125)</f>
        <v>2046</v>
      </c>
      <c r="C88" s="83">
        <v>0</v>
      </c>
      <c r="D88" s="400">
        <f>IF(Query!$Q$45="Army",Query!$T114,Query!$T125)</f>
        <v>1.846022361186344</v>
      </c>
      <c r="E88" s="67">
        <f t="shared" si="2"/>
        <v>0</v>
      </c>
    </row>
    <row r="89" spans="2:6">
      <c r="B89" s="76">
        <f>IF(Query!$Q$45="Army",Query!$Q115,Query!$Q126)</f>
        <v>2047</v>
      </c>
      <c r="C89" s="83">
        <v>0</v>
      </c>
      <c r="D89" s="400">
        <f>IF(Query!$Q$45="Army",Query!$T115,Query!$T126)</f>
        <v>1.882942808410071</v>
      </c>
      <c r="E89" s="67">
        <f t="shared" si="2"/>
        <v>0</v>
      </c>
    </row>
    <row r="90" spans="2:6">
      <c r="B90" s="76">
        <f>IF(Query!$Q$45="Army",Query!$Q116,Query!$Q127)</f>
        <v>2048</v>
      </c>
      <c r="C90" s="83">
        <v>0</v>
      </c>
      <c r="D90" s="400">
        <f>IF(Query!$Q$45="Army",Query!$T116,Query!$T127)</f>
        <v>1.9206016645782722</v>
      </c>
      <c r="E90" s="67">
        <f t="shared" si="2"/>
        <v>0</v>
      </c>
    </row>
    <row r="91" spans="2:6">
      <c r="B91" s="76">
        <f>IF(Query!$Q$45="Army",Query!$Q117,Query!$Q128)</f>
        <v>2049</v>
      </c>
      <c r="C91" s="83">
        <v>0</v>
      </c>
      <c r="D91" s="400">
        <f>IF(Query!$Q$45="Army",Query!$T117,Query!$T128)</f>
        <v>1.9590136978698378</v>
      </c>
      <c r="E91" s="67">
        <f t="shared" si="2"/>
        <v>0</v>
      </c>
    </row>
    <row r="92" spans="2:6">
      <c r="B92" s="76">
        <f>IF(Query!$Q$45="Army",Query!$Q118,Query!$Q129)</f>
        <v>2050</v>
      </c>
      <c r="C92" s="83">
        <v>0</v>
      </c>
      <c r="D92" s="400">
        <f>IF(Query!$Q$45="Army",Query!$T118,Query!$T129)</f>
        <v>1.9981939718272346</v>
      </c>
      <c r="E92" s="67">
        <f t="shared" si="2"/>
        <v>0</v>
      </c>
    </row>
    <row r="93" spans="2:6">
      <c r="B93" s="76">
        <f>IF(Query!$Q$45="Army",Query!$Q119,Query!$Q130)</f>
        <v>2051</v>
      </c>
      <c r="C93" s="83">
        <v>0</v>
      </c>
      <c r="D93" s="400">
        <f>IF(Query!$Q$45="Army",Query!$T119,Query!$T130)</f>
        <v>2.038157851263779</v>
      </c>
      <c r="E93" s="67">
        <f t="shared" si="2"/>
        <v>0</v>
      </c>
    </row>
    <row r="94" spans="2:6">
      <c r="B94" s="76">
        <f>IF(Query!$Q$45="Army",Query!$Q120,Query!$Q131)</f>
        <v>2052</v>
      </c>
      <c r="C94" s="83">
        <v>0</v>
      </c>
      <c r="D94" s="400">
        <f>IF(Query!$Q$45="Army",Query!$T120,Query!$T131)</f>
        <v>2.078921008289055</v>
      </c>
      <c r="E94" s="67">
        <f t="shared" si="2"/>
        <v>0</v>
      </c>
    </row>
    <row r="95" spans="2:6">
      <c r="B95" s="76">
        <f>IF(Query!$Q$45="Army",Query!$Q121,Query!$Q132)</f>
        <v>2053</v>
      </c>
      <c r="C95" s="83">
        <v>0</v>
      </c>
      <c r="D95" s="400">
        <f>IF(Query!$Q$45="Army",Query!$T121,Query!$T132)</f>
        <v>2.1204994284548357</v>
      </c>
      <c r="E95" s="67">
        <f t="shared" si="2"/>
        <v>0</v>
      </c>
    </row>
    <row r="96" spans="2:6">
      <c r="B96" s="76">
        <f>IF(Query!$Q$45="Army",Query!$Q122,Query!$Q133)</f>
        <v>2054</v>
      </c>
      <c r="C96" s="83">
        <v>0</v>
      </c>
      <c r="D96" s="400">
        <f>IF(Query!$Q$45="Army",Query!$T122,Query!$T133)</f>
        <v>2.1629094170239327</v>
      </c>
      <c r="E96" s="67">
        <f t="shared" si="2"/>
        <v>0</v>
      </c>
    </row>
    <row r="97" spans="2:6">
      <c r="B97" s="76">
        <f>IF(Query!$Q$45="Army",Query!$Q123,Query!$Q134)</f>
        <v>2055</v>
      </c>
      <c r="C97" s="83">
        <v>0</v>
      </c>
      <c r="D97" s="400">
        <f>IF(Query!$Q$45="Army",Query!$T123,Query!$T134)</f>
        <v>2.2061676053644113</v>
      </c>
      <c r="E97" s="67">
        <f t="shared" si="2"/>
        <v>0</v>
      </c>
    </row>
    <row r="98" spans="2:6">
      <c r="B98" s="76">
        <f>IF(Query!$Q$45="Army",Query!$Q124,Query!$Q135)</f>
        <v>2056</v>
      </c>
      <c r="C98" s="83">
        <v>0</v>
      </c>
      <c r="D98" s="400">
        <f>IF(Query!$Q$45="Army",Query!$T124,Query!$T135)</f>
        <v>2.2502909574716998</v>
      </c>
      <c r="E98" s="67">
        <f t="shared" si="2"/>
        <v>0</v>
      </c>
    </row>
    <row r="99" spans="2:6">
      <c r="B99" s="76">
        <f>IF(Query!$Q$45="Army",Query!$Q125,Query!$Q136)</f>
        <v>2057</v>
      </c>
      <c r="C99" s="83">
        <v>0</v>
      </c>
      <c r="D99" s="400">
        <f>IF(Query!$Q$45="Army",Query!$T125,Query!$T136)</f>
        <v>2.2952967766211341</v>
      </c>
      <c r="E99" s="67">
        <f t="shared" si="2"/>
        <v>0</v>
      </c>
    </row>
    <row r="100" spans="2:6">
      <c r="B100" s="76">
        <f>IF(Query!$Q$45="Army",Query!$Q126,Query!$Q137)</f>
        <v>2058</v>
      </c>
      <c r="C100" s="83">
        <v>0</v>
      </c>
      <c r="D100" s="400">
        <f>IF(Query!$Q$45="Army",Query!$T126,Query!$T137)</f>
        <v>2.3412027121535566</v>
      </c>
      <c r="E100" s="67">
        <f t="shared" si="2"/>
        <v>0</v>
      </c>
    </row>
    <row r="101" spans="2:6">
      <c r="B101" s="76">
        <f>IF(Query!$Q$45="Army",Query!$Q127,Query!$Q138)</f>
        <v>2059</v>
      </c>
      <c r="C101" s="83">
        <v>0</v>
      </c>
      <c r="D101" s="400">
        <f>IF(Query!$Q$45="Army",Query!$T127,Query!$T138)</f>
        <v>2.3880267663966279</v>
      </c>
      <c r="E101" s="67">
        <f t="shared" si="2"/>
        <v>0</v>
      </c>
    </row>
    <row r="102" spans="2:6">
      <c r="B102" s="76">
        <f>IF(Query!$Q$45="Army",Query!$Q128,Query!$Q139)</f>
        <v>2060</v>
      </c>
      <c r="C102" s="83">
        <v>0</v>
      </c>
      <c r="D102" s="400">
        <f>IF(Query!$Q$45="Army",Query!$T128,Query!$T139)</f>
        <v>2.4357873017245604</v>
      </c>
      <c r="E102" s="67">
        <f t="shared" si="2"/>
        <v>0</v>
      </c>
    </row>
    <row r="103" spans="2:6">
      <c r="B103" s="77" t="s">
        <v>155</v>
      </c>
      <c r="C103" s="99">
        <f>SUM(C22:C102)</f>
        <v>0</v>
      </c>
      <c r="D103" s="79"/>
      <c r="E103" s="81">
        <f>SUM(E22:E102)</f>
        <v>0</v>
      </c>
      <c r="F103" s="86" t="s">
        <v>98</v>
      </c>
    </row>
  </sheetData>
  <mergeCells count="4">
    <mergeCell ref="B7:E7"/>
    <mergeCell ref="B6:E6"/>
    <mergeCell ref="D2:E2"/>
    <mergeCell ref="B2:C2"/>
  </mergeCells>
  <phoneticPr fontId="0" type="noConversion"/>
  <conditionalFormatting sqref="B22:B102 D22:D102">
    <cfRule type="cellIs" priority="1" stopIfTrue="1" operator="equal">
      <formula>$D$8</formula>
    </cfRule>
  </conditionalFormatting>
  <hyperlinks>
    <hyperlink ref="F67" location="'SAR Calc'!A17" display="Top"/>
    <hyperlink ref="F86" location="'SAR Calc'!A17" display="Top"/>
    <hyperlink ref="F103" location="'SAR Calc'!A17" display="Top"/>
    <hyperlink ref="F49" location="'SAR Calc'!A17" display="Top"/>
    <hyperlink ref="D2:E2" location="Main!A1" display="Return to Main"/>
    <hyperlink ref="B2:C2" location="Query!A1" display="Go to Query"/>
  </hyperlinks>
  <pageMargins left="0.53" right="0.52" top="0.49" bottom="0.47" header="0.5" footer="0.5"/>
  <pageSetup scale="80" fitToHeight="2" orientation="landscape" r:id="rId1"/>
  <headerFooter alignWithMargins="0"/>
  <ignoredErrors>
    <ignoredError sqref="B22:B102 D22:D102" unlockedFormula="1"/>
    <ignoredError sqref="C103" formulaRange="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22"/>
    <pageSetUpPr autoPageBreaks="0" fitToPage="1"/>
  </sheetPr>
  <dimension ref="B1:AN81"/>
  <sheetViews>
    <sheetView showGridLines="0" showRowColHeaders="0" workbookViewId="0">
      <selection activeCell="P7" sqref="P7:R7"/>
    </sheetView>
  </sheetViews>
  <sheetFormatPr defaultRowHeight="12.75"/>
  <cols>
    <col min="1" max="1" width="1" customWidth="1"/>
    <col min="2" max="2" width="35.5703125" customWidth="1"/>
    <col min="3" max="3" width="10.140625" customWidth="1"/>
    <col min="4" max="4" width="9.7109375" customWidth="1"/>
    <col min="5" max="5" width="5.28515625" bestFit="1" customWidth="1"/>
    <col min="6" max="7" width="6" customWidth="1"/>
    <col min="8" max="8" width="8" customWidth="1"/>
    <col min="9" max="12" width="6.28515625" customWidth="1"/>
    <col min="13" max="13" width="6.5703125" customWidth="1"/>
    <col min="14" max="14" width="7.5703125" customWidth="1"/>
    <col min="15" max="15" width="7.85546875" style="38" customWidth="1"/>
    <col min="16" max="16" width="5.5703125" customWidth="1"/>
    <col min="17" max="17" width="6" customWidth="1"/>
    <col min="18" max="18" width="6.5703125" customWidth="1"/>
    <col min="19" max="19" width="5.5703125" customWidth="1"/>
    <col min="20" max="20" width="5.7109375" bestFit="1" customWidth="1"/>
    <col min="21" max="21" width="7" customWidth="1"/>
  </cols>
  <sheetData>
    <row r="1" spans="2:26" ht="27.75" customHeight="1">
      <c r="B1" s="837" t="s">
        <v>86</v>
      </c>
      <c r="C1" s="838"/>
      <c r="D1" s="838"/>
      <c r="E1" s="838"/>
      <c r="F1" s="838"/>
      <c r="G1" s="838"/>
      <c r="H1" s="838"/>
      <c r="I1" s="838"/>
      <c r="J1" s="838"/>
      <c r="K1" s="838"/>
      <c r="L1" s="838"/>
      <c r="M1" s="838"/>
      <c r="N1" s="838"/>
      <c r="O1" s="809"/>
      <c r="P1" s="798" t="s">
        <v>480</v>
      </c>
      <c r="Q1" s="797"/>
    </row>
    <row r="4" spans="2:26">
      <c r="R4" s="125"/>
    </row>
    <row r="6" spans="2:26" ht="27" customHeight="1">
      <c r="P6" s="797" t="s">
        <v>185</v>
      </c>
      <c r="Q6" s="797"/>
      <c r="R6" s="797"/>
    </row>
    <row r="7" spans="2:26" ht="54.75" customHeight="1">
      <c r="P7" s="839" t="s">
        <v>479</v>
      </c>
      <c r="Q7" s="797"/>
      <c r="R7" s="797"/>
    </row>
    <row r="8" spans="2:26" ht="67.5" customHeight="1"/>
    <row r="9" spans="2:26" ht="24.75" customHeight="1"/>
    <row r="10" spans="2:26" ht="24.75" customHeight="1"/>
    <row r="11" spans="2:26" ht="14.25" customHeight="1">
      <c r="B11" s="373" t="s">
        <v>439</v>
      </c>
      <c r="K11" s="535" t="s">
        <v>483</v>
      </c>
      <c r="L11" s="535"/>
      <c r="M11" s="535"/>
      <c r="N11" s="535"/>
    </row>
    <row r="12" spans="2:26" s="3" customFormat="1">
      <c r="B12" s="623"/>
      <c r="C12" s="624"/>
      <c r="D12" s="624"/>
      <c r="E12" s="735"/>
      <c r="F12" s="624"/>
      <c r="G12" s="735"/>
      <c r="H12" s="840" t="s">
        <v>63</v>
      </c>
      <c r="I12" s="841"/>
      <c r="J12" s="841"/>
      <c r="K12" s="841"/>
      <c r="L12" s="841"/>
      <c r="M12" s="841"/>
      <c r="N12" s="842"/>
      <c r="O12" s="534"/>
      <c r="P12" s="35"/>
    </row>
    <row r="13" spans="2:26" s="731" customFormat="1" ht="30.75" customHeight="1">
      <c r="B13" s="610" t="s">
        <v>251</v>
      </c>
      <c r="C13" s="611" t="s">
        <v>660</v>
      </c>
      <c r="D13" s="612" t="s">
        <v>64</v>
      </c>
      <c r="E13" s="613" t="s">
        <v>65</v>
      </c>
      <c r="F13" s="614" t="s">
        <v>275</v>
      </c>
      <c r="G13" s="614" t="s">
        <v>66</v>
      </c>
      <c r="H13" s="614" t="s">
        <v>38</v>
      </c>
      <c r="I13" s="614" t="s">
        <v>67</v>
      </c>
      <c r="J13" s="613" t="s">
        <v>68</v>
      </c>
      <c r="K13" s="613" t="s">
        <v>69</v>
      </c>
      <c r="L13" s="614" t="s">
        <v>70</v>
      </c>
      <c r="M13" s="614" t="s">
        <v>71</v>
      </c>
      <c r="N13" s="614" t="s">
        <v>187</v>
      </c>
      <c r="O13"/>
      <c r="P13"/>
      <c r="Q13"/>
      <c r="R13"/>
      <c r="S13"/>
      <c r="T13"/>
      <c r="U13"/>
      <c r="V13"/>
      <c r="W13"/>
      <c r="X13"/>
      <c r="Y13"/>
      <c r="Z13"/>
    </row>
    <row r="14" spans="2:26" ht="15">
      <c r="B14" s="620" t="s">
        <v>735</v>
      </c>
      <c r="C14" s="620" t="s">
        <v>661</v>
      </c>
      <c r="D14" s="619" t="s">
        <v>662</v>
      </c>
      <c r="E14" s="627">
        <v>2017</v>
      </c>
      <c r="F14" s="615">
        <v>2003</v>
      </c>
      <c r="G14" s="615">
        <v>2023</v>
      </c>
      <c r="H14" s="622">
        <v>1</v>
      </c>
      <c r="I14" s="622">
        <v>0</v>
      </c>
      <c r="J14" s="736">
        <v>0</v>
      </c>
      <c r="K14" s="627">
        <v>1</v>
      </c>
      <c r="L14" s="622">
        <v>1</v>
      </c>
      <c r="M14" s="622">
        <v>0</v>
      </c>
      <c r="N14" s="615">
        <v>1</v>
      </c>
      <c r="O14" s="621"/>
      <c r="S14" s="125"/>
    </row>
    <row r="15" spans="2:26" ht="30">
      <c r="B15" s="625" t="s">
        <v>736</v>
      </c>
      <c r="C15" s="620" t="s">
        <v>661</v>
      </c>
      <c r="D15" s="626" t="s">
        <v>737</v>
      </c>
      <c r="E15" s="627">
        <v>2014</v>
      </c>
      <c r="F15" s="615">
        <v>2012</v>
      </c>
      <c r="G15" s="615">
        <v>2021</v>
      </c>
      <c r="H15" s="615">
        <v>1</v>
      </c>
      <c r="I15" s="615">
        <v>0</v>
      </c>
      <c r="J15" s="627">
        <v>0</v>
      </c>
      <c r="K15" s="627">
        <v>0</v>
      </c>
      <c r="L15" s="615">
        <v>0</v>
      </c>
      <c r="M15" s="615">
        <v>1</v>
      </c>
      <c r="N15" s="615">
        <v>1</v>
      </c>
      <c r="O15" s="616" t="s">
        <v>738</v>
      </c>
      <c r="S15" s="125"/>
    </row>
    <row r="16" spans="2:26" ht="15">
      <c r="B16" s="399" t="s">
        <v>663</v>
      </c>
      <c r="C16" s="399"/>
      <c r="D16" s="399" t="s">
        <v>206</v>
      </c>
      <c r="E16" s="399">
        <v>2003</v>
      </c>
      <c r="F16" s="487">
        <v>1993</v>
      </c>
      <c r="G16" s="622">
        <v>2023</v>
      </c>
      <c r="H16" s="487">
        <v>1</v>
      </c>
      <c r="I16" s="487">
        <v>0</v>
      </c>
      <c r="J16" s="399">
        <v>1</v>
      </c>
      <c r="K16" s="399">
        <v>0</v>
      </c>
      <c r="L16" s="487">
        <v>0</v>
      </c>
      <c r="M16" s="487">
        <v>0</v>
      </c>
      <c r="N16" s="487">
        <v>0</v>
      </c>
      <c r="O16"/>
      <c r="S16" s="125"/>
    </row>
    <row r="17" spans="2:26" ht="15">
      <c r="B17" s="399" t="s">
        <v>664</v>
      </c>
      <c r="C17" s="399" t="s">
        <v>661</v>
      </c>
      <c r="D17" s="399" t="s">
        <v>73</v>
      </c>
      <c r="E17" s="240">
        <v>2011</v>
      </c>
      <c r="F17" s="622">
        <v>2004</v>
      </c>
      <c r="G17" s="615">
        <v>2027</v>
      </c>
      <c r="H17" s="622">
        <v>1</v>
      </c>
      <c r="I17" s="487">
        <v>0</v>
      </c>
      <c r="J17" s="399">
        <v>1</v>
      </c>
      <c r="K17" s="399">
        <v>0</v>
      </c>
      <c r="L17" s="487">
        <v>0</v>
      </c>
      <c r="M17" s="487">
        <v>0</v>
      </c>
      <c r="N17" s="487">
        <v>0</v>
      </c>
      <c r="O17" s="616" t="s">
        <v>665</v>
      </c>
      <c r="S17" s="125"/>
    </row>
    <row r="18" spans="2:26" ht="15">
      <c r="B18" s="399" t="s">
        <v>641</v>
      </c>
      <c r="C18" s="399" t="s">
        <v>661</v>
      </c>
      <c r="D18" s="399" t="s">
        <v>642</v>
      </c>
      <c r="E18" s="399">
        <v>2013</v>
      </c>
      <c r="F18" s="487">
        <v>2006</v>
      </c>
      <c r="G18" s="622">
        <v>2027</v>
      </c>
      <c r="H18" s="487">
        <v>1</v>
      </c>
      <c r="I18" s="487">
        <v>0</v>
      </c>
      <c r="J18" s="399">
        <v>0</v>
      </c>
      <c r="K18" s="399">
        <v>1</v>
      </c>
      <c r="L18" s="487">
        <v>0</v>
      </c>
      <c r="M18" s="487">
        <v>0</v>
      </c>
      <c r="N18" s="487">
        <v>1</v>
      </c>
      <c r="O18" s="617"/>
      <c r="P18" s="11"/>
      <c r="Q18" s="11"/>
      <c r="R18" s="11"/>
      <c r="S18" s="524"/>
      <c r="T18" s="11"/>
      <c r="U18" s="11"/>
      <c r="V18" s="11"/>
      <c r="W18" s="11"/>
      <c r="X18" s="11"/>
      <c r="Y18" s="11"/>
      <c r="Z18" s="11"/>
    </row>
    <row r="19" spans="2:26" ht="15">
      <c r="B19" s="399" t="s">
        <v>74</v>
      </c>
      <c r="C19" s="399"/>
      <c r="D19" s="399" t="s">
        <v>264</v>
      </c>
      <c r="E19" s="240">
        <v>2002</v>
      </c>
      <c r="F19" s="487">
        <v>1994</v>
      </c>
      <c r="G19" s="622">
        <v>2026</v>
      </c>
      <c r="H19" s="622">
        <v>1</v>
      </c>
      <c r="I19" s="487">
        <v>1</v>
      </c>
      <c r="J19" s="399">
        <v>0</v>
      </c>
      <c r="K19" s="399">
        <v>1</v>
      </c>
      <c r="L19" s="487">
        <v>1</v>
      </c>
      <c r="M19" s="487">
        <v>1</v>
      </c>
      <c r="N19" s="487">
        <v>0</v>
      </c>
      <c r="O19"/>
      <c r="S19" s="125"/>
    </row>
    <row r="20" spans="2:26" ht="15">
      <c r="B20" s="527" t="s">
        <v>265</v>
      </c>
      <c r="C20" s="527" t="s">
        <v>661</v>
      </c>
      <c r="D20" s="527" t="s">
        <v>260</v>
      </c>
      <c r="E20" s="527">
        <v>2006</v>
      </c>
      <c r="F20" s="487">
        <v>2002</v>
      </c>
      <c r="G20" s="622">
        <v>2031</v>
      </c>
      <c r="H20" s="487">
        <v>1</v>
      </c>
      <c r="I20" s="487">
        <v>1</v>
      </c>
      <c r="J20" s="527">
        <v>0</v>
      </c>
      <c r="K20" s="527">
        <v>0</v>
      </c>
      <c r="L20" s="487">
        <v>0</v>
      </c>
      <c r="M20" s="487">
        <v>0</v>
      </c>
      <c r="N20" s="622">
        <v>1</v>
      </c>
      <c r="O20"/>
      <c r="S20" s="125"/>
    </row>
    <row r="21" spans="2:26" ht="15">
      <c r="B21" s="399" t="s">
        <v>666</v>
      </c>
      <c r="C21" s="399" t="s">
        <v>661</v>
      </c>
      <c r="D21" s="399" t="s">
        <v>75</v>
      </c>
      <c r="E21" s="399">
        <v>2000</v>
      </c>
      <c r="F21" s="622">
        <v>1997</v>
      </c>
      <c r="G21" s="622">
        <v>2028</v>
      </c>
      <c r="H21" s="487">
        <v>1</v>
      </c>
      <c r="I21" s="487">
        <v>0</v>
      </c>
      <c r="J21" s="399">
        <v>0</v>
      </c>
      <c r="K21" s="399">
        <v>1</v>
      </c>
      <c r="L21" s="615">
        <v>1</v>
      </c>
      <c r="M21" s="487">
        <v>0</v>
      </c>
      <c r="N21" s="622">
        <v>1</v>
      </c>
      <c r="O21" s="616" t="s">
        <v>667</v>
      </c>
      <c r="S21" s="125"/>
    </row>
    <row r="22" spans="2:26" ht="15">
      <c r="B22" s="399" t="s">
        <v>266</v>
      </c>
      <c r="C22" s="399" t="s">
        <v>661</v>
      </c>
      <c r="D22" s="399" t="s">
        <v>76</v>
      </c>
      <c r="E22" s="399">
        <v>2005</v>
      </c>
      <c r="F22" s="487">
        <v>1995</v>
      </c>
      <c r="G22" s="618">
        <v>2022</v>
      </c>
      <c r="H22" s="487">
        <v>1</v>
      </c>
      <c r="I22" s="487">
        <v>0</v>
      </c>
      <c r="J22" s="399">
        <v>0</v>
      </c>
      <c r="K22" s="399">
        <v>1</v>
      </c>
      <c r="L22" s="622">
        <v>1</v>
      </c>
      <c r="M22" s="487">
        <v>0</v>
      </c>
      <c r="N22" s="487">
        <v>0</v>
      </c>
      <c r="O22"/>
      <c r="S22" s="125"/>
    </row>
    <row r="23" spans="2:26" ht="15">
      <c r="B23" s="399" t="s">
        <v>77</v>
      </c>
      <c r="C23" s="399" t="s">
        <v>661</v>
      </c>
      <c r="D23" s="399" t="s">
        <v>188</v>
      </c>
      <c r="E23" s="399">
        <v>1987</v>
      </c>
      <c r="F23" s="487">
        <v>1980</v>
      </c>
      <c r="G23" s="615">
        <v>2029</v>
      </c>
      <c r="H23" s="487">
        <v>1</v>
      </c>
      <c r="I23" s="487">
        <v>0</v>
      </c>
      <c r="J23" s="399">
        <v>0</v>
      </c>
      <c r="K23" s="399">
        <v>1</v>
      </c>
      <c r="L23" s="487">
        <v>0</v>
      </c>
      <c r="M23" s="487">
        <v>0</v>
      </c>
      <c r="N23" s="487">
        <v>1</v>
      </c>
      <c r="O23"/>
      <c r="S23" s="125"/>
    </row>
    <row r="24" spans="2:26" ht="15">
      <c r="B24" s="399" t="s">
        <v>668</v>
      </c>
      <c r="C24" s="399" t="s">
        <v>661</v>
      </c>
      <c r="D24" s="399" t="s">
        <v>78</v>
      </c>
      <c r="E24" s="619">
        <v>2009</v>
      </c>
      <c r="F24" s="618">
        <v>2002</v>
      </c>
      <c r="G24" s="622">
        <v>2025</v>
      </c>
      <c r="H24" s="487">
        <v>1</v>
      </c>
      <c r="I24" s="487">
        <v>1</v>
      </c>
      <c r="J24" s="399">
        <v>0</v>
      </c>
      <c r="K24" s="399">
        <v>0</v>
      </c>
      <c r="L24" s="487">
        <v>0</v>
      </c>
      <c r="M24" s="487">
        <v>0</v>
      </c>
      <c r="N24" s="487">
        <v>1</v>
      </c>
      <c r="O24"/>
      <c r="S24" s="125"/>
    </row>
    <row r="25" spans="2:26" ht="15">
      <c r="B25" s="399" t="s">
        <v>207</v>
      </c>
      <c r="C25" s="399"/>
      <c r="D25" s="527" t="s">
        <v>79</v>
      </c>
      <c r="E25" s="620">
        <v>2004</v>
      </c>
      <c r="F25" s="622">
        <v>2004</v>
      </c>
      <c r="G25" s="615">
        <v>2022</v>
      </c>
      <c r="H25" s="487">
        <v>1</v>
      </c>
      <c r="I25" s="487">
        <v>1</v>
      </c>
      <c r="J25" s="527">
        <v>0</v>
      </c>
      <c r="K25" s="527">
        <v>0</v>
      </c>
      <c r="L25" s="487">
        <v>0</v>
      </c>
      <c r="M25" s="487">
        <v>0</v>
      </c>
      <c r="N25" s="622">
        <v>1</v>
      </c>
      <c r="O25"/>
      <c r="S25" s="125"/>
    </row>
    <row r="26" spans="2:26" ht="15">
      <c r="B26" s="620" t="s">
        <v>739</v>
      </c>
      <c r="C26" s="527" t="s">
        <v>661</v>
      </c>
      <c r="D26" s="620" t="s">
        <v>79</v>
      </c>
      <c r="E26" s="620">
        <v>2008</v>
      </c>
      <c r="F26" s="615">
        <v>2007</v>
      </c>
      <c r="G26" s="615">
        <v>2030</v>
      </c>
      <c r="H26" s="622">
        <v>1</v>
      </c>
      <c r="I26" s="622">
        <v>1</v>
      </c>
      <c r="J26" s="620">
        <v>0</v>
      </c>
      <c r="K26" s="620">
        <v>0</v>
      </c>
      <c r="L26" s="618">
        <v>0</v>
      </c>
      <c r="M26" s="618">
        <v>0</v>
      </c>
      <c r="N26" s="618">
        <v>0</v>
      </c>
      <c r="O26" s="621"/>
      <c r="S26" s="125"/>
    </row>
    <row r="27" spans="2:26" ht="15">
      <c r="B27" s="399" t="s">
        <v>616</v>
      </c>
      <c r="C27" s="527" t="s">
        <v>661</v>
      </c>
      <c r="D27" s="620" t="s">
        <v>617</v>
      </c>
      <c r="E27" s="625">
        <v>2012</v>
      </c>
      <c r="F27" s="618">
        <v>2004</v>
      </c>
      <c r="G27" s="615">
        <v>2044</v>
      </c>
      <c r="H27" s="487">
        <v>1</v>
      </c>
      <c r="I27" s="487">
        <v>0</v>
      </c>
      <c r="J27" s="527">
        <v>0</v>
      </c>
      <c r="K27" s="527">
        <v>0</v>
      </c>
      <c r="L27" s="487">
        <v>0</v>
      </c>
      <c r="M27" s="487">
        <v>1</v>
      </c>
      <c r="N27" s="622">
        <v>0</v>
      </c>
      <c r="O27" s="621"/>
      <c r="S27" s="125"/>
    </row>
    <row r="28" spans="2:26" ht="15">
      <c r="B28" s="399" t="s">
        <v>411</v>
      </c>
      <c r="C28" s="399"/>
      <c r="D28" s="399" t="s">
        <v>412</v>
      </c>
      <c r="E28" s="619">
        <v>2008</v>
      </c>
      <c r="F28" s="487">
        <v>1996</v>
      </c>
      <c r="G28" s="615">
        <v>2023</v>
      </c>
      <c r="H28" s="487">
        <v>1</v>
      </c>
      <c r="I28" s="487">
        <v>1</v>
      </c>
      <c r="J28" s="399">
        <v>0</v>
      </c>
      <c r="K28" s="399">
        <v>0</v>
      </c>
      <c r="L28" s="487">
        <v>0</v>
      </c>
      <c r="M28" s="487">
        <v>0</v>
      </c>
      <c r="N28" s="622">
        <v>1</v>
      </c>
      <c r="O28"/>
      <c r="S28" s="125"/>
    </row>
    <row r="29" spans="2:26" ht="15">
      <c r="B29" s="399" t="s">
        <v>413</v>
      </c>
      <c r="C29" s="399" t="s">
        <v>661</v>
      </c>
      <c r="D29" s="619" t="s">
        <v>414</v>
      </c>
      <c r="E29" s="619">
        <v>2008</v>
      </c>
      <c r="F29" s="618">
        <v>1995</v>
      </c>
      <c r="G29" s="615">
        <v>2049</v>
      </c>
      <c r="H29" s="618">
        <v>1</v>
      </c>
      <c r="I29" s="618">
        <v>1</v>
      </c>
      <c r="J29" s="619">
        <v>0</v>
      </c>
      <c r="K29" s="619">
        <v>0</v>
      </c>
      <c r="L29" s="618">
        <v>0</v>
      </c>
      <c r="M29" s="622">
        <v>1</v>
      </c>
      <c r="N29" s="618">
        <v>0</v>
      </c>
      <c r="O29"/>
      <c r="S29" s="125"/>
    </row>
    <row r="30" spans="2:26" ht="15">
      <c r="B30" s="399" t="s">
        <v>669</v>
      </c>
      <c r="C30" s="399" t="s">
        <v>661</v>
      </c>
      <c r="D30" s="619" t="s">
        <v>415</v>
      </c>
      <c r="E30" s="626">
        <v>2016</v>
      </c>
      <c r="F30" s="618">
        <v>2001</v>
      </c>
      <c r="G30" s="622">
        <v>2026</v>
      </c>
      <c r="H30" s="618">
        <v>1</v>
      </c>
      <c r="I30" s="618">
        <v>0</v>
      </c>
      <c r="J30" s="619">
        <v>0</v>
      </c>
      <c r="K30" s="626">
        <v>1</v>
      </c>
      <c r="L30" s="618">
        <v>1</v>
      </c>
      <c r="M30" s="618">
        <v>0</v>
      </c>
      <c r="N30" s="618">
        <v>1</v>
      </c>
      <c r="O30"/>
      <c r="S30" s="125"/>
    </row>
    <row r="31" spans="2:26" ht="30">
      <c r="B31" s="619" t="s">
        <v>495</v>
      </c>
      <c r="C31" s="399"/>
      <c r="D31" s="619" t="s">
        <v>496</v>
      </c>
      <c r="E31" s="619">
        <v>2010</v>
      </c>
      <c r="F31" s="618">
        <v>1997</v>
      </c>
      <c r="G31" s="622">
        <v>2028</v>
      </c>
      <c r="H31" s="618">
        <v>1</v>
      </c>
      <c r="I31" s="618">
        <v>1</v>
      </c>
      <c r="J31" s="619">
        <v>0</v>
      </c>
      <c r="K31" s="619">
        <v>0</v>
      </c>
      <c r="L31" s="618">
        <v>0</v>
      </c>
      <c r="M31" s="618">
        <v>0</v>
      </c>
      <c r="N31" s="618">
        <v>0</v>
      </c>
      <c r="O31" s="616" t="s">
        <v>670</v>
      </c>
      <c r="S31" s="125"/>
    </row>
    <row r="32" spans="2:26" ht="15">
      <c r="B32" s="399" t="s">
        <v>261</v>
      </c>
      <c r="C32" s="399" t="s">
        <v>661</v>
      </c>
      <c r="D32" s="399" t="s">
        <v>80</v>
      </c>
      <c r="E32" s="399">
        <v>2006</v>
      </c>
      <c r="F32" s="487">
        <v>2001</v>
      </c>
      <c r="G32" s="615">
        <v>2029</v>
      </c>
      <c r="H32" s="487">
        <v>1</v>
      </c>
      <c r="I32" s="487">
        <v>0</v>
      </c>
      <c r="J32" s="399">
        <v>0</v>
      </c>
      <c r="K32" s="399">
        <v>1</v>
      </c>
      <c r="L32" s="487">
        <v>0</v>
      </c>
      <c r="M32" s="487">
        <v>0</v>
      </c>
      <c r="N32" s="487">
        <v>0</v>
      </c>
      <c r="O32" s="616" t="s">
        <v>667</v>
      </c>
      <c r="Q32" s="125"/>
      <c r="R32" s="125"/>
      <c r="S32" s="125"/>
    </row>
    <row r="33" spans="2:26" ht="15">
      <c r="B33" s="399" t="s">
        <v>267</v>
      </c>
      <c r="C33" s="399" t="s">
        <v>661</v>
      </c>
      <c r="D33" s="399" t="s">
        <v>268</v>
      </c>
      <c r="E33" s="240">
        <v>2010</v>
      </c>
      <c r="F33" s="622">
        <v>2003</v>
      </c>
      <c r="G33" s="615">
        <v>2025</v>
      </c>
      <c r="H33" s="487">
        <v>1</v>
      </c>
      <c r="I33" s="487">
        <v>0</v>
      </c>
      <c r="J33" s="399">
        <v>0</v>
      </c>
      <c r="K33" s="622">
        <v>1</v>
      </c>
      <c r="L33" s="622">
        <v>1</v>
      </c>
      <c r="M33" s="487">
        <v>0</v>
      </c>
      <c r="N33" s="622">
        <v>1</v>
      </c>
      <c r="O33"/>
      <c r="P33" s="11"/>
      <c r="Q33" s="264"/>
      <c r="R33" s="264"/>
      <c r="S33" s="264"/>
      <c r="T33" s="11"/>
      <c r="U33" s="11"/>
      <c r="V33" s="11"/>
      <c r="W33" s="11"/>
      <c r="X33" s="11"/>
      <c r="Y33" s="11"/>
      <c r="Z33" s="11"/>
    </row>
    <row r="34" spans="2:26" ht="15">
      <c r="B34" s="399" t="s">
        <v>618</v>
      </c>
      <c r="C34" s="399" t="s">
        <v>661</v>
      </c>
      <c r="D34" s="619" t="s">
        <v>619</v>
      </c>
      <c r="E34" s="240">
        <v>2010</v>
      </c>
      <c r="F34" s="622">
        <v>2004</v>
      </c>
      <c r="G34" s="622">
        <v>2055</v>
      </c>
      <c r="H34" s="487">
        <v>1</v>
      </c>
      <c r="I34" s="487">
        <v>0</v>
      </c>
      <c r="J34" s="399">
        <v>1</v>
      </c>
      <c r="K34" s="399">
        <v>0</v>
      </c>
      <c r="L34" s="487">
        <v>1</v>
      </c>
      <c r="M34" s="622">
        <v>0</v>
      </c>
      <c r="N34" s="622">
        <v>1</v>
      </c>
      <c r="O34"/>
      <c r="P34" s="525"/>
      <c r="Q34" s="525"/>
      <c r="R34" s="525"/>
      <c r="S34" s="525"/>
      <c r="T34" s="11"/>
      <c r="U34" s="11"/>
      <c r="V34" s="11"/>
      <c r="W34" s="11"/>
      <c r="X34" s="11"/>
      <c r="Y34" s="11"/>
      <c r="Z34" s="11"/>
    </row>
    <row r="35" spans="2:26" ht="15">
      <c r="B35" s="399" t="s">
        <v>671</v>
      </c>
      <c r="C35" s="399"/>
      <c r="D35" s="399" t="s">
        <v>81</v>
      </c>
      <c r="E35" s="399">
        <v>1996</v>
      </c>
      <c r="F35" s="487">
        <v>1990</v>
      </c>
      <c r="G35" s="615">
        <v>2023</v>
      </c>
      <c r="H35" s="487">
        <v>1</v>
      </c>
      <c r="I35" s="487">
        <v>0</v>
      </c>
      <c r="J35" s="399">
        <v>0</v>
      </c>
      <c r="K35" s="399">
        <v>1</v>
      </c>
      <c r="L35" s="487">
        <v>0</v>
      </c>
      <c r="M35" s="487">
        <v>0</v>
      </c>
      <c r="N35" s="487">
        <v>0</v>
      </c>
      <c r="O35"/>
      <c r="Q35" s="125"/>
      <c r="S35" s="125"/>
    </row>
    <row r="36" spans="2:26" ht="60">
      <c r="B36" s="399" t="s">
        <v>620</v>
      </c>
      <c r="C36" s="399" t="s">
        <v>661</v>
      </c>
      <c r="D36" s="399" t="s">
        <v>672</v>
      </c>
      <c r="E36" s="619">
        <v>2003</v>
      </c>
      <c r="F36" s="618">
        <v>1990</v>
      </c>
      <c r="G36" s="615">
        <v>2026</v>
      </c>
      <c r="H36" s="622">
        <v>1</v>
      </c>
      <c r="I36" s="487">
        <v>1</v>
      </c>
      <c r="J36" s="399">
        <v>0</v>
      </c>
      <c r="K36" s="399">
        <v>1</v>
      </c>
      <c r="L36" s="487">
        <v>1</v>
      </c>
      <c r="M36" s="487">
        <v>0</v>
      </c>
      <c r="N36" s="487">
        <v>0</v>
      </c>
      <c r="O36" s="616" t="s">
        <v>673</v>
      </c>
      <c r="P36" s="125"/>
      <c r="Q36" s="125"/>
      <c r="R36" s="125"/>
      <c r="S36" s="526"/>
      <c r="T36" s="125"/>
      <c r="U36" s="125"/>
      <c r="V36" s="125"/>
      <c r="W36" s="125"/>
      <c r="X36" s="125"/>
      <c r="Y36" s="125"/>
      <c r="Z36" s="125"/>
    </row>
    <row r="37" spans="2:26" ht="15">
      <c r="B37" s="399" t="s">
        <v>674</v>
      </c>
      <c r="C37" s="399" t="s">
        <v>661</v>
      </c>
      <c r="D37" s="399" t="s">
        <v>410</v>
      </c>
      <c r="E37" s="240">
        <v>2016</v>
      </c>
      <c r="F37" s="487">
        <v>2004</v>
      </c>
      <c r="G37" s="615">
        <v>2033</v>
      </c>
      <c r="H37" s="487">
        <v>1</v>
      </c>
      <c r="I37" s="487">
        <v>1</v>
      </c>
      <c r="J37" s="399">
        <v>0</v>
      </c>
      <c r="K37" s="399">
        <v>0</v>
      </c>
      <c r="L37" s="487">
        <v>0</v>
      </c>
      <c r="M37" s="487">
        <v>0</v>
      </c>
      <c r="N37" s="487">
        <v>1</v>
      </c>
      <c r="O37"/>
      <c r="P37" s="125"/>
      <c r="Q37" s="125"/>
      <c r="R37" s="125"/>
      <c r="S37" s="125"/>
      <c r="T37" s="125"/>
      <c r="U37" s="125"/>
      <c r="V37" s="125"/>
      <c r="W37" s="125"/>
      <c r="X37" s="125"/>
      <c r="Y37" s="125"/>
      <c r="Z37" s="125"/>
    </row>
    <row r="38" spans="2:26" ht="15">
      <c r="B38" s="487" t="s">
        <v>648</v>
      </c>
      <c r="C38" s="618"/>
      <c r="D38" s="487" t="s">
        <v>416</v>
      </c>
      <c r="E38" s="737">
        <v>2017</v>
      </c>
      <c r="F38" s="487">
        <v>2000</v>
      </c>
      <c r="G38" s="628">
        <v>2030</v>
      </c>
      <c r="H38" s="487">
        <v>1</v>
      </c>
      <c r="I38" s="487">
        <v>1</v>
      </c>
      <c r="J38" s="487">
        <v>0</v>
      </c>
      <c r="K38" s="487">
        <v>0</v>
      </c>
      <c r="L38" s="487">
        <v>0</v>
      </c>
      <c r="M38" s="487">
        <v>0</v>
      </c>
      <c r="N38" s="487">
        <v>0</v>
      </c>
      <c r="O38" s="306"/>
      <c r="S38" s="125"/>
    </row>
    <row r="39" spans="2:26" ht="15">
      <c r="B39" s="487" t="s">
        <v>253</v>
      </c>
      <c r="C39" s="487"/>
      <c r="D39" s="487" t="s">
        <v>254</v>
      </c>
      <c r="E39" s="487">
        <v>2004</v>
      </c>
      <c r="F39" s="487">
        <v>2000</v>
      </c>
      <c r="G39" s="618">
        <v>2027</v>
      </c>
      <c r="H39" s="487">
        <v>1</v>
      </c>
      <c r="I39" s="487">
        <v>0</v>
      </c>
      <c r="J39" s="487">
        <v>1</v>
      </c>
      <c r="K39" s="487">
        <v>0</v>
      </c>
      <c r="L39" s="487">
        <v>0</v>
      </c>
      <c r="M39" s="487">
        <v>0</v>
      </c>
      <c r="N39" s="487">
        <v>1</v>
      </c>
      <c r="O39" s="616" t="s">
        <v>667</v>
      </c>
      <c r="P39" s="4"/>
      <c r="Q39" s="4"/>
      <c r="R39" s="4"/>
      <c r="S39" s="4"/>
    </row>
    <row r="40" spans="2:26" ht="15">
      <c r="B40" s="737" t="s">
        <v>740</v>
      </c>
      <c r="C40" s="737" t="s">
        <v>661</v>
      </c>
      <c r="D40" s="737" t="s">
        <v>741</v>
      </c>
      <c r="E40" s="737">
        <v>2016</v>
      </c>
      <c r="F40" s="737">
        <v>2010</v>
      </c>
      <c r="G40" s="628">
        <v>2030</v>
      </c>
      <c r="H40" s="737">
        <v>1</v>
      </c>
      <c r="I40" s="737">
        <v>1</v>
      </c>
      <c r="J40" s="737">
        <v>0</v>
      </c>
      <c r="K40" s="737">
        <v>0</v>
      </c>
      <c r="L40" s="737">
        <v>0</v>
      </c>
      <c r="M40" s="737">
        <v>0</v>
      </c>
      <c r="N40" s="737">
        <v>1</v>
      </c>
      <c r="O40" s="738"/>
      <c r="P40" s="125"/>
      <c r="Q40" s="125"/>
      <c r="R40" s="125"/>
      <c r="S40" s="125"/>
      <c r="T40" s="125"/>
      <c r="U40" s="125"/>
      <c r="V40" s="125"/>
      <c r="W40" s="125"/>
      <c r="X40" s="125"/>
      <c r="Y40" s="125"/>
      <c r="Z40" s="125"/>
    </row>
    <row r="41" spans="2:26" ht="15">
      <c r="B41" s="399" t="s">
        <v>269</v>
      </c>
      <c r="C41" s="399" t="s">
        <v>661</v>
      </c>
      <c r="D41" s="399" t="s">
        <v>621</v>
      </c>
      <c r="E41" s="619">
        <v>2002</v>
      </c>
      <c r="F41" s="622">
        <v>2001</v>
      </c>
      <c r="G41" s="622">
        <v>2028</v>
      </c>
      <c r="H41" s="487">
        <v>1</v>
      </c>
      <c r="I41" s="487">
        <v>0</v>
      </c>
      <c r="J41" s="399">
        <v>0</v>
      </c>
      <c r="K41" s="619">
        <v>0</v>
      </c>
      <c r="L41" s="618">
        <v>1</v>
      </c>
      <c r="M41" s="487">
        <v>0</v>
      </c>
      <c r="N41" s="487">
        <v>0</v>
      </c>
      <c r="O41"/>
    </row>
    <row r="42" spans="2:26" ht="15">
      <c r="B42" s="240" t="s">
        <v>742</v>
      </c>
      <c r="C42" s="240" t="s">
        <v>661</v>
      </c>
      <c r="D42" s="240" t="s">
        <v>743</v>
      </c>
      <c r="E42" s="626">
        <v>2014</v>
      </c>
      <c r="F42" s="615">
        <v>2013</v>
      </c>
      <c r="G42" s="615">
        <v>2020</v>
      </c>
      <c r="H42" s="737">
        <v>1</v>
      </c>
      <c r="I42" s="737">
        <v>0</v>
      </c>
      <c r="J42" s="240">
        <v>1</v>
      </c>
      <c r="K42" s="626">
        <v>0</v>
      </c>
      <c r="L42" s="628">
        <v>0</v>
      </c>
      <c r="M42" s="737">
        <v>0</v>
      </c>
      <c r="N42" s="737">
        <v>0</v>
      </c>
      <c r="O42" s="616" t="s">
        <v>744</v>
      </c>
      <c r="P42" s="125"/>
    </row>
    <row r="43" spans="2:26" ht="15">
      <c r="B43" s="399" t="s">
        <v>622</v>
      </c>
      <c r="C43" s="399" t="s">
        <v>661</v>
      </c>
      <c r="D43" s="399" t="s">
        <v>252</v>
      </c>
      <c r="E43" s="619">
        <v>2010</v>
      </c>
      <c r="F43" s="487">
        <v>2002</v>
      </c>
      <c r="G43" s="615">
        <v>2022</v>
      </c>
      <c r="H43" s="487">
        <v>1</v>
      </c>
      <c r="I43" s="487">
        <v>1</v>
      </c>
      <c r="J43" s="399">
        <v>0</v>
      </c>
      <c r="K43" s="399">
        <v>0</v>
      </c>
      <c r="L43" s="487">
        <v>0</v>
      </c>
      <c r="M43" s="487">
        <v>0</v>
      </c>
      <c r="N43" s="487">
        <v>1</v>
      </c>
      <c r="O43"/>
    </row>
    <row r="44" spans="2:26" ht="15">
      <c r="B44" s="399" t="s">
        <v>623</v>
      </c>
      <c r="C44" s="399" t="s">
        <v>661</v>
      </c>
      <c r="D44" s="619" t="s">
        <v>80</v>
      </c>
      <c r="E44" s="619">
        <v>2011</v>
      </c>
      <c r="F44" s="618">
        <v>2006</v>
      </c>
      <c r="G44" s="615">
        <v>2034</v>
      </c>
      <c r="H44" s="487">
        <v>1</v>
      </c>
      <c r="I44" s="487">
        <v>0</v>
      </c>
      <c r="J44" s="399">
        <v>0</v>
      </c>
      <c r="K44" s="399">
        <v>1</v>
      </c>
      <c r="L44" s="487">
        <v>1</v>
      </c>
      <c r="M44" s="487">
        <v>0</v>
      </c>
      <c r="N44" s="487">
        <v>1</v>
      </c>
      <c r="O44" s="621"/>
    </row>
    <row r="45" spans="2:26" ht="15">
      <c r="B45" s="399" t="s">
        <v>256</v>
      </c>
      <c r="C45" s="399"/>
      <c r="D45" s="399" t="s">
        <v>255</v>
      </c>
      <c r="E45" s="399">
        <v>2004</v>
      </c>
      <c r="F45" s="487">
        <v>2004</v>
      </c>
      <c r="G45" s="615">
        <v>2027</v>
      </c>
      <c r="H45" s="487">
        <v>1</v>
      </c>
      <c r="I45" s="487">
        <v>0</v>
      </c>
      <c r="J45" s="399">
        <v>1</v>
      </c>
      <c r="K45" s="399">
        <v>0</v>
      </c>
      <c r="L45" s="487">
        <v>0</v>
      </c>
      <c r="M45" s="487">
        <v>0</v>
      </c>
      <c r="N45" s="487">
        <v>0</v>
      </c>
      <c r="O45"/>
      <c r="Q45" s="125"/>
      <c r="R45" s="125"/>
      <c r="S45" s="125"/>
    </row>
    <row r="46" spans="2:26" ht="15">
      <c r="B46" s="240" t="s">
        <v>745</v>
      </c>
      <c r="C46" s="240" t="s">
        <v>661</v>
      </c>
      <c r="D46" s="240" t="s">
        <v>746</v>
      </c>
      <c r="E46" s="240">
        <v>2017</v>
      </c>
      <c r="F46" s="737">
        <v>2008</v>
      </c>
      <c r="G46" s="615">
        <v>2042</v>
      </c>
      <c r="H46" s="737">
        <v>1</v>
      </c>
      <c r="I46" s="737">
        <v>0</v>
      </c>
      <c r="J46" s="240">
        <v>0</v>
      </c>
      <c r="K46" s="240">
        <v>1</v>
      </c>
      <c r="L46" s="737">
        <v>1</v>
      </c>
      <c r="M46" s="737">
        <v>0</v>
      </c>
      <c r="N46" s="737">
        <v>1</v>
      </c>
      <c r="O46" s="739"/>
    </row>
    <row r="47" spans="2:26" ht="15">
      <c r="B47" s="399" t="s">
        <v>208</v>
      </c>
      <c r="C47" s="399" t="s">
        <v>661</v>
      </c>
      <c r="D47" s="399" t="s">
        <v>72</v>
      </c>
      <c r="E47" s="399">
        <v>1995</v>
      </c>
      <c r="F47" s="487">
        <v>1992</v>
      </c>
      <c r="G47" s="628">
        <v>2039</v>
      </c>
      <c r="H47" s="487">
        <v>1</v>
      </c>
      <c r="I47" s="487">
        <v>0</v>
      </c>
      <c r="J47" s="399">
        <v>0</v>
      </c>
      <c r="K47" s="399">
        <v>1</v>
      </c>
      <c r="L47" s="487">
        <v>1</v>
      </c>
      <c r="M47" s="487">
        <v>0</v>
      </c>
      <c r="N47" s="737">
        <v>1</v>
      </c>
      <c r="O47"/>
      <c r="P47" s="4"/>
      <c r="Q47" s="4"/>
      <c r="R47" s="4"/>
      <c r="S47" s="4"/>
    </row>
    <row r="48" spans="2:26" ht="15">
      <c r="B48" s="240" t="s">
        <v>747</v>
      </c>
      <c r="C48" s="240"/>
      <c r="D48" s="240" t="s">
        <v>748</v>
      </c>
      <c r="E48" s="240">
        <v>2016</v>
      </c>
      <c r="F48" s="737">
        <v>2011</v>
      </c>
      <c r="G48" s="628">
        <v>2020</v>
      </c>
      <c r="H48" s="737">
        <v>1</v>
      </c>
      <c r="I48" s="737">
        <v>0</v>
      </c>
      <c r="J48" s="240">
        <v>0</v>
      </c>
      <c r="K48" s="240">
        <v>1</v>
      </c>
      <c r="L48" s="737">
        <v>0</v>
      </c>
      <c r="M48" s="737">
        <v>0</v>
      </c>
      <c r="N48" s="737">
        <v>0</v>
      </c>
      <c r="O48" s="739"/>
    </row>
    <row r="49" spans="2:40" ht="15">
      <c r="B49" s="399" t="s">
        <v>82</v>
      </c>
      <c r="C49" s="399" t="s">
        <v>661</v>
      </c>
      <c r="D49" s="399" t="s">
        <v>83</v>
      </c>
      <c r="E49" s="399">
        <v>1999</v>
      </c>
      <c r="F49" s="487">
        <v>1998</v>
      </c>
      <c r="G49" s="615">
        <v>2036</v>
      </c>
      <c r="H49" s="487">
        <v>1</v>
      </c>
      <c r="I49" s="487">
        <v>0</v>
      </c>
      <c r="J49" s="399">
        <v>1</v>
      </c>
      <c r="K49" s="399">
        <v>0</v>
      </c>
      <c r="L49" s="618">
        <v>0</v>
      </c>
      <c r="M49" s="487">
        <v>0</v>
      </c>
      <c r="N49" s="487">
        <v>0</v>
      </c>
      <c r="O49"/>
    </row>
    <row r="50" spans="2:40" ht="15">
      <c r="B50" s="399" t="s">
        <v>675</v>
      </c>
      <c r="C50" s="399"/>
      <c r="D50" s="399" t="s">
        <v>189</v>
      </c>
      <c r="E50" s="399">
        <v>1983</v>
      </c>
      <c r="F50" s="622">
        <v>1978</v>
      </c>
      <c r="G50" s="622">
        <v>2024</v>
      </c>
      <c r="H50" s="487">
        <v>1</v>
      </c>
      <c r="I50" s="487">
        <v>0</v>
      </c>
      <c r="J50" s="399">
        <v>1</v>
      </c>
      <c r="K50" s="399">
        <v>0</v>
      </c>
      <c r="L50" s="487">
        <v>0</v>
      </c>
      <c r="M50" s="487">
        <v>0</v>
      </c>
      <c r="N50" s="487">
        <v>1</v>
      </c>
      <c r="O50"/>
      <c r="Q50" s="125"/>
      <c r="W50" s="4"/>
      <c r="X50" s="4"/>
    </row>
    <row r="51" spans="2:40" ht="45">
      <c r="B51" s="399" t="s">
        <v>84</v>
      </c>
      <c r="C51" s="399"/>
      <c r="D51" s="399" t="s">
        <v>85</v>
      </c>
      <c r="E51" s="399">
        <v>2005</v>
      </c>
      <c r="F51" s="622">
        <v>1982</v>
      </c>
      <c r="G51" s="622">
        <v>2027</v>
      </c>
      <c r="H51" s="622">
        <v>1</v>
      </c>
      <c r="I51" s="487">
        <v>1</v>
      </c>
      <c r="J51" s="399">
        <v>0</v>
      </c>
      <c r="K51" s="399">
        <v>0</v>
      </c>
      <c r="L51" s="487">
        <v>0</v>
      </c>
      <c r="M51" s="487">
        <v>0</v>
      </c>
      <c r="N51" s="487">
        <v>1</v>
      </c>
      <c r="O51" s="616" t="s">
        <v>676</v>
      </c>
      <c r="Q51" s="125"/>
    </row>
    <row r="52" spans="2:40" ht="15">
      <c r="B52" s="399" t="s">
        <v>646</v>
      </c>
      <c r="C52" s="399" t="s">
        <v>661</v>
      </c>
      <c r="D52" s="399" t="s">
        <v>647</v>
      </c>
      <c r="E52" s="399">
        <v>2014</v>
      </c>
      <c r="F52" s="487">
        <v>2010</v>
      </c>
      <c r="G52" s="487">
        <v>2030</v>
      </c>
      <c r="H52" s="487">
        <v>1</v>
      </c>
      <c r="I52" s="487">
        <v>1</v>
      </c>
      <c r="J52" s="399">
        <v>0</v>
      </c>
      <c r="K52" s="399">
        <v>0</v>
      </c>
      <c r="L52" s="487">
        <v>0</v>
      </c>
      <c r="M52" s="487">
        <v>0</v>
      </c>
      <c r="N52" s="487">
        <v>0</v>
      </c>
      <c r="O52" s="617"/>
    </row>
    <row r="53" spans="2:40" ht="15">
      <c r="B53" s="732"/>
      <c r="C53" s="732"/>
      <c r="D53" s="732"/>
      <c r="E53" s="732"/>
      <c r="F53" s="733"/>
      <c r="G53" s="733"/>
      <c r="H53" s="733"/>
      <c r="I53" s="733"/>
      <c r="J53" s="732"/>
      <c r="K53" s="732"/>
      <c r="L53" s="733"/>
      <c r="M53" s="733"/>
      <c r="N53" s="733"/>
      <c r="O53" s="734"/>
      <c r="P53" s="38"/>
    </row>
    <row r="54" spans="2:40">
      <c r="B54" s="126" t="s">
        <v>272</v>
      </c>
      <c r="C54" s="629"/>
      <c r="D54" s="629"/>
      <c r="E54" s="629"/>
      <c r="F54" s="458"/>
      <c r="G54" s="458"/>
      <c r="H54" s="458"/>
      <c r="I54" s="458"/>
      <c r="J54" s="629"/>
      <c r="K54" s="629"/>
      <c r="L54" s="458"/>
      <c r="M54" s="458"/>
      <c r="N54" s="458"/>
      <c r="O54"/>
      <c r="P54" s="38"/>
    </row>
    <row r="55" spans="2:40" ht="28.5" customHeight="1">
      <c r="B55" s="843" t="s">
        <v>273</v>
      </c>
      <c r="C55" s="843"/>
      <c r="D55" s="843"/>
      <c r="E55" s="843"/>
      <c r="F55" s="843"/>
      <c r="G55" s="843"/>
      <c r="H55" s="843"/>
      <c r="I55" s="843"/>
      <c r="J55" s="843"/>
      <c r="K55" s="843"/>
      <c r="L55" s="843"/>
      <c r="M55" s="843"/>
      <c r="N55" s="843"/>
      <c r="O55" s="843"/>
      <c r="P55" s="38"/>
    </row>
    <row r="56" spans="2:40">
      <c r="B56" s="124"/>
      <c r="C56" s="38"/>
      <c r="D56" s="38"/>
      <c r="E56" s="38"/>
      <c r="F56" s="38"/>
      <c r="G56" s="38"/>
      <c r="H56" s="38"/>
      <c r="I56" s="38"/>
      <c r="J56" s="38"/>
      <c r="K56" s="38"/>
      <c r="L56" s="38"/>
      <c r="M56" s="38"/>
      <c r="N56" s="38"/>
      <c r="P56" s="38"/>
    </row>
    <row r="57" spans="2:40" ht="15.75" thickBot="1">
      <c r="B57" s="380" t="s">
        <v>473</v>
      </c>
      <c r="C57" s="38"/>
      <c r="D57" s="38"/>
      <c r="E57" s="38"/>
      <c r="F57" s="38"/>
      <c r="G57" s="38"/>
      <c r="H57" s="38"/>
      <c r="I57" s="38"/>
      <c r="J57" s="38"/>
      <c r="K57" s="38"/>
      <c r="L57" s="38"/>
      <c r="M57" s="38"/>
      <c r="N57" s="38"/>
      <c r="P57" s="38"/>
      <c r="Q57" s="383" t="s">
        <v>98</v>
      </c>
    </row>
    <row r="58" spans="2:40" ht="13.5" thickTop="1">
      <c r="B58" s="531"/>
      <c r="C58" s="532"/>
      <c r="D58" s="532"/>
      <c r="E58" s="532"/>
      <c r="F58" s="533"/>
      <c r="G58" s="833" t="s">
        <v>63</v>
      </c>
      <c r="H58" s="834"/>
      <c r="I58" s="834"/>
      <c r="J58" s="834"/>
      <c r="K58" s="834"/>
      <c r="L58" s="834"/>
      <c r="M58" s="834"/>
      <c r="N58" s="834"/>
      <c r="O58" s="834"/>
      <c r="P58" s="834"/>
      <c r="Q58" s="834"/>
      <c r="R58" s="834"/>
      <c r="S58" s="835"/>
      <c r="T58" s="835"/>
      <c r="U58" s="836"/>
    </row>
    <row r="59" spans="2:40" ht="25.5">
      <c r="B59" s="374" t="s">
        <v>251</v>
      </c>
      <c r="C59" s="374" t="s">
        <v>64</v>
      </c>
      <c r="D59" s="375" t="s">
        <v>65</v>
      </c>
      <c r="E59" s="375" t="s">
        <v>275</v>
      </c>
      <c r="F59" s="375" t="s">
        <v>66</v>
      </c>
      <c r="G59" s="375" t="s">
        <v>477</v>
      </c>
      <c r="H59" s="375" t="s">
        <v>292</v>
      </c>
      <c r="I59" s="375" t="s">
        <v>474</v>
      </c>
      <c r="J59" s="375" t="s">
        <v>475</v>
      </c>
      <c r="K59" s="375" t="s">
        <v>624</v>
      </c>
      <c r="L59" s="375" t="s">
        <v>446</v>
      </c>
      <c r="M59" s="375" t="s">
        <v>447</v>
      </c>
      <c r="N59" s="375" t="s">
        <v>358</v>
      </c>
      <c r="O59" s="375" t="s">
        <v>360</v>
      </c>
      <c r="P59" s="375" t="s">
        <v>70</v>
      </c>
      <c r="Q59" s="375" t="s">
        <v>625</v>
      </c>
      <c r="R59" s="375" t="s">
        <v>626</v>
      </c>
      <c r="S59" s="375" t="s">
        <v>351</v>
      </c>
      <c r="T59" s="376" t="s">
        <v>293</v>
      </c>
      <c r="U59" s="376" t="s">
        <v>357</v>
      </c>
      <c r="AN59" s="376" t="s">
        <v>476</v>
      </c>
    </row>
    <row r="60" spans="2:40">
      <c r="B60" s="528" t="s">
        <v>627</v>
      </c>
      <c r="C60" s="377" t="s">
        <v>628</v>
      </c>
      <c r="D60" s="377">
        <v>2010</v>
      </c>
      <c r="E60" s="377">
        <v>2012</v>
      </c>
      <c r="F60" s="377">
        <v>2020</v>
      </c>
      <c r="G60" s="377"/>
      <c r="H60" s="377">
        <v>1</v>
      </c>
      <c r="I60" s="377"/>
      <c r="J60" s="377"/>
      <c r="K60" s="377"/>
      <c r="L60" s="377"/>
      <c r="M60" s="377"/>
      <c r="N60" s="377"/>
      <c r="O60" s="377"/>
      <c r="P60" s="377"/>
      <c r="Q60" s="377"/>
      <c r="R60" s="377"/>
      <c r="S60" s="377"/>
      <c r="T60" s="60"/>
      <c r="U60" s="60"/>
      <c r="AN60" s="60"/>
    </row>
    <row r="61" spans="2:40">
      <c r="B61" s="528" t="s">
        <v>629</v>
      </c>
      <c r="C61" s="377" t="s">
        <v>448</v>
      </c>
      <c r="D61" s="377">
        <v>2010</v>
      </c>
      <c r="E61" s="377">
        <v>2005</v>
      </c>
      <c r="F61" s="377">
        <v>2026</v>
      </c>
      <c r="G61" s="377">
        <v>1</v>
      </c>
      <c r="H61" s="377">
        <v>1</v>
      </c>
      <c r="I61" s="377"/>
      <c r="J61" s="377"/>
      <c r="K61" s="377"/>
      <c r="L61" s="377"/>
      <c r="M61" s="377"/>
      <c r="N61" s="377"/>
      <c r="O61" s="377"/>
      <c r="P61" s="377"/>
      <c r="Q61" s="377"/>
      <c r="R61" s="377"/>
      <c r="S61" s="377"/>
      <c r="T61" s="60"/>
      <c r="U61" s="60"/>
      <c r="AN61" s="60"/>
    </row>
    <row r="62" spans="2:40">
      <c r="B62" s="528" t="s">
        <v>630</v>
      </c>
      <c r="C62" s="377" t="s">
        <v>631</v>
      </c>
      <c r="D62" s="377">
        <v>2008</v>
      </c>
      <c r="E62" s="377">
        <v>2003</v>
      </c>
      <c r="F62" s="377">
        <v>2026</v>
      </c>
      <c r="G62" s="377">
        <v>1</v>
      </c>
      <c r="H62" s="377"/>
      <c r="I62" s="377">
        <v>1</v>
      </c>
      <c r="J62" s="377">
        <v>1</v>
      </c>
      <c r="K62" s="377"/>
      <c r="L62" s="377"/>
      <c r="M62" s="377"/>
      <c r="N62" s="377"/>
      <c r="O62" s="377">
        <v>1</v>
      </c>
      <c r="P62" s="377"/>
      <c r="Q62" s="377"/>
      <c r="R62" s="377"/>
      <c r="S62" s="377"/>
      <c r="T62" s="60"/>
      <c r="U62" s="60"/>
      <c r="AN62" s="60"/>
    </row>
    <row r="63" spans="2:40">
      <c r="B63" s="528" t="s">
        <v>632</v>
      </c>
      <c r="C63" s="377" t="s">
        <v>633</v>
      </c>
      <c r="D63" s="377">
        <v>2005</v>
      </c>
      <c r="E63" s="377">
        <v>1995</v>
      </c>
      <c r="F63" s="377">
        <v>2017</v>
      </c>
      <c r="G63" s="377">
        <v>1</v>
      </c>
      <c r="H63" s="377">
        <v>1</v>
      </c>
      <c r="I63" s="377"/>
      <c r="J63" s="377"/>
      <c r="K63" s="377"/>
      <c r="L63" s="377"/>
      <c r="M63" s="377"/>
      <c r="N63" s="377"/>
      <c r="O63" s="377"/>
      <c r="P63" s="377"/>
      <c r="Q63" s="377"/>
      <c r="R63" s="377"/>
      <c r="S63" s="377"/>
      <c r="T63" s="60"/>
      <c r="U63" s="60"/>
      <c r="AN63" s="60"/>
    </row>
    <row r="64" spans="2:40">
      <c r="B64" s="528" t="s">
        <v>449</v>
      </c>
      <c r="C64" s="377" t="s">
        <v>450</v>
      </c>
      <c r="D64" s="377">
        <v>2007</v>
      </c>
      <c r="E64" s="377">
        <v>1997</v>
      </c>
      <c r="F64" s="377">
        <v>2014</v>
      </c>
      <c r="G64" s="377">
        <v>1</v>
      </c>
      <c r="H64" s="377"/>
      <c r="I64" s="377"/>
      <c r="J64" s="377"/>
      <c r="K64" s="377">
        <v>1</v>
      </c>
      <c r="L64" s="377">
        <v>1</v>
      </c>
      <c r="M64" s="377"/>
      <c r="N64" s="377">
        <v>1</v>
      </c>
      <c r="O64" s="377"/>
      <c r="P64" s="377"/>
      <c r="Q64" s="377"/>
      <c r="R64" s="377"/>
      <c r="S64" s="377"/>
      <c r="T64" s="60"/>
      <c r="U64" s="60"/>
      <c r="AN64" s="60"/>
    </row>
    <row r="65" spans="2:40">
      <c r="B65" s="528" t="s">
        <v>451</v>
      </c>
      <c r="C65" s="377" t="s">
        <v>452</v>
      </c>
      <c r="D65" s="377">
        <v>1996</v>
      </c>
      <c r="E65" s="377">
        <v>1988</v>
      </c>
      <c r="F65" s="377">
        <v>2017</v>
      </c>
      <c r="G65" s="377">
        <v>1</v>
      </c>
      <c r="H65" s="377"/>
      <c r="I65" s="377"/>
      <c r="J65" s="377"/>
      <c r="K65" s="377"/>
      <c r="L65" s="377"/>
      <c r="M65" s="377"/>
      <c r="N65" s="377"/>
      <c r="O65" s="377">
        <v>1</v>
      </c>
      <c r="P65" s="377"/>
      <c r="Q65" s="377"/>
      <c r="R65" s="377"/>
      <c r="S65" s="377"/>
      <c r="T65" s="60"/>
      <c r="U65" s="60"/>
      <c r="AN65" s="60"/>
    </row>
    <row r="66" spans="2:40">
      <c r="B66" s="528" t="s">
        <v>453</v>
      </c>
      <c r="C66" s="377" t="s">
        <v>454</v>
      </c>
      <c r="D66" s="377">
        <v>2003</v>
      </c>
      <c r="E66" s="377">
        <v>1998</v>
      </c>
      <c r="F66" s="377">
        <v>2024</v>
      </c>
      <c r="G66" s="377">
        <v>1</v>
      </c>
      <c r="H66" s="377"/>
      <c r="I66" s="377"/>
      <c r="J66" s="377"/>
      <c r="K66" s="377"/>
      <c r="L66" s="377"/>
      <c r="M66" s="377"/>
      <c r="N66" s="377"/>
      <c r="O66" s="377"/>
      <c r="P66" s="377"/>
      <c r="Q66" s="377"/>
      <c r="R66" s="377"/>
      <c r="S66" s="377"/>
      <c r="T66" s="60">
        <v>1</v>
      </c>
      <c r="U66" s="60"/>
      <c r="AN66" s="60"/>
    </row>
    <row r="67" spans="2:40">
      <c r="B67" s="528" t="s">
        <v>455</v>
      </c>
      <c r="C67" s="377" t="s">
        <v>456</v>
      </c>
      <c r="D67" s="377">
        <v>2009</v>
      </c>
      <c r="E67" s="377">
        <v>2006</v>
      </c>
      <c r="F67" s="377">
        <v>2031</v>
      </c>
      <c r="G67" s="377">
        <v>1</v>
      </c>
      <c r="H67" s="377"/>
      <c r="I67" s="377"/>
      <c r="J67" s="377"/>
      <c r="K67" s="377"/>
      <c r="L67" s="377"/>
      <c r="M67" s="377"/>
      <c r="N67" s="377"/>
      <c r="O67" s="377">
        <v>1</v>
      </c>
      <c r="P67" s="377"/>
      <c r="Q67" s="377"/>
      <c r="R67" s="377"/>
      <c r="S67" s="377"/>
      <c r="T67" s="60"/>
      <c r="U67" s="60"/>
      <c r="AN67" s="60"/>
    </row>
    <row r="68" spans="2:40">
      <c r="B68" s="528" t="s">
        <v>457</v>
      </c>
      <c r="C68" s="378" t="s">
        <v>458</v>
      </c>
      <c r="D68" s="378">
        <v>2005</v>
      </c>
      <c r="E68" s="378">
        <v>2006</v>
      </c>
      <c r="F68" s="378">
        <v>2017</v>
      </c>
      <c r="G68" s="378">
        <v>1</v>
      </c>
      <c r="H68" s="378"/>
      <c r="I68" s="378"/>
      <c r="J68" s="378"/>
      <c r="K68" s="378"/>
      <c r="L68" s="378"/>
      <c r="M68" s="378"/>
      <c r="N68" s="378"/>
      <c r="O68" s="378"/>
      <c r="P68" s="378"/>
      <c r="Q68" s="378"/>
      <c r="R68" s="378"/>
      <c r="S68" s="378"/>
      <c r="T68" s="60"/>
      <c r="U68" s="60">
        <v>1</v>
      </c>
      <c r="AN68" s="60"/>
    </row>
    <row r="69" spans="2:40">
      <c r="B69" s="528" t="s">
        <v>634</v>
      </c>
      <c r="C69" s="378" t="s">
        <v>635</v>
      </c>
      <c r="D69" s="378">
        <v>2002</v>
      </c>
      <c r="E69" s="378">
        <v>1998</v>
      </c>
      <c r="F69" s="378">
        <v>2033</v>
      </c>
      <c r="G69" s="378">
        <v>1</v>
      </c>
      <c r="H69" s="378"/>
      <c r="I69" s="378">
        <v>1</v>
      </c>
      <c r="J69" s="378">
        <v>1</v>
      </c>
      <c r="K69" s="378"/>
      <c r="L69" s="378"/>
      <c r="M69" s="378"/>
      <c r="N69" s="378"/>
      <c r="O69" s="378"/>
      <c r="P69" s="378"/>
      <c r="Q69" s="378"/>
      <c r="R69" s="378"/>
      <c r="S69" s="378"/>
      <c r="T69" s="60"/>
      <c r="U69" s="60"/>
      <c r="AN69" s="60"/>
    </row>
    <row r="70" spans="2:40">
      <c r="B70" s="528" t="s">
        <v>636</v>
      </c>
      <c r="C70" s="378" t="s">
        <v>637</v>
      </c>
      <c r="D70" s="378">
        <v>2011</v>
      </c>
      <c r="E70" s="378">
        <v>2004</v>
      </c>
      <c r="F70" s="378">
        <v>2025</v>
      </c>
      <c r="G70" s="378">
        <v>1</v>
      </c>
      <c r="H70" s="378"/>
      <c r="I70" s="378">
        <v>1</v>
      </c>
      <c r="J70" s="378">
        <v>1</v>
      </c>
      <c r="K70" s="378"/>
      <c r="L70" s="378"/>
      <c r="M70" s="378"/>
      <c r="N70" s="378"/>
      <c r="O70" s="378">
        <v>1</v>
      </c>
      <c r="P70" s="378">
        <v>1</v>
      </c>
      <c r="Q70" s="378">
        <v>1</v>
      </c>
      <c r="R70" s="378">
        <v>1</v>
      </c>
      <c r="S70" s="378"/>
      <c r="T70" s="60"/>
      <c r="U70" s="60"/>
      <c r="AN70" s="60"/>
    </row>
    <row r="71" spans="2:40">
      <c r="B71" s="528" t="s">
        <v>459</v>
      </c>
      <c r="C71" s="377" t="s">
        <v>460</v>
      </c>
      <c r="D71" s="377">
        <v>2006</v>
      </c>
      <c r="E71" s="377">
        <v>2004</v>
      </c>
      <c r="F71" s="377">
        <v>2016</v>
      </c>
      <c r="G71" s="377">
        <v>1</v>
      </c>
      <c r="H71" s="377">
        <v>1</v>
      </c>
      <c r="I71" s="377"/>
      <c r="J71" s="377"/>
      <c r="K71" s="377"/>
      <c r="L71" s="377"/>
      <c r="M71" s="377"/>
      <c r="N71" s="377"/>
      <c r="O71" s="377"/>
      <c r="P71" s="377"/>
      <c r="Q71" s="377"/>
      <c r="R71" s="377"/>
      <c r="S71" s="377"/>
      <c r="T71" s="60"/>
      <c r="U71" s="60"/>
      <c r="AN71" s="60"/>
    </row>
    <row r="72" spans="2:40">
      <c r="B72" s="528" t="s">
        <v>461</v>
      </c>
      <c r="C72" s="377" t="s">
        <v>462</v>
      </c>
      <c r="D72" s="377">
        <v>2010</v>
      </c>
      <c r="E72" s="377">
        <v>2005</v>
      </c>
      <c r="F72" s="377">
        <v>2017</v>
      </c>
      <c r="G72" s="377">
        <v>1</v>
      </c>
      <c r="H72" s="377">
        <v>1</v>
      </c>
      <c r="I72" s="377"/>
      <c r="J72" s="377"/>
      <c r="K72" s="377"/>
      <c r="L72" s="377"/>
      <c r="M72" s="377"/>
      <c r="N72" s="377"/>
      <c r="O72" s="377">
        <v>1</v>
      </c>
      <c r="P72" s="377"/>
      <c r="Q72" s="377"/>
      <c r="R72" s="377"/>
      <c r="S72" s="377"/>
      <c r="T72" s="60"/>
      <c r="U72" s="60">
        <v>1</v>
      </c>
      <c r="AN72" s="60"/>
    </row>
    <row r="73" spans="2:40">
      <c r="B73" s="528" t="s">
        <v>463</v>
      </c>
      <c r="C73" s="377" t="s">
        <v>464</v>
      </c>
      <c r="D73" s="377">
        <v>2002</v>
      </c>
      <c r="E73" s="377">
        <v>1983</v>
      </c>
      <c r="F73" s="377">
        <v>2013</v>
      </c>
      <c r="G73" s="377">
        <v>1</v>
      </c>
      <c r="H73" s="377"/>
      <c r="I73" s="377"/>
      <c r="J73" s="377"/>
      <c r="K73" s="377"/>
      <c r="L73" s="377">
        <v>1</v>
      </c>
      <c r="M73" s="377"/>
      <c r="N73" s="377"/>
      <c r="O73" s="377"/>
      <c r="P73" s="377"/>
      <c r="Q73" s="377"/>
      <c r="R73" s="377"/>
      <c r="S73" s="377"/>
      <c r="T73" s="60">
        <v>1</v>
      </c>
      <c r="U73" s="60"/>
      <c r="AN73" s="60">
        <v>1</v>
      </c>
    </row>
    <row r="74" spans="2:40">
      <c r="B74" s="528" t="s">
        <v>465</v>
      </c>
      <c r="C74" s="378" t="s">
        <v>466</v>
      </c>
      <c r="D74" s="378">
        <v>2004</v>
      </c>
      <c r="E74" s="378">
        <v>2004</v>
      </c>
      <c r="F74" s="378">
        <v>2033</v>
      </c>
      <c r="G74" s="378">
        <v>1</v>
      </c>
      <c r="H74" s="378"/>
      <c r="I74" s="378"/>
      <c r="J74" s="378"/>
      <c r="K74" s="378"/>
      <c r="L74" s="378"/>
      <c r="M74" s="378"/>
      <c r="N74" s="378"/>
      <c r="O74" s="379"/>
      <c r="P74" s="379"/>
      <c r="Q74" s="379"/>
      <c r="R74" s="379"/>
      <c r="S74" s="378"/>
      <c r="T74" s="60">
        <v>1</v>
      </c>
      <c r="U74" s="60"/>
      <c r="AN74" s="60"/>
    </row>
    <row r="75" spans="2:40">
      <c r="B75" s="528" t="s">
        <v>638</v>
      </c>
      <c r="C75" s="378" t="s">
        <v>639</v>
      </c>
      <c r="D75" s="378">
        <v>2011</v>
      </c>
      <c r="E75" s="378">
        <v>2007</v>
      </c>
      <c r="F75" s="378">
        <v>2028</v>
      </c>
      <c r="G75" s="378">
        <v>1</v>
      </c>
      <c r="H75" s="378"/>
      <c r="I75" s="378"/>
      <c r="J75" s="378"/>
      <c r="K75" s="378"/>
      <c r="L75" s="378"/>
      <c r="M75" s="378">
        <v>1</v>
      </c>
      <c r="N75" s="378"/>
      <c r="O75" s="379"/>
      <c r="P75" s="379"/>
      <c r="Q75" s="379"/>
      <c r="R75" s="379"/>
      <c r="S75" s="378"/>
      <c r="T75" s="60"/>
      <c r="U75" s="60"/>
      <c r="AN75" s="60"/>
    </row>
    <row r="76" spans="2:40">
      <c r="B76" s="528" t="s">
        <v>467</v>
      </c>
      <c r="C76" s="378" t="s">
        <v>468</v>
      </c>
      <c r="D76" s="378">
        <v>2005</v>
      </c>
      <c r="E76" s="378">
        <v>2000</v>
      </c>
      <c r="F76" s="378">
        <v>2027</v>
      </c>
      <c r="G76" s="378">
        <v>1</v>
      </c>
      <c r="H76" s="378">
        <v>1</v>
      </c>
      <c r="I76" s="378"/>
      <c r="J76" s="378"/>
      <c r="K76" s="378"/>
      <c r="L76" s="378"/>
      <c r="M76" s="378"/>
      <c r="N76" s="378"/>
      <c r="O76" s="378"/>
      <c r="P76" s="378"/>
      <c r="Q76" s="378"/>
      <c r="R76" s="378"/>
      <c r="S76" s="378"/>
      <c r="T76" s="60"/>
      <c r="U76" s="60"/>
      <c r="AN76" s="60"/>
    </row>
    <row r="77" spans="2:40">
      <c r="B77" s="528" t="s">
        <v>469</v>
      </c>
      <c r="C77" s="377" t="s">
        <v>470</v>
      </c>
      <c r="D77" s="377">
        <v>2010</v>
      </c>
      <c r="E77" s="377">
        <v>2007</v>
      </c>
      <c r="F77" s="377">
        <v>2018</v>
      </c>
      <c r="G77" s="377">
        <v>1</v>
      </c>
      <c r="H77" s="377"/>
      <c r="I77" s="377"/>
      <c r="J77" s="377"/>
      <c r="K77" s="377"/>
      <c r="L77" s="377"/>
      <c r="M77" s="377"/>
      <c r="N77" s="377"/>
      <c r="O77" s="377">
        <v>1</v>
      </c>
      <c r="P77" s="377"/>
      <c r="Q77" s="377"/>
      <c r="R77" s="377"/>
      <c r="S77" s="377"/>
      <c r="T77" s="60"/>
      <c r="U77" s="60"/>
      <c r="AN77" s="60"/>
    </row>
    <row r="78" spans="2:40">
      <c r="B78" s="528" t="s">
        <v>471</v>
      </c>
      <c r="C78" s="377" t="s">
        <v>472</v>
      </c>
      <c r="D78" s="377">
        <v>2009</v>
      </c>
      <c r="E78" s="377">
        <v>2002</v>
      </c>
      <c r="F78" s="377">
        <v>2024</v>
      </c>
      <c r="G78" s="377">
        <v>1</v>
      </c>
      <c r="H78" s="377"/>
      <c r="I78" s="377"/>
      <c r="J78" s="377"/>
      <c r="K78" s="377"/>
      <c r="L78" s="377"/>
      <c r="M78" s="377"/>
      <c r="N78" s="377"/>
      <c r="O78" s="377">
        <v>1</v>
      </c>
      <c r="P78" s="377"/>
      <c r="Q78" s="377"/>
      <c r="R78" s="377"/>
      <c r="S78" s="377"/>
      <c r="T78" s="60"/>
      <c r="U78" s="60"/>
      <c r="AN78" s="60"/>
    </row>
    <row r="79" spans="2:40">
      <c r="B79" s="529"/>
      <c r="C79" s="529"/>
      <c r="D79" s="529"/>
      <c r="E79" s="529"/>
      <c r="F79" s="529"/>
      <c r="G79" s="530"/>
      <c r="H79" s="530"/>
      <c r="I79" s="530"/>
      <c r="J79" s="530"/>
      <c r="K79" s="530"/>
      <c r="L79" s="530"/>
      <c r="M79" s="530"/>
      <c r="N79" s="530"/>
      <c r="O79" s="530"/>
      <c r="P79" s="530"/>
      <c r="Q79" s="530"/>
      <c r="R79" s="530"/>
    </row>
    <row r="80" spans="2:40">
      <c r="B80" s="529"/>
      <c r="C80" s="529"/>
      <c r="D80" s="529"/>
      <c r="E80" s="529"/>
      <c r="F80" s="529"/>
      <c r="G80" s="530"/>
      <c r="H80" s="530"/>
      <c r="I80" s="530"/>
      <c r="J80" s="530"/>
      <c r="K80" s="530"/>
      <c r="L80" s="530"/>
      <c r="M80" s="530"/>
      <c r="N80" s="530"/>
      <c r="O80" s="530"/>
      <c r="P80" s="530"/>
      <c r="Q80" s="530"/>
      <c r="R80" s="530"/>
    </row>
    <row r="81" spans="17:17" ht="15">
      <c r="Q81" s="730" t="s">
        <v>98</v>
      </c>
    </row>
  </sheetData>
  <mergeCells count="7">
    <mergeCell ref="G58:U58"/>
    <mergeCell ref="B1:O1"/>
    <mergeCell ref="P1:Q1"/>
    <mergeCell ref="P6:R6"/>
    <mergeCell ref="P7:R7"/>
    <mergeCell ref="H12:N12"/>
    <mergeCell ref="B55:O55"/>
  </mergeCells>
  <hyperlinks>
    <hyperlink ref="Q57" location="SAR!A1" display="Top"/>
    <hyperlink ref="Q81" location="SAR!A1" display="Top"/>
    <hyperlink ref="P1:Q1" location="Main!A1" display="Go to Main"/>
    <hyperlink ref="P6:R6" location="'SAR Calc'!A1" display="SAR Calculator"/>
    <hyperlink ref="P7:R7" location="Query!A1" display="Go to Query"/>
    <hyperlink ref="K11:N11" location="SAR!B59" display="Army Programs Link"/>
  </hyperlinks>
  <pageMargins left="0.18" right="0.19" top="0.18" bottom="0.19" header="0.5" footer="0.5"/>
  <pageSetup scale="83"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O35"/>
  <sheetViews>
    <sheetView showRowColHeaders="0" workbookViewId="0">
      <selection activeCell="B6" sqref="B6:E6"/>
    </sheetView>
  </sheetViews>
  <sheetFormatPr defaultColWidth="9.140625" defaultRowHeight="12.75"/>
  <cols>
    <col min="1" max="1" width="3.5703125" style="187" customWidth="1"/>
    <col min="2" max="6" width="9.140625" style="187"/>
    <col min="7" max="7" width="10.140625" style="187" customWidth="1"/>
    <col min="8" max="8" width="10.42578125" style="187" customWidth="1"/>
    <col min="9" max="16384" width="9.140625" style="187"/>
  </cols>
  <sheetData>
    <row r="2" spans="1:15" ht="15">
      <c r="E2" s="846" t="s">
        <v>392</v>
      </c>
      <c r="F2" s="846"/>
      <c r="G2" s="846"/>
      <c r="N2" s="847" t="s">
        <v>444</v>
      </c>
      <c r="O2" s="847"/>
    </row>
    <row r="3" spans="1:15" ht="14.25">
      <c r="B3" s="215" t="s">
        <v>404</v>
      </c>
    </row>
    <row r="4" spans="1:15">
      <c r="A4" s="203"/>
      <c r="B4" s="406" t="s">
        <v>755</v>
      </c>
      <c r="C4" s="203"/>
      <c r="D4" s="203"/>
      <c r="E4" s="203"/>
      <c r="F4" s="203"/>
      <c r="G4" s="203"/>
      <c r="H4" s="203"/>
      <c r="I4" s="203"/>
      <c r="J4" s="203"/>
    </row>
    <row r="5" spans="1:15">
      <c r="A5" s="203"/>
      <c r="B5" s="395"/>
      <c r="C5" s="203"/>
      <c r="D5" s="203"/>
      <c r="E5" s="203"/>
      <c r="F5" s="203"/>
      <c r="G5" s="203"/>
      <c r="H5" s="203"/>
      <c r="I5" s="203"/>
      <c r="J5" s="203"/>
    </row>
    <row r="6" spans="1:15" ht="15">
      <c r="A6" s="203"/>
      <c r="B6" s="848" t="s">
        <v>493</v>
      </c>
      <c r="C6" s="849"/>
      <c r="D6" s="849"/>
      <c r="E6" s="849"/>
      <c r="F6" s="203"/>
      <c r="G6" s="203"/>
      <c r="H6" s="203"/>
      <c r="I6" s="203"/>
      <c r="J6" s="203"/>
    </row>
    <row r="7" spans="1:15">
      <c r="A7" s="203"/>
      <c r="B7" s="216"/>
      <c r="C7" s="203"/>
      <c r="D7" s="203"/>
      <c r="E7" s="203"/>
      <c r="F7" s="203"/>
      <c r="G7" s="203"/>
      <c r="H7" s="203"/>
      <c r="I7" s="203"/>
      <c r="J7" s="203"/>
    </row>
    <row r="8" spans="1:15">
      <c r="A8" s="203"/>
      <c r="B8" s="850" t="s">
        <v>405</v>
      </c>
      <c r="C8" s="851"/>
      <c r="D8" s="851"/>
      <c r="E8" s="851"/>
      <c r="F8" s="851"/>
      <c r="G8" s="851"/>
      <c r="H8" s="851"/>
      <c r="I8" s="851"/>
      <c r="J8" s="851"/>
    </row>
    <row r="9" spans="1:15">
      <c r="A9" s="203"/>
      <c r="B9" s="213"/>
      <c r="C9" s="213"/>
      <c r="D9" s="213"/>
      <c r="E9" s="213"/>
      <c r="F9" s="213"/>
      <c r="G9" s="213"/>
      <c r="H9" s="213"/>
      <c r="I9" s="213"/>
      <c r="J9" s="213"/>
    </row>
    <row r="10" spans="1:15" ht="12.75" customHeight="1"/>
    <row r="11" spans="1:15">
      <c r="A11" s="203"/>
      <c r="B11" s="852" t="s">
        <v>399</v>
      </c>
      <c r="C11" s="852"/>
      <c r="D11" s="852"/>
      <c r="E11" s="852"/>
      <c r="F11" s="852"/>
      <c r="G11" s="852"/>
      <c r="H11" s="852"/>
      <c r="I11" s="852"/>
      <c r="J11" s="852"/>
      <c r="K11" s="852"/>
    </row>
    <row r="12" spans="1:15" ht="12.75" customHeight="1">
      <c r="A12" s="203"/>
      <c r="B12" s="640"/>
      <c r="C12" s="640"/>
      <c r="D12" s="640"/>
      <c r="E12" s="640"/>
      <c r="F12" s="640"/>
      <c r="G12" s="640"/>
      <c r="H12" s="640"/>
      <c r="I12" s="640"/>
      <c r="J12" s="640"/>
      <c r="K12" s="640"/>
    </row>
    <row r="13" spans="1:15" ht="12.75" customHeight="1">
      <c r="A13" s="203"/>
      <c r="B13" s="187" t="s">
        <v>384</v>
      </c>
    </row>
    <row r="14" spans="1:15">
      <c r="A14" s="203"/>
      <c r="C14" s="187" t="s">
        <v>395</v>
      </c>
    </row>
    <row r="15" spans="1:15">
      <c r="A15" s="203"/>
    </row>
    <row r="16" spans="1:15">
      <c r="A16" s="203"/>
      <c r="C16" s="187" t="s">
        <v>385</v>
      </c>
    </row>
    <row r="17" spans="1:13">
      <c r="A17" s="203"/>
      <c r="C17" s="852" t="s">
        <v>386</v>
      </c>
      <c r="D17" s="852"/>
      <c r="E17" s="852"/>
      <c r="F17" s="852"/>
      <c r="G17" s="852"/>
      <c r="H17" s="852"/>
      <c r="I17" s="852"/>
      <c r="J17" s="852"/>
      <c r="K17" s="852"/>
    </row>
    <row r="18" spans="1:13">
      <c r="A18" s="203"/>
    </row>
    <row r="19" spans="1:13">
      <c r="A19" s="203"/>
      <c r="C19" s="187" t="s">
        <v>387</v>
      </c>
    </row>
    <row r="20" spans="1:13">
      <c r="A20" s="203"/>
      <c r="B20" s="187" t="s">
        <v>388</v>
      </c>
      <c r="C20" s="187" t="s">
        <v>389</v>
      </c>
    </row>
    <row r="21" spans="1:13">
      <c r="A21" s="203"/>
      <c r="B21" s="187" t="s">
        <v>388</v>
      </c>
      <c r="C21" s="187" t="s">
        <v>406</v>
      </c>
    </row>
    <row r="22" spans="1:13">
      <c r="A22" s="203"/>
      <c r="B22" s="187" t="s">
        <v>388</v>
      </c>
      <c r="C22" s="187" t="s">
        <v>390</v>
      </c>
    </row>
    <row r="23" spans="1:13">
      <c r="A23" s="203"/>
      <c r="B23" s="187" t="s">
        <v>388</v>
      </c>
      <c r="C23" s="187" t="s">
        <v>391</v>
      </c>
    </row>
    <row r="24" spans="1:13">
      <c r="A24" s="203"/>
      <c r="B24" s="187" t="s">
        <v>388</v>
      </c>
      <c r="C24" s="187" t="s">
        <v>407</v>
      </c>
    </row>
    <row r="25" spans="1:13">
      <c r="B25" s="187" t="s">
        <v>388</v>
      </c>
      <c r="C25" s="844" t="s">
        <v>752</v>
      </c>
      <c r="D25" s="802"/>
      <c r="E25" s="802"/>
      <c r="F25" s="802"/>
      <c r="G25" s="802"/>
      <c r="H25" s="802"/>
      <c r="I25" s="802"/>
      <c r="J25" s="802"/>
      <c r="K25" s="802"/>
    </row>
    <row r="26" spans="1:13">
      <c r="A26" s="203"/>
      <c r="B26" s="213"/>
      <c r="C26" s="845" t="s">
        <v>706</v>
      </c>
      <c r="D26" s="813"/>
      <c r="E26" s="813"/>
      <c r="F26" s="813"/>
      <c r="G26" s="813"/>
      <c r="H26" s="813"/>
      <c r="I26" s="813"/>
      <c r="J26" s="813"/>
      <c r="K26" s="813"/>
    </row>
    <row r="27" spans="1:13">
      <c r="A27" s="203"/>
      <c r="B27" s="187" t="s">
        <v>388</v>
      </c>
      <c r="C27" s="844" t="s">
        <v>710</v>
      </c>
      <c r="D27" s="813"/>
      <c r="E27" s="813"/>
      <c r="F27" s="813"/>
      <c r="G27" s="813"/>
      <c r="H27" s="813"/>
      <c r="I27" s="813"/>
      <c r="J27" s="813"/>
      <c r="K27" s="813"/>
      <c r="L27" s="813"/>
      <c r="M27" s="813"/>
    </row>
    <row r="28" spans="1:13">
      <c r="A28" s="203"/>
      <c r="C28" s="844"/>
      <c r="D28" s="813"/>
      <c r="E28" s="813"/>
      <c r="F28" s="813"/>
      <c r="G28" s="813"/>
      <c r="H28" s="813"/>
      <c r="I28" s="813"/>
      <c r="J28" s="813"/>
      <c r="K28" s="813"/>
    </row>
    <row r="29" spans="1:13" ht="15">
      <c r="A29" s="203"/>
      <c r="B29" s="759" t="s">
        <v>756</v>
      </c>
      <c r="C29" s="213"/>
      <c r="D29" s="213"/>
      <c r="E29" s="213"/>
      <c r="F29" s="213"/>
      <c r="G29" s="213"/>
      <c r="H29" s="213"/>
      <c r="I29" s="213"/>
      <c r="J29" s="213"/>
    </row>
    <row r="30" spans="1:13">
      <c r="A30" s="203"/>
      <c r="B30" s="213"/>
      <c r="C30" s="760" t="s">
        <v>757</v>
      </c>
      <c r="D30" s="213"/>
      <c r="E30" s="213"/>
      <c r="F30" s="213"/>
      <c r="G30" s="213"/>
      <c r="H30" s="213"/>
      <c r="I30" s="213"/>
      <c r="J30" s="213"/>
    </row>
    <row r="31" spans="1:13">
      <c r="A31" s="203"/>
      <c r="B31" s="213"/>
      <c r="C31" s="203" t="s">
        <v>758</v>
      </c>
      <c r="D31" s="213"/>
      <c r="E31" s="213"/>
      <c r="F31" s="213"/>
      <c r="G31" s="213"/>
      <c r="H31" s="213"/>
      <c r="I31" s="213"/>
      <c r="J31" s="213"/>
    </row>
    <row r="32" spans="1:13">
      <c r="A32" s="203"/>
      <c r="B32" s="213"/>
      <c r="C32" s="213"/>
      <c r="D32" s="213"/>
      <c r="E32" s="213"/>
      <c r="F32" s="213"/>
      <c r="G32" s="213"/>
      <c r="H32" s="213"/>
      <c r="I32" s="213"/>
      <c r="J32" s="213"/>
    </row>
    <row r="33" spans="1:10" ht="15.75">
      <c r="A33" s="203"/>
      <c r="B33" s="409"/>
      <c r="C33" s="213"/>
      <c r="D33" s="213"/>
      <c r="E33" s="213"/>
      <c r="F33" s="213"/>
      <c r="G33" s="213"/>
      <c r="H33" s="213"/>
      <c r="I33" s="213"/>
      <c r="J33" s="213"/>
    </row>
    <row r="34" spans="1:10">
      <c r="B34" s="203"/>
      <c r="C34" s="203"/>
      <c r="D34" s="203"/>
      <c r="E34" s="203"/>
      <c r="F34" s="203"/>
      <c r="G34" s="203"/>
    </row>
    <row r="35" spans="1:10">
      <c r="B35" s="203"/>
      <c r="C35" s="203"/>
      <c r="D35" s="203"/>
      <c r="E35" s="203"/>
      <c r="F35" s="203"/>
      <c r="G35" s="203"/>
    </row>
  </sheetData>
  <mergeCells count="10">
    <mergeCell ref="N2:O2"/>
    <mergeCell ref="B6:E6"/>
    <mergeCell ref="B8:J8"/>
    <mergeCell ref="B11:K11"/>
    <mergeCell ref="C17:K17"/>
    <mergeCell ref="C28:K28"/>
    <mergeCell ref="C27:M27"/>
    <mergeCell ref="C25:K25"/>
    <mergeCell ref="C26:K26"/>
    <mergeCell ref="E2:G2"/>
  </mergeCells>
  <hyperlinks>
    <hyperlink ref="B6" r:id="rId1"/>
    <hyperlink ref="N2:O2" location="Main!A1" display="Return to Main"/>
    <hyperlink ref="B6:E6" r:id="rId2" display="Link to Army Cost and Economics"/>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2:M150"/>
  <sheetViews>
    <sheetView showGridLines="0" showRowColHeaders="0" topLeftCell="G1" workbookViewId="0">
      <selection activeCell="G4" sqref="G4"/>
    </sheetView>
  </sheetViews>
  <sheetFormatPr defaultColWidth="1.7109375" defaultRowHeight="12.75" customHeight="1"/>
  <cols>
    <col min="1" max="1" width="8.7109375" style="134" hidden="1" customWidth="1"/>
    <col min="2" max="2" width="5.85546875" style="134" hidden="1" customWidth="1"/>
    <col min="3" max="3" width="16.42578125" style="115" hidden="1" customWidth="1"/>
    <col min="4" max="4" width="22.28515625" style="115" hidden="1" customWidth="1"/>
    <col min="5" max="5" width="15.140625" style="134" hidden="1" customWidth="1"/>
    <col min="6" max="6" width="46.5703125" style="134" hidden="1" customWidth="1"/>
    <col min="7" max="7" width="77.5703125" style="134" customWidth="1"/>
    <col min="8" max="8" width="41.85546875" style="134" hidden="1" customWidth="1"/>
    <col min="9" max="9" width="17.7109375" style="134" hidden="1" customWidth="1"/>
    <col min="10" max="10" width="11.28515625" style="134" customWidth="1"/>
    <col min="11" max="11" width="12.7109375" style="134" customWidth="1"/>
    <col min="12" max="12" width="13" style="134" customWidth="1"/>
    <col min="13" max="16384" width="1.7109375" style="134"/>
  </cols>
  <sheetData>
    <row r="2" spans="1:13" ht="28.15" customHeight="1">
      <c r="G2" s="631" t="s">
        <v>230</v>
      </c>
    </row>
    <row r="3" spans="1:13" s="135" customFormat="1" ht="14.25" customHeight="1">
      <c r="C3" s="145"/>
      <c r="D3" s="145"/>
      <c r="E3" s="135" t="str">
        <f>IF(B7="*a*","1985","1970")</f>
        <v>1970</v>
      </c>
      <c r="H3" s="135" t="s">
        <v>295</v>
      </c>
    </row>
    <row r="4" spans="1:13" s="135" customFormat="1" ht="12.75" customHeight="1">
      <c r="A4" s="146"/>
      <c r="C4" s="145"/>
      <c r="D4" s="146"/>
      <c r="E4" s="146"/>
      <c r="G4" s="147"/>
      <c r="H4" s="135" t="s">
        <v>276</v>
      </c>
      <c r="I4" s="134" t="s">
        <v>284</v>
      </c>
    </row>
    <row r="5" spans="1:13" s="135" customFormat="1" ht="12.75" customHeight="1">
      <c r="A5" s="141"/>
      <c r="C5" s="145"/>
      <c r="D5" s="142"/>
      <c r="E5" s="142"/>
      <c r="F5" s="144"/>
      <c r="G5" s="142"/>
      <c r="H5" s="141" t="s">
        <v>274</v>
      </c>
      <c r="I5" s="134" t="s">
        <v>278</v>
      </c>
      <c r="J5" s="142"/>
      <c r="K5" s="143"/>
      <c r="L5" s="141"/>
      <c r="M5" s="142"/>
    </row>
    <row r="6" spans="1:13" s="140" customFormat="1" ht="12.75" customHeight="1">
      <c r="A6" s="135"/>
      <c r="B6" s="147" t="s">
        <v>289</v>
      </c>
      <c r="C6" s="145"/>
      <c r="D6" s="135"/>
      <c r="E6" s="146"/>
      <c r="F6" s="146"/>
      <c r="G6" s="135"/>
      <c r="H6" s="140" t="s">
        <v>277</v>
      </c>
      <c r="I6" s="134" t="s">
        <v>282</v>
      </c>
    </row>
    <row r="7" spans="1:13" s="140" customFormat="1" ht="12.75" customHeight="1">
      <c r="A7" s="135"/>
      <c r="B7" s="149" t="str">
        <f>I5</f>
        <v>*n*</v>
      </c>
      <c r="C7" s="145"/>
      <c r="D7" s="142"/>
      <c r="E7" s="142"/>
      <c r="F7" s="142"/>
      <c r="G7" s="142"/>
      <c r="H7" s="140" t="s">
        <v>299</v>
      </c>
      <c r="I7" s="135" t="s">
        <v>283</v>
      </c>
    </row>
    <row r="8" spans="1:13" s="140" customFormat="1" ht="12.75" customHeight="1">
      <c r="A8" s="141"/>
      <c r="B8" s="135"/>
      <c r="C8" s="154"/>
      <c r="F8" s="135"/>
      <c r="G8" s="148"/>
      <c r="H8" s="140" t="s">
        <v>299</v>
      </c>
      <c r="I8" s="135" t="s">
        <v>283</v>
      </c>
    </row>
    <row r="9" spans="1:13" s="140" customFormat="1" ht="12.75" customHeight="1">
      <c r="A9" s="141"/>
      <c r="B9" s="135"/>
      <c r="C9" s="154"/>
      <c r="F9" s="135"/>
      <c r="G9" s="148"/>
      <c r="I9" s="135"/>
    </row>
    <row r="10" spans="1:13" ht="12.75" customHeight="1">
      <c r="B10" s="150" t="s">
        <v>289</v>
      </c>
      <c r="C10" s="155" t="s">
        <v>285</v>
      </c>
      <c r="D10" s="144" t="s">
        <v>287</v>
      </c>
      <c r="E10" s="151" t="s">
        <v>288</v>
      </c>
      <c r="F10" s="150" t="s">
        <v>286</v>
      </c>
      <c r="G10" s="144" t="s">
        <v>290</v>
      </c>
    </row>
    <row r="11" spans="1:13" ht="12.75" customHeight="1">
      <c r="A11" s="134">
        <v>1</v>
      </c>
      <c r="B11" s="134" t="s">
        <v>279</v>
      </c>
      <c r="C11" s="115">
        <v>4</v>
      </c>
      <c r="D11" s="136" t="s">
        <v>67</v>
      </c>
      <c r="E11" s="137">
        <v>1506</v>
      </c>
      <c r="F11" s="134" t="s">
        <v>58</v>
      </c>
      <c r="G11" s="135" t="s">
        <v>158</v>
      </c>
    </row>
    <row r="12" spans="1:13" ht="12.75" customHeight="1">
      <c r="A12" s="134">
        <f>+A11+1</f>
        <v>2</v>
      </c>
      <c r="B12" s="134" t="s">
        <v>279</v>
      </c>
      <c r="C12" s="115">
        <v>20</v>
      </c>
      <c r="D12" s="136" t="s">
        <v>125</v>
      </c>
      <c r="E12" s="137"/>
      <c r="G12" s="134" t="s">
        <v>298</v>
      </c>
    </row>
    <row r="13" spans="1:13" ht="12.75" customHeight="1">
      <c r="A13" s="134">
        <f t="shared" ref="A13:A76" si="0">+A12+1</f>
        <v>3</v>
      </c>
      <c r="B13" s="134" t="s">
        <v>279</v>
      </c>
      <c r="C13" s="115">
        <v>38</v>
      </c>
      <c r="D13" s="136" t="s">
        <v>126</v>
      </c>
      <c r="E13" s="137">
        <v>525</v>
      </c>
      <c r="G13" s="134" t="s">
        <v>262</v>
      </c>
    </row>
    <row r="14" spans="1:13" ht="12.75" customHeight="1">
      <c r="A14" s="134">
        <f t="shared" si="0"/>
        <v>4</v>
      </c>
      <c r="B14" s="134" t="s">
        <v>398</v>
      </c>
      <c r="C14" s="115">
        <v>26</v>
      </c>
      <c r="D14" s="114" t="s">
        <v>645</v>
      </c>
      <c r="E14" s="137" t="s">
        <v>91</v>
      </c>
      <c r="F14" s="134" t="s">
        <v>60</v>
      </c>
      <c r="G14" s="521" t="s">
        <v>697</v>
      </c>
    </row>
    <row r="15" spans="1:13" ht="12.75" customHeight="1">
      <c r="A15" s="134">
        <f t="shared" si="0"/>
        <v>5</v>
      </c>
      <c r="B15" s="134" t="s">
        <v>398</v>
      </c>
      <c r="C15" s="115">
        <v>33</v>
      </c>
      <c r="D15" s="136" t="s">
        <v>379</v>
      </c>
      <c r="E15" s="137">
        <v>810</v>
      </c>
      <c r="G15" s="163" t="s">
        <v>294</v>
      </c>
    </row>
    <row r="16" spans="1:13" ht="12.75" customHeight="1">
      <c r="A16" s="134">
        <f t="shared" si="0"/>
        <v>6</v>
      </c>
      <c r="B16" s="134" t="s">
        <v>280</v>
      </c>
      <c r="C16" s="115">
        <v>23</v>
      </c>
      <c r="D16" s="136" t="s">
        <v>242</v>
      </c>
      <c r="E16" s="137">
        <v>7030</v>
      </c>
      <c r="F16" s="134" t="s">
        <v>58</v>
      </c>
      <c r="G16" s="134" t="s">
        <v>199</v>
      </c>
    </row>
    <row r="17" spans="1:7" ht="12.75" customHeight="1">
      <c r="A17" s="134">
        <f t="shared" si="0"/>
        <v>7</v>
      </c>
      <c r="B17" s="134" t="s">
        <v>280</v>
      </c>
      <c r="C17" s="115">
        <v>22</v>
      </c>
      <c r="D17" s="136" t="s">
        <v>243</v>
      </c>
      <c r="E17" s="137">
        <v>7035</v>
      </c>
      <c r="F17" s="134" t="s">
        <v>58</v>
      </c>
      <c r="G17" s="134" t="s">
        <v>200</v>
      </c>
    </row>
    <row r="18" spans="1:7" ht="12.75" customHeight="1">
      <c r="A18" s="134">
        <f t="shared" si="0"/>
        <v>8</v>
      </c>
      <c r="B18" s="134" t="s">
        <v>280</v>
      </c>
      <c r="C18" s="115">
        <v>49</v>
      </c>
      <c r="D18" s="138" t="s">
        <v>244</v>
      </c>
      <c r="E18" s="137" t="s">
        <v>122</v>
      </c>
      <c r="G18" s="138" t="s">
        <v>201</v>
      </c>
    </row>
    <row r="19" spans="1:7" ht="12.75" customHeight="1">
      <c r="A19" s="134">
        <f t="shared" si="0"/>
        <v>9</v>
      </c>
      <c r="B19" s="134" t="s">
        <v>398</v>
      </c>
      <c r="C19" s="115">
        <v>27</v>
      </c>
      <c r="D19" s="114" t="s">
        <v>643</v>
      </c>
      <c r="E19" s="137" t="s">
        <v>91</v>
      </c>
      <c r="F19" s="134" t="s">
        <v>62</v>
      </c>
      <c r="G19" s="521" t="s">
        <v>698</v>
      </c>
    </row>
    <row r="20" spans="1:7" ht="12.75" customHeight="1">
      <c r="A20" s="134">
        <f t="shared" si="0"/>
        <v>10</v>
      </c>
      <c r="B20" s="134" t="s">
        <v>398</v>
      </c>
      <c r="C20" s="115">
        <v>9</v>
      </c>
      <c r="D20" s="114" t="s">
        <v>644</v>
      </c>
      <c r="E20" s="137" t="s">
        <v>103</v>
      </c>
      <c r="F20" s="134" t="s">
        <v>59</v>
      </c>
      <c r="G20" s="521" t="s">
        <v>703</v>
      </c>
    </row>
    <row r="21" spans="1:7" ht="12.75" customHeight="1">
      <c r="A21" s="134">
        <f t="shared" si="0"/>
        <v>11</v>
      </c>
      <c r="B21" s="134" t="s">
        <v>279</v>
      </c>
      <c r="C21" s="115">
        <v>51</v>
      </c>
      <c r="D21" s="138" t="s">
        <v>217</v>
      </c>
      <c r="E21" s="137" t="s">
        <v>122</v>
      </c>
      <c r="G21" s="138" t="s">
        <v>181</v>
      </c>
    </row>
    <row r="22" spans="1:7" ht="12.75" customHeight="1">
      <c r="A22" s="134">
        <v>12</v>
      </c>
      <c r="B22" s="521" t="s">
        <v>649</v>
      </c>
      <c r="C22" s="115">
        <v>42</v>
      </c>
      <c r="D22" s="180" t="s">
        <v>306</v>
      </c>
      <c r="E22" s="137"/>
      <c r="G22" s="183" t="s">
        <v>307</v>
      </c>
    </row>
    <row r="23" spans="1:7" ht="12.75" customHeight="1">
      <c r="A23" s="134">
        <f>+A22+1</f>
        <v>13</v>
      </c>
      <c r="B23" s="134" t="s">
        <v>279</v>
      </c>
      <c r="C23" s="115">
        <v>2</v>
      </c>
      <c r="D23" s="136" t="s">
        <v>227</v>
      </c>
      <c r="E23" s="137">
        <v>1205</v>
      </c>
      <c r="F23" s="134" t="s">
        <v>56</v>
      </c>
      <c r="G23" s="134" t="s">
        <v>159</v>
      </c>
    </row>
    <row r="24" spans="1:7" ht="12.75" customHeight="1">
      <c r="A24" s="134">
        <f t="shared" si="0"/>
        <v>14</v>
      </c>
      <c r="B24" s="134" t="s">
        <v>279</v>
      </c>
      <c r="C24" s="115">
        <v>28</v>
      </c>
      <c r="D24" s="136" t="s">
        <v>218</v>
      </c>
      <c r="E24" s="137">
        <v>1235</v>
      </c>
      <c r="F24" s="134" t="s">
        <v>380</v>
      </c>
      <c r="G24" s="134" t="s">
        <v>160</v>
      </c>
    </row>
    <row r="25" spans="1:7" ht="12.75" customHeight="1">
      <c r="A25" s="134">
        <f t="shared" si="0"/>
        <v>15</v>
      </c>
      <c r="B25" s="134" t="s">
        <v>281</v>
      </c>
      <c r="C25" s="115">
        <v>52</v>
      </c>
      <c r="D25" s="138" t="s">
        <v>219</v>
      </c>
      <c r="E25" s="137" t="s">
        <v>122</v>
      </c>
      <c r="G25" s="138" t="s">
        <v>180</v>
      </c>
    </row>
    <row r="26" spans="1:7" ht="12.75" customHeight="1">
      <c r="A26" s="134">
        <f t="shared" si="0"/>
        <v>16</v>
      </c>
      <c r="B26" s="134" t="s">
        <v>281</v>
      </c>
      <c r="C26" s="115">
        <v>19</v>
      </c>
      <c r="D26" s="136" t="s">
        <v>245</v>
      </c>
      <c r="E26" s="137">
        <v>1105</v>
      </c>
      <c r="F26" s="134" t="s">
        <v>61</v>
      </c>
      <c r="G26" s="134" t="s">
        <v>161</v>
      </c>
    </row>
    <row r="27" spans="1:7" ht="12.75" customHeight="1">
      <c r="A27" s="134">
        <f t="shared" si="0"/>
        <v>17</v>
      </c>
      <c r="B27" s="134" t="s">
        <v>279</v>
      </c>
      <c r="C27" s="115">
        <v>46</v>
      </c>
      <c r="D27" s="138" t="s">
        <v>220</v>
      </c>
      <c r="E27" s="137" t="s">
        <v>122</v>
      </c>
      <c r="G27" s="138" t="s">
        <v>182</v>
      </c>
    </row>
    <row r="28" spans="1:7" ht="12.75" customHeight="1">
      <c r="A28" s="134">
        <f t="shared" si="0"/>
        <v>18</v>
      </c>
      <c r="B28" s="134" t="s">
        <v>279</v>
      </c>
      <c r="C28" s="115">
        <v>11</v>
      </c>
      <c r="D28" s="136" t="s">
        <v>246</v>
      </c>
      <c r="E28" s="137">
        <v>1453</v>
      </c>
      <c r="F28" s="134" t="s">
        <v>61</v>
      </c>
      <c r="G28" s="134" t="s">
        <v>162</v>
      </c>
    </row>
    <row r="29" spans="1:7" ht="12.75" customHeight="1">
      <c r="A29" s="134">
        <f t="shared" si="0"/>
        <v>19</v>
      </c>
      <c r="B29" s="134" t="s">
        <v>279</v>
      </c>
      <c r="C29" s="115">
        <v>13</v>
      </c>
      <c r="D29" s="136" t="s">
        <v>191</v>
      </c>
      <c r="E29" s="137" t="s">
        <v>93</v>
      </c>
      <c r="F29" s="134" t="s">
        <v>58</v>
      </c>
      <c r="G29" s="134" t="s">
        <v>198</v>
      </c>
    </row>
    <row r="30" spans="1:7" ht="12.75" customHeight="1">
      <c r="A30" s="134">
        <f t="shared" si="0"/>
        <v>20</v>
      </c>
      <c r="B30" s="134" t="s">
        <v>279</v>
      </c>
      <c r="C30" s="115">
        <v>10</v>
      </c>
      <c r="D30" s="139" t="s">
        <v>377</v>
      </c>
      <c r="E30" s="137" t="s">
        <v>93</v>
      </c>
      <c r="F30" s="134" t="s">
        <v>58</v>
      </c>
      <c r="G30" s="521" t="s">
        <v>733</v>
      </c>
    </row>
    <row r="31" spans="1:7" ht="12.75" customHeight="1">
      <c r="A31" s="134">
        <f t="shared" si="0"/>
        <v>21</v>
      </c>
      <c r="B31" s="521" t="s">
        <v>649</v>
      </c>
      <c r="C31" s="115">
        <v>39</v>
      </c>
      <c r="D31" s="136" t="s">
        <v>231</v>
      </c>
      <c r="E31" s="137"/>
      <c r="G31" s="163" t="s">
        <v>232</v>
      </c>
    </row>
    <row r="32" spans="1:7" ht="12.75" customHeight="1">
      <c r="A32" s="134">
        <f t="shared" si="0"/>
        <v>22</v>
      </c>
      <c r="B32" s="134" t="s">
        <v>281</v>
      </c>
      <c r="C32" s="115">
        <v>54</v>
      </c>
      <c r="D32" s="138" t="s">
        <v>383</v>
      </c>
      <c r="E32" s="137" t="s">
        <v>122</v>
      </c>
      <c r="G32" s="138" t="s">
        <v>178</v>
      </c>
    </row>
    <row r="33" spans="1:7" ht="12.75" customHeight="1">
      <c r="A33" s="134">
        <f t="shared" si="0"/>
        <v>23</v>
      </c>
      <c r="B33" s="134" t="s">
        <v>281</v>
      </c>
      <c r="C33" s="115">
        <v>15</v>
      </c>
      <c r="D33" s="136" t="s">
        <v>382</v>
      </c>
      <c r="E33" s="137">
        <v>1106</v>
      </c>
      <c r="F33" s="134" t="s">
        <v>57</v>
      </c>
      <c r="G33" s="134" t="s">
        <v>179</v>
      </c>
    </row>
    <row r="34" spans="1:7" ht="12.75" customHeight="1">
      <c r="A34" s="134">
        <f t="shared" si="0"/>
        <v>24</v>
      </c>
      <c r="B34" s="134" t="s">
        <v>281</v>
      </c>
      <c r="C34" s="115">
        <v>55</v>
      </c>
      <c r="D34" s="138" t="s">
        <v>381</v>
      </c>
      <c r="E34" s="137" t="s">
        <v>122</v>
      </c>
      <c r="G34" s="138" t="s">
        <v>183</v>
      </c>
    </row>
    <row r="35" spans="1:7" ht="12.75" customHeight="1">
      <c r="A35" s="134">
        <f t="shared" si="0"/>
        <v>25</v>
      </c>
      <c r="B35" s="134" t="s">
        <v>279</v>
      </c>
      <c r="C35" s="115">
        <v>44</v>
      </c>
      <c r="D35" s="138" t="s">
        <v>221</v>
      </c>
      <c r="E35" s="137" t="s">
        <v>122</v>
      </c>
      <c r="G35" s="138" t="s">
        <v>169</v>
      </c>
    </row>
    <row r="36" spans="1:7" ht="12.75" customHeight="1">
      <c r="A36" s="134">
        <f t="shared" si="0"/>
        <v>26</v>
      </c>
      <c r="B36" s="134" t="s">
        <v>279</v>
      </c>
      <c r="C36" s="115">
        <v>3</v>
      </c>
      <c r="D36" s="136" t="s">
        <v>123</v>
      </c>
      <c r="E36" s="137">
        <v>1804</v>
      </c>
      <c r="F36" s="134" t="s">
        <v>57</v>
      </c>
      <c r="G36" s="134" t="s">
        <v>170</v>
      </c>
    </row>
    <row r="37" spans="1:7" ht="12.75" customHeight="1">
      <c r="A37" s="134">
        <f t="shared" si="0"/>
        <v>27</v>
      </c>
      <c r="B37" s="134" t="s">
        <v>279</v>
      </c>
      <c r="C37" s="115">
        <v>45</v>
      </c>
      <c r="D37" s="138" t="s">
        <v>222</v>
      </c>
      <c r="E37" s="137" t="s">
        <v>122</v>
      </c>
      <c r="G37" s="138" t="s">
        <v>171</v>
      </c>
    </row>
    <row r="38" spans="1:7" ht="12.75" customHeight="1">
      <c r="A38" s="134">
        <f t="shared" si="0"/>
        <v>28</v>
      </c>
      <c r="B38" s="134" t="s">
        <v>279</v>
      </c>
      <c r="C38" s="115">
        <v>48</v>
      </c>
      <c r="D38" s="138" t="s">
        <v>223</v>
      </c>
      <c r="E38" s="137" t="s">
        <v>122</v>
      </c>
      <c r="G38" s="138" t="s">
        <v>172</v>
      </c>
    </row>
    <row r="39" spans="1:7" ht="12.75" customHeight="1">
      <c r="A39" s="134">
        <f t="shared" si="0"/>
        <v>29</v>
      </c>
      <c r="B39" s="134" t="s">
        <v>279</v>
      </c>
      <c r="C39" s="115">
        <v>29</v>
      </c>
      <c r="D39" s="136" t="s">
        <v>124</v>
      </c>
      <c r="E39" s="137">
        <v>1806</v>
      </c>
      <c r="F39" s="134" t="s">
        <v>57</v>
      </c>
      <c r="G39" s="134" t="s">
        <v>173</v>
      </c>
    </row>
    <row r="40" spans="1:7" ht="12.75" customHeight="1">
      <c r="A40" s="134">
        <f t="shared" si="0"/>
        <v>30</v>
      </c>
      <c r="B40" s="134" t="s">
        <v>279</v>
      </c>
      <c r="C40" s="115">
        <v>6</v>
      </c>
      <c r="D40" s="136" t="s">
        <v>70</v>
      </c>
      <c r="E40" s="137">
        <v>1810</v>
      </c>
      <c r="F40" s="134" t="s">
        <v>58</v>
      </c>
      <c r="G40" s="134" t="s">
        <v>166</v>
      </c>
    </row>
    <row r="41" spans="1:7" ht="12.75" customHeight="1">
      <c r="A41" s="134">
        <f t="shared" si="0"/>
        <v>31</v>
      </c>
      <c r="B41" s="134" t="s">
        <v>280</v>
      </c>
      <c r="C41" s="115">
        <v>21</v>
      </c>
      <c r="D41" s="136" t="s">
        <v>378</v>
      </c>
      <c r="E41" s="137">
        <v>1508</v>
      </c>
      <c r="F41" s="134" t="s">
        <v>58</v>
      </c>
      <c r="G41" s="134" t="s">
        <v>167</v>
      </c>
    </row>
    <row r="42" spans="1:7" ht="12.75" customHeight="1">
      <c r="A42" s="134">
        <f t="shared" si="0"/>
        <v>32</v>
      </c>
      <c r="B42" s="134" t="s">
        <v>281</v>
      </c>
      <c r="C42" s="115">
        <v>16</v>
      </c>
      <c r="D42" s="136" t="s">
        <v>71</v>
      </c>
      <c r="E42" s="137">
        <v>1109</v>
      </c>
      <c r="F42" s="134" t="s">
        <v>58</v>
      </c>
      <c r="G42" s="134" t="s">
        <v>168</v>
      </c>
    </row>
    <row r="43" spans="1:7" ht="12.75" customHeight="1">
      <c r="A43" s="134">
        <f t="shared" si="0"/>
        <v>33</v>
      </c>
      <c r="B43" s="521" t="s">
        <v>649</v>
      </c>
      <c r="C43" s="115">
        <v>40</v>
      </c>
      <c r="D43" s="136" t="s">
        <v>233</v>
      </c>
      <c r="E43" s="137"/>
      <c r="G43" s="163" t="s">
        <v>234</v>
      </c>
    </row>
    <row r="44" spans="1:7" ht="12.75" customHeight="1">
      <c r="A44" s="134">
        <f>+A43+1</f>
        <v>34</v>
      </c>
      <c r="B44" s="134" t="s">
        <v>279</v>
      </c>
      <c r="C44" s="115">
        <v>43</v>
      </c>
      <c r="D44" s="138" t="s">
        <v>224</v>
      </c>
      <c r="E44" s="137" t="s">
        <v>122</v>
      </c>
      <c r="G44" s="134" t="s">
        <v>174</v>
      </c>
    </row>
    <row r="45" spans="1:7" ht="12.75" customHeight="1">
      <c r="A45" s="134">
        <v>35</v>
      </c>
      <c r="B45" s="521" t="s">
        <v>649</v>
      </c>
      <c r="C45" s="115">
        <v>41</v>
      </c>
      <c r="D45" s="153" t="s">
        <v>304</v>
      </c>
      <c r="E45" s="137"/>
      <c r="G45" s="523" t="s">
        <v>305</v>
      </c>
    </row>
    <row r="46" spans="1:7" ht="12.75" customHeight="1">
      <c r="A46" s="134">
        <f>+A45+1</f>
        <v>36</v>
      </c>
      <c r="B46" s="134" t="s">
        <v>279</v>
      </c>
      <c r="C46" s="145">
        <v>1</v>
      </c>
      <c r="D46" s="136" t="s">
        <v>105</v>
      </c>
      <c r="E46" s="137">
        <v>1319</v>
      </c>
      <c r="F46" s="134" t="s">
        <v>104</v>
      </c>
      <c r="G46" s="134" t="s">
        <v>165</v>
      </c>
    </row>
    <row r="47" spans="1:7" ht="12.75" customHeight="1">
      <c r="A47" s="134">
        <f t="shared" si="0"/>
        <v>37</v>
      </c>
      <c r="B47" s="134" t="s">
        <v>281</v>
      </c>
      <c r="C47" s="115">
        <v>53</v>
      </c>
      <c r="D47" s="138" t="s">
        <v>225</v>
      </c>
      <c r="E47" s="137" t="s">
        <v>122</v>
      </c>
      <c r="G47" s="138" t="s">
        <v>175</v>
      </c>
    </row>
    <row r="48" spans="1:7" ht="12.75" customHeight="1">
      <c r="A48" s="134">
        <f t="shared" si="0"/>
        <v>38</v>
      </c>
      <c r="B48" s="134" t="s">
        <v>281</v>
      </c>
      <c r="C48" s="115">
        <v>36</v>
      </c>
      <c r="D48" s="136" t="s">
        <v>247</v>
      </c>
      <c r="E48" s="137">
        <v>1108</v>
      </c>
      <c r="F48" s="134" t="s">
        <v>61</v>
      </c>
      <c r="G48" s="134" t="s">
        <v>297</v>
      </c>
    </row>
    <row r="49" spans="1:7" ht="12.75" customHeight="1">
      <c r="A49" s="134">
        <f t="shared" si="0"/>
        <v>39</v>
      </c>
      <c r="B49" s="134" t="s">
        <v>279</v>
      </c>
      <c r="C49" s="115">
        <v>47</v>
      </c>
      <c r="D49" s="138" t="s">
        <v>226</v>
      </c>
      <c r="E49" s="137" t="s">
        <v>122</v>
      </c>
      <c r="G49" s="138" t="s">
        <v>176</v>
      </c>
    </row>
    <row r="50" spans="1:7" ht="12.75" customHeight="1">
      <c r="A50" s="134">
        <f t="shared" si="0"/>
        <v>40</v>
      </c>
      <c r="B50" s="134" t="s">
        <v>279</v>
      </c>
      <c r="C50" s="115">
        <v>32</v>
      </c>
      <c r="D50" s="136" t="s">
        <v>248</v>
      </c>
      <c r="E50" s="137">
        <v>1405</v>
      </c>
      <c r="F50" s="134" t="s">
        <v>61</v>
      </c>
      <c r="G50" s="134" t="s">
        <v>177</v>
      </c>
    </row>
    <row r="51" spans="1:7" ht="12.75" customHeight="1">
      <c r="A51" s="134">
        <f t="shared" si="0"/>
        <v>41</v>
      </c>
      <c r="B51" s="134" t="s">
        <v>279</v>
      </c>
      <c r="C51" s="115">
        <v>7</v>
      </c>
      <c r="D51" s="136" t="s">
        <v>69</v>
      </c>
      <c r="E51" s="137">
        <v>1611</v>
      </c>
      <c r="F51" s="134" t="s">
        <v>58</v>
      </c>
      <c r="G51" s="134" t="s">
        <v>164</v>
      </c>
    </row>
    <row r="52" spans="1:7" ht="12.75" customHeight="1">
      <c r="A52" s="134">
        <f t="shared" si="0"/>
        <v>42</v>
      </c>
      <c r="B52" s="134" t="s">
        <v>279</v>
      </c>
      <c r="C52" s="115">
        <v>8</v>
      </c>
      <c r="D52" s="139" t="s">
        <v>102</v>
      </c>
      <c r="E52" s="137">
        <v>1611</v>
      </c>
      <c r="F52" s="134" t="s">
        <v>58</v>
      </c>
      <c r="G52" s="644" t="s">
        <v>612</v>
      </c>
    </row>
    <row r="53" spans="1:7" ht="12.75" customHeight="1">
      <c r="A53" s="134">
        <f t="shared" si="0"/>
        <v>43</v>
      </c>
      <c r="B53" s="134" t="s">
        <v>279</v>
      </c>
      <c r="C53" s="115">
        <v>5</v>
      </c>
      <c r="D53" s="136" t="s">
        <v>68</v>
      </c>
      <c r="E53" s="137">
        <v>1507</v>
      </c>
      <c r="F53" s="134" t="s">
        <v>58</v>
      </c>
      <c r="G53" s="134" t="s">
        <v>163</v>
      </c>
    </row>
    <row r="54" spans="1:7" ht="12.75" customHeight="1">
      <c r="A54" s="134">
        <f t="shared" si="0"/>
        <v>44</v>
      </c>
      <c r="B54" s="134" t="s">
        <v>152</v>
      </c>
      <c r="C54" s="145">
        <v>57</v>
      </c>
      <c r="D54" s="202" t="s">
        <v>292</v>
      </c>
      <c r="E54" s="203"/>
      <c r="F54" s="203" t="s">
        <v>58</v>
      </c>
      <c r="G54" s="187" t="s">
        <v>313</v>
      </c>
    </row>
    <row r="55" spans="1:7" s="153" customFormat="1" ht="12.75" customHeight="1">
      <c r="A55" s="134">
        <f t="shared" si="0"/>
        <v>45</v>
      </c>
      <c r="B55" s="152" t="s">
        <v>152</v>
      </c>
      <c r="C55" s="154">
        <v>59</v>
      </c>
      <c r="D55" s="202" t="s">
        <v>358</v>
      </c>
      <c r="E55" s="204"/>
      <c r="F55" s="203" t="s">
        <v>58</v>
      </c>
      <c r="G55" s="187" t="s">
        <v>317</v>
      </c>
    </row>
    <row r="56" spans="1:7" s="153" customFormat="1" ht="12.75" customHeight="1">
      <c r="A56" s="134">
        <f t="shared" si="0"/>
        <v>46</v>
      </c>
      <c r="B56" s="153" t="s">
        <v>152</v>
      </c>
      <c r="C56" s="137">
        <v>72</v>
      </c>
      <c r="D56" s="203" t="s">
        <v>125</v>
      </c>
      <c r="E56" s="205"/>
      <c r="F56" s="206"/>
      <c r="G56" s="187" t="s">
        <v>340</v>
      </c>
    </row>
    <row r="57" spans="1:7" s="153" customFormat="1" ht="12.75" customHeight="1">
      <c r="A57" s="134">
        <f t="shared" si="0"/>
        <v>47</v>
      </c>
      <c r="B57" s="153" t="s">
        <v>152</v>
      </c>
      <c r="C57" s="154">
        <v>62</v>
      </c>
      <c r="D57" s="202" t="s">
        <v>352</v>
      </c>
      <c r="E57" s="205"/>
      <c r="F57" s="205"/>
      <c r="G57" s="406" t="s">
        <v>699</v>
      </c>
    </row>
    <row r="58" spans="1:7" s="153" customFormat="1" ht="12.75" customHeight="1">
      <c r="A58" s="134">
        <f t="shared" si="0"/>
        <v>48</v>
      </c>
      <c r="B58" s="153" t="s">
        <v>152</v>
      </c>
      <c r="C58" s="137">
        <v>69</v>
      </c>
      <c r="D58" s="203" t="s">
        <v>361</v>
      </c>
      <c r="E58" s="205"/>
      <c r="F58" s="205"/>
      <c r="G58" s="187" t="s">
        <v>334</v>
      </c>
    </row>
    <row r="59" spans="1:7" s="153" customFormat="1" ht="12.75" customHeight="1">
      <c r="A59" s="134">
        <f t="shared" si="0"/>
        <v>49</v>
      </c>
      <c r="B59" s="153" t="s">
        <v>152</v>
      </c>
      <c r="C59" s="154">
        <v>67</v>
      </c>
      <c r="D59" s="202" t="s">
        <v>356</v>
      </c>
      <c r="E59" s="205"/>
      <c r="F59" s="205"/>
      <c r="G59" s="187" t="s">
        <v>330</v>
      </c>
    </row>
    <row r="60" spans="1:7" s="153" customFormat="1" ht="12.75" customHeight="1">
      <c r="A60" s="134">
        <f t="shared" si="0"/>
        <v>50</v>
      </c>
      <c r="B60" s="153" t="s">
        <v>152</v>
      </c>
      <c r="C60" s="137">
        <v>68</v>
      </c>
      <c r="D60" s="203" t="s">
        <v>357</v>
      </c>
      <c r="E60" s="207"/>
      <c r="F60" s="208"/>
      <c r="G60" s="187" t="s">
        <v>332</v>
      </c>
    </row>
    <row r="61" spans="1:7" s="153" customFormat="1" ht="12.75" customHeight="1">
      <c r="A61" s="134">
        <f t="shared" si="0"/>
        <v>51</v>
      </c>
      <c r="B61" s="153" t="s">
        <v>152</v>
      </c>
      <c r="C61" s="156">
        <v>70</v>
      </c>
      <c r="D61" s="202" t="s">
        <v>362</v>
      </c>
      <c r="E61" s="209"/>
      <c r="F61" s="187"/>
      <c r="G61" s="187" t="s">
        <v>336</v>
      </c>
    </row>
    <row r="62" spans="1:7" ht="12.75" customHeight="1">
      <c r="A62" s="134">
        <f t="shared" si="0"/>
        <v>52</v>
      </c>
      <c r="B62" s="153" t="s">
        <v>152</v>
      </c>
      <c r="C62" s="154">
        <v>71</v>
      </c>
      <c r="D62" s="202" t="s">
        <v>363</v>
      </c>
      <c r="E62" s="209"/>
      <c r="F62" s="187"/>
      <c r="G62" s="187" t="s">
        <v>338</v>
      </c>
    </row>
    <row r="63" spans="1:7" ht="12.75" customHeight="1">
      <c r="A63" s="134">
        <f t="shared" si="0"/>
        <v>53</v>
      </c>
      <c r="B63" s="153" t="s">
        <v>152</v>
      </c>
      <c r="C63" s="154">
        <v>73</v>
      </c>
      <c r="D63" s="202" t="s">
        <v>364</v>
      </c>
      <c r="E63" s="209"/>
      <c r="F63" s="187"/>
      <c r="G63" s="406" t="s">
        <v>700</v>
      </c>
    </row>
    <row r="64" spans="1:7" ht="12.75" customHeight="1">
      <c r="A64" s="134">
        <f t="shared" si="0"/>
        <v>54</v>
      </c>
      <c r="B64" s="153" t="s">
        <v>152</v>
      </c>
      <c r="C64" s="137">
        <v>75</v>
      </c>
      <c r="D64" s="203" t="s">
        <v>417</v>
      </c>
      <c r="E64" s="209"/>
      <c r="F64" s="187"/>
      <c r="G64" s="187" t="s">
        <v>374</v>
      </c>
    </row>
    <row r="65" spans="1:11" ht="12.75" customHeight="1">
      <c r="A65" s="134">
        <f t="shared" si="0"/>
        <v>55</v>
      </c>
      <c r="B65" s="153" t="s">
        <v>152</v>
      </c>
      <c r="C65" s="154">
        <v>74</v>
      </c>
      <c r="D65" s="202" t="s">
        <v>365</v>
      </c>
      <c r="E65" s="209"/>
      <c r="F65" s="187"/>
      <c r="G65" s="187" t="s">
        <v>370</v>
      </c>
    </row>
    <row r="66" spans="1:11" ht="12.75" customHeight="1">
      <c r="A66" s="134">
        <f t="shared" si="0"/>
        <v>56</v>
      </c>
      <c r="B66" s="153" t="s">
        <v>152</v>
      </c>
      <c r="C66" s="137">
        <v>79</v>
      </c>
      <c r="D66" s="203" t="s">
        <v>418</v>
      </c>
      <c r="E66" s="209"/>
      <c r="F66" s="187"/>
      <c r="G66" s="406" t="s">
        <v>701</v>
      </c>
    </row>
    <row r="67" spans="1:11" ht="12.75" customHeight="1">
      <c r="A67" s="134">
        <f t="shared" si="0"/>
        <v>57</v>
      </c>
      <c r="B67" s="153" t="s">
        <v>152</v>
      </c>
      <c r="C67" s="154">
        <v>78</v>
      </c>
      <c r="D67" s="202" t="s">
        <v>367</v>
      </c>
      <c r="E67" s="209"/>
      <c r="F67" s="187"/>
      <c r="G67" s="187" t="s">
        <v>371</v>
      </c>
    </row>
    <row r="68" spans="1:11" ht="12.75" customHeight="1">
      <c r="A68" s="134">
        <f t="shared" si="0"/>
        <v>58</v>
      </c>
      <c r="B68" s="153" t="s">
        <v>152</v>
      </c>
      <c r="C68" s="137">
        <v>77</v>
      </c>
      <c r="D68" s="203" t="s">
        <v>419</v>
      </c>
      <c r="E68" s="209"/>
      <c r="F68" s="187"/>
      <c r="G68" s="187" t="s">
        <v>373</v>
      </c>
    </row>
    <row r="69" spans="1:11" ht="12.75" customHeight="1">
      <c r="A69" s="134">
        <f t="shared" si="0"/>
        <v>59</v>
      </c>
      <c r="B69" s="153" t="s">
        <v>152</v>
      </c>
      <c r="C69" s="137">
        <v>76</v>
      </c>
      <c r="D69" s="203" t="s">
        <v>366</v>
      </c>
      <c r="E69" s="209"/>
      <c r="F69" s="187"/>
      <c r="G69" s="187" t="s">
        <v>372</v>
      </c>
    </row>
    <row r="70" spans="1:11" ht="12.75" customHeight="1">
      <c r="A70" s="134">
        <f t="shared" si="0"/>
        <v>60</v>
      </c>
      <c r="B70" s="153" t="s">
        <v>152</v>
      </c>
      <c r="C70" s="154">
        <v>58</v>
      </c>
      <c r="D70" s="202" t="s">
        <v>293</v>
      </c>
      <c r="E70" s="209"/>
      <c r="F70" s="187" t="s">
        <v>58</v>
      </c>
      <c r="G70" s="187" t="s">
        <v>315</v>
      </c>
    </row>
    <row r="71" spans="1:11" ht="12.75" customHeight="1">
      <c r="A71" s="134">
        <f t="shared" si="0"/>
        <v>61</v>
      </c>
      <c r="B71" s="153" t="s">
        <v>152</v>
      </c>
      <c r="C71" s="154">
        <v>80</v>
      </c>
      <c r="D71" s="202" t="s">
        <v>368</v>
      </c>
      <c r="E71" s="209"/>
      <c r="F71" s="187"/>
      <c r="G71" s="187" t="s">
        <v>349</v>
      </c>
    </row>
    <row r="72" spans="1:11" ht="12.75" customHeight="1">
      <c r="A72" s="134">
        <f t="shared" si="0"/>
        <v>62</v>
      </c>
      <c r="B72" s="153" t="s">
        <v>152</v>
      </c>
      <c r="C72" s="154">
        <v>63</v>
      </c>
      <c r="D72" s="202" t="s">
        <v>351</v>
      </c>
      <c r="E72" s="209"/>
      <c r="F72" s="187" t="s">
        <v>409</v>
      </c>
      <c r="G72" s="187" t="s">
        <v>323</v>
      </c>
    </row>
    <row r="73" spans="1:11" ht="12.75" customHeight="1">
      <c r="A73" s="134">
        <f t="shared" si="0"/>
        <v>63</v>
      </c>
      <c r="B73" s="153" t="s">
        <v>152</v>
      </c>
      <c r="C73" s="154">
        <v>64</v>
      </c>
      <c r="D73" s="202" t="s">
        <v>353</v>
      </c>
      <c r="E73" s="209"/>
      <c r="F73" s="187"/>
      <c r="G73" s="406" t="s">
        <v>702</v>
      </c>
    </row>
    <row r="74" spans="1:11" ht="12.75" customHeight="1">
      <c r="A74" s="134">
        <f t="shared" si="0"/>
        <v>64</v>
      </c>
      <c r="B74" s="153" t="s">
        <v>152</v>
      </c>
      <c r="C74" s="137">
        <v>66</v>
      </c>
      <c r="D74" s="203" t="s">
        <v>355</v>
      </c>
      <c r="E74" s="209"/>
      <c r="F74" s="187"/>
      <c r="G74" s="187" t="s">
        <v>328</v>
      </c>
    </row>
    <row r="75" spans="1:11" ht="12.75" customHeight="1">
      <c r="A75" s="134">
        <f t="shared" si="0"/>
        <v>65</v>
      </c>
      <c r="B75" s="153" t="s">
        <v>152</v>
      </c>
      <c r="C75" s="137">
        <v>65</v>
      </c>
      <c r="D75" s="203" t="s">
        <v>354</v>
      </c>
      <c r="E75" s="209"/>
      <c r="F75" s="187"/>
      <c r="G75" s="187" t="s">
        <v>326</v>
      </c>
    </row>
    <row r="76" spans="1:11" ht="12.75" customHeight="1">
      <c r="A76" s="134">
        <f t="shared" si="0"/>
        <v>66</v>
      </c>
      <c r="B76" s="153" t="s">
        <v>152</v>
      </c>
      <c r="C76" s="135">
        <v>61</v>
      </c>
      <c r="D76" s="202" t="s">
        <v>360</v>
      </c>
      <c r="E76" s="209"/>
      <c r="F76" s="187" t="s">
        <v>58</v>
      </c>
      <c r="G76" s="187" t="s">
        <v>320</v>
      </c>
    </row>
    <row r="77" spans="1:11" ht="12.75" customHeight="1">
      <c r="A77" s="134">
        <f>+A76+1</f>
        <v>67</v>
      </c>
      <c r="B77" s="153" t="s">
        <v>152</v>
      </c>
      <c r="C77" s="137">
        <v>81</v>
      </c>
      <c r="D77" s="203" t="s">
        <v>369</v>
      </c>
      <c r="E77" s="209"/>
      <c r="F77" s="187"/>
      <c r="G77" s="187" t="s">
        <v>408</v>
      </c>
    </row>
    <row r="78" spans="1:11" ht="12.75" customHeight="1">
      <c r="A78" s="134">
        <f>+A77+1</f>
        <v>68</v>
      </c>
      <c r="B78" s="153" t="s">
        <v>152</v>
      </c>
      <c r="C78" s="115">
        <v>56</v>
      </c>
      <c r="D78" s="203" t="s">
        <v>291</v>
      </c>
      <c r="E78" s="209"/>
      <c r="F78" s="187" t="s">
        <v>291</v>
      </c>
      <c r="G78" s="187" t="s">
        <v>311</v>
      </c>
    </row>
    <row r="79" spans="1:11" ht="12.75" customHeight="1">
      <c r="A79" s="134">
        <f>+A78+1</f>
        <v>69</v>
      </c>
      <c r="B79" s="153" t="s">
        <v>152</v>
      </c>
      <c r="C79" s="154">
        <v>60</v>
      </c>
      <c r="D79" s="202" t="s">
        <v>359</v>
      </c>
      <c r="E79" s="209"/>
      <c r="F79" s="187" t="s">
        <v>58</v>
      </c>
      <c r="G79" s="187" t="s">
        <v>402</v>
      </c>
      <c r="K79" s="408" t="s">
        <v>98</v>
      </c>
    </row>
    <row r="80" spans="1:11" ht="12.75" customHeight="1">
      <c r="A80" s="134">
        <v>70</v>
      </c>
      <c r="B80" s="634" t="s">
        <v>279</v>
      </c>
      <c r="C80" s="137">
        <v>12</v>
      </c>
      <c r="D80" s="635" t="s">
        <v>704</v>
      </c>
      <c r="E80" s="636"/>
      <c r="F80" s="637"/>
      <c r="G80" s="638" t="s">
        <v>705</v>
      </c>
    </row>
    <row r="81" spans="2:7" ht="12.75" customHeight="1">
      <c r="B81" s="153"/>
      <c r="C81" s="156"/>
      <c r="D81" s="137"/>
      <c r="E81" s="65"/>
      <c r="F81"/>
      <c r="G81"/>
    </row>
    <row r="82" spans="2:7" ht="12.75" customHeight="1">
      <c r="B82" s="153"/>
      <c r="C82" s="137"/>
      <c r="D82" s="137"/>
      <c r="E82" s="65"/>
      <c r="F82"/>
      <c r="G82"/>
    </row>
    <row r="83" spans="2:7" ht="12.75" customHeight="1">
      <c r="B83" s="135"/>
      <c r="C83" s="137"/>
      <c r="D83" s="137"/>
      <c r="E83" s="65"/>
      <c r="F83"/>
      <c r="G83"/>
    </row>
    <row r="84" spans="2:7" ht="12.75" customHeight="1">
      <c r="C84" s="154"/>
      <c r="D84" s="137"/>
      <c r="E84" s="65"/>
      <c r="F84"/>
      <c r="G84"/>
    </row>
    <row r="85" spans="2:7" ht="12.75" customHeight="1">
      <c r="C85" s="137"/>
      <c r="D85" s="137"/>
      <c r="E85" s="65"/>
      <c r="F85"/>
      <c r="G85"/>
    </row>
    <row r="86" spans="2:7" ht="12.75" customHeight="1">
      <c r="C86" s="137"/>
      <c r="D86" s="137"/>
      <c r="E86" s="65"/>
      <c r="F86"/>
      <c r="G86"/>
    </row>
    <row r="87" spans="2:7" ht="12.75" customHeight="1">
      <c r="C87" s="156"/>
      <c r="D87" s="137"/>
    </row>
    <row r="100" spans="1:7" ht="27" hidden="1" customHeight="1">
      <c r="A100" s="141" t="s">
        <v>289</v>
      </c>
      <c r="B100" s="150" t="s">
        <v>289</v>
      </c>
      <c r="C100" s="155" t="s">
        <v>285</v>
      </c>
      <c r="D100" s="144" t="s">
        <v>287</v>
      </c>
      <c r="E100" s="151" t="s">
        <v>288</v>
      </c>
      <c r="F100" s="150" t="s">
        <v>286</v>
      </c>
      <c r="G100" s="144" t="s">
        <v>290</v>
      </c>
    </row>
    <row r="101" spans="1:7" ht="12.75" hidden="1" customHeight="1">
      <c r="A101" s="134">
        <v>1</v>
      </c>
      <c r="B101" s="134" t="s">
        <v>279</v>
      </c>
      <c r="C101" s="115">
        <v>4</v>
      </c>
      <c r="D101" s="136" t="s">
        <v>67</v>
      </c>
      <c r="E101" s="137">
        <v>1506</v>
      </c>
      <c r="F101" s="134" t="s">
        <v>58</v>
      </c>
      <c r="G101" s="135" t="s">
        <v>158</v>
      </c>
    </row>
    <row r="102" spans="1:7" ht="12.75" hidden="1" customHeight="1">
      <c r="A102" s="134">
        <f>+A101+1</f>
        <v>2</v>
      </c>
      <c r="B102" s="134" t="s">
        <v>279</v>
      </c>
      <c r="C102" s="115">
        <v>20</v>
      </c>
      <c r="D102" s="136" t="s">
        <v>125</v>
      </c>
      <c r="E102" s="137"/>
      <c r="G102" s="134" t="s">
        <v>298</v>
      </c>
    </row>
    <row r="103" spans="1:7" ht="12.75" hidden="1" customHeight="1">
      <c r="A103" s="134">
        <f t="shared" ref="A103:A150" si="1">+A102+1</f>
        <v>3</v>
      </c>
      <c r="B103" s="134" t="s">
        <v>279</v>
      </c>
      <c r="C103" s="115">
        <v>38</v>
      </c>
      <c r="D103" s="136" t="s">
        <v>126</v>
      </c>
      <c r="E103" s="137">
        <v>525</v>
      </c>
      <c r="G103" s="134" t="s">
        <v>262</v>
      </c>
    </row>
    <row r="104" spans="1:7" ht="12.75" hidden="1" customHeight="1">
      <c r="A104" s="134">
        <f t="shared" si="1"/>
        <v>4</v>
      </c>
      <c r="B104" s="134" t="s">
        <v>398</v>
      </c>
      <c r="C104" s="115">
        <v>26</v>
      </c>
      <c r="D104" s="114" t="s">
        <v>645</v>
      </c>
      <c r="E104" s="137" t="s">
        <v>91</v>
      </c>
      <c r="F104" s="134" t="s">
        <v>60</v>
      </c>
      <c r="G104" s="521" t="s">
        <v>697</v>
      </c>
    </row>
    <row r="105" spans="1:7" ht="12.75" hidden="1" customHeight="1">
      <c r="A105" s="134">
        <f t="shared" si="1"/>
        <v>5</v>
      </c>
      <c r="B105" s="134" t="s">
        <v>398</v>
      </c>
      <c r="C105" s="115">
        <v>33</v>
      </c>
      <c r="D105" s="136" t="s">
        <v>379</v>
      </c>
      <c r="E105" s="137">
        <v>810</v>
      </c>
      <c r="G105" s="163" t="s">
        <v>294</v>
      </c>
    </row>
    <row r="106" spans="1:7" ht="12.75" hidden="1" customHeight="1">
      <c r="A106" s="134">
        <f t="shared" si="1"/>
        <v>6</v>
      </c>
      <c r="B106" s="134" t="s">
        <v>280</v>
      </c>
      <c r="C106" s="115">
        <v>23</v>
      </c>
      <c r="D106" s="136" t="s">
        <v>242</v>
      </c>
      <c r="E106" s="137">
        <v>7030</v>
      </c>
      <c r="F106" s="134" t="s">
        <v>58</v>
      </c>
      <c r="G106" s="134" t="s">
        <v>199</v>
      </c>
    </row>
    <row r="107" spans="1:7" ht="12.75" hidden="1" customHeight="1">
      <c r="A107" s="134">
        <f t="shared" si="1"/>
        <v>7</v>
      </c>
      <c r="B107" s="134" t="s">
        <v>280</v>
      </c>
      <c r="C107" s="115">
        <v>22</v>
      </c>
      <c r="D107" s="136" t="s">
        <v>243</v>
      </c>
      <c r="E107" s="137">
        <v>7035</v>
      </c>
      <c r="F107" s="134" t="s">
        <v>58</v>
      </c>
      <c r="G107" s="134" t="s">
        <v>200</v>
      </c>
    </row>
    <row r="108" spans="1:7" ht="12.75" hidden="1" customHeight="1">
      <c r="A108" s="134">
        <f t="shared" si="1"/>
        <v>8</v>
      </c>
      <c r="B108" s="134" t="s">
        <v>280</v>
      </c>
      <c r="C108" s="115">
        <v>49</v>
      </c>
      <c r="D108" s="138" t="s">
        <v>244</v>
      </c>
      <c r="E108" s="137" t="s">
        <v>122</v>
      </c>
      <c r="G108" s="138" t="s">
        <v>201</v>
      </c>
    </row>
    <row r="109" spans="1:7" ht="12.75" hidden="1" customHeight="1">
      <c r="A109" s="134">
        <f t="shared" si="1"/>
        <v>9</v>
      </c>
      <c r="B109" s="134" t="s">
        <v>398</v>
      </c>
      <c r="C109" s="115">
        <v>27</v>
      </c>
      <c r="D109" s="114" t="s">
        <v>643</v>
      </c>
      <c r="E109" s="137" t="s">
        <v>91</v>
      </c>
      <c r="F109" s="134" t="s">
        <v>62</v>
      </c>
      <c r="G109" s="521" t="s">
        <v>698</v>
      </c>
    </row>
    <row r="110" spans="1:7" ht="12.75" hidden="1" customHeight="1">
      <c r="A110" s="134">
        <f t="shared" si="1"/>
        <v>10</v>
      </c>
      <c r="B110" s="134" t="s">
        <v>398</v>
      </c>
      <c r="C110" s="115">
        <v>9</v>
      </c>
      <c r="D110" s="114" t="s">
        <v>644</v>
      </c>
      <c r="E110" s="137" t="s">
        <v>103</v>
      </c>
      <c r="F110" s="134" t="s">
        <v>59</v>
      </c>
      <c r="G110" s="521" t="s">
        <v>703</v>
      </c>
    </row>
    <row r="111" spans="1:7" ht="12.75" hidden="1" customHeight="1">
      <c r="A111" s="134">
        <f t="shared" si="1"/>
        <v>11</v>
      </c>
      <c r="B111" s="134" t="s">
        <v>279</v>
      </c>
      <c r="C111" s="115">
        <v>51</v>
      </c>
      <c r="D111" s="138" t="s">
        <v>217</v>
      </c>
      <c r="E111" s="137" t="s">
        <v>122</v>
      </c>
      <c r="G111" s="138" t="s">
        <v>181</v>
      </c>
    </row>
    <row r="112" spans="1:7" ht="12.75" hidden="1" customHeight="1">
      <c r="A112" s="134">
        <f t="shared" si="1"/>
        <v>12</v>
      </c>
      <c r="B112" s="134" t="s">
        <v>279</v>
      </c>
      <c r="C112" s="115">
        <v>2</v>
      </c>
      <c r="D112" s="136" t="s">
        <v>227</v>
      </c>
      <c r="E112" s="137">
        <v>1205</v>
      </c>
      <c r="F112" s="134" t="s">
        <v>56</v>
      </c>
      <c r="G112" s="134" t="s">
        <v>159</v>
      </c>
    </row>
    <row r="113" spans="1:7" ht="12.75" hidden="1" customHeight="1">
      <c r="A113" s="134">
        <f t="shared" si="1"/>
        <v>13</v>
      </c>
      <c r="B113" s="134" t="s">
        <v>279</v>
      </c>
      <c r="C113" s="115">
        <v>28</v>
      </c>
      <c r="D113" s="136" t="s">
        <v>218</v>
      </c>
      <c r="E113" s="137">
        <v>1235</v>
      </c>
      <c r="F113" s="134" t="s">
        <v>380</v>
      </c>
      <c r="G113" s="134" t="s">
        <v>160</v>
      </c>
    </row>
    <row r="114" spans="1:7" ht="12.75" hidden="1" customHeight="1">
      <c r="A114" s="134">
        <f t="shared" si="1"/>
        <v>14</v>
      </c>
      <c r="B114" s="134" t="s">
        <v>279</v>
      </c>
      <c r="C114" s="115">
        <v>46</v>
      </c>
      <c r="D114" s="138" t="s">
        <v>220</v>
      </c>
      <c r="E114" s="137" t="s">
        <v>122</v>
      </c>
      <c r="G114" s="138" t="s">
        <v>182</v>
      </c>
    </row>
    <row r="115" spans="1:7" ht="12.75" hidden="1" customHeight="1">
      <c r="A115" s="134">
        <f t="shared" si="1"/>
        <v>15</v>
      </c>
      <c r="B115" s="134" t="s">
        <v>279</v>
      </c>
      <c r="C115" s="115">
        <v>11</v>
      </c>
      <c r="D115" s="136" t="s">
        <v>246</v>
      </c>
      <c r="E115" s="137">
        <v>1453</v>
      </c>
      <c r="F115" s="134" t="s">
        <v>61</v>
      </c>
      <c r="G115" s="134" t="s">
        <v>162</v>
      </c>
    </row>
    <row r="116" spans="1:7" ht="12.75" hidden="1" customHeight="1">
      <c r="A116" s="134">
        <f t="shared" si="1"/>
        <v>16</v>
      </c>
      <c r="B116" s="134" t="s">
        <v>279</v>
      </c>
      <c r="C116" s="115">
        <v>13</v>
      </c>
      <c r="D116" s="136" t="s">
        <v>191</v>
      </c>
      <c r="E116" s="137" t="s">
        <v>93</v>
      </c>
      <c r="F116" s="134" t="s">
        <v>58</v>
      </c>
      <c r="G116" s="134" t="s">
        <v>198</v>
      </c>
    </row>
    <row r="117" spans="1:7" ht="12.75" hidden="1" customHeight="1">
      <c r="A117" s="134">
        <f t="shared" si="1"/>
        <v>17</v>
      </c>
      <c r="B117" s="134" t="s">
        <v>279</v>
      </c>
      <c r="C117" s="115">
        <v>10</v>
      </c>
      <c r="D117" s="139" t="s">
        <v>377</v>
      </c>
      <c r="E117" s="137" t="s">
        <v>93</v>
      </c>
      <c r="F117" s="134" t="s">
        <v>58</v>
      </c>
      <c r="G117" s="521" t="s">
        <v>733</v>
      </c>
    </row>
    <row r="118" spans="1:7" ht="12.75" hidden="1" customHeight="1">
      <c r="A118" s="134">
        <f t="shared" si="1"/>
        <v>18</v>
      </c>
      <c r="B118" s="134" t="s">
        <v>279</v>
      </c>
      <c r="C118" s="115">
        <v>44</v>
      </c>
      <c r="D118" s="138" t="s">
        <v>221</v>
      </c>
      <c r="E118" s="137" t="s">
        <v>122</v>
      </c>
      <c r="G118" s="138" t="s">
        <v>169</v>
      </c>
    </row>
    <row r="119" spans="1:7" ht="12.75" hidden="1" customHeight="1">
      <c r="A119" s="134">
        <f t="shared" si="1"/>
        <v>19</v>
      </c>
      <c r="B119" s="134" t="s">
        <v>279</v>
      </c>
      <c r="C119" s="115">
        <v>3</v>
      </c>
      <c r="D119" s="136" t="s">
        <v>123</v>
      </c>
      <c r="E119" s="137">
        <v>1804</v>
      </c>
      <c r="F119" s="134" t="s">
        <v>57</v>
      </c>
      <c r="G119" s="134" t="s">
        <v>170</v>
      </c>
    </row>
    <row r="120" spans="1:7" ht="12.75" hidden="1" customHeight="1">
      <c r="A120" s="134">
        <f t="shared" si="1"/>
        <v>20</v>
      </c>
      <c r="B120" s="134" t="s">
        <v>279</v>
      </c>
      <c r="C120" s="115">
        <v>45</v>
      </c>
      <c r="D120" s="138" t="s">
        <v>222</v>
      </c>
      <c r="E120" s="137" t="s">
        <v>122</v>
      </c>
      <c r="G120" s="138" t="s">
        <v>171</v>
      </c>
    </row>
    <row r="121" spans="1:7" ht="12.75" hidden="1" customHeight="1">
      <c r="A121" s="134">
        <f t="shared" si="1"/>
        <v>21</v>
      </c>
      <c r="B121" s="134" t="s">
        <v>279</v>
      </c>
      <c r="C121" s="115">
        <v>48</v>
      </c>
      <c r="D121" s="138" t="s">
        <v>223</v>
      </c>
      <c r="E121" s="137" t="s">
        <v>122</v>
      </c>
      <c r="G121" s="138" t="s">
        <v>172</v>
      </c>
    </row>
    <row r="122" spans="1:7" ht="12.75" hidden="1" customHeight="1">
      <c r="A122" s="134">
        <f t="shared" si="1"/>
        <v>22</v>
      </c>
      <c r="B122" s="134" t="s">
        <v>279</v>
      </c>
      <c r="C122" s="115">
        <v>29</v>
      </c>
      <c r="D122" s="136" t="s">
        <v>124</v>
      </c>
      <c r="E122" s="137">
        <v>1806</v>
      </c>
      <c r="F122" s="134" t="s">
        <v>57</v>
      </c>
      <c r="G122" s="134" t="s">
        <v>173</v>
      </c>
    </row>
    <row r="123" spans="1:7" ht="12.75" hidden="1" customHeight="1">
      <c r="A123" s="134">
        <f t="shared" si="1"/>
        <v>23</v>
      </c>
      <c r="B123" s="134" t="s">
        <v>279</v>
      </c>
      <c r="C123" s="115">
        <v>6</v>
      </c>
      <c r="D123" s="136" t="s">
        <v>70</v>
      </c>
      <c r="E123" s="137">
        <v>1810</v>
      </c>
      <c r="F123" s="134" t="s">
        <v>58</v>
      </c>
      <c r="G123" s="134" t="s">
        <v>166</v>
      </c>
    </row>
    <row r="124" spans="1:7" ht="12.75" hidden="1" customHeight="1">
      <c r="A124" s="134">
        <f t="shared" si="1"/>
        <v>24</v>
      </c>
      <c r="B124" s="134" t="s">
        <v>280</v>
      </c>
      <c r="C124" s="115">
        <v>21</v>
      </c>
      <c r="D124" s="136" t="s">
        <v>378</v>
      </c>
      <c r="E124" s="137">
        <v>1508</v>
      </c>
      <c r="F124" s="134" t="s">
        <v>58</v>
      </c>
      <c r="G124" s="134" t="s">
        <v>167</v>
      </c>
    </row>
    <row r="125" spans="1:7" ht="12.75" hidden="1" customHeight="1">
      <c r="A125" s="134">
        <f t="shared" si="1"/>
        <v>25</v>
      </c>
      <c r="B125" s="134" t="s">
        <v>279</v>
      </c>
      <c r="C125" s="115">
        <v>43</v>
      </c>
      <c r="D125" s="138" t="s">
        <v>224</v>
      </c>
      <c r="E125" s="137" t="s">
        <v>122</v>
      </c>
      <c r="G125" s="134" t="s">
        <v>174</v>
      </c>
    </row>
    <row r="126" spans="1:7" ht="12.75" hidden="1" customHeight="1">
      <c r="A126" s="134">
        <f t="shared" si="1"/>
        <v>26</v>
      </c>
      <c r="B126" s="134" t="s">
        <v>279</v>
      </c>
      <c r="C126" s="145">
        <v>1</v>
      </c>
      <c r="D126" s="136" t="s">
        <v>105</v>
      </c>
      <c r="E126" s="137">
        <v>1319</v>
      </c>
      <c r="F126" s="134" t="s">
        <v>104</v>
      </c>
      <c r="G126" s="134" t="s">
        <v>165</v>
      </c>
    </row>
    <row r="127" spans="1:7" ht="12.75" hidden="1" customHeight="1">
      <c r="A127" s="134">
        <f t="shared" si="1"/>
        <v>27</v>
      </c>
      <c r="B127" s="134" t="s">
        <v>279</v>
      </c>
      <c r="C127" s="115">
        <v>47</v>
      </c>
      <c r="D127" s="138" t="s">
        <v>226</v>
      </c>
      <c r="E127" s="137" t="s">
        <v>122</v>
      </c>
      <c r="G127" s="138" t="s">
        <v>176</v>
      </c>
    </row>
    <row r="128" spans="1:7" ht="12.75" hidden="1" customHeight="1">
      <c r="A128" s="134">
        <f t="shared" si="1"/>
        <v>28</v>
      </c>
      <c r="B128" s="134" t="s">
        <v>279</v>
      </c>
      <c r="C128" s="115">
        <v>32</v>
      </c>
      <c r="D128" s="136" t="s">
        <v>248</v>
      </c>
      <c r="E128" s="137">
        <v>1405</v>
      </c>
      <c r="F128" s="134" t="s">
        <v>61</v>
      </c>
      <c r="G128" s="134" t="s">
        <v>177</v>
      </c>
    </row>
    <row r="129" spans="1:7" ht="12.75" hidden="1" customHeight="1">
      <c r="A129" s="134">
        <f t="shared" si="1"/>
        <v>29</v>
      </c>
      <c r="B129" s="134" t="s">
        <v>279</v>
      </c>
      <c r="C129" s="115">
        <v>7</v>
      </c>
      <c r="D129" s="136" t="s">
        <v>69</v>
      </c>
      <c r="E129" s="137">
        <v>1611</v>
      </c>
      <c r="F129" s="134" t="s">
        <v>58</v>
      </c>
      <c r="G129" s="134" t="s">
        <v>164</v>
      </c>
    </row>
    <row r="130" spans="1:7" ht="12.75" hidden="1" customHeight="1">
      <c r="A130" s="134">
        <f t="shared" si="1"/>
        <v>30</v>
      </c>
      <c r="B130" s="134" t="s">
        <v>279</v>
      </c>
      <c r="C130" s="115">
        <v>8</v>
      </c>
      <c r="D130" s="139" t="s">
        <v>102</v>
      </c>
      <c r="E130" s="137">
        <v>1611</v>
      </c>
      <c r="F130" s="134" t="s">
        <v>58</v>
      </c>
      <c r="G130" s="644" t="s">
        <v>612</v>
      </c>
    </row>
    <row r="131" spans="1:7" ht="12.75" hidden="1" customHeight="1">
      <c r="A131" s="134">
        <f t="shared" si="1"/>
        <v>31</v>
      </c>
      <c r="B131" s="134" t="s">
        <v>279</v>
      </c>
      <c r="C131" s="115">
        <v>5</v>
      </c>
      <c r="D131" s="136" t="s">
        <v>68</v>
      </c>
      <c r="E131" s="137">
        <v>1507</v>
      </c>
      <c r="F131" s="134" t="s">
        <v>58</v>
      </c>
      <c r="G131" s="134" t="s">
        <v>163</v>
      </c>
    </row>
    <row r="132" spans="1:7" ht="12.75" hidden="1" customHeight="1">
      <c r="A132" s="134">
        <f t="shared" si="1"/>
        <v>32</v>
      </c>
      <c r="B132" s="634" t="s">
        <v>279</v>
      </c>
      <c r="C132" s="137">
        <v>12</v>
      </c>
      <c r="D132" s="635" t="s">
        <v>704</v>
      </c>
      <c r="E132" s="636"/>
      <c r="F132" s="637"/>
      <c r="G132" s="638" t="s">
        <v>705</v>
      </c>
    </row>
    <row r="133" spans="1:7" ht="12.75" hidden="1" customHeight="1">
      <c r="A133" s="134">
        <f t="shared" si="1"/>
        <v>33</v>
      </c>
      <c r="D133" s="136"/>
      <c r="E133" s="137"/>
    </row>
    <row r="134" spans="1:7" ht="12.75" hidden="1" customHeight="1">
      <c r="A134" s="134">
        <f t="shared" si="1"/>
        <v>34</v>
      </c>
      <c r="D134" s="139"/>
      <c r="E134" s="137"/>
      <c r="G134" s="521"/>
    </row>
    <row r="135" spans="1:7" ht="12.75" hidden="1" customHeight="1">
      <c r="A135" s="134">
        <f t="shared" si="1"/>
        <v>35</v>
      </c>
      <c r="D135" s="136"/>
      <c r="E135" s="137"/>
    </row>
    <row r="136" spans="1:7" ht="12.75" hidden="1" customHeight="1">
      <c r="A136" s="134">
        <f t="shared" si="1"/>
        <v>36</v>
      </c>
    </row>
    <row r="137" spans="1:7" ht="12.75" hidden="1" customHeight="1">
      <c r="A137" s="134">
        <f t="shared" si="1"/>
        <v>37</v>
      </c>
    </row>
    <row r="138" spans="1:7" ht="12.75" hidden="1" customHeight="1">
      <c r="A138" s="134">
        <f t="shared" si="1"/>
        <v>38</v>
      </c>
    </row>
    <row r="139" spans="1:7" ht="12.75" hidden="1" customHeight="1">
      <c r="A139" s="134">
        <f t="shared" si="1"/>
        <v>39</v>
      </c>
    </row>
    <row r="140" spans="1:7" ht="12.75" hidden="1" customHeight="1">
      <c r="A140" s="134">
        <f t="shared" si="1"/>
        <v>40</v>
      </c>
    </row>
    <row r="141" spans="1:7" ht="12.75" hidden="1" customHeight="1">
      <c r="A141" s="134">
        <f t="shared" si="1"/>
        <v>41</v>
      </c>
    </row>
    <row r="142" spans="1:7" ht="12.75" hidden="1" customHeight="1">
      <c r="A142" s="134">
        <f t="shared" si="1"/>
        <v>42</v>
      </c>
    </row>
    <row r="143" spans="1:7" ht="12.75" hidden="1" customHeight="1">
      <c r="A143" s="134">
        <f t="shared" si="1"/>
        <v>43</v>
      </c>
    </row>
    <row r="144" spans="1:7" ht="12.75" hidden="1" customHeight="1">
      <c r="A144" s="134">
        <f t="shared" si="1"/>
        <v>44</v>
      </c>
    </row>
    <row r="145" spans="1:1" ht="12.75" hidden="1" customHeight="1">
      <c r="A145" s="134">
        <f t="shared" si="1"/>
        <v>45</v>
      </c>
    </row>
    <row r="146" spans="1:1" ht="12.75" hidden="1" customHeight="1">
      <c r="A146" s="134">
        <f t="shared" si="1"/>
        <v>46</v>
      </c>
    </row>
    <row r="147" spans="1:1" ht="12.75" hidden="1" customHeight="1">
      <c r="A147" s="134">
        <f t="shared" si="1"/>
        <v>47</v>
      </c>
    </row>
    <row r="148" spans="1:1" ht="12.75" hidden="1" customHeight="1">
      <c r="A148" s="134">
        <f t="shared" si="1"/>
        <v>48</v>
      </c>
    </row>
    <row r="149" spans="1:1" ht="12.75" hidden="1" customHeight="1">
      <c r="A149" s="134">
        <f t="shared" si="1"/>
        <v>49</v>
      </c>
    </row>
    <row r="150" spans="1:1" ht="12.75" hidden="1" customHeight="1">
      <c r="A150" s="134">
        <f t="shared" si="1"/>
        <v>50</v>
      </c>
    </row>
  </sheetData>
  <phoneticPr fontId="0" type="noConversion"/>
  <hyperlinks>
    <hyperlink ref="K79" location="Titles!G1" display="Top"/>
  </hyperlinks>
  <pageMargins left="0.17" right="0.16" top="0.17" bottom="0.17" header="0.5" footer="0.23"/>
  <pageSetup scale="71"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22"/>
  <sheetViews>
    <sheetView showGridLines="0" showRowColHeaders="0" zoomScale="125" zoomScaleNormal="125" workbookViewId="0">
      <selection activeCell="C5" sqref="C5"/>
    </sheetView>
  </sheetViews>
  <sheetFormatPr defaultColWidth="8.85546875" defaultRowHeight="12.75"/>
  <cols>
    <col min="1" max="1" width="1.140625" style="596" customWidth="1"/>
    <col min="2" max="2" width="90.7109375" style="596" customWidth="1"/>
    <col min="3" max="3" width="16.85546875" style="596" customWidth="1"/>
    <col min="4" max="16384" width="8.85546875" style="596"/>
  </cols>
  <sheetData>
    <row r="1" spans="1:8" ht="24.75" customHeight="1">
      <c r="A1" s="14"/>
      <c r="B1" s="597" t="s">
        <v>695</v>
      </c>
      <c r="C1" s="37" t="s">
        <v>481</v>
      </c>
    </row>
    <row r="2" spans="1:8" ht="43.9" customHeight="1">
      <c r="A2" s="15"/>
      <c r="B2" s="34" t="s">
        <v>595</v>
      </c>
      <c r="C2" s="37"/>
    </row>
    <row r="3" spans="1:8" ht="42.6" customHeight="1">
      <c r="A3" s="15"/>
      <c r="B3" s="34" t="s">
        <v>652</v>
      </c>
      <c r="C3" s="37"/>
    </row>
    <row r="4" spans="1:8" ht="66.599999999999994" customHeight="1">
      <c r="A4" s="15"/>
      <c r="B4" s="598" t="s">
        <v>653</v>
      </c>
      <c r="C4" s="599"/>
    </row>
    <row r="5" spans="1:8" ht="49.5" customHeight="1">
      <c r="A5" s="15"/>
      <c r="B5" s="34" t="s">
        <v>654</v>
      </c>
      <c r="C5" s="599"/>
    </row>
    <row r="6" spans="1:8" ht="30" customHeight="1">
      <c r="A6" s="15"/>
      <c r="B6" s="34" t="s">
        <v>686</v>
      </c>
      <c r="C6" s="599"/>
    </row>
    <row r="7" spans="1:8" ht="59.45" customHeight="1">
      <c r="A7" s="15"/>
      <c r="B7" s="34" t="s">
        <v>687</v>
      </c>
      <c r="C7" s="599"/>
      <c r="H7" s="600"/>
    </row>
    <row r="8" spans="1:8" ht="18.75" customHeight="1">
      <c r="A8" s="15"/>
      <c r="B8" s="34" t="s">
        <v>400</v>
      </c>
      <c r="C8" s="639"/>
      <c r="H8" s="600"/>
    </row>
    <row r="9" spans="1:8" ht="44.25" customHeight="1">
      <c r="A9" s="15"/>
      <c r="B9" s="34" t="s">
        <v>596</v>
      </c>
      <c r="C9" s="599"/>
    </row>
    <row r="10" spans="1:8" ht="55.15" customHeight="1">
      <c r="A10" s="15"/>
      <c r="B10" s="34" t="s">
        <v>655</v>
      </c>
      <c r="C10" s="599"/>
    </row>
    <row r="11" spans="1:8" ht="28.9" customHeight="1">
      <c r="A11" s="15"/>
      <c r="B11" s="34" t="s">
        <v>651</v>
      </c>
      <c r="C11" s="599"/>
    </row>
    <row r="12" spans="1:8" ht="68.45" customHeight="1">
      <c r="A12" s="15"/>
      <c r="B12" s="34" t="s">
        <v>693</v>
      </c>
      <c r="C12" s="599"/>
    </row>
    <row r="13" spans="1:8" ht="43.9" customHeight="1">
      <c r="A13" s="15"/>
      <c r="B13" s="34" t="s">
        <v>690</v>
      </c>
      <c r="C13" s="599"/>
    </row>
    <row r="14" spans="1:8" ht="58.15" customHeight="1">
      <c r="A14" s="15"/>
      <c r="B14" s="34" t="s">
        <v>691</v>
      </c>
      <c r="C14" s="599"/>
    </row>
    <row r="15" spans="1:8" ht="38.25">
      <c r="A15" s="15"/>
      <c r="B15" s="34" t="s">
        <v>656</v>
      </c>
      <c r="C15" s="599"/>
    </row>
    <row r="16" spans="1:8" ht="63.75">
      <c r="A16" s="15"/>
      <c r="B16" s="34" t="s">
        <v>688</v>
      </c>
      <c r="C16" s="601" t="s">
        <v>444</v>
      </c>
    </row>
    <row r="17" spans="1:3" ht="54.6" customHeight="1">
      <c r="A17" s="15"/>
      <c r="B17" s="34" t="s">
        <v>657</v>
      </c>
      <c r="C17" s="599"/>
    </row>
    <row r="18" spans="1:3" ht="17.25" customHeight="1">
      <c r="A18" s="15"/>
      <c r="B18" s="34" t="s">
        <v>229</v>
      </c>
      <c r="C18" s="599"/>
    </row>
    <row r="19" spans="1:3" ht="29.25" customHeight="1">
      <c r="A19" s="15"/>
      <c r="B19" s="34" t="s">
        <v>205</v>
      </c>
      <c r="C19" s="37"/>
    </row>
    <row r="20" spans="1:3" ht="70.900000000000006" customHeight="1">
      <c r="A20" s="15"/>
      <c r="B20" s="34" t="s">
        <v>689</v>
      </c>
    </row>
    <row r="21" spans="1:3">
      <c r="A21" s="15"/>
      <c r="B21" s="16"/>
      <c r="C21" s="36"/>
    </row>
    <row r="22" spans="1:3">
      <c r="A22" s="14"/>
      <c r="B22" s="16"/>
      <c r="C22" s="14"/>
    </row>
  </sheetData>
  <sheetProtection sheet="1" objects="1" scenarios="1"/>
  <phoneticPr fontId="0" type="noConversion"/>
  <hyperlinks>
    <hyperlink ref="C1" location="Main!A1" display="Return To Main"/>
    <hyperlink ref="C16" location="Main!A1" display="Return to Main"/>
  </hyperlinks>
  <pageMargins left="0.2" right="0.5" top="0.46" bottom="0.23" header="0.5" footer="0.5"/>
  <pageSetup scale="91"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autoPageBreaks="0"/>
  </sheetPr>
  <dimension ref="A1:P42"/>
  <sheetViews>
    <sheetView showGridLines="0" showRowColHeaders="0" topLeftCell="B1" zoomScale="125" zoomScaleNormal="125" workbookViewId="0">
      <pane ySplit="1" topLeftCell="A2" activePane="bottomLeft" state="frozen"/>
      <selection activeCell="I10" sqref="I10"/>
      <selection pane="bottomLeft" activeCell="B6" sqref="B6"/>
    </sheetView>
  </sheetViews>
  <sheetFormatPr defaultColWidth="9.140625" defaultRowHeight="55.5" customHeight="1"/>
  <cols>
    <col min="1" max="1" width="1.42578125" style="9" hidden="1" customWidth="1"/>
    <col min="2" max="2" width="94.5703125" style="9" customWidth="1"/>
    <col min="3" max="3" width="15" style="9" customWidth="1"/>
    <col min="4" max="4" width="13.7109375" style="9" bestFit="1" customWidth="1"/>
    <col min="5" max="16384" width="9.140625" style="9"/>
  </cols>
  <sheetData>
    <row r="1" spans="2:16" ht="28.15" customHeight="1">
      <c r="B1" s="197" t="s">
        <v>658</v>
      </c>
      <c r="C1" s="382" t="s">
        <v>444</v>
      </c>
      <c r="D1" s="853"/>
      <c r="E1" s="853"/>
      <c r="F1" s="853"/>
      <c r="G1" s="853"/>
      <c r="H1" s="853"/>
      <c r="I1" s="853"/>
      <c r="J1" s="853"/>
      <c r="K1" s="853"/>
      <c r="L1" s="853"/>
      <c r="M1" s="853"/>
      <c r="N1" s="853"/>
      <c r="O1" s="853"/>
      <c r="P1" s="854"/>
    </row>
    <row r="2" spans="2:16" ht="15" customHeight="1">
      <c r="B2" s="80" t="s">
        <v>491</v>
      </c>
      <c r="C2" s="238">
        <f ca="1">NOW()</f>
        <v>43565.494983564815</v>
      </c>
    </row>
    <row r="3" spans="2:16" ht="15" customHeight="1">
      <c r="B3" s="84" t="s">
        <v>489</v>
      </c>
      <c r="C3" s="82"/>
    </row>
    <row r="4" spans="2:16" ht="16.5" customHeight="1" thickBot="1">
      <c r="B4" s="233" t="s">
        <v>492</v>
      </c>
      <c r="C4" s="85" t="s">
        <v>186</v>
      </c>
      <c r="D4" s="237"/>
    </row>
    <row r="5" spans="2:16" ht="17.25" customHeight="1">
      <c r="B5" s="396" t="s">
        <v>488</v>
      </c>
      <c r="C5" s="229" t="s">
        <v>135</v>
      </c>
    </row>
    <row r="6" spans="2:16" ht="18" customHeight="1">
      <c r="B6" s="80" t="s">
        <v>598</v>
      </c>
      <c r="C6" s="230" t="s">
        <v>134</v>
      </c>
    </row>
    <row r="7" spans="2:16" ht="25.5" customHeight="1" thickBot="1">
      <c r="B7" s="210" t="s">
        <v>490</v>
      </c>
      <c r="C7" s="231" t="s">
        <v>136</v>
      </c>
    </row>
    <row r="8" spans="2:16" ht="18" customHeight="1">
      <c r="B8" s="232" t="s">
        <v>403</v>
      </c>
      <c r="C8" s="28"/>
    </row>
    <row r="9" spans="2:16" ht="16.5" customHeight="1">
      <c r="B9" s="9" t="s">
        <v>759</v>
      </c>
    </row>
    <row r="19" spans="2:3" ht="55.5" customHeight="1">
      <c r="C19" s="29" t="s">
        <v>98</v>
      </c>
    </row>
    <row r="21" spans="2:3" ht="55.5" customHeight="1">
      <c r="C21" s="29" t="s">
        <v>98</v>
      </c>
    </row>
    <row r="24" spans="2:3" ht="19.5" customHeight="1"/>
    <row r="26" spans="2:3" ht="55.5" customHeight="1">
      <c r="B26" s="27"/>
    </row>
    <row r="29" spans="2:3" ht="55.5" customHeight="1">
      <c r="C29" s="29" t="s">
        <v>98</v>
      </c>
    </row>
    <row r="34" spans="3:3" ht="55.5" customHeight="1">
      <c r="C34" s="29" t="s">
        <v>98</v>
      </c>
    </row>
    <row r="38" spans="3:3" ht="55.5" customHeight="1">
      <c r="C38" s="58" t="s">
        <v>135</v>
      </c>
    </row>
    <row r="42" spans="3:3" ht="55.5" customHeight="1">
      <c r="C42" s="228" t="s">
        <v>98</v>
      </c>
    </row>
  </sheetData>
  <sheetProtection sheet="1" objects="1" scenarios="1"/>
  <mergeCells count="1">
    <mergeCell ref="D1:P1"/>
  </mergeCells>
  <phoneticPr fontId="0" type="noConversion"/>
  <hyperlinks>
    <hyperlink ref="B7" r:id="rId1"/>
    <hyperlink ref="C6" location="Instructions!A35" display="Quick Look"/>
    <hyperlink ref="C5" location="Instructions!A25" display="Create Table"/>
    <hyperlink ref="C7" location="Instructions!A38" display="Use Inflation Tables"/>
    <hyperlink ref="C29" location="Instructions!A2" display="Top"/>
    <hyperlink ref="C38" location="Instructions!A18" display="Create Table"/>
    <hyperlink ref="C34" location="Instructions!A2" display="Top"/>
    <hyperlink ref="C42" location="Instructions!A2" display="Top"/>
    <hyperlink ref="C19" location="Instructions!A2" display="Top"/>
    <hyperlink ref="C21" location="Instructions!A2" display="Top"/>
    <hyperlink ref="B3" r:id="rId2"/>
    <hyperlink ref="C1" location="Main!A1" display="Return to Main"/>
    <hyperlink ref="B5" r:id="rId3"/>
  </hyperlinks>
  <pageMargins left="0.66" right="0.73" top="0.54" bottom="0.65" header="0.5" footer="0.5"/>
  <pageSetup orientation="portrait" r:id="rId4"/>
  <headerFooter alignWithMargins="0"/>
  <rowBreaks count="1" manualBreakCount="1">
    <brk id="17" max="16383" man="1"/>
  </rowBreaks>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2:R60"/>
  <sheetViews>
    <sheetView showGridLines="0" showRowColHeaders="0" workbookViewId="0">
      <selection activeCell="N2" sqref="N2"/>
    </sheetView>
  </sheetViews>
  <sheetFormatPr defaultColWidth="9.140625" defaultRowHeight="12.75"/>
  <cols>
    <col min="1" max="6" width="9.140625" style="306"/>
    <col min="7" max="7" width="18.28515625" style="306" customWidth="1"/>
    <col min="8" max="12" width="9.140625" style="306"/>
    <col min="13" max="13" width="7.85546875" style="306" customWidth="1"/>
    <col min="14" max="16384" width="9.140625" style="306"/>
  </cols>
  <sheetData>
    <row r="2" spans="1:18" ht="34.9" customHeight="1">
      <c r="A2" s="632"/>
      <c r="B2" s="855" t="s">
        <v>659</v>
      </c>
      <c r="C2" s="855"/>
      <c r="D2" s="855"/>
      <c r="E2" s="855"/>
      <c r="F2" s="855"/>
      <c r="G2" s="855"/>
      <c r="H2" s="855"/>
      <c r="I2" s="855"/>
      <c r="J2" s="855"/>
      <c r="K2" s="855"/>
      <c r="L2" s="855"/>
      <c r="M2" s="11"/>
      <c r="N2" s="607" t="s">
        <v>481</v>
      </c>
    </row>
    <row r="5" spans="1:18" ht="14.25">
      <c r="B5" s="269"/>
      <c r="C5" s="630"/>
      <c r="D5" s="630"/>
      <c r="E5" s="630"/>
      <c r="F5" s="630"/>
      <c r="G5" s="630"/>
      <c r="H5" s="630"/>
      <c r="I5" s="630"/>
      <c r="J5" s="269"/>
      <c r="K5" s="269"/>
      <c r="L5" s="630"/>
      <c r="M5" s="630"/>
      <c r="N5" s="630"/>
      <c r="O5" s="630"/>
      <c r="P5" s="630"/>
      <c r="Q5" s="630"/>
      <c r="R5" s="608"/>
    </row>
    <row r="6" spans="1:18" ht="14.25">
      <c r="B6" s="269"/>
      <c r="C6" s="630"/>
      <c r="D6" s="630"/>
      <c r="E6" s="630"/>
      <c r="F6" s="630"/>
      <c r="G6" s="630"/>
      <c r="H6" s="630"/>
      <c r="I6" s="630"/>
      <c r="J6" s="269"/>
      <c r="K6" s="269"/>
      <c r="L6" s="630"/>
      <c r="M6" s="630"/>
      <c r="N6" s="630"/>
      <c r="O6" s="630"/>
      <c r="P6" s="630"/>
      <c r="Q6" s="630"/>
      <c r="R6" s="608"/>
    </row>
    <row r="7" spans="1:18" ht="14.25">
      <c r="B7" s="269"/>
      <c r="C7" s="630"/>
      <c r="D7" s="630"/>
      <c r="E7" s="630"/>
      <c r="F7" s="630"/>
      <c r="G7" s="630"/>
      <c r="H7" s="630"/>
      <c r="I7" s="630"/>
      <c r="J7" s="269"/>
      <c r="K7" s="269"/>
      <c r="L7" s="630"/>
      <c r="M7" s="630"/>
      <c r="N7" s="630"/>
      <c r="O7" s="630"/>
      <c r="P7" s="630"/>
      <c r="Q7" s="630"/>
      <c r="R7" s="608"/>
    </row>
    <row r="8" spans="1:18">
      <c r="C8" s="608"/>
      <c r="D8" s="608"/>
      <c r="E8" s="608"/>
      <c r="F8" s="608"/>
      <c r="G8" s="608"/>
      <c r="H8" s="608"/>
      <c r="I8" s="608"/>
      <c r="L8" s="608"/>
      <c r="M8" s="608"/>
      <c r="N8" s="608"/>
      <c r="O8" s="608"/>
      <c r="P8" s="608"/>
      <c r="Q8" s="608"/>
      <c r="R8" s="608"/>
    </row>
    <row r="9" spans="1:18">
      <c r="C9" s="608"/>
      <c r="D9" s="608"/>
      <c r="E9" s="608"/>
      <c r="F9" s="608"/>
      <c r="G9" s="608"/>
      <c r="H9" s="608"/>
      <c r="I9" s="608"/>
    </row>
    <row r="10" spans="1:18">
      <c r="C10" s="608"/>
      <c r="D10" s="608"/>
      <c r="E10" s="608"/>
      <c r="F10" s="608"/>
      <c r="G10" s="608"/>
      <c r="H10" s="608"/>
      <c r="I10" s="608"/>
    </row>
    <row r="11" spans="1:18">
      <c r="C11" s="609"/>
      <c r="D11" s="609"/>
      <c r="E11" s="609"/>
      <c r="F11" s="609"/>
      <c r="G11" s="609"/>
      <c r="H11" s="609"/>
      <c r="I11" s="609"/>
    </row>
    <row r="12" spans="1:18">
      <c r="C12" s="609"/>
      <c r="D12" s="609"/>
      <c r="E12" s="609"/>
      <c r="F12" s="609"/>
      <c r="G12" s="609"/>
      <c r="H12" s="609"/>
      <c r="I12" s="609"/>
    </row>
    <row r="13" spans="1:18">
      <c r="C13" s="609"/>
      <c r="D13" s="609"/>
      <c r="E13" s="609"/>
      <c r="F13" s="609"/>
      <c r="G13" s="609"/>
      <c r="H13" s="609"/>
      <c r="I13" s="609"/>
    </row>
    <row r="23" spans="2:14">
      <c r="B23" s="609"/>
      <c r="C23" s="609"/>
      <c r="D23" s="609"/>
      <c r="E23" s="609"/>
      <c r="F23" s="609"/>
      <c r="G23" s="609"/>
      <c r="H23" s="609"/>
      <c r="I23" s="609"/>
      <c r="J23" s="609"/>
      <c r="K23" s="609"/>
      <c r="L23" s="609"/>
      <c r="M23" s="609"/>
      <c r="N23" s="609"/>
    </row>
    <row r="24" spans="2:14">
      <c r="B24" s="609"/>
      <c r="C24" s="633"/>
      <c r="D24" s="633"/>
      <c r="E24" s="633"/>
      <c r="F24" s="633"/>
      <c r="G24" s="633"/>
      <c r="H24" s="633"/>
      <c r="I24" s="633"/>
      <c r="J24" s="633"/>
      <c r="K24" s="633"/>
      <c r="L24" s="633"/>
      <c r="M24" s="633"/>
      <c r="N24" s="633"/>
    </row>
    <row r="25" spans="2:14">
      <c r="B25" s="633"/>
      <c r="C25" s="633"/>
      <c r="D25" s="633"/>
      <c r="E25" s="633"/>
      <c r="F25" s="633"/>
      <c r="G25" s="633"/>
      <c r="H25" s="633"/>
      <c r="I25" s="633"/>
      <c r="J25" s="633"/>
      <c r="K25" s="633"/>
      <c r="L25" s="633"/>
      <c r="M25" s="633"/>
      <c r="N25" s="633"/>
    </row>
    <row r="26" spans="2:14">
      <c r="B26" s="633"/>
      <c r="C26" s="633"/>
      <c r="D26" s="633"/>
      <c r="E26" s="633"/>
      <c r="F26" s="633"/>
      <c r="G26" s="633"/>
      <c r="H26" s="633"/>
      <c r="I26" s="633"/>
      <c r="J26" s="633"/>
      <c r="K26" s="633"/>
      <c r="L26" s="633"/>
      <c r="M26" s="633"/>
      <c r="N26" s="633"/>
    </row>
    <row r="27" spans="2:14">
      <c r="B27" s="633"/>
      <c r="C27" s="633"/>
      <c r="D27" s="633"/>
      <c r="E27" s="633"/>
      <c r="F27" s="633"/>
      <c r="G27" s="633"/>
      <c r="H27" s="633"/>
      <c r="I27" s="633"/>
      <c r="J27" s="633"/>
      <c r="K27" s="633"/>
      <c r="L27" s="633"/>
      <c r="M27" s="633"/>
      <c r="N27" s="633"/>
    </row>
    <row r="28" spans="2:14">
      <c r="B28" s="633"/>
      <c r="C28" s="633"/>
      <c r="D28" s="633"/>
      <c r="E28" s="633"/>
      <c r="F28" s="633"/>
      <c r="G28" s="633"/>
      <c r="H28" s="633"/>
      <c r="I28" s="633"/>
      <c r="J28" s="633"/>
      <c r="K28" s="633"/>
      <c r="L28" s="633"/>
      <c r="M28" s="633"/>
      <c r="N28" s="633"/>
    </row>
    <row r="29" spans="2:14">
      <c r="B29" s="633"/>
      <c r="C29" s="633"/>
      <c r="D29" s="633"/>
      <c r="E29" s="633"/>
      <c r="F29" s="633"/>
      <c r="G29" s="633"/>
      <c r="H29" s="633"/>
      <c r="I29" s="633"/>
      <c r="J29" s="633"/>
      <c r="K29" s="633"/>
      <c r="L29" s="633"/>
      <c r="M29" s="633"/>
      <c r="N29" s="633"/>
    </row>
    <row r="30" spans="2:14">
      <c r="B30" s="633"/>
      <c r="C30" s="633"/>
      <c r="D30" s="633"/>
      <c r="E30" s="633"/>
      <c r="F30" s="633"/>
      <c r="G30" s="633"/>
      <c r="H30" s="633"/>
      <c r="I30" s="633"/>
      <c r="J30" s="633"/>
      <c r="K30" s="633"/>
      <c r="L30" s="633"/>
      <c r="M30" s="633"/>
      <c r="N30" s="633"/>
    </row>
    <row r="31" spans="2:14">
      <c r="B31" s="633"/>
      <c r="C31" s="633"/>
      <c r="D31" s="633"/>
      <c r="E31" s="633"/>
      <c r="F31" s="633"/>
      <c r="G31" s="633"/>
      <c r="H31" s="633"/>
      <c r="I31" s="633"/>
      <c r="J31" s="633"/>
      <c r="K31" s="633"/>
      <c r="L31" s="633"/>
      <c r="M31" s="633"/>
      <c r="N31" s="633"/>
    </row>
    <row r="32" spans="2:14">
      <c r="B32" s="633"/>
      <c r="C32" s="633"/>
      <c r="D32" s="633"/>
      <c r="E32" s="633"/>
      <c r="F32" s="633"/>
      <c r="G32" s="633"/>
      <c r="H32" s="633"/>
      <c r="I32" s="633"/>
      <c r="J32" s="633"/>
      <c r="K32" s="633"/>
      <c r="L32" s="633"/>
      <c r="M32" s="633"/>
      <c r="N32" s="633"/>
    </row>
    <row r="33" spans="2:14">
      <c r="B33" s="633"/>
      <c r="C33" s="633"/>
      <c r="D33" s="633"/>
      <c r="E33" s="633"/>
      <c r="F33" s="633"/>
      <c r="G33" s="633"/>
      <c r="H33" s="633"/>
      <c r="I33" s="633"/>
      <c r="J33" s="633"/>
      <c r="K33" s="633"/>
      <c r="L33" s="633"/>
      <c r="M33" s="633"/>
      <c r="N33" s="633"/>
    </row>
    <row r="34" spans="2:14">
      <c r="B34" s="633"/>
      <c r="C34" s="633"/>
      <c r="D34" s="633"/>
      <c r="E34" s="633"/>
      <c r="F34" s="633"/>
      <c r="G34" s="633"/>
      <c r="H34" s="633"/>
      <c r="I34" s="633"/>
      <c r="J34" s="633"/>
      <c r="K34" s="633"/>
      <c r="L34" s="633"/>
      <c r="M34" s="633"/>
      <c r="N34" s="633"/>
    </row>
    <row r="35" spans="2:14">
      <c r="B35" s="633"/>
      <c r="C35" s="633"/>
      <c r="D35" s="633"/>
      <c r="E35" s="633"/>
      <c r="F35" s="633"/>
      <c r="G35" s="633"/>
      <c r="H35" s="633"/>
      <c r="I35" s="633"/>
      <c r="J35" s="633"/>
      <c r="K35" s="633"/>
      <c r="L35" s="633"/>
      <c r="M35" s="633"/>
      <c r="N35" s="633"/>
    </row>
    <row r="36" spans="2:14">
      <c r="B36" s="633"/>
      <c r="C36" s="633"/>
      <c r="D36" s="633"/>
      <c r="E36" s="633"/>
      <c r="F36" s="633"/>
      <c r="G36" s="633"/>
      <c r="H36" s="633"/>
      <c r="I36" s="633"/>
      <c r="J36" s="633"/>
      <c r="K36" s="633"/>
      <c r="L36" s="633"/>
      <c r="M36" s="633"/>
      <c r="N36" s="633"/>
    </row>
    <row r="37" spans="2:14">
      <c r="B37" s="633"/>
      <c r="C37" s="633"/>
      <c r="D37" s="633"/>
      <c r="E37" s="633"/>
      <c r="F37" s="633"/>
      <c r="G37" s="633"/>
      <c r="H37" s="633"/>
      <c r="I37" s="633"/>
      <c r="J37" s="633"/>
      <c r="K37" s="633"/>
      <c r="L37" s="633"/>
      <c r="M37" s="633"/>
      <c r="N37" s="633"/>
    </row>
    <row r="38" spans="2:14">
      <c r="B38" s="633"/>
      <c r="C38" s="633"/>
      <c r="D38" s="633"/>
      <c r="E38" s="633"/>
      <c r="F38" s="633"/>
      <c r="G38" s="633"/>
      <c r="H38" s="633"/>
      <c r="I38" s="633"/>
      <c r="J38" s="633"/>
      <c r="K38" s="633"/>
      <c r="L38" s="633"/>
      <c r="M38" s="633"/>
      <c r="N38" s="633"/>
    </row>
    <row r="39" spans="2:14">
      <c r="B39" s="633"/>
      <c r="C39" s="633"/>
      <c r="D39" s="633"/>
      <c r="E39" s="633"/>
      <c r="F39" s="633"/>
      <c r="G39" s="633"/>
      <c r="H39" s="633"/>
      <c r="I39" s="633"/>
      <c r="J39" s="633"/>
      <c r="K39" s="633"/>
      <c r="L39" s="633"/>
      <c r="M39" s="633"/>
      <c r="N39" s="633"/>
    </row>
    <row r="40" spans="2:14">
      <c r="B40" s="633"/>
      <c r="C40" s="633"/>
      <c r="D40" s="633"/>
      <c r="E40" s="633"/>
      <c r="F40" s="633"/>
      <c r="G40" s="633"/>
      <c r="H40" s="633"/>
      <c r="I40" s="633"/>
      <c r="J40" s="633"/>
      <c r="K40" s="633"/>
      <c r="L40" s="633"/>
      <c r="M40" s="633"/>
      <c r="N40" s="633"/>
    </row>
    <row r="41" spans="2:14">
      <c r="B41" s="633"/>
      <c r="C41" s="633"/>
      <c r="D41" s="633"/>
      <c r="E41" s="633"/>
      <c r="F41" s="633"/>
      <c r="G41" s="633"/>
      <c r="H41" s="633"/>
      <c r="I41" s="633"/>
      <c r="J41" s="633"/>
      <c r="K41" s="633"/>
      <c r="L41" s="633"/>
      <c r="M41" s="633"/>
      <c r="N41" s="633"/>
    </row>
    <row r="42" spans="2:14">
      <c r="B42" s="633"/>
      <c r="C42" s="633"/>
      <c r="D42" s="633"/>
      <c r="E42" s="633"/>
      <c r="F42" s="633"/>
      <c r="G42" s="633"/>
      <c r="H42" s="633"/>
      <c r="I42" s="633"/>
      <c r="J42" s="633"/>
      <c r="K42" s="633"/>
      <c r="L42" s="633"/>
      <c r="M42" s="633"/>
      <c r="N42" s="633"/>
    </row>
    <row r="43" spans="2:14">
      <c r="B43" s="633"/>
      <c r="C43" s="633"/>
      <c r="D43" s="633"/>
      <c r="E43" s="633"/>
      <c r="F43" s="633"/>
      <c r="G43" s="633"/>
      <c r="H43" s="633"/>
      <c r="I43" s="633"/>
      <c r="J43" s="633"/>
      <c r="K43" s="633"/>
      <c r="L43" s="633"/>
      <c r="M43" s="633"/>
      <c r="N43" s="633"/>
    </row>
    <row r="44" spans="2:14">
      <c r="B44" s="633"/>
      <c r="C44" s="633"/>
      <c r="D44" s="633"/>
      <c r="E44" s="633"/>
      <c r="F44" s="633"/>
      <c r="G44" s="633"/>
      <c r="H44" s="633"/>
      <c r="I44" s="633"/>
      <c r="J44" s="633"/>
      <c r="K44" s="633"/>
      <c r="L44" s="633"/>
      <c r="M44" s="633"/>
      <c r="N44" s="633"/>
    </row>
    <row r="45" spans="2:14">
      <c r="B45" s="633"/>
      <c r="C45" s="633"/>
      <c r="D45" s="633"/>
      <c r="E45" s="633"/>
      <c r="F45" s="633"/>
      <c r="G45" s="633"/>
      <c r="H45" s="633"/>
      <c r="I45" s="633"/>
      <c r="J45" s="633"/>
      <c r="K45" s="633"/>
      <c r="L45" s="633"/>
      <c r="M45" s="633"/>
      <c r="N45" s="633"/>
    </row>
    <row r="46" spans="2:14">
      <c r="B46" s="633"/>
      <c r="C46" s="633"/>
      <c r="D46" s="633"/>
      <c r="E46" s="633"/>
      <c r="F46" s="633"/>
      <c r="G46" s="633"/>
      <c r="H46" s="633"/>
      <c r="I46" s="633"/>
      <c r="J46" s="633"/>
      <c r="K46" s="633"/>
      <c r="L46" s="633"/>
      <c r="M46" s="633"/>
      <c r="N46" s="633"/>
    </row>
    <row r="47" spans="2:14">
      <c r="B47" s="633"/>
      <c r="C47" s="633"/>
      <c r="D47" s="633"/>
      <c r="E47" s="633"/>
      <c r="F47" s="633"/>
      <c r="G47" s="633"/>
      <c r="H47" s="633"/>
      <c r="I47" s="633"/>
      <c r="J47" s="633"/>
      <c r="K47" s="633"/>
      <c r="L47" s="633"/>
      <c r="M47" s="633"/>
      <c r="N47" s="633"/>
    </row>
    <row r="48" spans="2:14">
      <c r="B48" s="633"/>
      <c r="C48" s="633"/>
      <c r="D48" s="633"/>
      <c r="E48" s="633"/>
      <c r="F48" s="633"/>
      <c r="G48" s="633"/>
      <c r="H48" s="633"/>
      <c r="I48" s="633"/>
      <c r="J48" s="633"/>
      <c r="K48" s="633"/>
      <c r="L48" s="633"/>
      <c r="M48" s="633"/>
      <c r="N48" s="633"/>
    </row>
    <row r="49" spans="2:14">
      <c r="B49" s="633"/>
      <c r="C49" s="633"/>
      <c r="D49" s="633"/>
      <c r="E49" s="633"/>
      <c r="F49" s="633"/>
      <c r="G49" s="633"/>
      <c r="H49" s="633"/>
      <c r="I49" s="633"/>
      <c r="J49" s="633"/>
      <c r="K49" s="633"/>
      <c r="L49" s="633"/>
      <c r="M49" s="633"/>
      <c r="N49" s="633"/>
    </row>
    <row r="50" spans="2:14">
      <c r="B50" s="633"/>
      <c r="C50" s="633"/>
      <c r="D50" s="633"/>
      <c r="E50" s="633"/>
      <c r="F50" s="633"/>
      <c r="G50" s="633"/>
      <c r="H50" s="633"/>
      <c r="I50" s="633"/>
      <c r="J50" s="633"/>
      <c r="K50" s="633"/>
      <c r="L50" s="633"/>
      <c r="M50" s="633"/>
      <c r="N50" s="633"/>
    </row>
    <row r="51" spans="2:14">
      <c r="B51" s="633"/>
      <c r="C51" s="633"/>
      <c r="D51" s="633"/>
      <c r="E51" s="633"/>
      <c r="F51" s="633"/>
      <c r="G51" s="633"/>
      <c r="H51" s="633"/>
      <c r="I51" s="633"/>
      <c r="J51" s="633"/>
      <c r="K51" s="633"/>
      <c r="L51" s="633"/>
      <c r="M51" s="633"/>
      <c r="N51" s="633"/>
    </row>
    <row r="52" spans="2:14">
      <c r="B52" s="633"/>
      <c r="C52" s="633"/>
      <c r="D52" s="633"/>
      <c r="E52" s="633"/>
      <c r="F52" s="633"/>
      <c r="G52" s="633"/>
      <c r="H52" s="633"/>
      <c r="I52" s="633"/>
      <c r="J52" s="633"/>
      <c r="K52" s="633"/>
      <c r="L52" s="633"/>
      <c r="M52" s="633"/>
      <c r="N52" s="633"/>
    </row>
    <row r="53" spans="2:14">
      <c r="B53" s="633"/>
      <c r="C53" s="633"/>
      <c r="D53" s="633"/>
      <c r="E53" s="633"/>
      <c r="F53" s="633"/>
      <c r="G53" s="633"/>
      <c r="H53" s="633"/>
      <c r="I53" s="633"/>
      <c r="J53" s="633"/>
      <c r="K53" s="633"/>
      <c r="L53" s="633"/>
      <c r="M53" s="633"/>
      <c r="N53" s="633"/>
    </row>
    <row r="54" spans="2:14">
      <c r="B54" s="633"/>
      <c r="C54" s="633"/>
      <c r="D54" s="633"/>
      <c r="E54" s="633"/>
      <c r="F54" s="633"/>
      <c r="G54" s="633"/>
      <c r="H54" s="633"/>
      <c r="I54" s="633"/>
      <c r="J54" s="633"/>
      <c r="K54" s="633"/>
      <c r="L54" s="633"/>
      <c r="M54" s="633"/>
      <c r="N54" s="633"/>
    </row>
    <row r="55" spans="2:14">
      <c r="B55" s="633"/>
      <c r="C55" s="633"/>
      <c r="D55" s="633"/>
      <c r="E55" s="633"/>
      <c r="F55" s="633"/>
      <c r="G55" s="633"/>
      <c r="H55" s="633"/>
      <c r="I55" s="633"/>
      <c r="J55" s="633"/>
      <c r="K55" s="633"/>
      <c r="L55" s="633"/>
      <c r="M55" s="633"/>
      <c r="N55" s="633"/>
    </row>
    <row r="56" spans="2:14">
      <c r="B56" s="633"/>
      <c r="C56" s="633"/>
      <c r="D56" s="633"/>
      <c r="E56" s="633"/>
      <c r="F56" s="633"/>
      <c r="G56" s="633"/>
      <c r="H56" s="633"/>
      <c r="I56" s="633"/>
      <c r="J56" s="633"/>
      <c r="K56" s="633"/>
      <c r="L56" s="633"/>
      <c r="M56" s="633"/>
      <c r="N56" s="633"/>
    </row>
    <row r="57" spans="2:14">
      <c r="B57" s="633"/>
      <c r="C57" s="633"/>
      <c r="D57" s="633"/>
      <c r="E57" s="633"/>
      <c r="F57" s="633"/>
      <c r="G57" s="633"/>
      <c r="H57" s="633"/>
      <c r="I57" s="633"/>
      <c r="J57" s="633"/>
      <c r="K57" s="633"/>
      <c r="L57" s="633"/>
      <c r="M57" s="633"/>
      <c r="N57" s="633"/>
    </row>
    <row r="58" spans="2:14">
      <c r="B58" s="633"/>
      <c r="C58" s="633"/>
      <c r="D58" s="633"/>
      <c r="E58" s="633"/>
      <c r="F58" s="633"/>
      <c r="G58" s="633"/>
      <c r="H58" s="633"/>
      <c r="I58" s="633"/>
      <c r="J58" s="633"/>
      <c r="K58" s="633"/>
      <c r="L58" s="633"/>
      <c r="M58" s="633"/>
      <c r="N58" s="633"/>
    </row>
    <row r="59" spans="2:14">
      <c r="B59" s="633"/>
      <c r="C59" s="633"/>
      <c r="D59" s="633"/>
      <c r="E59" s="633"/>
      <c r="F59" s="633"/>
      <c r="G59" s="633"/>
      <c r="H59" s="633"/>
      <c r="I59" s="633"/>
      <c r="J59" s="633"/>
      <c r="K59" s="633"/>
      <c r="L59" s="633"/>
      <c r="M59" s="633"/>
      <c r="N59" s="633"/>
    </row>
    <row r="60" spans="2:14">
      <c r="B60" s="633"/>
      <c r="C60" s="633"/>
      <c r="D60" s="633"/>
      <c r="E60" s="633"/>
      <c r="F60" s="633"/>
      <c r="G60" s="633"/>
      <c r="H60" s="633"/>
      <c r="I60" s="633"/>
      <c r="J60" s="633"/>
      <c r="K60" s="633"/>
      <c r="L60" s="633"/>
      <c r="M60" s="633"/>
      <c r="N60" s="633"/>
    </row>
  </sheetData>
  <mergeCells count="1">
    <mergeCell ref="B2:L2"/>
  </mergeCells>
  <hyperlinks>
    <hyperlink ref="N2" location="Main!A1" display="Return To Main"/>
  </hyperlinks>
  <pageMargins left="0" right="0" top="0.75" bottom="0.75" header="0.3" footer="0.3"/>
  <pageSetup scale="61"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CE63"/>
  <sheetViews>
    <sheetView workbookViewId="0">
      <pane xSplit="1" ySplit="6" topLeftCell="B7" activePane="bottomRight" state="frozen"/>
      <selection activeCell="A2" sqref="A2"/>
      <selection pane="topRight" activeCell="A2" sqref="A2"/>
      <selection pane="bottomLeft" activeCell="A2" sqref="A2"/>
      <selection pane="bottomRight" activeCell="H56" sqref="H56"/>
    </sheetView>
  </sheetViews>
  <sheetFormatPr defaultRowHeight="12.75"/>
  <cols>
    <col min="1" max="1" width="7.85546875" style="104" customWidth="1"/>
    <col min="2" max="2" width="8.85546875" customWidth="1"/>
    <col min="3" max="3" width="7.7109375" customWidth="1"/>
    <col min="4" max="9" width="7.7109375" bestFit="1" customWidth="1"/>
    <col min="10" max="10" width="8.7109375" bestFit="1" customWidth="1"/>
    <col min="11" max="11" width="7.7109375" bestFit="1" customWidth="1"/>
    <col min="12" max="12" width="7.7109375" customWidth="1"/>
    <col min="13" max="13" width="8.7109375" bestFit="1" customWidth="1"/>
    <col min="14" max="17" width="7.7109375" bestFit="1" customWidth="1"/>
    <col min="18" max="19" width="8.7109375" bestFit="1" customWidth="1"/>
    <col min="20" max="20" width="7.7109375" bestFit="1" customWidth="1"/>
    <col min="21" max="21" width="7.7109375" style="103" bestFit="1" customWidth="1"/>
    <col min="22" max="30" width="7.7109375" bestFit="1" customWidth="1"/>
    <col min="31" max="32" width="8.7109375" bestFit="1" customWidth="1"/>
    <col min="33" max="34" width="7.7109375" bestFit="1" customWidth="1"/>
    <col min="35" max="36" width="8.7109375" bestFit="1" customWidth="1"/>
    <col min="37" max="41" width="7.7109375" bestFit="1" customWidth="1"/>
    <col min="42" max="42" width="7.5703125" customWidth="1"/>
    <col min="43" max="44" width="7.7109375" bestFit="1" customWidth="1"/>
    <col min="45" max="46" width="8.7109375" bestFit="1" customWidth="1"/>
    <col min="47" max="50" width="7.7109375" bestFit="1" customWidth="1"/>
    <col min="51" max="52" width="8.7109375" bestFit="1" customWidth="1"/>
    <col min="53" max="54" width="7.7109375" bestFit="1" customWidth="1"/>
    <col min="55" max="56" width="7.7109375" customWidth="1"/>
    <col min="58" max="58" width="8.28515625" customWidth="1"/>
    <col min="60" max="60" width="8.85546875" customWidth="1"/>
    <col min="62" max="62" width="7.7109375" customWidth="1"/>
    <col min="64" max="64" width="8.140625" customWidth="1"/>
    <col min="66" max="66" width="8" customWidth="1"/>
    <col min="68" max="68" width="8.5703125" customWidth="1"/>
    <col min="73" max="73" width="8.140625" customWidth="1"/>
    <col min="76" max="76" width="10.42578125" customWidth="1"/>
    <col min="78" max="78" width="10" customWidth="1"/>
    <col min="80" max="80" width="10" customWidth="1"/>
    <col min="81" max="81" width="8" customWidth="1"/>
    <col min="82" max="82" width="7.7109375" customWidth="1"/>
    <col min="83" max="83" width="11.28515625" bestFit="1" customWidth="1"/>
  </cols>
  <sheetData>
    <row r="1" spans="1:83">
      <c r="A1" s="856" t="s">
        <v>210</v>
      </c>
      <c r="B1" s="4" t="s">
        <v>211</v>
      </c>
      <c r="C1" s="125"/>
      <c r="D1" s="125"/>
      <c r="E1" s="125"/>
      <c r="F1" s="125"/>
      <c r="G1" s="125"/>
      <c r="H1" s="125"/>
      <c r="I1" s="125"/>
      <c r="J1" s="125"/>
      <c r="K1" s="125"/>
      <c r="L1" s="125" t="s">
        <v>750</v>
      </c>
      <c r="M1" s="125"/>
      <c r="N1" s="125"/>
      <c r="O1" s="125"/>
      <c r="P1" s="125"/>
      <c r="Q1" s="125"/>
      <c r="R1" s="125"/>
      <c r="S1" s="125"/>
      <c r="T1" s="125"/>
      <c r="U1" s="718"/>
      <c r="V1" s="125"/>
      <c r="W1" s="125"/>
      <c r="X1" s="125"/>
      <c r="Y1" s="125"/>
      <c r="Z1" s="125"/>
      <c r="AA1" s="125"/>
      <c r="AB1" s="125"/>
      <c r="AC1" s="125"/>
      <c r="AD1" s="125"/>
      <c r="AE1" s="125"/>
      <c r="AF1" s="125"/>
      <c r="AG1" s="125"/>
      <c r="AH1" s="125"/>
      <c r="AI1" s="125"/>
      <c r="AJ1" s="125"/>
      <c r="AK1" s="125"/>
      <c r="AL1" s="125"/>
      <c r="AM1" s="125"/>
      <c r="AN1" s="125"/>
      <c r="AO1" s="125"/>
      <c r="AR1" s="719"/>
      <c r="AS1" s="125"/>
      <c r="AT1" s="125"/>
      <c r="AU1" s="125"/>
      <c r="AV1" s="125"/>
      <c r="AW1" s="125"/>
      <c r="AX1" s="125"/>
      <c r="AY1" s="125"/>
      <c r="AZ1" s="125"/>
      <c r="BA1" s="125"/>
      <c r="BB1" s="125"/>
      <c r="BC1" s="125"/>
      <c r="BD1" s="125"/>
      <c r="BE1" s="125"/>
      <c r="BF1" s="125"/>
      <c r="BG1" s="125"/>
    </row>
    <row r="2" spans="1:83">
      <c r="A2" s="856"/>
      <c r="B2" s="125" t="s">
        <v>258</v>
      </c>
      <c r="C2" s="125"/>
      <c r="D2" s="125"/>
      <c r="E2" s="125"/>
      <c r="F2" s="125"/>
      <c r="G2" s="125"/>
      <c r="H2" s="125"/>
      <c r="I2" s="125"/>
      <c r="J2" s="125"/>
      <c r="K2" s="125"/>
      <c r="L2" s="125"/>
      <c r="M2" s="125"/>
      <c r="N2" s="125"/>
      <c r="O2" s="125"/>
      <c r="P2" s="125"/>
      <c r="Q2" s="125"/>
      <c r="R2" s="125"/>
      <c r="S2" s="125"/>
      <c r="T2" s="125"/>
      <c r="U2" s="718"/>
      <c r="V2" s="125"/>
      <c r="W2" s="125"/>
      <c r="X2" s="125"/>
      <c r="Y2" s="125"/>
      <c r="Z2" s="125"/>
      <c r="AA2" s="125"/>
      <c r="AB2" s="125"/>
      <c r="AC2" s="125"/>
      <c r="AD2" s="125"/>
      <c r="AE2" s="125"/>
      <c r="AF2" s="125"/>
      <c r="AG2" s="125"/>
      <c r="AH2" s="125"/>
      <c r="AI2" s="125"/>
      <c r="AJ2" s="125"/>
      <c r="AK2" s="125"/>
      <c r="AL2" s="125"/>
      <c r="AM2" s="125"/>
      <c r="AN2" s="125"/>
      <c r="AO2" s="125"/>
      <c r="AR2" s="719" t="s">
        <v>204</v>
      </c>
      <c r="AS2" s="719"/>
      <c r="AT2" s="719"/>
      <c r="AU2" s="719"/>
      <c r="AV2" s="125"/>
      <c r="AW2" s="125"/>
      <c r="AX2" s="125"/>
      <c r="AY2" s="125"/>
      <c r="AZ2" s="125"/>
      <c r="BA2" s="125"/>
      <c r="BB2" s="125"/>
      <c r="BC2" s="125"/>
      <c r="BD2" s="125"/>
      <c r="BE2" s="125"/>
      <c r="BF2" s="125"/>
      <c r="BG2" s="125"/>
    </row>
    <row r="3" spans="1:83">
      <c r="A3" s="856"/>
      <c r="B3" s="125" t="s">
        <v>257</v>
      </c>
      <c r="C3" s="125"/>
      <c r="D3" s="125"/>
      <c r="E3" s="125"/>
      <c r="F3" s="125"/>
      <c r="G3" s="125"/>
      <c r="H3" s="125"/>
      <c r="I3" s="125"/>
      <c r="J3" s="125"/>
      <c r="K3" s="125"/>
      <c r="L3" s="125"/>
      <c r="M3" s="125"/>
      <c r="N3" s="125"/>
      <c r="O3" s="125"/>
      <c r="P3" s="125"/>
      <c r="Q3" s="125"/>
      <c r="R3" s="125"/>
      <c r="S3" s="125"/>
      <c r="T3" s="125"/>
      <c r="U3" s="718"/>
      <c r="V3" s="125"/>
      <c r="W3" s="125"/>
      <c r="X3" s="125"/>
      <c r="Y3" s="125"/>
      <c r="Z3" s="125"/>
      <c r="AA3" s="125"/>
      <c r="AB3" s="125"/>
      <c r="AC3" s="125"/>
      <c r="AD3" s="125"/>
      <c r="AE3" s="125"/>
      <c r="AF3" s="125"/>
      <c r="AG3" s="125"/>
      <c r="AH3" s="125"/>
      <c r="AI3" s="125"/>
      <c r="AJ3" s="125"/>
      <c r="AK3" s="125"/>
      <c r="AL3" s="125"/>
      <c r="AM3" s="125"/>
      <c r="AN3" s="125"/>
      <c r="AO3" s="125"/>
      <c r="AR3" s="719"/>
      <c r="AS3" s="125"/>
      <c r="AT3" s="125"/>
      <c r="AU3" s="125"/>
      <c r="AV3" s="125"/>
      <c r="AW3" s="125"/>
      <c r="AX3" s="125"/>
      <c r="AY3" s="125"/>
      <c r="AZ3" s="125"/>
      <c r="BA3" s="125"/>
      <c r="BB3" s="125"/>
      <c r="BC3" s="125"/>
      <c r="BD3" s="125"/>
      <c r="BE3" s="244" t="s">
        <v>401</v>
      </c>
      <c r="BF3" s="264"/>
      <c r="BG3" s="264"/>
      <c r="BH3" s="11"/>
      <c r="BI3" s="243" t="s">
        <v>427</v>
      </c>
      <c r="BJ3" s="11"/>
      <c r="BK3" s="11"/>
      <c r="BL3" s="11"/>
      <c r="BM3" s="11"/>
      <c r="BN3" s="11"/>
      <c r="BO3" s="11"/>
      <c r="BP3" s="11"/>
      <c r="BQ3" s="11"/>
      <c r="BR3" s="11"/>
      <c r="BS3" s="11"/>
      <c r="BT3" s="11"/>
      <c r="BU3" s="11"/>
      <c r="BV3" s="11"/>
      <c r="BW3" s="11"/>
      <c r="BX3" s="11"/>
      <c r="BY3" s="11"/>
      <c r="BZ3" s="11"/>
      <c r="CA3" s="11"/>
      <c r="CB3" s="11"/>
      <c r="CC3" s="11"/>
      <c r="CD3" s="11"/>
    </row>
    <row r="4" spans="1:83" s="708" customFormat="1" ht="54" customHeight="1">
      <c r="A4" s="20"/>
      <c r="B4" s="22" t="s">
        <v>88</v>
      </c>
      <c r="C4" s="22" t="s">
        <v>3</v>
      </c>
      <c r="D4" s="22" t="s">
        <v>89</v>
      </c>
      <c r="E4" s="22" t="s">
        <v>4</v>
      </c>
      <c r="F4" s="22" t="s">
        <v>5</v>
      </c>
      <c r="G4" s="22" t="s">
        <v>6</v>
      </c>
      <c r="H4" s="22" t="s">
        <v>7</v>
      </c>
      <c r="I4" s="22" t="s">
        <v>8</v>
      </c>
      <c r="J4" s="22" t="s">
        <v>9</v>
      </c>
      <c r="K4" s="720" t="s">
        <v>250</v>
      </c>
      <c r="L4" s="22" t="s">
        <v>144</v>
      </c>
      <c r="M4" s="22" t="s">
        <v>145</v>
      </c>
      <c r="N4" s="22" t="s">
        <v>192</v>
      </c>
      <c r="O4" s="22" t="s">
        <v>11</v>
      </c>
      <c r="P4" s="22" t="s">
        <v>92</v>
      </c>
      <c r="Q4" s="22" t="s">
        <v>14</v>
      </c>
      <c r="R4" s="22" t="s">
        <v>16</v>
      </c>
      <c r="S4" s="22" t="s">
        <v>18</v>
      </c>
      <c r="T4" s="22" t="s">
        <v>146</v>
      </c>
      <c r="U4" s="22" t="s">
        <v>235</v>
      </c>
      <c r="V4" s="22" t="s">
        <v>13</v>
      </c>
      <c r="W4" s="22" t="s">
        <v>15</v>
      </c>
      <c r="X4" s="22" t="s">
        <v>17</v>
      </c>
      <c r="Y4" s="22" t="s">
        <v>19</v>
      </c>
      <c r="Z4" s="22" t="s">
        <v>20</v>
      </c>
      <c r="AA4" s="22" t="s">
        <v>21</v>
      </c>
      <c r="AB4" s="22" t="s">
        <v>203</v>
      </c>
      <c r="AC4" s="22" t="s">
        <v>22</v>
      </c>
      <c r="AD4" s="22" t="s">
        <v>90</v>
      </c>
      <c r="AE4" s="22" t="s">
        <v>25</v>
      </c>
      <c r="AF4" s="22" t="s">
        <v>26</v>
      </c>
      <c r="AG4" s="22" t="s">
        <v>148</v>
      </c>
      <c r="AH4" s="22" t="s">
        <v>237</v>
      </c>
      <c r="AI4" s="22" t="s">
        <v>23</v>
      </c>
      <c r="AJ4" s="22" t="s">
        <v>24</v>
      </c>
      <c r="AK4" s="22" t="s">
        <v>149</v>
      </c>
      <c r="AL4" s="22" t="s">
        <v>238</v>
      </c>
      <c r="AM4" s="22" t="s">
        <v>239</v>
      </c>
      <c r="AN4" s="22" t="s">
        <v>240</v>
      </c>
      <c r="AO4" s="22" t="s">
        <v>241</v>
      </c>
      <c r="AP4" s="181" t="s">
        <v>308</v>
      </c>
      <c r="AQ4" s="181" t="s">
        <v>309</v>
      </c>
      <c r="AR4" s="91" t="s">
        <v>108</v>
      </c>
      <c r="AS4" s="709" t="s">
        <v>117</v>
      </c>
      <c r="AT4" s="709" t="s">
        <v>118</v>
      </c>
      <c r="AU4" s="709" t="s">
        <v>109</v>
      </c>
      <c r="AV4" s="709" t="s">
        <v>110</v>
      </c>
      <c r="AW4" s="709" t="s">
        <v>111</v>
      </c>
      <c r="AX4" s="709" t="s">
        <v>100</v>
      </c>
      <c r="AY4" s="709" t="s">
        <v>101</v>
      </c>
      <c r="AZ4" s="709" t="s">
        <v>112</v>
      </c>
      <c r="BA4" s="709" t="s">
        <v>113</v>
      </c>
      <c r="BB4" s="709" t="s">
        <v>114</v>
      </c>
      <c r="BC4" s="709" t="s">
        <v>115</v>
      </c>
      <c r="BD4" s="709" t="s">
        <v>116</v>
      </c>
      <c r="BE4" s="710" t="s">
        <v>310</v>
      </c>
      <c r="BF4" s="710" t="s">
        <v>312</v>
      </c>
      <c r="BG4" s="710" t="s">
        <v>314</v>
      </c>
      <c r="BH4" s="710" t="s">
        <v>316</v>
      </c>
      <c r="BI4" s="710" t="s">
        <v>318</v>
      </c>
      <c r="BJ4" s="710" t="s">
        <v>319</v>
      </c>
      <c r="BK4" s="710" t="s">
        <v>321</v>
      </c>
      <c r="BL4" s="710" t="s">
        <v>322</v>
      </c>
      <c r="BM4" s="710" t="s">
        <v>324</v>
      </c>
      <c r="BN4" s="710" t="s">
        <v>325</v>
      </c>
      <c r="BO4" s="710" t="s">
        <v>327</v>
      </c>
      <c r="BP4" s="710" t="s">
        <v>329</v>
      </c>
      <c r="BQ4" s="710" t="s">
        <v>331</v>
      </c>
      <c r="BR4" s="710" t="s">
        <v>333</v>
      </c>
      <c r="BS4" s="710" t="s">
        <v>335</v>
      </c>
      <c r="BT4" s="710" t="s">
        <v>337</v>
      </c>
      <c r="BU4" s="710" t="s">
        <v>339</v>
      </c>
      <c r="BV4" s="710" t="s">
        <v>341</v>
      </c>
      <c r="BW4" s="710" t="s">
        <v>342</v>
      </c>
      <c r="BX4" s="711" t="s">
        <v>343</v>
      </c>
      <c r="BY4" s="710" t="s">
        <v>344</v>
      </c>
      <c r="BZ4" s="710" t="s">
        <v>345</v>
      </c>
      <c r="CA4" s="710" t="s">
        <v>346</v>
      </c>
      <c r="CB4" s="710" t="s">
        <v>347</v>
      </c>
      <c r="CC4" s="710" t="s">
        <v>348</v>
      </c>
      <c r="CD4" s="710" t="s">
        <v>350</v>
      </c>
    </row>
    <row r="5" spans="1:83">
      <c r="A5" s="21"/>
      <c r="B5" s="25" t="s">
        <v>28</v>
      </c>
      <c r="C5" s="26"/>
      <c r="D5" s="26"/>
      <c r="E5" s="26"/>
      <c r="F5" s="26"/>
      <c r="G5" s="26"/>
      <c r="H5" s="26"/>
      <c r="I5" s="1"/>
      <c r="J5" s="26"/>
      <c r="K5" s="26"/>
      <c r="L5" s="26"/>
      <c r="M5" s="26"/>
      <c r="N5" s="26"/>
      <c r="O5" s="26"/>
      <c r="P5" s="26"/>
      <c r="Q5" s="26"/>
      <c r="R5" s="26"/>
      <c r="S5" s="26"/>
      <c r="T5" s="26"/>
      <c r="U5" s="26"/>
      <c r="V5" s="26"/>
      <c r="W5" s="26"/>
      <c r="X5" s="26"/>
      <c r="Y5" s="26"/>
      <c r="Z5" s="26"/>
      <c r="AA5" s="26"/>
      <c r="AB5" s="1"/>
      <c r="AC5" s="26"/>
      <c r="AD5" s="26"/>
      <c r="AE5" s="26"/>
      <c r="AF5" s="26"/>
      <c r="AG5" s="1"/>
      <c r="AH5" s="1"/>
      <c r="AI5" s="1"/>
      <c r="AJ5" s="1"/>
      <c r="AK5" s="1"/>
      <c r="AL5" s="1"/>
      <c r="AM5" s="1"/>
      <c r="AN5" s="1"/>
      <c r="AO5" s="1"/>
      <c r="AP5" s="1"/>
      <c r="AQ5" s="1"/>
      <c r="AR5" s="92"/>
      <c r="AS5" s="1"/>
      <c r="BA5" s="1"/>
      <c r="BB5" s="1"/>
      <c r="BC5" s="1"/>
      <c r="BD5" s="1"/>
      <c r="BE5" s="125"/>
      <c r="BF5" s="125"/>
      <c r="BG5" s="125"/>
      <c r="CE5" s="4" t="s">
        <v>276</v>
      </c>
    </row>
    <row r="6" spans="1:83">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89">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103" customFormat="1">
      <c r="A7">
        <v>1970</v>
      </c>
      <c r="B7" s="2">
        <v>1</v>
      </c>
      <c r="C7" s="2">
        <v>1</v>
      </c>
      <c r="D7" s="2">
        <v>1</v>
      </c>
      <c r="E7" s="2">
        <v>1</v>
      </c>
      <c r="F7" s="2">
        <v>1</v>
      </c>
      <c r="G7" s="2">
        <v>1</v>
      </c>
      <c r="H7" s="2">
        <v>1</v>
      </c>
      <c r="I7" s="2">
        <v>1</v>
      </c>
      <c r="J7" s="2">
        <v>1</v>
      </c>
      <c r="K7" s="2">
        <v>1</v>
      </c>
      <c r="L7" s="2">
        <v>1</v>
      </c>
      <c r="M7" s="761">
        <v>1</v>
      </c>
      <c r="N7" s="2">
        <v>1</v>
      </c>
      <c r="O7" s="761">
        <v>1</v>
      </c>
      <c r="P7" s="2">
        <v>1</v>
      </c>
      <c r="Q7" s="2">
        <v>1</v>
      </c>
      <c r="R7" s="761">
        <v>1</v>
      </c>
      <c r="S7" s="761">
        <v>1</v>
      </c>
      <c r="T7" s="2">
        <v>1</v>
      </c>
      <c r="U7" s="2">
        <v>1</v>
      </c>
      <c r="V7" s="2">
        <v>1</v>
      </c>
      <c r="W7" s="2">
        <v>1</v>
      </c>
      <c r="X7" s="2">
        <v>1</v>
      </c>
      <c r="Y7" s="761">
        <v>1</v>
      </c>
      <c r="Z7" s="761">
        <v>1</v>
      </c>
      <c r="AA7" s="2">
        <v>1</v>
      </c>
      <c r="AB7" s="2">
        <v>1</v>
      </c>
      <c r="AC7" s="2">
        <v>1</v>
      </c>
      <c r="AD7" s="2">
        <v>1</v>
      </c>
      <c r="AE7" s="2">
        <v>1</v>
      </c>
      <c r="AF7" s="2">
        <v>1</v>
      </c>
      <c r="AG7" s="2">
        <v>1</v>
      </c>
      <c r="AH7" s="2">
        <v>1</v>
      </c>
      <c r="AI7" s="2">
        <v>1</v>
      </c>
      <c r="AJ7" s="2">
        <v>1</v>
      </c>
      <c r="AK7" s="2">
        <v>1</v>
      </c>
      <c r="AL7" s="2">
        <v>1</v>
      </c>
      <c r="AM7" s="2">
        <v>1</v>
      </c>
      <c r="AN7" s="2">
        <v>1</v>
      </c>
      <c r="AO7" s="2">
        <v>1</v>
      </c>
      <c r="AP7" s="2">
        <v>1</v>
      </c>
      <c r="AQ7" s="2">
        <v>1</v>
      </c>
      <c r="AR7" s="90">
        <v>1</v>
      </c>
      <c r="AS7" s="2">
        <v>1</v>
      </c>
      <c r="AT7" s="12">
        <v>1</v>
      </c>
      <c r="AU7" s="2">
        <v>1</v>
      </c>
      <c r="AV7" s="2">
        <v>1</v>
      </c>
      <c r="AW7" s="2">
        <v>1</v>
      </c>
      <c r="AX7" s="2">
        <v>1</v>
      </c>
      <c r="AY7" s="2">
        <v>1</v>
      </c>
      <c r="AZ7" s="2">
        <v>1</v>
      </c>
      <c r="BA7" s="2">
        <v>1</v>
      </c>
      <c r="BB7" s="2">
        <v>1</v>
      </c>
      <c r="BC7" s="2">
        <v>1</v>
      </c>
      <c r="BD7" s="2">
        <v>1</v>
      </c>
      <c r="BE7" s="2">
        <v>1</v>
      </c>
      <c r="BF7" s="2">
        <v>1</v>
      </c>
      <c r="BG7" s="2">
        <v>1</v>
      </c>
      <c r="BH7" s="2">
        <v>1</v>
      </c>
      <c r="BI7" s="2">
        <v>1</v>
      </c>
      <c r="BJ7" s="2">
        <v>1</v>
      </c>
      <c r="BK7" s="2">
        <v>1</v>
      </c>
      <c r="BL7" s="2">
        <v>1</v>
      </c>
      <c r="BM7" s="2">
        <v>1</v>
      </c>
      <c r="BN7" s="2">
        <v>1</v>
      </c>
      <c r="BO7" s="2">
        <v>1</v>
      </c>
      <c r="BP7" s="2">
        <v>1</v>
      </c>
      <c r="BQ7" s="2">
        <v>1</v>
      </c>
      <c r="BR7" s="2">
        <v>1</v>
      </c>
      <c r="BS7" s="2">
        <v>1</v>
      </c>
      <c r="BT7" s="2">
        <v>1</v>
      </c>
      <c r="BU7" s="2">
        <v>1</v>
      </c>
      <c r="BV7" s="2">
        <v>1</v>
      </c>
      <c r="BW7" s="2">
        <v>1</v>
      </c>
      <c r="BX7" s="2">
        <v>1</v>
      </c>
      <c r="BY7" s="2">
        <v>1</v>
      </c>
      <c r="BZ7" s="2">
        <v>1</v>
      </c>
      <c r="CA7" s="2">
        <v>1</v>
      </c>
      <c r="CB7" s="2">
        <v>1</v>
      </c>
      <c r="CC7" s="2">
        <v>1</v>
      </c>
      <c r="CD7" s="2">
        <v>1</v>
      </c>
      <c r="CE7" s="712">
        <v>1985</v>
      </c>
    </row>
    <row r="8" spans="1:83" s="103" customFormat="1">
      <c r="A8">
        <v>1971</v>
      </c>
      <c r="B8" s="2">
        <v>1.0513999999999999</v>
      </c>
      <c r="C8" s="2">
        <v>1.0869</v>
      </c>
      <c r="D8" s="2">
        <v>1.0401</v>
      </c>
      <c r="E8" s="2">
        <v>1.0455000000000001</v>
      </c>
      <c r="F8" s="2">
        <v>1.0455000000000001</v>
      </c>
      <c r="G8" s="2">
        <v>1.0455000000000001</v>
      </c>
      <c r="H8" s="2">
        <v>1.0900000000000001</v>
      </c>
      <c r="I8" s="2">
        <v>1.0509999999999999</v>
      </c>
      <c r="J8" s="2">
        <v>1.0831999999999999</v>
      </c>
      <c r="K8" s="2">
        <v>1.0509999999999999</v>
      </c>
      <c r="L8" s="2">
        <v>1.0394000000000001</v>
      </c>
      <c r="M8" s="761">
        <v>1.0506</v>
      </c>
      <c r="N8" s="2">
        <v>1.0455000000000001</v>
      </c>
      <c r="O8" s="761">
        <v>1.0506</v>
      </c>
      <c r="P8" s="2">
        <v>1.0401</v>
      </c>
      <c r="Q8" s="2">
        <v>1.0455000000000001</v>
      </c>
      <c r="R8" s="761">
        <v>1.0506</v>
      </c>
      <c r="S8" s="761">
        <v>1.0506</v>
      </c>
      <c r="T8" s="2">
        <v>1.0394000000000001</v>
      </c>
      <c r="U8" s="2">
        <v>1.0869</v>
      </c>
      <c r="V8" s="2">
        <v>1.0900000000000001</v>
      </c>
      <c r="W8" s="2">
        <v>1.0401</v>
      </c>
      <c r="X8" s="2">
        <v>1.0401</v>
      </c>
      <c r="Y8" s="761">
        <v>1.0506</v>
      </c>
      <c r="Z8" s="761">
        <v>1.0506</v>
      </c>
      <c r="AA8" s="2">
        <v>1.0886</v>
      </c>
      <c r="AB8" s="2">
        <v>1.0455796879779751</v>
      </c>
      <c r="AC8" s="2">
        <v>1.0869</v>
      </c>
      <c r="AD8" s="2">
        <v>1.0401</v>
      </c>
      <c r="AE8" s="2">
        <v>1.0506</v>
      </c>
      <c r="AF8" s="2">
        <v>1.0506</v>
      </c>
      <c r="AG8" s="2">
        <v>1.0394000000000001</v>
      </c>
      <c r="AH8" s="2">
        <v>1.0869</v>
      </c>
      <c r="AI8" s="2">
        <v>1.0506</v>
      </c>
      <c r="AJ8" s="2">
        <v>1.0506</v>
      </c>
      <c r="AK8" s="2">
        <v>1.0394000000000001</v>
      </c>
      <c r="AL8" s="2">
        <v>1.0506</v>
      </c>
      <c r="AM8" s="2">
        <v>1.0869</v>
      </c>
      <c r="AN8" s="2">
        <v>1.0401</v>
      </c>
      <c r="AO8" s="2">
        <v>1.0455000000000001</v>
      </c>
      <c r="AP8" s="2">
        <v>1.0455000000000001</v>
      </c>
      <c r="AQ8" s="2">
        <v>1.0455000000000001</v>
      </c>
      <c r="AR8" s="90">
        <v>1.0556593999999999</v>
      </c>
      <c r="AS8" s="2">
        <v>1.0610211368002447</v>
      </c>
      <c r="AT8" s="12">
        <v>1.0641948000000001</v>
      </c>
      <c r="AU8" s="2">
        <v>1.07536418</v>
      </c>
      <c r="AV8" s="2">
        <v>1.0765480417754569</v>
      </c>
      <c r="AW8" s="2">
        <v>1.0451892798239919</v>
      </c>
      <c r="AX8" s="2">
        <v>1.0468900000000001</v>
      </c>
      <c r="AY8" s="2">
        <v>1.0506</v>
      </c>
      <c r="AZ8" s="2">
        <v>1.0870221174004193</v>
      </c>
      <c r="BA8" s="2">
        <v>1.0803092000000001</v>
      </c>
      <c r="BB8" s="2">
        <v>1.0738706</v>
      </c>
      <c r="BC8" s="2">
        <v>1.0526905328234935</v>
      </c>
      <c r="BD8" s="2">
        <v>1.0444987434505966</v>
      </c>
      <c r="BE8" s="2">
        <v>1.028</v>
      </c>
      <c r="BF8" s="2">
        <v>1.028</v>
      </c>
      <c r="BG8" s="2">
        <v>1.028</v>
      </c>
      <c r="BH8" s="2">
        <v>1.028</v>
      </c>
      <c r="BI8" s="2">
        <v>1.028</v>
      </c>
      <c r="BJ8" s="2">
        <v>1.028</v>
      </c>
      <c r="BK8" s="2">
        <v>1.0090356984150497</v>
      </c>
      <c r="BL8" s="2">
        <v>1.028</v>
      </c>
      <c r="BM8" s="2">
        <v>0.86649447809048796</v>
      </c>
      <c r="BN8" s="2">
        <v>1.028</v>
      </c>
      <c r="BO8" s="2">
        <v>1.028</v>
      </c>
      <c r="BP8" s="2">
        <v>1.028</v>
      </c>
      <c r="BQ8" s="2">
        <v>1.028</v>
      </c>
      <c r="BR8" s="2">
        <v>1.028</v>
      </c>
      <c r="BS8" s="2">
        <v>1.028</v>
      </c>
      <c r="BT8" s="2">
        <v>1.028</v>
      </c>
      <c r="BU8" s="2">
        <v>1.028</v>
      </c>
      <c r="BV8" s="2">
        <v>1.04</v>
      </c>
      <c r="BW8" s="2">
        <v>1.0249999999999999</v>
      </c>
      <c r="BX8" s="2">
        <v>1.0379156511841758</v>
      </c>
      <c r="BY8" s="2">
        <v>1.0249999999999999</v>
      </c>
      <c r="BZ8" s="2">
        <v>1.0379156511841758</v>
      </c>
      <c r="CA8" s="2">
        <v>1.0249999999999999</v>
      </c>
      <c r="CB8" s="2">
        <v>1.0379156511841758</v>
      </c>
      <c r="CC8" s="2">
        <v>1.028</v>
      </c>
      <c r="CD8" s="2">
        <v>1.028</v>
      </c>
      <c r="CE8" s="713">
        <v>1986</v>
      </c>
    </row>
    <row r="9" spans="1:83" s="103" customFormat="1">
      <c r="A9">
        <v>1972</v>
      </c>
      <c r="B9" s="2">
        <v>1.0998695399999998</v>
      </c>
      <c r="C9" s="2">
        <v>1.1514618599999999</v>
      </c>
      <c r="D9" s="2">
        <v>1.0826400899999999</v>
      </c>
      <c r="E9" s="2">
        <v>1.0855426500000001</v>
      </c>
      <c r="F9" s="2">
        <v>1.0855426500000001</v>
      </c>
      <c r="G9" s="2">
        <v>1.0855426500000001</v>
      </c>
      <c r="H9" s="2">
        <v>1.1696789999999999</v>
      </c>
      <c r="I9" s="2">
        <v>1.0972439999999999</v>
      </c>
      <c r="J9" s="2">
        <v>1.26387776</v>
      </c>
      <c r="K9" s="2">
        <v>1.0972439999999999</v>
      </c>
      <c r="L9" s="2">
        <v>1.07089382</v>
      </c>
      <c r="M9" s="761">
        <v>1.1008186799999999</v>
      </c>
      <c r="N9" s="2">
        <v>1.0855426500000001</v>
      </c>
      <c r="O9" s="761">
        <v>1.1008186799999999</v>
      </c>
      <c r="P9" s="2">
        <v>1.0826400899999999</v>
      </c>
      <c r="Q9" s="2">
        <v>1.0855426500000001</v>
      </c>
      <c r="R9" s="761">
        <v>1.1008186799999999</v>
      </c>
      <c r="S9" s="761">
        <v>1.1008186799999999</v>
      </c>
      <c r="T9" s="2">
        <v>1.07089382</v>
      </c>
      <c r="U9" s="2">
        <v>1.1514618599999999</v>
      </c>
      <c r="V9" s="2">
        <v>1.1696789999999999</v>
      </c>
      <c r="W9" s="2">
        <v>1.0826400899999999</v>
      </c>
      <c r="X9" s="2">
        <v>1.0826400899999999</v>
      </c>
      <c r="Y9" s="761">
        <v>1.1008186799999999</v>
      </c>
      <c r="Z9" s="761">
        <v>1.1008186799999999</v>
      </c>
      <c r="AA9" s="2">
        <v>1.18091328</v>
      </c>
      <c r="AB9" s="2">
        <v>1.0856531049250537</v>
      </c>
      <c r="AC9" s="2">
        <v>1.1514618599999999</v>
      </c>
      <c r="AD9" s="2">
        <v>1.0826400899999999</v>
      </c>
      <c r="AE9" s="2">
        <v>1.1008186799999999</v>
      </c>
      <c r="AF9" s="2">
        <v>1.1008186799999999</v>
      </c>
      <c r="AG9" s="2">
        <v>1.07089382</v>
      </c>
      <c r="AH9" s="2">
        <v>1.1514618599999999</v>
      </c>
      <c r="AI9" s="2">
        <v>1.1008186799999999</v>
      </c>
      <c r="AJ9" s="2">
        <v>1.1008186799999999</v>
      </c>
      <c r="AK9" s="2">
        <v>1.07089382</v>
      </c>
      <c r="AL9" s="2">
        <v>1.1008186799999999</v>
      </c>
      <c r="AM9" s="2">
        <v>1.1514618599999999</v>
      </c>
      <c r="AN9" s="2">
        <v>1.0826400899999999</v>
      </c>
      <c r="AO9" s="2">
        <v>1.0855426500000001</v>
      </c>
      <c r="AP9" s="2">
        <v>1.0855426500000001</v>
      </c>
      <c r="AQ9" s="2">
        <v>1.0855426500000001</v>
      </c>
      <c r="AR9" s="90">
        <v>1.10900308349031</v>
      </c>
      <c r="AS9" s="2">
        <v>1.1231464807813702</v>
      </c>
      <c r="AT9" s="12">
        <v>1.1309299450944963</v>
      </c>
      <c r="AU9" s="2">
        <v>1.2284746932530268</v>
      </c>
      <c r="AV9" s="2">
        <v>1.2337989645047345</v>
      </c>
      <c r="AW9" s="2">
        <v>1.0912679620767032</v>
      </c>
      <c r="AX9" s="2">
        <v>1.09614198694</v>
      </c>
      <c r="AY9" s="2">
        <v>1.1008186799999999</v>
      </c>
      <c r="AZ9" s="2">
        <v>1.1535745874125045</v>
      </c>
      <c r="BA9" s="2">
        <v>1.2507722689772001</v>
      </c>
      <c r="BB9" s="2">
        <v>1.2217699653203</v>
      </c>
      <c r="BC9" s="2">
        <v>1.1075600368983896</v>
      </c>
      <c r="BD9" s="2">
        <v>1.0911618567181247</v>
      </c>
      <c r="BE9" s="2">
        <v>1.0557560000000001</v>
      </c>
      <c r="BF9" s="2">
        <v>1.0557560000000001</v>
      </c>
      <c r="BG9" s="2">
        <v>1.0557560000000001</v>
      </c>
      <c r="BH9" s="2">
        <v>1.0557559999999999</v>
      </c>
      <c r="BI9" s="2">
        <v>1.0557560000000001</v>
      </c>
      <c r="BJ9" s="2">
        <v>1.0557559999999999</v>
      </c>
      <c r="BK9" s="2">
        <v>1.0316990075544363</v>
      </c>
      <c r="BL9" s="2">
        <v>1.0557559999999999</v>
      </c>
      <c r="BM9" s="2">
        <v>0.79560028500178115</v>
      </c>
      <c r="BN9" s="2">
        <v>1.0557559999999999</v>
      </c>
      <c r="BO9" s="2">
        <v>1.0557559999999999</v>
      </c>
      <c r="BP9" s="2">
        <v>1.0557559999999999</v>
      </c>
      <c r="BQ9" s="2">
        <v>1.0557560000000001</v>
      </c>
      <c r="BR9" s="2">
        <v>1.0557560000000001</v>
      </c>
      <c r="BS9" s="2">
        <v>1.0557560000000001</v>
      </c>
      <c r="BT9" s="2">
        <v>1.0557560000000001</v>
      </c>
      <c r="BU9" s="2">
        <v>1.0557560000000001</v>
      </c>
      <c r="BV9" s="2">
        <v>1.0633999999999999</v>
      </c>
      <c r="BW9" s="2">
        <v>1.0526749999999998</v>
      </c>
      <c r="BX9" s="2">
        <v>1.0619096905966856</v>
      </c>
      <c r="BY9" s="2">
        <v>1.0526749999999998</v>
      </c>
      <c r="BZ9" s="2">
        <v>1.0619096905966856</v>
      </c>
      <c r="CA9" s="2">
        <v>1.0526749999999998</v>
      </c>
      <c r="CB9" s="2">
        <v>1.0619096905966856</v>
      </c>
      <c r="CC9" s="2">
        <v>1.0557559999999999</v>
      </c>
      <c r="CD9" s="2">
        <v>1.0557559999999999</v>
      </c>
      <c r="CE9" s="713">
        <v>1987</v>
      </c>
    </row>
    <row r="10" spans="1:83" s="103" customFormat="1">
      <c r="A10">
        <v>1973</v>
      </c>
      <c r="B10" s="2">
        <v>1.1477138649899998</v>
      </c>
      <c r="C10" s="2">
        <v>1.2153679932300001</v>
      </c>
      <c r="D10" s="2">
        <v>1.108406924142</v>
      </c>
      <c r="E10" s="2">
        <v>1.1307012242400001</v>
      </c>
      <c r="F10" s="2">
        <v>1.1307012242400001</v>
      </c>
      <c r="G10" s="2">
        <v>1.1307012242400001</v>
      </c>
      <c r="H10" s="2">
        <v>1.2549485990999998</v>
      </c>
      <c r="I10" s="2">
        <v>1.1553979319999998</v>
      </c>
      <c r="J10" s="2">
        <v>1.4212305411200001</v>
      </c>
      <c r="K10" s="2">
        <v>1.1553979319999998</v>
      </c>
      <c r="L10" s="2">
        <v>1.1345049129079998</v>
      </c>
      <c r="M10" s="761">
        <v>1.1483740469759998</v>
      </c>
      <c r="N10" s="2">
        <v>1.1307012242400001</v>
      </c>
      <c r="O10" s="761">
        <v>1.1483740469759998</v>
      </c>
      <c r="P10" s="2">
        <v>1.108406924142</v>
      </c>
      <c r="Q10" s="2">
        <v>1.1307012242400001</v>
      </c>
      <c r="R10" s="761">
        <v>1.1483740469759998</v>
      </c>
      <c r="S10" s="761">
        <v>1.1483740469759998</v>
      </c>
      <c r="T10" s="2">
        <v>1.1345049129079998</v>
      </c>
      <c r="U10" s="2">
        <v>1.2153679932300001</v>
      </c>
      <c r="V10" s="2">
        <v>1.2549485990999998</v>
      </c>
      <c r="W10" s="2">
        <v>1.108406924142</v>
      </c>
      <c r="X10" s="2">
        <v>1.108406924142</v>
      </c>
      <c r="Y10" s="761">
        <v>1.1483740469759998</v>
      </c>
      <c r="Z10" s="761">
        <v>1.1483740469759998</v>
      </c>
      <c r="AA10" s="2">
        <v>1.251413802816</v>
      </c>
      <c r="AB10" s="2">
        <v>1.1306209850107067</v>
      </c>
      <c r="AC10" s="2">
        <v>1.2153679932300001</v>
      </c>
      <c r="AD10" s="2">
        <v>1.108406924142</v>
      </c>
      <c r="AE10" s="2">
        <v>1.1483740469759998</v>
      </c>
      <c r="AF10" s="2">
        <v>1.1483740469759998</v>
      </c>
      <c r="AG10" s="2">
        <v>1.1345049129079998</v>
      </c>
      <c r="AH10" s="2">
        <v>1.2153679932300001</v>
      </c>
      <c r="AI10" s="2">
        <v>1.1483740469759998</v>
      </c>
      <c r="AJ10" s="2">
        <v>1.1483740469759998</v>
      </c>
      <c r="AK10" s="2">
        <v>1.1345049129079998</v>
      </c>
      <c r="AL10" s="2">
        <v>1.1483740469759998</v>
      </c>
      <c r="AM10" s="2">
        <v>1.2153679932300001</v>
      </c>
      <c r="AN10" s="2">
        <v>1.108406924142</v>
      </c>
      <c r="AO10" s="2">
        <v>1.1307012242400001</v>
      </c>
      <c r="AP10" s="2">
        <v>1.1307012242400001</v>
      </c>
      <c r="AQ10" s="2">
        <v>1.1307012242400001</v>
      </c>
      <c r="AR10" s="90">
        <v>1.1593018074417045</v>
      </c>
      <c r="AS10" s="2">
        <v>1.1698678246391068</v>
      </c>
      <c r="AT10" s="12">
        <v>1.178016349070099</v>
      </c>
      <c r="AU10" s="2">
        <v>1.3671124971802735</v>
      </c>
      <c r="AV10" s="2">
        <v>1.3752085939434282</v>
      </c>
      <c r="AW10" s="2">
        <v>1.1241414052006602</v>
      </c>
      <c r="AX10" s="2">
        <v>1.1277393758555325</v>
      </c>
      <c r="AY10" s="2">
        <v>1.1483740469759998</v>
      </c>
      <c r="AZ10" s="2">
        <v>1.2179460125581214</v>
      </c>
      <c r="BA10" s="2">
        <v>1.4011193483339741</v>
      </c>
      <c r="BB10" s="2">
        <v>1.3569388971325564</v>
      </c>
      <c r="BC10" s="2">
        <v>1.1445874997402208</v>
      </c>
      <c r="BD10" s="2">
        <v>1.1210898417501842</v>
      </c>
      <c r="BE10" s="2">
        <v>1.0874286800000001</v>
      </c>
      <c r="BF10" s="2">
        <v>1.0874286800000001</v>
      </c>
      <c r="BG10" s="2">
        <v>1.0874286800000001</v>
      </c>
      <c r="BH10" s="2">
        <v>1.0874286799999999</v>
      </c>
      <c r="BI10" s="2">
        <v>1.0874286800000001</v>
      </c>
      <c r="BJ10" s="2">
        <v>1.0874286800000001</v>
      </c>
      <c r="BK10" s="2">
        <v>1.0548066953043995</v>
      </c>
      <c r="BL10" s="2">
        <v>1.0874286799999999</v>
      </c>
      <c r="BM10" s="2">
        <v>0.6669041681510508</v>
      </c>
      <c r="BN10" s="2">
        <v>1.0874286799999999</v>
      </c>
      <c r="BO10" s="2">
        <v>1.0874286799999999</v>
      </c>
      <c r="BP10" s="2">
        <v>1.0874286799999999</v>
      </c>
      <c r="BQ10" s="2">
        <v>1.0874286800000001</v>
      </c>
      <c r="BR10" s="2">
        <v>1.0874286800000001</v>
      </c>
      <c r="BS10" s="2">
        <v>1.0874286800000001</v>
      </c>
      <c r="BT10" s="2">
        <v>1.0874286800000001</v>
      </c>
      <c r="BU10" s="2">
        <v>1.0874286800000001</v>
      </c>
      <c r="BV10" s="2">
        <v>1.0872679999999999</v>
      </c>
      <c r="BW10" s="2">
        <v>1.0842552499999998</v>
      </c>
      <c r="BX10" s="2">
        <v>1.0868493585403414</v>
      </c>
      <c r="BY10" s="2">
        <v>1.0842552499999998</v>
      </c>
      <c r="BZ10" s="2">
        <v>1.0868493585403414</v>
      </c>
      <c r="CA10" s="2">
        <v>1.0842552499999998</v>
      </c>
      <c r="CB10" s="2">
        <v>1.0868493585403414</v>
      </c>
      <c r="CC10" s="2">
        <v>1.0874286799999999</v>
      </c>
      <c r="CD10" s="2">
        <v>1.0874286799999999</v>
      </c>
      <c r="CE10" s="713">
        <v>1988</v>
      </c>
    </row>
    <row r="11" spans="1:83" s="103" customFormat="1">
      <c r="A11">
        <v>1974</v>
      </c>
      <c r="B11" s="2">
        <v>1.2391866600297028</v>
      </c>
      <c r="C11" s="2">
        <v>1.3582952692338481</v>
      </c>
      <c r="D11" s="2">
        <v>1.247511993121821</v>
      </c>
      <c r="E11" s="2">
        <v>1.1959426848786481</v>
      </c>
      <c r="F11" s="2">
        <v>1.1959426848786481</v>
      </c>
      <c r="G11" s="2">
        <v>1.1959426848786481</v>
      </c>
      <c r="H11" s="2">
        <v>1.4493401371005898</v>
      </c>
      <c r="I11" s="2">
        <v>1.2593837458799999</v>
      </c>
      <c r="J11" s="2">
        <v>1.5177320948620483</v>
      </c>
      <c r="K11" s="2">
        <v>1.2593837458799999</v>
      </c>
      <c r="L11" s="2">
        <v>1.2304840285400167</v>
      </c>
      <c r="M11" s="761">
        <v>1.2299086043112957</v>
      </c>
      <c r="N11" s="2">
        <v>1.1959426848786481</v>
      </c>
      <c r="O11" s="761">
        <v>1.2299086043112957</v>
      </c>
      <c r="P11" s="2">
        <v>1.247511993121821</v>
      </c>
      <c r="Q11" s="2">
        <v>1.1959426848786481</v>
      </c>
      <c r="R11" s="761">
        <v>1.2299086043112957</v>
      </c>
      <c r="S11" s="761">
        <v>1.2299086043112957</v>
      </c>
      <c r="T11" s="2">
        <v>1.2304840285400167</v>
      </c>
      <c r="U11" s="2">
        <v>1.3582952692338481</v>
      </c>
      <c r="V11" s="2">
        <v>1.4493401371005898</v>
      </c>
      <c r="W11" s="2">
        <v>1.247511993121821</v>
      </c>
      <c r="X11" s="2">
        <v>1.247511993121821</v>
      </c>
      <c r="Y11" s="761">
        <v>1.2299086043112957</v>
      </c>
      <c r="Z11" s="761">
        <v>1.2299086043112957</v>
      </c>
      <c r="AA11" s="2">
        <v>1.3652924588722559</v>
      </c>
      <c r="AB11" s="2">
        <v>1.1973080452737841</v>
      </c>
      <c r="AC11" s="2">
        <v>1.3582952692338481</v>
      </c>
      <c r="AD11" s="2">
        <v>1.247511993121821</v>
      </c>
      <c r="AE11" s="2">
        <v>1.2299086043112957</v>
      </c>
      <c r="AF11" s="2">
        <v>1.2299086043112957</v>
      </c>
      <c r="AG11" s="2">
        <v>1.2304840285400167</v>
      </c>
      <c r="AH11" s="2">
        <v>1.3582952692338481</v>
      </c>
      <c r="AI11" s="2">
        <v>1.2299086043112957</v>
      </c>
      <c r="AJ11" s="2">
        <v>1.2299086043112957</v>
      </c>
      <c r="AK11" s="2">
        <v>1.2304840285400167</v>
      </c>
      <c r="AL11" s="2">
        <v>1.2299086043112957</v>
      </c>
      <c r="AM11" s="2">
        <v>1.3582952692338481</v>
      </c>
      <c r="AN11" s="2">
        <v>1.247511993121821</v>
      </c>
      <c r="AO11" s="2">
        <v>1.1959426848786481</v>
      </c>
      <c r="AP11" s="2">
        <v>1.1959426848786481</v>
      </c>
      <c r="AQ11" s="2">
        <v>1.1959426848786481</v>
      </c>
      <c r="AR11" s="90">
        <v>1.253198124138367</v>
      </c>
      <c r="AS11" s="2">
        <v>1.2867859915697029</v>
      </c>
      <c r="AT11" s="12">
        <v>1.3056666718618746</v>
      </c>
      <c r="AU11" s="2">
        <v>1.4640238620487649</v>
      </c>
      <c r="AV11" s="2">
        <v>1.4720731287724831</v>
      </c>
      <c r="AW11" s="2">
        <v>1.247881677703822</v>
      </c>
      <c r="AX11" s="2">
        <v>1.2638236863400196</v>
      </c>
      <c r="AY11" s="2">
        <v>1.2299086043112957</v>
      </c>
      <c r="AZ11" s="2">
        <v>1.358849239009037</v>
      </c>
      <c r="BA11" s="2">
        <v>1.4977996658315844</v>
      </c>
      <c r="BB11" s="2">
        <v>1.4539018155988472</v>
      </c>
      <c r="BC11" s="2">
        <v>1.2763336434572892</v>
      </c>
      <c r="BD11" s="2">
        <v>1.2563551894584175</v>
      </c>
      <c r="BE11" s="2">
        <v>1.1331006845600002</v>
      </c>
      <c r="BF11" s="2">
        <v>1.13310068456</v>
      </c>
      <c r="BG11" s="2">
        <v>1.13310068456</v>
      </c>
      <c r="BH11" s="2">
        <v>1.13310068456</v>
      </c>
      <c r="BI11" s="2">
        <v>1.13310068456</v>
      </c>
      <c r="BJ11" s="2">
        <v>1.1331006845600002</v>
      </c>
      <c r="BK11" s="2">
        <v>1.0925160346615317</v>
      </c>
      <c r="BL11" s="2">
        <v>1.13310068456</v>
      </c>
      <c r="BM11" s="2">
        <v>0.6674385464909155</v>
      </c>
      <c r="BN11" s="2">
        <v>1.13310068456</v>
      </c>
      <c r="BO11" s="2">
        <v>1.13310068456</v>
      </c>
      <c r="BP11" s="2">
        <v>1.13310068456</v>
      </c>
      <c r="BQ11" s="2">
        <v>1.1331006845600002</v>
      </c>
      <c r="BR11" s="2">
        <v>1.1331006845600002</v>
      </c>
      <c r="BS11" s="2">
        <v>1.1331006845600002</v>
      </c>
      <c r="BT11" s="2">
        <v>1.1331006845600002</v>
      </c>
      <c r="BU11" s="2">
        <v>1.1331006845600002</v>
      </c>
      <c r="BV11" s="2">
        <v>1.1261378309999999</v>
      </c>
      <c r="BW11" s="2">
        <v>1.1297939704999997</v>
      </c>
      <c r="BX11" s="2">
        <v>1.126645875669154</v>
      </c>
      <c r="BY11" s="2">
        <v>1.1297939704999997</v>
      </c>
      <c r="BZ11" s="2">
        <v>1.126645875669154</v>
      </c>
      <c r="CA11" s="2">
        <v>1.1297939704999997</v>
      </c>
      <c r="CB11" s="2">
        <v>1.126645875669154</v>
      </c>
      <c r="CC11" s="2">
        <v>1.13310068456</v>
      </c>
      <c r="CD11" s="2">
        <v>1.13310068456</v>
      </c>
      <c r="CE11" s="714">
        <v>1989</v>
      </c>
    </row>
    <row r="12" spans="1:83" s="103" customFormat="1">
      <c r="A12">
        <v>1975</v>
      </c>
      <c r="B12" s="2">
        <v>1.3747536806369522</v>
      </c>
      <c r="C12" s="2">
        <v>1.5772524666343444</v>
      </c>
      <c r="D12" s="2">
        <v>1.5088657556808425</v>
      </c>
      <c r="E12" s="2">
        <v>1.3013052354164572</v>
      </c>
      <c r="F12" s="2">
        <v>1.3013052354164572</v>
      </c>
      <c r="G12" s="2">
        <v>1.3013052354164572</v>
      </c>
      <c r="H12" s="2">
        <v>1.685582579447986</v>
      </c>
      <c r="I12" s="2">
        <v>1.4369568540490798</v>
      </c>
      <c r="J12" s="2">
        <v>1.618205959541916</v>
      </c>
      <c r="K12" s="2">
        <v>1.4369568540490798</v>
      </c>
      <c r="L12" s="2">
        <v>1.3035747798352935</v>
      </c>
      <c r="M12" s="761">
        <v>1.3567121814157903</v>
      </c>
      <c r="N12" s="2">
        <v>1.3013052354164572</v>
      </c>
      <c r="O12" s="761">
        <v>1.3567121814157903</v>
      </c>
      <c r="P12" s="2">
        <v>1.5088657556808425</v>
      </c>
      <c r="Q12" s="2">
        <v>1.3013052354164572</v>
      </c>
      <c r="R12" s="761">
        <v>1.3567121814157903</v>
      </c>
      <c r="S12" s="761">
        <v>1.3567121814157903</v>
      </c>
      <c r="T12" s="2">
        <v>1.3035747798352935</v>
      </c>
      <c r="U12" s="2">
        <v>1.5772524666343444</v>
      </c>
      <c r="V12" s="2">
        <v>1.685582579447986</v>
      </c>
      <c r="W12" s="2">
        <v>1.5088657556808425</v>
      </c>
      <c r="X12" s="2">
        <v>1.5088657556808425</v>
      </c>
      <c r="Y12" s="761">
        <v>1.3567121814157903</v>
      </c>
      <c r="Z12" s="761">
        <v>1.3567121814157903</v>
      </c>
      <c r="AA12" s="2">
        <v>1.4777925574833299</v>
      </c>
      <c r="AB12" s="2">
        <v>1.3777913735087182</v>
      </c>
      <c r="AC12" s="2">
        <v>1.5772524666343444</v>
      </c>
      <c r="AD12" s="2">
        <v>1.5088657556808425</v>
      </c>
      <c r="AE12" s="2">
        <v>1.3567121814157903</v>
      </c>
      <c r="AF12" s="2">
        <v>1.3567121814157903</v>
      </c>
      <c r="AG12" s="2">
        <v>1.3035747798352935</v>
      </c>
      <c r="AH12" s="2">
        <v>1.5772524666343444</v>
      </c>
      <c r="AI12" s="2">
        <v>1.3567121814157903</v>
      </c>
      <c r="AJ12" s="2">
        <v>1.3567121814157903</v>
      </c>
      <c r="AK12" s="2">
        <v>1.3035747798352935</v>
      </c>
      <c r="AL12" s="2">
        <v>1.3567121814157903</v>
      </c>
      <c r="AM12" s="2">
        <v>1.5772524666343444</v>
      </c>
      <c r="AN12" s="2">
        <v>1.5088657556808425</v>
      </c>
      <c r="AO12" s="2">
        <v>1.3013052354164572</v>
      </c>
      <c r="AP12" s="2">
        <v>1.3013052354164572</v>
      </c>
      <c r="AQ12" s="2">
        <v>1.3013052354164572</v>
      </c>
      <c r="AR12" s="90">
        <v>1.3864237369183305</v>
      </c>
      <c r="AS12" s="2">
        <v>1.4760769315865361</v>
      </c>
      <c r="AT12" s="12">
        <v>1.4967597633688947</v>
      </c>
      <c r="AU12" s="2">
        <v>1.5591612274077336</v>
      </c>
      <c r="AV12" s="2">
        <v>1.568004124488517</v>
      </c>
      <c r="AW12" s="2">
        <v>1.4822254581461678</v>
      </c>
      <c r="AX12" s="2">
        <v>1.5061062699535193</v>
      </c>
      <c r="AY12" s="2">
        <v>1.3567121814157903</v>
      </c>
      <c r="AZ12" s="2">
        <v>1.5702039692982319</v>
      </c>
      <c r="BA12" s="2">
        <v>1.5962817912196101</v>
      </c>
      <c r="BB12" s="2">
        <v>1.5480442844017774</v>
      </c>
      <c r="BC12" s="2">
        <v>1.5003095741063188</v>
      </c>
      <c r="BD12" s="2">
        <v>1.5035506632314479</v>
      </c>
      <c r="BE12" s="2">
        <v>1.1795578126269601</v>
      </c>
      <c r="BF12" s="2">
        <v>1.1795578126269601</v>
      </c>
      <c r="BG12" s="2">
        <v>1.1795578126269601</v>
      </c>
      <c r="BH12" s="2">
        <v>1.1795578126269599</v>
      </c>
      <c r="BI12" s="2">
        <v>1.1795578126269601</v>
      </c>
      <c r="BJ12" s="2">
        <v>1.1795578126269601</v>
      </c>
      <c r="BK12" s="2">
        <v>1.1332122569526737</v>
      </c>
      <c r="BL12" s="2">
        <v>1.1795578126269599</v>
      </c>
      <c r="BM12" s="2">
        <v>0.59547559672247952</v>
      </c>
      <c r="BN12" s="2">
        <v>1.1795578126269599</v>
      </c>
      <c r="BO12" s="2">
        <v>1.1795578126269599</v>
      </c>
      <c r="BP12" s="2">
        <v>1.1795578126269599</v>
      </c>
      <c r="BQ12" s="2">
        <v>1.1795578126269601</v>
      </c>
      <c r="BR12" s="2">
        <v>1.1795578126269601</v>
      </c>
      <c r="BS12" s="2">
        <v>1.1795578126269601</v>
      </c>
      <c r="BT12" s="2">
        <v>1.1795578126269601</v>
      </c>
      <c r="BU12" s="2">
        <v>1.1795578126269601</v>
      </c>
      <c r="BV12" s="2">
        <v>1.1680864652047498</v>
      </c>
      <c r="BW12" s="2">
        <v>1.1761155232904996</v>
      </c>
      <c r="BX12" s="2">
        <v>1.169202155718964</v>
      </c>
      <c r="BY12" s="2">
        <v>1.1761155232904996</v>
      </c>
      <c r="BZ12" s="2">
        <v>1.169202155718964</v>
      </c>
      <c r="CA12" s="2">
        <v>1.1761155232904996</v>
      </c>
      <c r="CB12" s="2">
        <v>1.169202155718964</v>
      </c>
      <c r="CC12" s="2">
        <v>1.1795578126269599</v>
      </c>
      <c r="CD12" s="2">
        <v>1.1795578126269599</v>
      </c>
      <c r="CE12" s="713">
        <v>1990</v>
      </c>
    </row>
    <row r="13" spans="1:83" s="103" customFormat="1">
      <c r="A13">
        <v>1976</v>
      </c>
      <c r="B13" s="2">
        <v>1.4656248989270548</v>
      </c>
      <c r="C13" s="2">
        <v>1.6248854911267017</v>
      </c>
      <c r="D13" s="2">
        <v>1.6108650807648677</v>
      </c>
      <c r="E13" s="2">
        <v>1.3870612504304018</v>
      </c>
      <c r="F13" s="2">
        <v>1.3870612504304018</v>
      </c>
      <c r="G13" s="2">
        <v>1.3870612504304018</v>
      </c>
      <c r="H13" s="2">
        <v>1.9503876026792646</v>
      </c>
      <c r="I13" s="2">
        <v>1.6022068922647239</v>
      </c>
      <c r="J13" s="2">
        <v>1.7007344634785537</v>
      </c>
      <c r="K13" s="2">
        <v>1.6022068922647239</v>
      </c>
      <c r="L13" s="2">
        <v>1.3785303296758229</v>
      </c>
      <c r="M13" s="761">
        <v>1.450868006806046</v>
      </c>
      <c r="N13" s="2">
        <v>1.3870612504304018</v>
      </c>
      <c r="O13" s="761">
        <v>1.450868006806046</v>
      </c>
      <c r="P13" s="2">
        <v>1.6108650807648677</v>
      </c>
      <c r="Q13" s="2">
        <v>1.3870612504304018</v>
      </c>
      <c r="R13" s="761">
        <v>1.450868006806046</v>
      </c>
      <c r="S13" s="761">
        <v>1.450868006806046</v>
      </c>
      <c r="T13" s="2">
        <v>1.3785303296758229</v>
      </c>
      <c r="U13" s="2">
        <v>1.6248854911267017</v>
      </c>
      <c r="V13" s="2">
        <v>1.9503876026792646</v>
      </c>
      <c r="W13" s="2">
        <v>1.6108650807648677</v>
      </c>
      <c r="X13" s="2">
        <v>1.6108650807648677</v>
      </c>
      <c r="Y13" s="761">
        <v>1.450868006806046</v>
      </c>
      <c r="Z13" s="761">
        <v>1.450868006806046</v>
      </c>
      <c r="AA13" s="2">
        <v>1.5997104434757048</v>
      </c>
      <c r="AB13" s="2">
        <v>1.4808810033649433</v>
      </c>
      <c r="AC13" s="2">
        <v>1.6248854911267017</v>
      </c>
      <c r="AD13" s="2">
        <v>1.6108650807648677</v>
      </c>
      <c r="AE13" s="2">
        <v>1.450868006806046</v>
      </c>
      <c r="AF13" s="2">
        <v>1.450868006806046</v>
      </c>
      <c r="AG13" s="2">
        <v>1.3785303296758229</v>
      </c>
      <c r="AH13" s="2">
        <v>1.6248854911267017</v>
      </c>
      <c r="AI13" s="2">
        <v>1.450868006806046</v>
      </c>
      <c r="AJ13" s="2">
        <v>1.450868006806046</v>
      </c>
      <c r="AK13" s="2">
        <v>1.3785303296758229</v>
      </c>
      <c r="AL13" s="2">
        <v>1.450868006806046</v>
      </c>
      <c r="AM13" s="2">
        <v>1.6248854911267017</v>
      </c>
      <c r="AN13" s="2">
        <v>1.6108650807648677</v>
      </c>
      <c r="AO13" s="2">
        <v>1.3870612504304018</v>
      </c>
      <c r="AP13" s="2">
        <v>1.3870612504304018</v>
      </c>
      <c r="AQ13" s="2">
        <v>1.3870612504304018</v>
      </c>
      <c r="AR13" s="90">
        <v>1.4806697724218174</v>
      </c>
      <c r="AS13" s="2">
        <v>1.5867409370516687</v>
      </c>
      <c r="AT13" s="12">
        <v>1.609020218104213</v>
      </c>
      <c r="AU13" s="2">
        <v>1.6404915206388191</v>
      </c>
      <c r="AV13" s="2">
        <v>1.6495202101013138</v>
      </c>
      <c r="AW13" s="2">
        <v>1.5862890368235589</v>
      </c>
      <c r="AX13" s="2">
        <v>1.6110607914815001</v>
      </c>
      <c r="AY13" s="2">
        <v>1.450868006806046</v>
      </c>
      <c r="AZ13" s="2">
        <v>1.6235232377385163</v>
      </c>
      <c r="BA13" s="2">
        <v>1.6783769674602433</v>
      </c>
      <c r="BB13" s="2">
        <v>1.6291378102180225</v>
      </c>
      <c r="BC13" s="2">
        <v>1.6077248603065308</v>
      </c>
      <c r="BD13" s="2">
        <v>1.6074507250081123</v>
      </c>
      <c r="BE13" s="2">
        <v>1.2302787985699193</v>
      </c>
      <c r="BF13" s="2">
        <v>1.2302787985699193</v>
      </c>
      <c r="BG13" s="2">
        <v>1.2302787985699193</v>
      </c>
      <c r="BH13" s="2">
        <v>1.2302787985699193</v>
      </c>
      <c r="BI13" s="2">
        <v>1.2302787985699193</v>
      </c>
      <c r="BJ13" s="2">
        <v>1.2302787985699193</v>
      </c>
      <c r="BK13" s="2">
        <v>1.1782574441665425</v>
      </c>
      <c r="BL13" s="2">
        <v>1.2302787985699193</v>
      </c>
      <c r="BM13" s="2">
        <v>1.1148022800142501</v>
      </c>
      <c r="BN13" s="2">
        <v>1.2302787985699193</v>
      </c>
      <c r="BO13" s="2">
        <v>1.2302787985699193</v>
      </c>
      <c r="BP13" s="2">
        <v>1.2302787985699193</v>
      </c>
      <c r="BQ13" s="2">
        <v>1.2302787985699193</v>
      </c>
      <c r="BR13" s="2">
        <v>1.2302787985699193</v>
      </c>
      <c r="BS13" s="2">
        <v>1.2302787985699193</v>
      </c>
      <c r="BT13" s="2">
        <v>1.2302787985699193</v>
      </c>
      <c r="BU13" s="2">
        <v>1.2302787985699193</v>
      </c>
      <c r="BV13" s="2">
        <v>1.2145179021966386</v>
      </c>
      <c r="BW13" s="2">
        <v>1.226688490791991</v>
      </c>
      <c r="BX13" s="2">
        <v>1.2162090856584122</v>
      </c>
      <c r="BY13" s="2">
        <v>1.226688490791991</v>
      </c>
      <c r="BZ13" s="2">
        <v>1.2162090856584122</v>
      </c>
      <c r="CA13" s="2">
        <v>1.226688490791991</v>
      </c>
      <c r="CB13" s="2">
        <v>1.2162090856584122</v>
      </c>
      <c r="CC13" s="2">
        <v>1.2302787985699193</v>
      </c>
      <c r="CD13" s="2">
        <v>1.2302787985699193</v>
      </c>
      <c r="CE13" s="713">
        <v>1991</v>
      </c>
    </row>
    <row r="14" spans="1:83" s="103" customFormat="1">
      <c r="A14" s="182" t="s">
        <v>1</v>
      </c>
      <c r="B14" s="2">
        <v>1.5078348960161538</v>
      </c>
      <c r="C14" s="2">
        <v>1.6502337047882782</v>
      </c>
      <c r="D14" s="2">
        <v>1.6574190815989722</v>
      </c>
      <c r="E14" s="2">
        <v>1.4364406309457243</v>
      </c>
      <c r="F14" s="2">
        <v>1.4364406309457243</v>
      </c>
      <c r="G14" s="2">
        <v>1.4364406309457243</v>
      </c>
      <c r="H14" s="2">
        <v>1.9915407810957968</v>
      </c>
      <c r="I14" s="2">
        <v>1.6342510301100184</v>
      </c>
      <c r="J14" s="2">
        <v>1.7218235708256877</v>
      </c>
      <c r="K14" s="2">
        <v>1.6342510301100184</v>
      </c>
      <c r="L14" s="2">
        <v>1.4542116447750255</v>
      </c>
      <c r="M14" s="761">
        <v>1.4943940470102275</v>
      </c>
      <c r="N14" s="2">
        <v>1.4364406309457243</v>
      </c>
      <c r="O14" s="761">
        <v>1.4943940470102275</v>
      </c>
      <c r="P14" s="2">
        <v>1.6574190815989722</v>
      </c>
      <c r="Q14" s="2">
        <v>1.4364406309457243</v>
      </c>
      <c r="R14" s="761">
        <v>1.4943940470102275</v>
      </c>
      <c r="S14" s="761">
        <v>1.4943940470102275</v>
      </c>
      <c r="T14" s="2">
        <v>1.4542116447750255</v>
      </c>
      <c r="U14" s="2">
        <v>1.6502337047882782</v>
      </c>
      <c r="V14" s="2">
        <v>1.9915407810957968</v>
      </c>
      <c r="W14" s="2">
        <v>1.6574190815989722</v>
      </c>
      <c r="X14" s="2">
        <v>1.6574190815989722</v>
      </c>
      <c r="Y14" s="761">
        <v>1.4943940470102275</v>
      </c>
      <c r="Z14" s="761">
        <v>1.4943940470102275</v>
      </c>
      <c r="AA14" s="2">
        <v>1.6467419305138906</v>
      </c>
      <c r="AB14" s="2">
        <v>1.4808810033649433</v>
      </c>
      <c r="AC14" s="2">
        <v>1.6502337047882782</v>
      </c>
      <c r="AD14" s="2">
        <v>1.6574190815989722</v>
      </c>
      <c r="AE14" s="2">
        <v>1.4943940470102275</v>
      </c>
      <c r="AF14" s="2">
        <v>1.4943940470102275</v>
      </c>
      <c r="AG14" s="2">
        <v>1.4542116447750255</v>
      </c>
      <c r="AH14" s="2">
        <v>1.6502337047882782</v>
      </c>
      <c r="AI14" s="2">
        <v>1.4943940470102275</v>
      </c>
      <c r="AJ14" s="2">
        <v>1.4943940470102275</v>
      </c>
      <c r="AK14" s="2">
        <v>1.4542116447750255</v>
      </c>
      <c r="AL14" s="2">
        <v>1.4943940470102275</v>
      </c>
      <c r="AM14" s="2">
        <v>1.6502337047882782</v>
      </c>
      <c r="AN14" s="2">
        <v>1.6574190815989722</v>
      </c>
      <c r="AO14" s="2">
        <v>1.4364406309457243</v>
      </c>
      <c r="AP14" s="2">
        <v>1.4364406309457243</v>
      </c>
      <c r="AQ14" s="2">
        <v>1.4364406309457243</v>
      </c>
      <c r="AR14" s="90">
        <v>1.5234147838809313</v>
      </c>
      <c r="AS14" s="2">
        <v>1.625106111472266</v>
      </c>
      <c r="AT14" s="12">
        <v>1.6559205830296018</v>
      </c>
      <c r="AU14" s="2">
        <v>1.6733066826490377</v>
      </c>
      <c r="AV14" s="2">
        <v>1.6806211312532751</v>
      </c>
      <c r="AW14" s="2">
        <v>1.6235570847872745</v>
      </c>
      <c r="AX14" s="2">
        <v>1.6577332226107191</v>
      </c>
      <c r="AY14" s="2">
        <v>1.4943940470102275</v>
      </c>
      <c r="AZ14" s="2">
        <v>1.6504596085030714</v>
      </c>
      <c r="BA14" s="2">
        <v>1.7038966892504761</v>
      </c>
      <c r="BB14" s="2">
        <v>1.6640868890917249</v>
      </c>
      <c r="BC14" s="2">
        <v>1.6533260466992932</v>
      </c>
      <c r="BD14" s="2">
        <v>1.6527035813714972</v>
      </c>
      <c r="BE14" s="2">
        <v>1.2671871625270168</v>
      </c>
      <c r="BF14" s="2">
        <v>1.2671871625270168</v>
      </c>
      <c r="BG14" s="2">
        <v>1.2671871625270168</v>
      </c>
      <c r="BH14" s="2">
        <v>1.2671871625270168</v>
      </c>
      <c r="BI14" s="2">
        <v>1.2671871625270168</v>
      </c>
      <c r="BJ14" s="2">
        <v>1.267187162527017</v>
      </c>
      <c r="BK14" s="2">
        <v>1.2274496924604956</v>
      </c>
      <c r="BL14" s="2">
        <v>1.267187162527017</v>
      </c>
      <c r="BM14" s="2">
        <v>0.74358745992162434</v>
      </c>
      <c r="BN14" s="2">
        <v>1.267187162527017</v>
      </c>
      <c r="BO14" s="2">
        <v>1.267187162527017</v>
      </c>
      <c r="BP14" s="2">
        <v>1.267187162527017</v>
      </c>
      <c r="BQ14" s="2">
        <v>1.2671871625270168</v>
      </c>
      <c r="BR14" s="2">
        <v>1.2671871625270168</v>
      </c>
      <c r="BS14" s="2">
        <v>1.2671871625270168</v>
      </c>
      <c r="BT14" s="2">
        <v>1.2671871625270168</v>
      </c>
      <c r="BU14" s="2">
        <v>1.2671871625270168</v>
      </c>
      <c r="BV14" s="2">
        <v>1.2652240246133479</v>
      </c>
      <c r="BW14" s="2">
        <v>1.2634891455157509</v>
      </c>
      <c r="BX14" s="2">
        <v>1.2649829517338362</v>
      </c>
      <c r="BY14" s="2">
        <v>1.2634891455157509</v>
      </c>
      <c r="BZ14" s="2">
        <v>1.2649829517338362</v>
      </c>
      <c r="CA14" s="2">
        <v>1.2634891455157509</v>
      </c>
      <c r="CB14" s="2">
        <v>1.2649829517338362</v>
      </c>
      <c r="CC14" s="2">
        <v>1.267187162527017</v>
      </c>
      <c r="CD14" s="2">
        <v>1.267187162527017</v>
      </c>
      <c r="CE14" s="713">
        <v>1992</v>
      </c>
    </row>
    <row r="15" spans="1:83" s="103" customFormat="1">
      <c r="A15">
        <v>1977</v>
      </c>
      <c r="B15" s="2">
        <v>1.5467370363333706</v>
      </c>
      <c r="C15" s="2">
        <v>1.69644024852235</v>
      </c>
      <c r="D15" s="2">
        <v>1.7354835203422836</v>
      </c>
      <c r="E15" s="2">
        <v>1.4907380867954727</v>
      </c>
      <c r="F15" s="2">
        <v>1.4907380867954727</v>
      </c>
      <c r="G15" s="2">
        <v>1.4907380867954727</v>
      </c>
      <c r="H15" s="2">
        <v>2.1084442249461199</v>
      </c>
      <c r="I15" s="2">
        <v>1.7355745939768397</v>
      </c>
      <c r="J15" s="2">
        <v>1.7975838079420181</v>
      </c>
      <c r="K15" s="2">
        <v>1.7355745939768397</v>
      </c>
      <c r="L15" s="2">
        <v>1.4505761156630881</v>
      </c>
      <c r="M15" s="761">
        <v>1.5553653241282448</v>
      </c>
      <c r="N15" s="2">
        <v>1.4907380867954727</v>
      </c>
      <c r="O15" s="761">
        <v>1.5553653241282448</v>
      </c>
      <c r="P15" s="2">
        <v>1.7354835203422836</v>
      </c>
      <c r="Q15" s="2">
        <v>1.4907380867954727</v>
      </c>
      <c r="R15" s="761">
        <v>1.5553653241282448</v>
      </c>
      <c r="S15" s="761">
        <v>1.5553653241282448</v>
      </c>
      <c r="T15" s="2">
        <v>1.4505761156630881</v>
      </c>
      <c r="U15" s="2">
        <v>1.69644024852235</v>
      </c>
      <c r="V15" s="2">
        <v>2.1084442249461199</v>
      </c>
      <c r="W15" s="2">
        <v>1.7354835203422836</v>
      </c>
      <c r="X15" s="2">
        <v>1.7354835203422836</v>
      </c>
      <c r="Y15" s="761">
        <v>1.5553653241282448</v>
      </c>
      <c r="Z15" s="761">
        <v>1.5553653241282448</v>
      </c>
      <c r="AA15" s="2">
        <v>1.742088288290645</v>
      </c>
      <c r="AB15" s="2">
        <v>1.6023248699908228</v>
      </c>
      <c r="AC15" s="2">
        <v>1.69644024852235</v>
      </c>
      <c r="AD15" s="2">
        <v>1.7354835203422836</v>
      </c>
      <c r="AE15" s="2">
        <v>1.5553653241282448</v>
      </c>
      <c r="AF15" s="2">
        <v>1.5553653241282448</v>
      </c>
      <c r="AG15" s="2">
        <v>1.4505761156630881</v>
      </c>
      <c r="AH15" s="2">
        <v>1.69644024852235</v>
      </c>
      <c r="AI15" s="2">
        <v>1.5553653241282448</v>
      </c>
      <c r="AJ15" s="2">
        <v>1.5553653241282448</v>
      </c>
      <c r="AK15" s="2">
        <v>1.4505761156630881</v>
      </c>
      <c r="AL15" s="2">
        <v>1.5553653241282448</v>
      </c>
      <c r="AM15" s="2">
        <v>1.69644024852235</v>
      </c>
      <c r="AN15" s="2">
        <v>1.7354835203422836</v>
      </c>
      <c r="AO15" s="2">
        <v>1.4907380867954727</v>
      </c>
      <c r="AP15" s="2">
        <v>1.4907380867954727</v>
      </c>
      <c r="AQ15" s="2">
        <v>1.4907380867954727</v>
      </c>
      <c r="AR15" s="90">
        <v>1.5683181201724745</v>
      </c>
      <c r="AS15" s="2">
        <v>1.7185537242285875</v>
      </c>
      <c r="AT15" s="12">
        <v>1.7427991850233062</v>
      </c>
      <c r="AU15" s="2">
        <v>1.7330121893886405</v>
      </c>
      <c r="AV15" s="2">
        <v>1.7426998970473295</v>
      </c>
      <c r="AW15" s="2">
        <v>1.7121769400936959</v>
      </c>
      <c r="AX15" s="2">
        <v>1.7383189500282716</v>
      </c>
      <c r="AY15" s="2">
        <v>1.5553653241282448</v>
      </c>
      <c r="AZ15" s="2">
        <v>1.7002173834958247</v>
      </c>
      <c r="BA15" s="2">
        <v>1.7736388846381874</v>
      </c>
      <c r="BB15" s="2">
        <v>1.7208247636187519</v>
      </c>
      <c r="BC15" s="2">
        <v>1.73711409858522</v>
      </c>
      <c r="BD15" s="2">
        <v>1.7336902796477889</v>
      </c>
      <c r="BE15" s="2">
        <v>1.2975996544276651</v>
      </c>
      <c r="BF15" s="2">
        <v>1.2975996544276653</v>
      </c>
      <c r="BG15" s="2">
        <v>1.2975996544276653</v>
      </c>
      <c r="BH15" s="2">
        <v>1.2975996544276651</v>
      </c>
      <c r="BI15" s="2">
        <v>1.2975996544276653</v>
      </c>
      <c r="BJ15" s="2">
        <v>1.2975996544276653</v>
      </c>
      <c r="BK15" s="2">
        <v>1.2743996431971094</v>
      </c>
      <c r="BL15" s="2">
        <v>1.2975996544276653</v>
      </c>
      <c r="BM15" s="2">
        <v>0.75391877449234035</v>
      </c>
      <c r="BN15" s="2">
        <v>1.2975996544276653</v>
      </c>
      <c r="BO15" s="2">
        <v>1.2975996544276653</v>
      </c>
      <c r="BP15" s="2">
        <v>1.2975996544276653</v>
      </c>
      <c r="BQ15" s="2">
        <v>1.2975996544276651</v>
      </c>
      <c r="BR15" s="2">
        <v>1.2975996544276651</v>
      </c>
      <c r="BS15" s="2">
        <v>1.2975996544276651</v>
      </c>
      <c r="BT15" s="2">
        <v>1.2975996544276651</v>
      </c>
      <c r="BU15" s="2">
        <v>1.2975996544276651</v>
      </c>
      <c r="BV15" s="2">
        <v>1.3136188435548084</v>
      </c>
      <c r="BW15" s="2">
        <v>1.293812885008129</v>
      </c>
      <c r="BX15" s="2">
        <v>1.310866675138606</v>
      </c>
      <c r="BY15" s="2">
        <v>1.293812885008129</v>
      </c>
      <c r="BZ15" s="2">
        <v>1.310866675138606</v>
      </c>
      <c r="CA15" s="2">
        <v>1.293812885008129</v>
      </c>
      <c r="CB15" s="2">
        <v>1.310866675138606</v>
      </c>
      <c r="CC15" s="2">
        <v>1.2975996544276653</v>
      </c>
      <c r="CD15" s="2">
        <v>1.2975996544276653</v>
      </c>
      <c r="CE15" s="713">
        <v>1993</v>
      </c>
    </row>
    <row r="16" spans="1:83" s="103" customFormat="1">
      <c r="A16">
        <v>1978</v>
      </c>
      <c r="B16" s="2">
        <v>1.6519151548040398</v>
      </c>
      <c r="C16" s="2">
        <v>1.8267268596088664</v>
      </c>
      <c r="D16" s="2">
        <v>1.8588763986386199</v>
      </c>
      <c r="E16" s="2">
        <v>1.5921082766975649</v>
      </c>
      <c r="F16" s="2">
        <v>1.5921082766975649</v>
      </c>
      <c r="G16" s="2">
        <v>1.5921082766975649</v>
      </c>
      <c r="H16" s="2">
        <v>2.2855535398415943</v>
      </c>
      <c r="I16" s="2">
        <v>1.8778917106829407</v>
      </c>
      <c r="J16" s="2">
        <v>1.923055157736371</v>
      </c>
      <c r="K16" s="2">
        <v>1.8778917106829407</v>
      </c>
      <c r="L16" s="2">
        <v>1.5325336661980526</v>
      </c>
      <c r="M16" s="761">
        <v>1.6601969469744884</v>
      </c>
      <c r="N16" s="2">
        <v>1.5921082766975649</v>
      </c>
      <c r="O16" s="761">
        <v>1.6601969469744884</v>
      </c>
      <c r="P16" s="2">
        <v>1.8588763986386199</v>
      </c>
      <c r="Q16" s="2">
        <v>1.5921082766975649</v>
      </c>
      <c r="R16" s="761">
        <v>1.6601969469744884</v>
      </c>
      <c r="S16" s="761">
        <v>1.6601969469744884</v>
      </c>
      <c r="T16" s="2">
        <v>1.5325336661980526</v>
      </c>
      <c r="U16" s="2">
        <v>1.8267268596088664</v>
      </c>
      <c r="V16" s="2">
        <v>2.2855535398415943</v>
      </c>
      <c r="W16" s="2">
        <v>1.8588763986386199</v>
      </c>
      <c r="X16" s="2">
        <v>1.8588763986386199</v>
      </c>
      <c r="Y16" s="761">
        <v>1.6601969469744884</v>
      </c>
      <c r="Z16" s="761">
        <v>1.6601969469744884</v>
      </c>
      <c r="AA16" s="2">
        <v>1.8769259218043408</v>
      </c>
      <c r="AB16" s="2">
        <v>1.7161211379626795</v>
      </c>
      <c r="AC16" s="2">
        <v>1.8267268596088664</v>
      </c>
      <c r="AD16" s="2">
        <v>1.8588763986386199</v>
      </c>
      <c r="AE16" s="2">
        <v>1.6601969469744884</v>
      </c>
      <c r="AF16" s="2">
        <v>1.6601969469744886</v>
      </c>
      <c r="AG16" s="2">
        <v>1.5325336661980526</v>
      </c>
      <c r="AH16" s="2">
        <v>1.8267268596088664</v>
      </c>
      <c r="AI16" s="2">
        <v>1.6601969469744886</v>
      </c>
      <c r="AJ16" s="2">
        <v>1.6601969469744884</v>
      </c>
      <c r="AK16" s="2">
        <v>1.5325336661980526</v>
      </c>
      <c r="AL16" s="2">
        <v>1.6601969469744884</v>
      </c>
      <c r="AM16" s="2">
        <v>1.8267268596088664</v>
      </c>
      <c r="AN16" s="2">
        <v>1.8588763986386199</v>
      </c>
      <c r="AO16" s="2">
        <v>1.5921082766975649</v>
      </c>
      <c r="AP16" s="2">
        <v>1.5921082766975649</v>
      </c>
      <c r="AQ16" s="2">
        <v>1.5921082766975649</v>
      </c>
      <c r="AR16" s="90">
        <v>1.6766517331369446</v>
      </c>
      <c r="AS16" s="2">
        <v>1.8451810592896589</v>
      </c>
      <c r="AT16" s="12">
        <v>1.8721668896797168</v>
      </c>
      <c r="AU16" s="2">
        <v>1.8498529629949019</v>
      </c>
      <c r="AV16" s="2">
        <v>1.8608202932415097</v>
      </c>
      <c r="AW16" s="2">
        <v>1.8347888767581435</v>
      </c>
      <c r="AX16" s="2">
        <v>1.8634466246892067</v>
      </c>
      <c r="AY16" s="2">
        <v>1.6601969469744884</v>
      </c>
      <c r="AZ16" s="2">
        <v>1.8308673583578408</v>
      </c>
      <c r="BA16" s="2">
        <v>1.8958819785729977</v>
      </c>
      <c r="BB16" s="2">
        <v>1.8360634076464852</v>
      </c>
      <c r="BC16" s="2">
        <v>1.8634322550893967</v>
      </c>
      <c r="BD16" s="2">
        <v>1.857908622242908</v>
      </c>
      <c r="BE16" s="2">
        <v>1.3235516475162186</v>
      </c>
      <c r="BF16" s="2">
        <v>1.3235516475162188</v>
      </c>
      <c r="BG16" s="2">
        <v>1.3235516475162188</v>
      </c>
      <c r="BH16" s="2">
        <v>1.3235516475162183</v>
      </c>
      <c r="BI16" s="2">
        <v>1.3235516475162188</v>
      </c>
      <c r="BJ16" s="2">
        <v>1.3235516475162186</v>
      </c>
      <c r="BK16" s="2">
        <v>1.3205966302630046</v>
      </c>
      <c r="BL16" s="2">
        <v>1.3235516475162186</v>
      </c>
      <c r="BM16" s="2">
        <v>0.86026006412540057</v>
      </c>
      <c r="BN16" s="2">
        <v>1.3235516475162186</v>
      </c>
      <c r="BO16" s="2">
        <v>1.3235516475162186</v>
      </c>
      <c r="BP16" s="2">
        <v>1.3235516475162186</v>
      </c>
      <c r="BQ16" s="2">
        <v>1.3235516475162186</v>
      </c>
      <c r="BR16" s="2">
        <v>1.3235516475162186</v>
      </c>
      <c r="BS16" s="2">
        <v>1.3235516475162186</v>
      </c>
      <c r="BT16" s="2">
        <v>1.3235516475162186</v>
      </c>
      <c r="BU16" s="2">
        <v>1.3235516475162186</v>
      </c>
      <c r="BV16" s="2">
        <v>1.3474445287763446</v>
      </c>
      <c r="BW16" s="2">
        <v>1.3196891427082915</v>
      </c>
      <c r="BX16" s="2">
        <v>1.3435877350374319</v>
      </c>
      <c r="BY16" s="2">
        <v>1.3196891427082915</v>
      </c>
      <c r="BZ16" s="2">
        <v>1.3435877350374319</v>
      </c>
      <c r="CA16" s="2">
        <v>1.3196891427082915</v>
      </c>
      <c r="CB16" s="2">
        <v>1.3435877350374319</v>
      </c>
      <c r="CC16" s="2">
        <v>1.3235516475162186</v>
      </c>
      <c r="CD16" s="2">
        <v>1.3235516475162186</v>
      </c>
      <c r="CE16" s="714">
        <v>1994</v>
      </c>
    </row>
    <row r="17" spans="1:83" s="103" customFormat="1">
      <c r="A17">
        <v>1979</v>
      </c>
      <c r="B17" s="2">
        <v>1.7906760278075793</v>
      </c>
      <c r="C17" s="2">
        <v>1.9967951302384517</v>
      </c>
      <c r="D17" s="2">
        <v>2.0280341509147344</v>
      </c>
      <c r="E17" s="2">
        <v>1.7309401184255926</v>
      </c>
      <c r="F17" s="2">
        <v>1.7309401184255926</v>
      </c>
      <c r="G17" s="2">
        <v>1.7309401184255926</v>
      </c>
      <c r="H17" s="2">
        <v>2.5095377867460709</v>
      </c>
      <c r="I17" s="2">
        <v>2.0619250983298691</v>
      </c>
      <c r="J17" s="2">
        <v>2.0374769396216852</v>
      </c>
      <c r="K17" s="2">
        <v>2.0619250983298691</v>
      </c>
      <c r="L17" s="2">
        <v>1.6537570791943186</v>
      </c>
      <c r="M17" s="761">
        <v>1.7933447421218425</v>
      </c>
      <c r="N17" s="2">
        <v>1.7309401184255926</v>
      </c>
      <c r="O17" s="761">
        <v>1.7933447421218425</v>
      </c>
      <c r="P17" s="2">
        <v>2.0280341509147344</v>
      </c>
      <c r="Q17" s="2">
        <v>1.7309401184255926</v>
      </c>
      <c r="R17" s="761">
        <v>1.7933447421218425</v>
      </c>
      <c r="S17" s="761">
        <v>1.7933447421218425</v>
      </c>
      <c r="T17" s="2">
        <v>1.6537570791943186</v>
      </c>
      <c r="U17" s="2">
        <v>1.9967951302384517</v>
      </c>
      <c r="V17" s="2">
        <v>2.5095377867460709</v>
      </c>
      <c r="W17" s="2">
        <v>2.0280341509147344</v>
      </c>
      <c r="X17" s="2">
        <v>2.0280341509147344</v>
      </c>
      <c r="Y17" s="761">
        <v>1.7933447421218425</v>
      </c>
      <c r="Z17" s="761">
        <v>1.7933447421218425</v>
      </c>
      <c r="AA17" s="2">
        <v>1.9902922474813229</v>
      </c>
      <c r="AB17" s="2">
        <v>1.9837870908534714</v>
      </c>
      <c r="AC17" s="2">
        <v>1.9967951302384517</v>
      </c>
      <c r="AD17" s="2">
        <v>2.0280341509147344</v>
      </c>
      <c r="AE17" s="2">
        <v>1.7933447421218425</v>
      </c>
      <c r="AF17" s="2">
        <v>1.7933447421218427</v>
      </c>
      <c r="AG17" s="2">
        <v>1.6537570791943186</v>
      </c>
      <c r="AH17" s="2">
        <v>1.9967951302384517</v>
      </c>
      <c r="AI17" s="2">
        <v>1.7933447421218427</v>
      </c>
      <c r="AJ17" s="2">
        <v>1.7933447421218425</v>
      </c>
      <c r="AK17" s="2">
        <v>1.6537570791943186</v>
      </c>
      <c r="AL17" s="2">
        <v>1.7933447421218425</v>
      </c>
      <c r="AM17" s="2">
        <v>1.9967951302384517</v>
      </c>
      <c r="AN17" s="2">
        <v>2.0280341509147344</v>
      </c>
      <c r="AO17" s="2">
        <v>1.7309401184255926</v>
      </c>
      <c r="AP17" s="2">
        <v>1.7309401184255926</v>
      </c>
      <c r="AQ17" s="2">
        <v>1.7309401184255926</v>
      </c>
      <c r="AR17" s="90">
        <v>1.8129598304071652</v>
      </c>
      <c r="AS17" s="2">
        <v>2.0102645692247263</v>
      </c>
      <c r="AT17" s="12">
        <v>2.0140732458103088</v>
      </c>
      <c r="AU17" s="2">
        <v>1.9664056127166625</v>
      </c>
      <c r="AV17" s="2">
        <v>1.9770781586240571</v>
      </c>
      <c r="AW17" s="2">
        <v>2.0195311804312408</v>
      </c>
      <c r="AX17" s="2">
        <v>2.025037262195756</v>
      </c>
      <c r="AY17" s="2">
        <v>1.7933447421218425</v>
      </c>
      <c r="AZ17" s="2">
        <v>1.9970204676987755</v>
      </c>
      <c r="BA17" s="2">
        <v>2.0111394692255731</v>
      </c>
      <c r="BB17" s="2">
        <v>1.9529743779156936</v>
      </c>
      <c r="BC17" s="2">
        <v>2.0211347952250032</v>
      </c>
      <c r="BD17" s="2">
        <v>2.025305554702403</v>
      </c>
      <c r="BE17" s="2">
        <v>1.3486991288190264</v>
      </c>
      <c r="BF17" s="2">
        <v>1.3486991288190266</v>
      </c>
      <c r="BG17" s="2">
        <v>1.3486991288190266</v>
      </c>
      <c r="BH17" s="2">
        <v>1.3486991288190266</v>
      </c>
      <c r="BI17" s="2">
        <v>1.3486991288190266</v>
      </c>
      <c r="BJ17" s="2">
        <v>1.3486991288190264</v>
      </c>
      <c r="BK17" s="2">
        <v>1.3582336342255001</v>
      </c>
      <c r="BL17" s="2">
        <v>1.3486991288190266</v>
      </c>
      <c r="BM17" s="2">
        <v>0.75356252226576392</v>
      </c>
      <c r="BN17" s="2">
        <v>1.3486991288190266</v>
      </c>
      <c r="BO17" s="2">
        <v>1.3486991288190266</v>
      </c>
      <c r="BP17" s="2">
        <v>1.3486991288190266</v>
      </c>
      <c r="BQ17" s="2">
        <v>1.3486991288190264</v>
      </c>
      <c r="BR17" s="2">
        <v>1.3486991288190264</v>
      </c>
      <c r="BS17" s="2">
        <v>1.3486991288190264</v>
      </c>
      <c r="BT17" s="2">
        <v>1.3486991288190264</v>
      </c>
      <c r="BU17" s="2">
        <v>1.3486991288190264</v>
      </c>
      <c r="BV17" s="2">
        <v>1.3811306419957532</v>
      </c>
      <c r="BW17" s="2">
        <v>1.3447632364197488</v>
      </c>
      <c r="BX17" s="2">
        <v>1.3760771514126235</v>
      </c>
      <c r="BY17" s="2">
        <v>1.3447632364197488</v>
      </c>
      <c r="BZ17" s="2">
        <v>1.3760771514126235</v>
      </c>
      <c r="CA17" s="2">
        <v>1.3447632364197488</v>
      </c>
      <c r="CB17" s="2">
        <v>1.3760771514126235</v>
      </c>
      <c r="CC17" s="2">
        <v>1.3486991288190266</v>
      </c>
      <c r="CD17" s="2">
        <v>1.3486991288190266</v>
      </c>
      <c r="CE17" s="713">
        <v>1995</v>
      </c>
    </row>
    <row r="18" spans="1:83" s="103" customFormat="1">
      <c r="A18">
        <v>1980</v>
      </c>
      <c r="B18" s="2">
        <v>1.9803086191524022</v>
      </c>
      <c r="C18" s="2">
        <v>2.2082557345307041</v>
      </c>
      <c r="D18" s="2">
        <v>2.2428029674966048</v>
      </c>
      <c r="E18" s="2">
        <v>1.9351910523998126</v>
      </c>
      <c r="F18" s="2">
        <v>1.9351910523998126</v>
      </c>
      <c r="G18" s="2">
        <v>1.9144197709787056</v>
      </c>
      <c r="H18" s="2">
        <v>2.8056632455821076</v>
      </c>
      <c r="I18" s="2">
        <v>2.266055683064526</v>
      </c>
      <c r="J18" s="2">
        <v>2.1831565408046356</v>
      </c>
      <c r="K18" s="2">
        <v>2.266055683064526</v>
      </c>
      <c r="L18" s="2">
        <v>1.7759697273467789</v>
      </c>
      <c r="M18" s="761">
        <v>1.9497244036348671</v>
      </c>
      <c r="N18" s="2">
        <v>1.9144197709787056</v>
      </c>
      <c r="O18" s="761">
        <v>1.9497244036348671</v>
      </c>
      <c r="P18" s="2">
        <v>2.2428029674966048</v>
      </c>
      <c r="Q18" s="2">
        <v>1.9351910523998126</v>
      </c>
      <c r="R18" s="761">
        <v>1.9497244036348671</v>
      </c>
      <c r="S18" s="761">
        <v>1.9497244036348671</v>
      </c>
      <c r="T18" s="2">
        <v>1.7759697273467789</v>
      </c>
      <c r="U18" s="2">
        <v>2.2082557345307041</v>
      </c>
      <c r="V18" s="2">
        <v>2.8056632455821076</v>
      </c>
      <c r="W18" s="2">
        <v>2.2428029674966048</v>
      </c>
      <c r="X18" s="2">
        <v>2.2428029674966048</v>
      </c>
      <c r="Y18" s="761">
        <v>1.9497244036348671</v>
      </c>
      <c r="Z18" s="761">
        <v>1.9497244036348671</v>
      </c>
      <c r="AA18" s="2">
        <v>2.1262292079842973</v>
      </c>
      <c r="AB18" s="2">
        <v>3.6999082288161507</v>
      </c>
      <c r="AC18" s="2">
        <v>2.2082557345307041</v>
      </c>
      <c r="AD18" s="2">
        <v>2.2428029674966048</v>
      </c>
      <c r="AE18" s="2">
        <v>1.9497244036348671</v>
      </c>
      <c r="AF18" s="2">
        <v>1.9497244036348673</v>
      </c>
      <c r="AG18" s="2">
        <v>1.7759697273467789</v>
      </c>
      <c r="AH18" s="2">
        <v>2.2082557345307041</v>
      </c>
      <c r="AI18" s="2">
        <v>1.9497244036348673</v>
      </c>
      <c r="AJ18" s="2">
        <v>1.9497244036348671</v>
      </c>
      <c r="AK18" s="2">
        <v>1.7759697273467789</v>
      </c>
      <c r="AL18" s="2">
        <v>1.9497244036348671</v>
      </c>
      <c r="AM18" s="2">
        <v>2.2082557345307041</v>
      </c>
      <c r="AN18" s="2">
        <v>2.2428029674966048</v>
      </c>
      <c r="AO18" s="2">
        <v>1.9144197709787056</v>
      </c>
      <c r="AP18" s="2">
        <v>1.9144197709787056</v>
      </c>
      <c r="AQ18" s="2">
        <v>1.9144197709787056</v>
      </c>
      <c r="AR18" s="90">
        <v>1.9971471217854151</v>
      </c>
      <c r="AS18" s="2">
        <v>2.4522093308561663</v>
      </c>
      <c r="AT18" s="12">
        <v>2.1897413588133223</v>
      </c>
      <c r="AU18" s="2">
        <v>2.1078479099397796</v>
      </c>
      <c r="AV18" s="2">
        <v>2.119159873887202</v>
      </c>
      <c r="AW18" s="2">
        <v>2.5160685322987093</v>
      </c>
      <c r="AX18" s="2">
        <v>2.2288289121140878</v>
      </c>
      <c r="AY18" s="2">
        <v>1.9497244036348671</v>
      </c>
      <c r="AZ18" s="2">
        <v>2.2031110836701107</v>
      </c>
      <c r="BA18" s="2">
        <v>2.1552545057671271</v>
      </c>
      <c r="BB18" s="2">
        <v>2.093610406438656</v>
      </c>
      <c r="BC18" s="2">
        <v>2.2509333439350643</v>
      </c>
      <c r="BD18" s="2">
        <v>2.2752436260225624</v>
      </c>
      <c r="BE18" s="2">
        <v>1.375673111395407</v>
      </c>
      <c r="BF18" s="2">
        <v>1.3756731113954073</v>
      </c>
      <c r="BG18" s="2">
        <v>1.3756731113954073</v>
      </c>
      <c r="BH18" s="2">
        <v>1.3756731113954073</v>
      </c>
      <c r="BI18" s="2">
        <v>1.3756731113954073</v>
      </c>
      <c r="BJ18" s="2">
        <v>1.375673111395407</v>
      </c>
      <c r="BK18" s="2">
        <v>1.3915103582640249</v>
      </c>
      <c r="BL18" s="2">
        <v>1.3756731113954073</v>
      </c>
      <c r="BM18" s="2">
        <v>0.7957620235126468</v>
      </c>
      <c r="BN18" s="2">
        <v>1.3756731113954073</v>
      </c>
      <c r="BO18" s="2">
        <v>1.3756731113954073</v>
      </c>
      <c r="BP18" s="2">
        <v>1.3756731113954073</v>
      </c>
      <c r="BQ18" s="2">
        <v>1.375673111395407</v>
      </c>
      <c r="BR18" s="2">
        <v>1.375673111395407</v>
      </c>
      <c r="BS18" s="2">
        <v>1.375673111395407</v>
      </c>
      <c r="BT18" s="2">
        <v>1.375673111395407</v>
      </c>
      <c r="BU18" s="2">
        <v>1.375673111395407</v>
      </c>
      <c r="BV18" s="2">
        <v>1.4149683427246493</v>
      </c>
      <c r="BW18" s="2">
        <v>1.3716585011481439</v>
      </c>
      <c r="BX18" s="2">
        <v>1.4135358613911437</v>
      </c>
      <c r="BY18" s="2">
        <v>1.3716585011481439</v>
      </c>
      <c r="BZ18" s="2">
        <v>1.4135358613911437</v>
      </c>
      <c r="CA18" s="2">
        <v>1.3716585011481439</v>
      </c>
      <c r="CB18" s="2">
        <v>1.4135358613911437</v>
      </c>
      <c r="CC18" s="2">
        <v>1.3756731113954073</v>
      </c>
      <c r="CD18" s="2">
        <v>1.3756731113954073</v>
      </c>
      <c r="CE18" s="713">
        <v>1996</v>
      </c>
    </row>
    <row r="19" spans="1:83" s="103" customFormat="1">
      <c r="A19">
        <v>1981</v>
      </c>
      <c r="B19" s="2">
        <v>2.1904193636444722</v>
      </c>
      <c r="C19" s="2">
        <v>2.4425516679644121</v>
      </c>
      <c r="D19" s="2">
        <v>2.4807643623479949</v>
      </c>
      <c r="E19" s="2">
        <v>2.1596732144781909</v>
      </c>
      <c r="F19" s="2">
        <v>2.1596732144781909</v>
      </c>
      <c r="G19" s="2">
        <v>2.1173482667024488</v>
      </c>
      <c r="H19" s="2">
        <v>3.1311201820696324</v>
      </c>
      <c r="I19" s="2">
        <v>2.4835970286387208</v>
      </c>
      <c r="J19" s="2">
        <v>2.5294051681762508</v>
      </c>
      <c r="K19" s="2">
        <v>2.4835970286387208</v>
      </c>
      <c r="L19" s="2">
        <v>2.2034456407191483</v>
      </c>
      <c r="M19" s="761">
        <v>2.1402124778699934</v>
      </c>
      <c r="N19" s="2">
        <v>2.1173482667024488</v>
      </c>
      <c r="O19" s="761">
        <v>2.1402124778699934</v>
      </c>
      <c r="P19" s="2">
        <v>2.4807643623479949</v>
      </c>
      <c r="Q19" s="2">
        <v>2.1596732144781909</v>
      </c>
      <c r="R19" s="761">
        <v>2.1402124778699934</v>
      </c>
      <c r="S19" s="761">
        <v>2.1402124778699934</v>
      </c>
      <c r="T19" s="2">
        <v>2.2034456407191483</v>
      </c>
      <c r="U19" s="2">
        <v>2.4425516679644121</v>
      </c>
      <c r="V19" s="2">
        <v>3.1311201820696324</v>
      </c>
      <c r="W19" s="2">
        <v>2.4807643623479949</v>
      </c>
      <c r="X19" s="2">
        <v>2.4807643623479949</v>
      </c>
      <c r="Y19" s="761">
        <v>2.1402124778699934</v>
      </c>
      <c r="Z19" s="761">
        <v>2.1402124778699938</v>
      </c>
      <c r="AA19" s="2">
        <v>2.3112111490789311</v>
      </c>
      <c r="AB19" s="2">
        <v>4.284796573875802</v>
      </c>
      <c r="AC19" s="2">
        <v>2.4425516679644121</v>
      </c>
      <c r="AD19" s="2">
        <v>2.4807643623479949</v>
      </c>
      <c r="AE19" s="2">
        <v>2.1402124778699934</v>
      </c>
      <c r="AF19" s="2">
        <v>2.1402124778699938</v>
      </c>
      <c r="AG19" s="2">
        <v>2.2034456407191483</v>
      </c>
      <c r="AH19" s="2">
        <v>2.4425516679644121</v>
      </c>
      <c r="AI19" s="2">
        <v>2.1402124778699938</v>
      </c>
      <c r="AJ19" s="2">
        <v>2.1402124778699934</v>
      </c>
      <c r="AK19" s="2">
        <v>2.2034456407191483</v>
      </c>
      <c r="AL19" s="2">
        <v>2.1402124778699934</v>
      </c>
      <c r="AM19" s="2">
        <v>2.4425516679644121</v>
      </c>
      <c r="AN19" s="2">
        <v>2.4807643623479949</v>
      </c>
      <c r="AO19" s="2">
        <v>2.1173482667024488</v>
      </c>
      <c r="AP19" s="2">
        <v>2.1173482667024488</v>
      </c>
      <c r="AQ19" s="2">
        <v>2.1173482667024488</v>
      </c>
      <c r="AR19" s="90">
        <v>2.204676770508859</v>
      </c>
      <c r="AS19" s="2">
        <v>2.7148208316937685</v>
      </c>
      <c r="AT19" s="12">
        <v>2.4012947239985993</v>
      </c>
      <c r="AU19" s="2">
        <v>2.4731120051245719</v>
      </c>
      <c r="AV19" s="2">
        <v>2.4816816394377148</v>
      </c>
      <c r="AW19" s="2">
        <v>2.8036594630898852</v>
      </c>
      <c r="AX19" s="2">
        <v>2.4593477711783995</v>
      </c>
      <c r="AY19" s="2">
        <v>2.1402124778699934</v>
      </c>
      <c r="AZ19" s="2">
        <v>2.4338384463599101</v>
      </c>
      <c r="BA19" s="2">
        <v>2.508756332446743</v>
      </c>
      <c r="BB19" s="2">
        <v>2.4622686101603417</v>
      </c>
      <c r="BC19" s="2">
        <v>2.4813993919522219</v>
      </c>
      <c r="BD19" s="2">
        <v>2.5160807638601823</v>
      </c>
      <c r="BE19" s="2">
        <v>1.4004352274005243</v>
      </c>
      <c r="BF19" s="2">
        <v>1.4004352274005247</v>
      </c>
      <c r="BG19" s="2">
        <v>1.4004352274005247</v>
      </c>
      <c r="BH19" s="2">
        <v>1.4004352274005245</v>
      </c>
      <c r="BI19" s="2">
        <v>1.4004352274005247</v>
      </c>
      <c r="BJ19" s="2">
        <v>1.4004352274005243</v>
      </c>
      <c r="BK19" s="2">
        <v>1.4311684034745495</v>
      </c>
      <c r="BL19" s="2">
        <v>1.4004352274005245</v>
      </c>
      <c r="BM19" s="2">
        <v>0.80610692981831111</v>
      </c>
      <c r="BN19" s="2">
        <v>1.4004352274005245</v>
      </c>
      <c r="BO19" s="2">
        <v>1.4004352274005245</v>
      </c>
      <c r="BP19" s="2">
        <v>1.4004352274005245</v>
      </c>
      <c r="BQ19" s="2">
        <v>1.4004352274005243</v>
      </c>
      <c r="BR19" s="2">
        <v>1.4004352274005243</v>
      </c>
      <c r="BS19" s="2">
        <v>1.4004352274005243</v>
      </c>
      <c r="BT19" s="2">
        <v>1.4004352274005243</v>
      </c>
      <c r="BU19" s="2">
        <v>1.4004352274005243</v>
      </c>
      <c r="BV19" s="2">
        <v>1.4552949404923017</v>
      </c>
      <c r="BW19" s="2">
        <v>1.3963483541688104</v>
      </c>
      <c r="BX19" s="2">
        <v>1.453006814230605</v>
      </c>
      <c r="BY19" s="2">
        <v>1.3963483541688104</v>
      </c>
      <c r="BZ19" s="2">
        <v>1.453006814230605</v>
      </c>
      <c r="CA19" s="2">
        <v>1.3963483541688104</v>
      </c>
      <c r="CB19" s="2">
        <v>1.453006814230605</v>
      </c>
      <c r="CC19" s="2">
        <v>1.4004352274005245</v>
      </c>
      <c r="CD19" s="2">
        <v>1.4004352274005245</v>
      </c>
      <c r="CE19" s="715">
        <v>1997</v>
      </c>
    </row>
    <row r="20" spans="1:83" s="103" customFormat="1">
      <c r="A20">
        <v>1982</v>
      </c>
      <c r="B20" s="2">
        <v>2.3568912352814522</v>
      </c>
      <c r="C20" s="2">
        <v>2.6281855947297075</v>
      </c>
      <c r="D20" s="2">
        <v>2.6693024538864427</v>
      </c>
      <c r="E20" s="2">
        <v>2.4685064841485724</v>
      </c>
      <c r="F20" s="2">
        <v>2.4685064841485724</v>
      </c>
      <c r="G20" s="2">
        <v>2.2782667349718349</v>
      </c>
      <c r="H20" s="2">
        <v>3.5788703681055898</v>
      </c>
      <c r="I20" s="2">
        <v>2.6698668057866248</v>
      </c>
      <c r="J20" s="2">
        <v>2.8761866167332149</v>
      </c>
      <c r="K20" s="2">
        <v>2.6698668057866248</v>
      </c>
      <c r="L20" s="2">
        <v>2.3709075094138039</v>
      </c>
      <c r="M20" s="761">
        <v>2.2893852875775322</v>
      </c>
      <c r="N20" s="2">
        <v>2.2782667349718349</v>
      </c>
      <c r="O20" s="761">
        <v>2.2893852875775322</v>
      </c>
      <c r="P20" s="2">
        <v>2.6693024538864427</v>
      </c>
      <c r="Q20" s="2">
        <v>2.4685064841485724</v>
      </c>
      <c r="R20" s="761">
        <v>2.2893852875775322</v>
      </c>
      <c r="S20" s="761">
        <v>2.2893852875775322</v>
      </c>
      <c r="T20" s="2">
        <v>2.3709075094138039</v>
      </c>
      <c r="U20" s="2">
        <v>2.6281855947297075</v>
      </c>
      <c r="V20" s="2">
        <v>3.5788703681055898</v>
      </c>
      <c r="W20" s="2">
        <v>2.6693024538864427</v>
      </c>
      <c r="X20" s="2">
        <v>2.6693024538864427</v>
      </c>
      <c r="Y20" s="761">
        <v>2.2893852875775322</v>
      </c>
      <c r="Z20" s="761">
        <v>2.2893852875775327</v>
      </c>
      <c r="AA20" s="2">
        <v>2.4380966411633644</v>
      </c>
      <c r="AB20" s="2">
        <v>4.7678189048638719</v>
      </c>
      <c r="AC20" s="2">
        <v>2.6281855947297075</v>
      </c>
      <c r="AD20" s="2">
        <v>2.6693024538864427</v>
      </c>
      <c r="AE20" s="2">
        <v>2.2893852875775322</v>
      </c>
      <c r="AF20" s="2">
        <v>2.2893852875775327</v>
      </c>
      <c r="AG20" s="2">
        <v>2.3709075094138039</v>
      </c>
      <c r="AH20" s="2">
        <v>2.6281855947297075</v>
      </c>
      <c r="AI20" s="2">
        <v>2.2893852875775327</v>
      </c>
      <c r="AJ20" s="2">
        <v>2.2893852875775322</v>
      </c>
      <c r="AK20" s="2">
        <v>2.3709075094138039</v>
      </c>
      <c r="AL20" s="2">
        <v>2.2893852875775322</v>
      </c>
      <c r="AM20" s="2">
        <v>2.6281855947297075</v>
      </c>
      <c r="AN20" s="2">
        <v>2.6693024538864427</v>
      </c>
      <c r="AO20" s="2">
        <v>2.2782667349718349</v>
      </c>
      <c r="AP20" s="2">
        <v>2.2782667349718349</v>
      </c>
      <c r="AQ20" s="2">
        <v>2.2782667349718349</v>
      </c>
      <c r="AR20" s="90">
        <v>2.3672872693986551</v>
      </c>
      <c r="AS20" s="2">
        <v>2.910746057641461</v>
      </c>
      <c r="AT20" s="12">
        <v>2.5597514803105552</v>
      </c>
      <c r="AU20" s="2">
        <v>2.7896758073580483</v>
      </c>
      <c r="AV20" s="2">
        <v>2.7988918496845185</v>
      </c>
      <c r="AW20" s="2">
        <v>3.0312021588767162</v>
      </c>
      <c r="AX20" s="2">
        <v>2.6389932884718967</v>
      </c>
      <c r="AY20" s="2">
        <v>2.2893852875775322</v>
      </c>
      <c r="AZ20" s="2">
        <v>2.615121217748722</v>
      </c>
      <c r="BA20" s="2">
        <v>2.8425900148389669</v>
      </c>
      <c r="BB20" s="2">
        <v>2.7678009342401149</v>
      </c>
      <c r="BC20" s="2">
        <v>2.6586260855310515</v>
      </c>
      <c r="BD20" s="2">
        <v>2.7051844227475552</v>
      </c>
      <c r="BE20" s="2">
        <v>1.4102382739923278</v>
      </c>
      <c r="BF20" s="2">
        <v>1.410238273992328</v>
      </c>
      <c r="BG20" s="2">
        <v>1.410238273992328</v>
      </c>
      <c r="BH20" s="2">
        <v>1.410238273992328</v>
      </c>
      <c r="BI20" s="2">
        <v>1.410238273992328</v>
      </c>
      <c r="BJ20" s="2">
        <v>1.4102382739923278</v>
      </c>
      <c r="BK20" s="2">
        <v>1.4719567029735743</v>
      </c>
      <c r="BL20" s="2">
        <v>1.4102382739923283</v>
      </c>
      <c r="BM20" s="2">
        <v>0.9649099949925185</v>
      </c>
      <c r="BN20" s="2">
        <v>1.4102382739923283</v>
      </c>
      <c r="BO20" s="2">
        <v>1.4102382739923283</v>
      </c>
      <c r="BP20" s="2">
        <v>1.4102382739923283</v>
      </c>
      <c r="BQ20" s="2">
        <v>1.4102382739923278</v>
      </c>
      <c r="BR20" s="2">
        <v>1.4102382739923278</v>
      </c>
      <c r="BS20" s="2">
        <v>1.4102382739923278</v>
      </c>
      <c r="BT20" s="2">
        <v>1.4102382739923278</v>
      </c>
      <c r="BU20" s="2">
        <v>1.4102382739923278</v>
      </c>
      <c r="BV20" s="2">
        <v>1.4967708462963321</v>
      </c>
      <c r="BW20" s="2">
        <v>1.406122792647992</v>
      </c>
      <c r="BX20" s="2">
        <v>1.492719037193001</v>
      </c>
      <c r="BY20" s="2">
        <v>1.406122792647992</v>
      </c>
      <c r="BZ20" s="2">
        <v>1.492719037193001</v>
      </c>
      <c r="CA20" s="2">
        <v>1.406122792647992</v>
      </c>
      <c r="CB20" s="2">
        <v>1.492719037193001</v>
      </c>
      <c r="CC20" s="2">
        <v>1.4102382739923283</v>
      </c>
      <c r="CD20" s="2">
        <v>1.4102382739923283</v>
      </c>
      <c r="CE20" s="715">
        <v>1998</v>
      </c>
    </row>
    <row r="21" spans="1:83" s="103" customFormat="1">
      <c r="A21">
        <v>1983</v>
      </c>
      <c r="B21" s="2">
        <v>2.4723789058102432</v>
      </c>
      <c r="C21" s="2">
        <v>2.7569666888714628</v>
      </c>
      <c r="D21" s="2">
        <v>2.8000982741268783</v>
      </c>
      <c r="E21" s="2">
        <v>2.6906720677219442</v>
      </c>
      <c r="F21" s="2">
        <v>2.6906720677219442</v>
      </c>
      <c r="G21" s="2">
        <v>2.3899018049854548</v>
      </c>
      <c r="H21" s="2">
        <v>3.9009687012350933</v>
      </c>
      <c r="I21" s="2">
        <v>2.7713217444065168</v>
      </c>
      <c r="J21" s="2">
        <v>2.9912340814025438</v>
      </c>
      <c r="K21" s="2">
        <v>2.7713217444065168</v>
      </c>
      <c r="L21" s="2">
        <v>2.4870819773750803</v>
      </c>
      <c r="M21" s="761">
        <v>2.4015651666688314</v>
      </c>
      <c r="N21" s="2">
        <v>2.3899018049854548</v>
      </c>
      <c r="O21" s="761">
        <v>2.4015651666688314</v>
      </c>
      <c r="P21" s="2">
        <v>2.8000982741268783</v>
      </c>
      <c r="Q21" s="2">
        <v>2.6906720677219442</v>
      </c>
      <c r="R21" s="761">
        <v>2.4015651666688314</v>
      </c>
      <c r="S21" s="761">
        <v>2.4015651666688314</v>
      </c>
      <c r="T21" s="2">
        <v>2.4870819773750803</v>
      </c>
      <c r="U21" s="2">
        <v>2.7569666888714628</v>
      </c>
      <c r="V21" s="2">
        <v>3.9009687012350933</v>
      </c>
      <c r="W21" s="2">
        <v>2.8000982741268783</v>
      </c>
      <c r="X21" s="2">
        <v>2.8000982741268783</v>
      </c>
      <c r="Y21" s="761">
        <v>2.4015651666688314</v>
      </c>
      <c r="Z21" s="761">
        <v>2.4015651666688318</v>
      </c>
      <c r="AA21" s="2">
        <v>2.5429347967333888</v>
      </c>
      <c r="AB21" s="2">
        <v>4.296420923829916</v>
      </c>
      <c r="AC21" s="2">
        <v>2.7569666888714628</v>
      </c>
      <c r="AD21" s="2">
        <v>2.8000982741268783</v>
      </c>
      <c r="AE21" s="2">
        <v>2.4015651666688314</v>
      </c>
      <c r="AF21" s="2">
        <v>2.4015651666688318</v>
      </c>
      <c r="AG21" s="2">
        <v>2.4870819773750803</v>
      </c>
      <c r="AH21" s="2">
        <v>2.7569666888714628</v>
      </c>
      <c r="AI21" s="2">
        <v>2.4015651666688318</v>
      </c>
      <c r="AJ21" s="2">
        <v>2.4015651666688314</v>
      </c>
      <c r="AK21" s="2">
        <v>2.4870819773750803</v>
      </c>
      <c r="AL21" s="2">
        <v>2.4015651666688314</v>
      </c>
      <c r="AM21" s="2">
        <v>2.7569666888714628</v>
      </c>
      <c r="AN21" s="2">
        <v>2.8000982741268783</v>
      </c>
      <c r="AO21" s="2">
        <v>2.3899018049854548</v>
      </c>
      <c r="AP21" s="2">
        <v>2.3899018049854548</v>
      </c>
      <c r="AQ21" s="2">
        <v>2.3899018049854548</v>
      </c>
      <c r="AR21" s="90">
        <v>2.4831096397987076</v>
      </c>
      <c r="AS21" s="2">
        <v>2.9850811242534339</v>
      </c>
      <c r="AT21" s="12">
        <v>2.677825648793136</v>
      </c>
      <c r="AU21" s="2">
        <v>2.9053527833535382</v>
      </c>
      <c r="AV21" s="2">
        <v>2.9146731630539096</v>
      </c>
      <c r="AW21" s="2">
        <v>3.0937145171110059</v>
      </c>
      <c r="AX21" s="2">
        <v>2.7660872052447032</v>
      </c>
      <c r="AY21" s="2">
        <v>2.4015651666688314</v>
      </c>
      <c r="AZ21" s="2">
        <v>2.7421350334011407</v>
      </c>
      <c r="BA21" s="2">
        <v>2.9579821139013398</v>
      </c>
      <c r="BB21" s="2">
        <v>2.8838188460006577</v>
      </c>
      <c r="BC21" s="2">
        <v>2.7757571006093587</v>
      </c>
      <c r="BD21" s="2">
        <v>2.8253561286011757</v>
      </c>
      <c r="BE21" s="2">
        <v>1.4215201801842665</v>
      </c>
      <c r="BF21" s="2">
        <v>1.4215201801842667</v>
      </c>
      <c r="BG21" s="2">
        <v>1.4215201801842667</v>
      </c>
      <c r="BH21" s="2">
        <v>1.4215201801842667</v>
      </c>
      <c r="BI21" s="2">
        <v>1.4215201801842667</v>
      </c>
      <c r="BJ21" s="2">
        <v>1.4215201801842665</v>
      </c>
      <c r="BK21" s="2">
        <v>1.522003230874676</v>
      </c>
      <c r="BL21" s="2">
        <v>1.421520180184267</v>
      </c>
      <c r="BM21" s="2">
        <v>0.87999791543317685</v>
      </c>
      <c r="BN21" s="2">
        <v>1.421520180184267</v>
      </c>
      <c r="BO21" s="2">
        <v>1.421520180184267</v>
      </c>
      <c r="BP21" s="2">
        <v>1.421520180184267</v>
      </c>
      <c r="BQ21" s="2">
        <v>1.4215201801842665</v>
      </c>
      <c r="BR21" s="2">
        <v>1.4215201801842665</v>
      </c>
      <c r="BS21" s="2">
        <v>1.4215201801842665</v>
      </c>
      <c r="BT21" s="2">
        <v>1.4215201801842665</v>
      </c>
      <c r="BU21" s="2">
        <v>1.4215201801842665</v>
      </c>
      <c r="BV21" s="2">
        <v>1.5476610550704075</v>
      </c>
      <c r="BW21" s="2">
        <v>1.4173717749891759</v>
      </c>
      <c r="BX21" s="2">
        <v>1.5414031414766876</v>
      </c>
      <c r="BY21" s="2">
        <v>1.4173717749891759</v>
      </c>
      <c r="BZ21" s="2">
        <v>1.5414031414766876</v>
      </c>
      <c r="CA21" s="2">
        <v>1.4173717749891759</v>
      </c>
      <c r="CB21" s="2">
        <v>1.5414031414766876</v>
      </c>
      <c r="CC21" s="2">
        <v>1.421520180184267</v>
      </c>
      <c r="CD21" s="2">
        <v>1.421520180184267</v>
      </c>
      <c r="CE21" s="716">
        <v>1999</v>
      </c>
    </row>
    <row r="22" spans="1:83" s="103" customFormat="1">
      <c r="A22">
        <v>1984</v>
      </c>
      <c r="B22" s="2">
        <v>2.5663293042310324</v>
      </c>
      <c r="C22" s="2">
        <v>2.8617314230485786</v>
      </c>
      <c r="D22" s="2">
        <v>2.9065020085436997</v>
      </c>
      <c r="E22" s="2">
        <v>2.9059258331396998</v>
      </c>
      <c r="F22" s="2">
        <v>2.9059258331396998</v>
      </c>
      <c r="G22" s="2">
        <v>2.4807180735749021</v>
      </c>
      <c r="H22" s="2">
        <v>4.0179977622721461</v>
      </c>
      <c r="I22" s="2">
        <v>2.8710893272051514</v>
      </c>
      <c r="J22" s="2">
        <v>3.0809711038446204</v>
      </c>
      <c r="K22" s="2">
        <v>2.8710893272051514</v>
      </c>
      <c r="L22" s="2">
        <v>2.5815910925153336</v>
      </c>
      <c r="M22" s="761">
        <v>2.4928246430022472</v>
      </c>
      <c r="N22" s="2">
        <v>2.4807180735749021</v>
      </c>
      <c r="O22" s="761">
        <v>2.4928246430022472</v>
      </c>
      <c r="P22" s="2">
        <v>2.9065020085436997</v>
      </c>
      <c r="Q22" s="2">
        <v>2.9059258331396998</v>
      </c>
      <c r="R22" s="761">
        <v>2.4928246430022472</v>
      </c>
      <c r="S22" s="761">
        <v>2.4928246430022472</v>
      </c>
      <c r="T22" s="2">
        <v>2.5815910925153336</v>
      </c>
      <c r="U22" s="2">
        <v>2.8617314230485786</v>
      </c>
      <c r="V22" s="2">
        <v>4.0179977622721461</v>
      </c>
      <c r="W22" s="2">
        <v>2.9065020085436997</v>
      </c>
      <c r="X22" s="2">
        <v>2.9065020085436997</v>
      </c>
      <c r="Y22" s="761">
        <v>2.4928246430022472</v>
      </c>
      <c r="Z22" s="761">
        <v>2.4928246430022476</v>
      </c>
      <c r="AA22" s="2">
        <v>2.6192228406353908</v>
      </c>
      <c r="AB22" s="2">
        <v>3.7029672682777597</v>
      </c>
      <c r="AC22" s="2">
        <v>2.8617314230485786</v>
      </c>
      <c r="AD22" s="2">
        <v>2.9065020085436997</v>
      </c>
      <c r="AE22" s="2">
        <v>2.4928246430022472</v>
      </c>
      <c r="AF22" s="2">
        <v>2.4928246430022476</v>
      </c>
      <c r="AG22" s="2">
        <v>2.5815910925153336</v>
      </c>
      <c r="AH22" s="2">
        <v>2.8617314230485786</v>
      </c>
      <c r="AI22" s="2">
        <v>2.4928246430022476</v>
      </c>
      <c r="AJ22" s="2">
        <v>2.4928246430022472</v>
      </c>
      <c r="AK22" s="2">
        <v>2.5815910925153336</v>
      </c>
      <c r="AL22" s="2">
        <v>2.4928246430022472</v>
      </c>
      <c r="AM22" s="2">
        <v>2.8617314230485786</v>
      </c>
      <c r="AN22" s="2">
        <v>2.9065020085436997</v>
      </c>
      <c r="AO22" s="2">
        <v>2.4807180735749021</v>
      </c>
      <c r="AP22" s="2">
        <v>2.4807180735749021</v>
      </c>
      <c r="AQ22" s="2">
        <v>2.4807180735749021</v>
      </c>
      <c r="AR22" s="90">
        <v>2.5772631978767393</v>
      </c>
      <c r="AS22" s="2">
        <v>3.034300135015179</v>
      </c>
      <c r="AT22" s="12">
        <v>2.7700885248269143</v>
      </c>
      <c r="AU22" s="2">
        <v>2.9962461641101967</v>
      </c>
      <c r="AV22" s="2">
        <v>3.0056545970539892</v>
      </c>
      <c r="AW22" s="2">
        <v>3.1064884766808269</v>
      </c>
      <c r="AX22" s="2">
        <v>2.8681005013741281</v>
      </c>
      <c r="AY22" s="2">
        <v>2.4928246430022472</v>
      </c>
      <c r="AZ22" s="2">
        <v>2.8447603416027243</v>
      </c>
      <c r="BA22" s="2">
        <v>3.04828339187452</v>
      </c>
      <c r="BB22" s="2">
        <v>2.9752474386942627</v>
      </c>
      <c r="BC22" s="2">
        <v>2.8642845125350491</v>
      </c>
      <c r="BD22" s="2">
        <v>2.9171047882019279</v>
      </c>
      <c r="BE22" s="2">
        <v>1.4414214627068462</v>
      </c>
      <c r="BF22" s="2">
        <v>1.4414214627068465</v>
      </c>
      <c r="BG22" s="2">
        <v>1.4414214627068465</v>
      </c>
      <c r="BH22" s="2">
        <v>1.4414214627068467</v>
      </c>
      <c r="BI22" s="2">
        <v>1.4414214627068465</v>
      </c>
      <c r="BJ22" s="2">
        <v>1.441421462706846</v>
      </c>
      <c r="BK22" s="2">
        <v>1.5904933762640363</v>
      </c>
      <c r="BL22" s="2">
        <v>1.4414214627068467</v>
      </c>
      <c r="BM22" s="2">
        <v>0.65735844282858313</v>
      </c>
      <c r="BN22" s="2">
        <v>1.4414214627068467</v>
      </c>
      <c r="BO22" s="2">
        <v>1.4414214627068467</v>
      </c>
      <c r="BP22" s="2">
        <v>1.4414214627068467</v>
      </c>
      <c r="BQ22" s="2">
        <v>1.4414214627068462</v>
      </c>
      <c r="BR22" s="2">
        <v>1.4414214627068462</v>
      </c>
      <c r="BS22" s="2">
        <v>1.4414214627068462</v>
      </c>
      <c r="BT22" s="2">
        <v>1.4414214627068462</v>
      </c>
      <c r="BU22" s="2">
        <v>1.4414214627068462</v>
      </c>
      <c r="BV22" s="2">
        <v>1.6126628193833648</v>
      </c>
      <c r="BW22" s="2">
        <v>1.4372149798390244</v>
      </c>
      <c r="BX22" s="2">
        <v>1.6038968075613147</v>
      </c>
      <c r="BY22" s="2">
        <v>1.4372149798390244</v>
      </c>
      <c r="BZ22" s="2">
        <v>1.6038968075613147</v>
      </c>
      <c r="CA22" s="2">
        <v>1.4372149798390244</v>
      </c>
      <c r="CB22" s="2">
        <v>1.6038968075613147</v>
      </c>
      <c r="CC22" s="2">
        <v>1.4414214627068467</v>
      </c>
      <c r="CD22" s="2">
        <v>1.4414214627068467</v>
      </c>
      <c r="CE22" s="715">
        <v>2000</v>
      </c>
    </row>
    <row r="23" spans="1:83" s="103" customFormat="1">
      <c r="A23">
        <v>1985</v>
      </c>
      <c r="B23" s="2">
        <v>2.6535845005748877</v>
      </c>
      <c r="C23" s="2">
        <v>2.9590302914322306</v>
      </c>
      <c r="D23" s="2">
        <v>3.0053230768341854</v>
      </c>
      <c r="E23" s="2">
        <v>3.0047273114664494</v>
      </c>
      <c r="F23" s="2">
        <v>3.0047273114664494</v>
      </c>
      <c r="G23" s="2">
        <v>2.5650624880764488</v>
      </c>
      <c r="H23" s="2">
        <v>4.1546096861893993</v>
      </c>
      <c r="I23" s="2">
        <v>2.9313822030764594</v>
      </c>
      <c r="J23" s="2">
        <v>3.2042099479984052</v>
      </c>
      <c r="K23" s="2">
        <v>2.9313822030764594</v>
      </c>
      <c r="L23" s="2">
        <v>2.669365189660855</v>
      </c>
      <c r="M23" s="761">
        <v>2.5775806808643238</v>
      </c>
      <c r="N23" s="2">
        <v>2.5650624880764488</v>
      </c>
      <c r="O23" s="761">
        <v>2.5775806808643238</v>
      </c>
      <c r="P23" s="2">
        <v>3.0053230768341854</v>
      </c>
      <c r="Q23" s="2">
        <v>3.0047273114664494</v>
      </c>
      <c r="R23" s="761">
        <v>2.5775806808643238</v>
      </c>
      <c r="S23" s="761">
        <v>2.5775806808643238</v>
      </c>
      <c r="T23" s="2">
        <v>2.669365189660855</v>
      </c>
      <c r="U23" s="2">
        <v>2.9590302914322306</v>
      </c>
      <c r="V23" s="2">
        <v>4.1546096861893993</v>
      </c>
      <c r="W23" s="2">
        <v>3.0053230768341854</v>
      </c>
      <c r="X23" s="2">
        <v>3.0053230768341854</v>
      </c>
      <c r="Y23" s="761">
        <v>2.5775806808643238</v>
      </c>
      <c r="Z23" s="761">
        <v>2.5775806808643242</v>
      </c>
      <c r="AA23" s="2">
        <v>2.7140387074663921</v>
      </c>
      <c r="AB23" s="2">
        <v>3.4346895074946455</v>
      </c>
      <c r="AC23" s="2">
        <v>2.9590302914322306</v>
      </c>
      <c r="AD23" s="2">
        <v>3.0053230768341854</v>
      </c>
      <c r="AE23" s="2">
        <v>2.5775806808643238</v>
      </c>
      <c r="AF23" s="2">
        <v>2.5775806808643242</v>
      </c>
      <c r="AG23" s="2">
        <v>2.669365189660855</v>
      </c>
      <c r="AH23" s="2">
        <v>2.9590302914322306</v>
      </c>
      <c r="AI23" s="2">
        <v>2.5775806808643242</v>
      </c>
      <c r="AJ23" s="2">
        <v>2.5775806808643238</v>
      </c>
      <c r="AK23" s="2">
        <v>2.669365189660855</v>
      </c>
      <c r="AL23" s="2">
        <v>2.5775806808643238</v>
      </c>
      <c r="AM23" s="2">
        <v>2.9590302914322306</v>
      </c>
      <c r="AN23" s="2">
        <v>3.0053230768341854</v>
      </c>
      <c r="AO23" s="2">
        <v>2.5650624880764488</v>
      </c>
      <c r="AP23" s="2">
        <v>2.5650624880764488</v>
      </c>
      <c r="AQ23" s="2">
        <v>2.5650624880764488</v>
      </c>
      <c r="AR23" s="90">
        <v>2.6649439862051993</v>
      </c>
      <c r="AS23" s="2">
        <v>3.1096919357028021</v>
      </c>
      <c r="AT23" s="12">
        <v>2.8668048913083632</v>
      </c>
      <c r="AU23" s="2">
        <v>3.1136604457759351</v>
      </c>
      <c r="AV23" s="2">
        <v>3.1231419468516268</v>
      </c>
      <c r="AW23" s="2">
        <v>3.1503432144692196</v>
      </c>
      <c r="AX23" s="2">
        <v>2.9664992933752719</v>
      </c>
      <c r="AY23" s="2">
        <v>2.5775806808643238</v>
      </c>
      <c r="AZ23" s="2">
        <v>2.9419317628778119</v>
      </c>
      <c r="BA23" s="2">
        <v>3.1690076073263183</v>
      </c>
      <c r="BB23" s="2">
        <v>3.0904549700153816</v>
      </c>
      <c r="BC23" s="2">
        <v>2.9562769208947399</v>
      </c>
      <c r="BD23" s="2">
        <v>3.0083401762580477</v>
      </c>
      <c r="BE23" s="2">
        <v>1.4673670490355695</v>
      </c>
      <c r="BF23" s="2">
        <v>1.4673670490355697</v>
      </c>
      <c r="BG23" s="2">
        <v>1.4673670490355697</v>
      </c>
      <c r="BH23" s="2">
        <v>1.4673670490355699</v>
      </c>
      <c r="BI23" s="2">
        <v>1.4673670490355697</v>
      </c>
      <c r="BJ23" s="2">
        <v>1.4673670490355695</v>
      </c>
      <c r="BK23" s="2">
        <v>1.6477511378095415</v>
      </c>
      <c r="BL23" s="2">
        <v>1.4673670490355699</v>
      </c>
      <c r="BM23" s="2">
        <v>1.0708369033677618</v>
      </c>
      <c r="BN23" s="2">
        <v>1.4673670490355699</v>
      </c>
      <c r="BO23" s="2">
        <v>1.4673670490355699</v>
      </c>
      <c r="BP23" s="2">
        <v>1.4673670490355699</v>
      </c>
      <c r="BQ23" s="2">
        <v>1.4673670490355695</v>
      </c>
      <c r="BR23" s="2">
        <v>1.4673670490355695</v>
      </c>
      <c r="BS23" s="2">
        <v>1.4673670490355695</v>
      </c>
      <c r="BT23" s="2">
        <v>1.4673670490355695</v>
      </c>
      <c r="BU23" s="2">
        <v>1.4673670490355695</v>
      </c>
      <c r="BV23" s="2">
        <v>1.67515350363447</v>
      </c>
      <c r="BW23" s="2">
        <v>1.4630848494761268</v>
      </c>
      <c r="BX23" s="2">
        <v>1.6643606118445837</v>
      </c>
      <c r="BY23" s="2">
        <v>1.4630848494761268</v>
      </c>
      <c r="BZ23" s="2">
        <v>1.6643606118445837</v>
      </c>
      <c r="CA23" s="2">
        <v>1.4630848494761268</v>
      </c>
      <c r="CB23" s="2">
        <v>1.6643606118445837</v>
      </c>
      <c r="CC23" s="2">
        <v>1.4673670490355699</v>
      </c>
      <c r="CD23" s="2">
        <v>1.4673670490355699</v>
      </c>
      <c r="CE23" s="715">
        <v>2001</v>
      </c>
    </row>
    <row r="24" spans="1:83" s="103" customFormat="1">
      <c r="A24">
        <v>1986</v>
      </c>
      <c r="B24" s="2">
        <v>2.7278848665909847</v>
      </c>
      <c r="C24" s="2">
        <v>3.0418831395923331</v>
      </c>
      <c r="D24" s="2">
        <v>3.0894721229855429</v>
      </c>
      <c r="E24" s="2">
        <v>3.0888596761875102</v>
      </c>
      <c r="F24" s="2">
        <v>3.0888596761875102</v>
      </c>
      <c r="G24" s="2">
        <v>2.6368842377425894</v>
      </c>
      <c r="H24" s="2">
        <v>4.2709387574027025</v>
      </c>
      <c r="I24" s="2">
        <v>2.97242155391953</v>
      </c>
      <c r="J24" s="2">
        <v>3.3003362464383574</v>
      </c>
      <c r="K24" s="2">
        <v>2.97242155391953</v>
      </c>
      <c r="L24" s="2">
        <v>2.7441074149713591</v>
      </c>
      <c r="M24" s="761">
        <v>2.6497529399285251</v>
      </c>
      <c r="N24" s="2">
        <v>2.6368842377425894</v>
      </c>
      <c r="O24" s="761">
        <v>2.6497529399285251</v>
      </c>
      <c r="P24" s="2">
        <v>3.0894721229855429</v>
      </c>
      <c r="Q24" s="2">
        <v>3.0888596761875102</v>
      </c>
      <c r="R24" s="761">
        <v>2.6497529399285251</v>
      </c>
      <c r="S24" s="761">
        <v>2.6497529399285251</v>
      </c>
      <c r="T24" s="2">
        <v>2.7441074149713591</v>
      </c>
      <c r="U24" s="2">
        <v>3.0418831395923331</v>
      </c>
      <c r="V24" s="2">
        <v>4.2709387574027025</v>
      </c>
      <c r="W24" s="2">
        <v>3.0894721229855429</v>
      </c>
      <c r="X24" s="2">
        <v>3.0894721229855429</v>
      </c>
      <c r="Y24" s="761">
        <v>2.6497529399285251</v>
      </c>
      <c r="Z24" s="761">
        <v>2.6497529399285256</v>
      </c>
      <c r="AA24" s="2">
        <v>2.7140387074663921</v>
      </c>
      <c r="AB24" s="2">
        <v>2.9761394921994482</v>
      </c>
      <c r="AC24" s="2">
        <v>3.0418831395923331</v>
      </c>
      <c r="AD24" s="2">
        <v>3.0894721229855429</v>
      </c>
      <c r="AE24" s="2">
        <v>2.6497529399285251</v>
      </c>
      <c r="AF24" s="2">
        <v>2.6497529399285256</v>
      </c>
      <c r="AG24" s="2">
        <v>2.7441074149713591</v>
      </c>
      <c r="AH24" s="2">
        <v>3.0418831395923331</v>
      </c>
      <c r="AI24" s="2">
        <v>2.6497529399285256</v>
      </c>
      <c r="AJ24" s="2">
        <v>2.6497529399285251</v>
      </c>
      <c r="AK24" s="2">
        <v>2.7441074149713591</v>
      </c>
      <c r="AL24" s="2">
        <v>2.6497529399285251</v>
      </c>
      <c r="AM24" s="2">
        <v>3.0418831395923331</v>
      </c>
      <c r="AN24" s="2">
        <v>3.0894721229855429</v>
      </c>
      <c r="AO24" s="2">
        <v>2.6368842377425894</v>
      </c>
      <c r="AP24" s="2">
        <v>2.6368842377425894</v>
      </c>
      <c r="AQ24" s="2">
        <v>2.6368842377425894</v>
      </c>
      <c r="AR24" s="90">
        <v>2.7388304112320965</v>
      </c>
      <c r="AS24" s="2">
        <v>3.1205923882678706</v>
      </c>
      <c r="AT24" s="12">
        <v>2.9115929014041226</v>
      </c>
      <c r="AU24" s="2">
        <v>3.2062517723256034</v>
      </c>
      <c r="AV24" s="2">
        <v>3.2157009444517</v>
      </c>
      <c r="AW24" s="2">
        <v>3.1549074481394404</v>
      </c>
      <c r="AX24" s="2">
        <v>3.0379325963597488</v>
      </c>
      <c r="AY24" s="2">
        <v>2.6497529399285251</v>
      </c>
      <c r="AZ24" s="2">
        <v>3.0183886112650851</v>
      </c>
      <c r="BA24" s="2">
        <v>3.2636785405875846</v>
      </c>
      <c r="BB24" s="2">
        <v>3.1818088189290363</v>
      </c>
      <c r="BC24" s="2">
        <v>3.0078547251991301</v>
      </c>
      <c r="BD24" s="2">
        <v>3.0709868745168487</v>
      </c>
      <c r="BE24" s="2">
        <v>1.4791059854278541</v>
      </c>
      <c r="BF24" s="2">
        <v>1.4791059854278543</v>
      </c>
      <c r="BG24" s="2">
        <v>1.4791059854278543</v>
      </c>
      <c r="BH24" s="2">
        <v>1.4791059854278545</v>
      </c>
      <c r="BI24" s="2">
        <v>1.4791059854278543</v>
      </c>
      <c r="BJ24" s="2">
        <v>1.4791059854278539</v>
      </c>
      <c r="BK24" s="2">
        <v>1.7177805611664472</v>
      </c>
      <c r="BL24" s="2">
        <v>1.4791059854278545</v>
      </c>
      <c r="BM24" s="2">
        <v>1.0601285343340843</v>
      </c>
      <c r="BN24" s="2">
        <v>1.4791059854278545</v>
      </c>
      <c r="BO24" s="2">
        <v>1.4791059854278545</v>
      </c>
      <c r="BP24" s="2">
        <v>1.4791059854278545</v>
      </c>
      <c r="BQ24" s="2">
        <v>1.4791059854278541</v>
      </c>
      <c r="BR24" s="2">
        <v>1.4791059854278541</v>
      </c>
      <c r="BS24" s="2">
        <v>1.4791059854278541</v>
      </c>
      <c r="BT24" s="2">
        <v>1.4791059854278541</v>
      </c>
      <c r="BU24" s="2">
        <v>1.4791059854278541</v>
      </c>
      <c r="BV24" s="2">
        <v>1.7773378673561728</v>
      </c>
      <c r="BW24" s="2">
        <v>1.4747895282719361</v>
      </c>
      <c r="BX24" s="2">
        <v>1.7614995716990034</v>
      </c>
      <c r="BY24" s="2">
        <v>1.4747895282719361</v>
      </c>
      <c r="BZ24" s="2">
        <v>1.7614995716990034</v>
      </c>
      <c r="CA24" s="2">
        <v>1.4747895282719361</v>
      </c>
      <c r="CB24" s="2">
        <v>1.7614995716990034</v>
      </c>
      <c r="CC24" s="2">
        <v>1.4791059854278545</v>
      </c>
      <c r="CD24" s="2">
        <v>1.4791059854278545</v>
      </c>
      <c r="CE24" s="715">
        <v>2002</v>
      </c>
    </row>
    <row r="25" spans="1:83" s="103" customFormat="1">
      <c r="A25">
        <v>1987</v>
      </c>
      <c r="B25" s="2">
        <v>2.8015377579889411</v>
      </c>
      <c r="C25" s="2">
        <v>3.1240139843613259</v>
      </c>
      <c r="D25" s="2">
        <v>3.1728878703061523</v>
      </c>
      <c r="E25" s="2">
        <v>3.1722588874445727</v>
      </c>
      <c r="F25" s="2">
        <v>3.1722588874445727</v>
      </c>
      <c r="G25" s="2">
        <v>2.7080801121616389</v>
      </c>
      <c r="H25" s="2">
        <v>4.3862541038525746</v>
      </c>
      <c r="I25" s="2">
        <v>3.0170078772283229</v>
      </c>
      <c r="J25" s="2">
        <v>3.3745938119832202</v>
      </c>
      <c r="K25" s="2">
        <v>3.0170078772283229</v>
      </c>
      <c r="L25" s="2">
        <v>2.8181983151755854</v>
      </c>
      <c r="M25" s="761">
        <v>2.721296269306595</v>
      </c>
      <c r="N25" s="2">
        <v>2.7080801121616389</v>
      </c>
      <c r="O25" s="761">
        <v>2.721296269306595</v>
      </c>
      <c r="P25" s="2">
        <v>3.1728878703061523</v>
      </c>
      <c r="Q25" s="2">
        <v>3.1722588874445727</v>
      </c>
      <c r="R25" s="761">
        <v>2.721296269306595</v>
      </c>
      <c r="S25" s="761">
        <v>2.721296269306595</v>
      </c>
      <c r="T25" s="2">
        <v>2.8181983151755854</v>
      </c>
      <c r="U25" s="2">
        <v>3.1240139843613259</v>
      </c>
      <c r="V25" s="2">
        <v>4.3862541038525746</v>
      </c>
      <c r="W25" s="2">
        <v>3.1728878703061523</v>
      </c>
      <c r="X25" s="2">
        <v>3.1728878703061523</v>
      </c>
      <c r="Y25" s="761">
        <v>2.721296269306595</v>
      </c>
      <c r="Z25" s="761">
        <v>2.7212962693065954</v>
      </c>
      <c r="AA25" s="2">
        <v>2.775104578384386</v>
      </c>
      <c r="AB25" s="2">
        <v>2.7326399510553672</v>
      </c>
      <c r="AC25" s="2">
        <v>3.1240139843613259</v>
      </c>
      <c r="AD25" s="2">
        <v>3.1728878703061523</v>
      </c>
      <c r="AE25" s="2">
        <v>2.721296269306595</v>
      </c>
      <c r="AF25" s="2">
        <v>2.7212962693065954</v>
      </c>
      <c r="AG25" s="2">
        <v>2.8181983151755854</v>
      </c>
      <c r="AH25" s="2">
        <v>3.1240139843613259</v>
      </c>
      <c r="AI25" s="2">
        <v>2.7212962693065954</v>
      </c>
      <c r="AJ25" s="2">
        <v>2.721296269306595</v>
      </c>
      <c r="AK25" s="2">
        <v>2.8181983151755854</v>
      </c>
      <c r="AL25" s="2">
        <v>2.721296269306595</v>
      </c>
      <c r="AM25" s="2">
        <v>3.1240139843613259</v>
      </c>
      <c r="AN25" s="2">
        <v>3.1728878703061523</v>
      </c>
      <c r="AO25" s="2">
        <v>2.7080801121616389</v>
      </c>
      <c r="AP25" s="2">
        <v>2.7080801121616389</v>
      </c>
      <c r="AQ25" s="2">
        <v>2.7080801121616389</v>
      </c>
      <c r="AR25" s="90">
        <v>2.8126515375442418</v>
      </c>
      <c r="AS25" s="2">
        <v>3.177384056959883</v>
      </c>
      <c r="AT25" s="12">
        <v>2.9842407018277135</v>
      </c>
      <c r="AU25" s="2">
        <v>3.2799559605803164</v>
      </c>
      <c r="AV25" s="2">
        <v>3.2907230860086658</v>
      </c>
      <c r="AW25" s="2">
        <v>3.1872000760187804</v>
      </c>
      <c r="AX25" s="2">
        <v>3.1180428789257553</v>
      </c>
      <c r="AY25" s="2">
        <v>2.721296269306595</v>
      </c>
      <c r="AZ25" s="2">
        <v>3.0987284555048822</v>
      </c>
      <c r="BA25" s="2">
        <v>3.3380953068307919</v>
      </c>
      <c r="BB25" s="2">
        <v>3.2565781443650494</v>
      </c>
      <c r="BC25" s="2">
        <v>3.0802811803484005</v>
      </c>
      <c r="BD25" s="2">
        <v>3.1440151537224628</v>
      </c>
      <c r="BE25" s="2">
        <v>1.4938970452821327</v>
      </c>
      <c r="BF25" s="2">
        <v>1.493897045282133</v>
      </c>
      <c r="BG25" s="2">
        <v>1.493897045282133</v>
      </c>
      <c r="BH25" s="2">
        <v>1.4938970452821332</v>
      </c>
      <c r="BI25" s="2">
        <v>1.493897045282133</v>
      </c>
      <c r="BJ25" s="2">
        <v>1.4938970452821323</v>
      </c>
      <c r="BK25" s="2">
        <v>1.7903567898757295</v>
      </c>
      <c r="BL25" s="2">
        <v>1.493897045282133</v>
      </c>
      <c r="BM25" s="2">
        <v>0.89050796884063077</v>
      </c>
      <c r="BN25" s="2">
        <v>1.493897045282133</v>
      </c>
      <c r="BO25" s="2">
        <v>1.493897045282133</v>
      </c>
      <c r="BP25" s="2">
        <v>1.493897045282133</v>
      </c>
      <c r="BQ25" s="2">
        <v>1.4938970452821327</v>
      </c>
      <c r="BR25" s="2">
        <v>1.4938970452821327</v>
      </c>
      <c r="BS25" s="2">
        <v>1.4938970452821327</v>
      </c>
      <c r="BT25" s="2">
        <v>1.4938970452821327</v>
      </c>
      <c r="BU25" s="2">
        <v>1.4938970452821327</v>
      </c>
      <c r="BV25" s="2">
        <v>1.8706481053923718</v>
      </c>
      <c r="BW25" s="2">
        <v>1.4895374235546552</v>
      </c>
      <c r="BX25" s="2">
        <v>1.8504322485503066</v>
      </c>
      <c r="BY25" s="2">
        <v>1.4895374235546552</v>
      </c>
      <c r="BZ25" s="2">
        <v>1.8504322485503066</v>
      </c>
      <c r="CA25" s="2">
        <v>1.4895374235546552</v>
      </c>
      <c r="CB25" s="2">
        <v>1.8504322485503066</v>
      </c>
      <c r="CC25" s="2">
        <v>1.493897045282133</v>
      </c>
      <c r="CD25" s="2">
        <v>1.493897045282133</v>
      </c>
      <c r="CE25" s="715">
        <v>2003</v>
      </c>
    </row>
    <row r="26" spans="1:83" s="103" customFormat="1">
      <c r="A26">
        <v>1988</v>
      </c>
      <c r="B26" s="2">
        <v>2.8855838907286095</v>
      </c>
      <c r="C26" s="2">
        <v>3.2177344038921656</v>
      </c>
      <c r="D26" s="2">
        <v>3.2680745064153371</v>
      </c>
      <c r="E26" s="2">
        <v>3.26742665406791</v>
      </c>
      <c r="F26" s="2">
        <v>3.26742665406791</v>
      </c>
      <c r="G26" s="2">
        <v>2.789322515526488</v>
      </c>
      <c r="H26" s="2">
        <v>4.5178417269681521</v>
      </c>
      <c r="I26" s="2">
        <v>3.0954500820362592</v>
      </c>
      <c r="J26" s="2">
        <v>3.4501847133716441</v>
      </c>
      <c r="K26" s="2">
        <v>3.0954500820362592</v>
      </c>
      <c r="L26" s="2">
        <v>2.902744264630853</v>
      </c>
      <c r="M26" s="761">
        <v>2.802935157385793</v>
      </c>
      <c r="N26" s="2">
        <v>2.789322515526488</v>
      </c>
      <c r="O26" s="761">
        <v>2.802935157385793</v>
      </c>
      <c r="P26" s="2">
        <v>3.2680745064153371</v>
      </c>
      <c r="Q26" s="2">
        <v>3.26742665406791</v>
      </c>
      <c r="R26" s="761">
        <v>2.802935157385793</v>
      </c>
      <c r="S26" s="761">
        <v>2.802935157385793</v>
      </c>
      <c r="T26" s="2">
        <v>2.902744264630853</v>
      </c>
      <c r="U26" s="2">
        <v>3.2177344038921656</v>
      </c>
      <c r="V26" s="2">
        <v>4.5178417269681521</v>
      </c>
      <c r="W26" s="2">
        <v>3.2680745064153371</v>
      </c>
      <c r="X26" s="2">
        <v>3.2680745064153371</v>
      </c>
      <c r="Y26" s="761">
        <v>2.802935157385793</v>
      </c>
      <c r="Z26" s="761">
        <v>2.8029351573857935</v>
      </c>
      <c r="AA26" s="2">
        <v>2.8372669209401962</v>
      </c>
      <c r="AB26" s="2">
        <v>2.290608748852859</v>
      </c>
      <c r="AC26" s="2">
        <v>3.2177344038921656</v>
      </c>
      <c r="AD26" s="2">
        <v>3.2680745064153371</v>
      </c>
      <c r="AE26" s="2">
        <v>2.802935157385793</v>
      </c>
      <c r="AF26" s="2">
        <v>2.8029351573857935</v>
      </c>
      <c r="AG26" s="2">
        <v>2.902744264630853</v>
      </c>
      <c r="AH26" s="2">
        <v>3.2177344038921656</v>
      </c>
      <c r="AI26" s="2">
        <v>2.8029351573857935</v>
      </c>
      <c r="AJ26" s="2">
        <v>2.802935157385793</v>
      </c>
      <c r="AK26" s="2">
        <v>2.902744264630853</v>
      </c>
      <c r="AL26" s="2">
        <v>2.802935157385793</v>
      </c>
      <c r="AM26" s="2">
        <v>3.2177344038921656</v>
      </c>
      <c r="AN26" s="2">
        <v>3.2680745064153371</v>
      </c>
      <c r="AO26" s="2">
        <v>2.789322515526488</v>
      </c>
      <c r="AP26" s="2">
        <v>2.789322515526488</v>
      </c>
      <c r="AQ26" s="2">
        <v>2.789322515526488</v>
      </c>
      <c r="AR26" s="90">
        <v>2.8968159351902423</v>
      </c>
      <c r="AS26" s="2">
        <v>3.2351459283113124</v>
      </c>
      <c r="AT26" s="12">
        <v>3.0647557286236156</v>
      </c>
      <c r="AU26" s="2">
        <v>3.3545774901382304</v>
      </c>
      <c r="AV26" s="2">
        <v>3.3668779014958945</v>
      </c>
      <c r="AW26" s="2">
        <v>3.2010178919181445</v>
      </c>
      <c r="AX26" s="2">
        <v>3.2082665676703512</v>
      </c>
      <c r="AY26" s="2">
        <v>2.802935157385793</v>
      </c>
      <c r="AZ26" s="2">
        <v>3.1894092424855973</v>
      </c>
      <c r="BA26" s="2">
        <v>3.4142864186006721</v>
      </c>
      <c r="BB26" s="2">
        <v>3.3327147106960551</v>
      </c>
      <c r="BC26" s="2">
        <v>3.1576258194328752</v>
      </c>
      <c r="BD26" s="2">
        <v>3.2262336761854282</v>
      </c>
      <c r="BE26" s="2">
        <v>1.5237749861877754</v>
      </c>
      <c r="BF26" s="2">
        <v>1.5237749861877756</v>
      </c>
      <c r="BG26" s="2">
        <v>1.5237749861877756</v>
      </c>
      <c r="BH26" s="2">
        <v>1.5237749861877758</v>
      </c>
      <c r="BI26" s="2">
        <v>1.5237749861877756</v>
      </c>
      <c r="BJ26" s="2">
        <v>1.5237749861877752</v>
      </c>
      <c r="BK26" s="2">
        <v>1.8637614182606341</v>
      </c>
      <c r="BL26" s="2">
        <v>1.5237749861877756</v>
      </c>
      <c r="BM26" s="2">
        <v>0.9644201302544031</v>
      </c>
      <c r="BN26" s="2">
        <v>1.5237749861877756</v>
      </c>
      <c r="BO26" s="2">
        <v>1.5237749861877756</v>
      </c>
      <c r="BP26" s="2">
        <v>1.5237749861877756</v>
      </c>
      <c r="BQ26" s="2">
        <v>1.5237749861877754</v>
      </c>
      <c r="BR26" s="2">
        <v>1.5237749861877754</v>
      </c>
      <c r="BS26" s="2">
        <v>1.5237749861877754</v>
      </c>
      <c r="BT26" s="2">
        <v>1.5237749861877754</v>
      </c>
      <c r="BU26" s="2">
        <v>1.5237749861877754</v>
      </c>
      <c r="BV26" s="2">
        <v>1.9501506498715477</v>
      </c>
      <c r="BW26" s="2">
        <v>1.5193281720257483</v>
      </c>
      <c r="BX26" s="2">
        <v>1.9271795249651233</v>
      </c>
      <c r="BY26" s="2">
        <v>1.5193281720257483</v>
      </c>
      <c r="BZ26" s="2">
        <v>1.9271795249651233</v>
      </c>
      <c r="CA26" s="2">
        <v>1.5193281720257483</v>
      </c>
      <c r="CB26" s="2">
        <v>1.9271795249651233</v>
      </c>
      <c r="CC26" s="2">
        <v>1.5237749861877756</v>
      </c>
      <c r="CD26" s="2">
        <v>1.5237749861877756</v>
      </c>
      <c r="CE26" s="716">
        <v>2004</v>
      </c>
    </row>
    <row r="27" spans="1:83" s="103" customFormat="1">
      <c r="A27">
        <v>1989</v>
      </c>
      <c r="B27" s="2">
        <v>3.0067784141392111</v>
      </c>
      <c r="C27" s="2">
        <v>3.3528792488556367</v>
      </c>
      <c r="D27" s="2">
        <v>3.4053336356847814</v>
      </c>
      <c r="E27" s="2">
        <v>3.4046585735387622</v>
      </c>
      <c r="F27" s="2">
        <v>3.4046585735387622</v>
      </c>
      <c r="G27" s="2">
        <v>2.9064740611786006</v>
      </c>
      <c r="H27" s="2">
        <v>4.7075910795008147</v>
      </c>
      <c r="I27" s="2">
        <v>3.1975999347434554</v>
      </c>
      <c r="J27" s="2">
        <v>3.5737013261103492</v>
      </c>
      <c r="K27" s="2">
        <v>3.1975999347434554</v>
      </c>
      <c r="L27" s="2">
        <v>3.0246595237453491</v>
      </c>
      <c r="M27" s="761">
        <v>2.9206584339959965</v>
      </c>
      <c r="N27" s="2">
        <v>2.9064740611786006</v>
      </c>
      <c r="O27" s="761">
        <v>2.9206584339959965</v>
      </c>
      <c r="P27" s="2">
        <v>3.4053336356847814</v>
      </c>
      <c r="Q27" s="2">
        <v>3.4046585735387622</v>
      </c>
      <c r="R27" s="761">
        <v>2.9206584339959965</v>
      </c>
      <c r="S27" s="761">
        <v>2.9206584339959965</v>
      </c>
      <c r="T27" s="2">
        <v>3.0246595237453491</v>
      </c>
      <c r="U27" s="2">
        <v>3.3528792488556367</v>
      </c>
      <c r="V27" s="2">
        <v>4.7075910795008147</v>
      </c>
      <c r="W27" s="2">
        <v>3.4053336356847814</v>
      </c>
      <c r="X27" s="2">
        <v>3.4053336356847814</v>
      </c>
      <c r="Y27" s="761">
        <v>2.9206584339959965</v>
      </c>
      <c r="Z27" s="761">
        <v>2.9206584339959969</v>
      </c>
      <c r="AA27" s="2">
        <v>2.9388410767098554</v>
      </c>
      <c r="AB27" s="2">
        <v>2.2924441725298248</v>
      </c>
      <c r="AC27" s="2">
        <v>3.3528792488556367</v>
      </c>
      <c r="AD27" s="2">
        <v>3.4053336356847814</v>
      </c>
      <c r="AE27" s="2">
        <v>2.9206584339959965</v>
      </c>
      <c r="AF27" s="2">
        <v>2.9206584339959969</v>
      </c>
      <c r="AG27" s="2">
        <v>3.0246595237453491</v>
      </c>
      <c r="AH27" s="2">
        <v>3.3528792488556367</v>
      </c>
      <c r="AI27" s="2">
        <v>2.9206584339959969</v>
      </c>
      <c r="AJ27" s="2">
        <v>2.9206584339959965</v>
      </c>
      <c r="AK27" s="2">
        <v>3.0246595237453491</v>
      </c>
      <c r="AL27" s="2">
        <v>2.9206584339959965</v>
      </c>
      <c r="AM27" s="2">
        <v>3.3528792488556367</v>
      </c>
      <c r="AN27" s="2">
        <v>3.4053336356847814</v>
      </c>
      <c r="AO27" s="2">
        <v>2.9064740611786006</v>
      </c>
      <c r="AP27" s="2">
        <v>2.9064740611786006</v>
      </c>
      <c r="AQ27" s="2">
        <v>2.9064740611786006</v>
      </c>
      <c r="AR27" s="90">
        <v>3.0182833666976752</v>
      </c>
      <c r="AS27" s="2">
        <v>3.356776055654012</v>
      </c>
      <c r="AT27" s="12">
        <v>3.185464463984867</v>
      </c>
      <c r="AU27" s="2">
        <v>3.4756384465156547</v>
      </c>
      <c r="AV27" s="2">
        <v>3.4894990689911407</v>
      </c>
      <c r="AW27" s="2">
        <v>3.316784816196733</v>
      </c>
      <c r="AX27" s="2">
        <v>3.3402289881317682</v>
      </c>
      <c r="AY27" s="2">
        <v>2.9206584339959965</v>
      </c>
      <c r="AZ27" s="2">
        <v>3.3215528954300466</v>
      </c>
      <c r="BA27" s="2">
        <v>3.5380490287605895</v>
      </c>
      <c r="BB27" s="2">
        <v>3.4550564459158997</v>
      </c>
      <c r="BC27" s="2">
        <v>3.2830340816195855</v>
      </c>
      <c r="BD27" s="2">
        <v>3.3575740329820207</v>
      </c>
      <c r="BE27" s="2">
        <v>1.5664406858010331</v>
      </c>
      <c r="BF27" s="2">
        <v>1.5664406858010331</v>
      </c>
      <c r="BG27" s="2">
        <v>1.5664406858010331</v>
      </c>
      <c r="BH27" s="2">
        <v>1.5664406858010336</v>
      </c>
      <c r="BI27" s="2">
        <v>1.5664406858010331</v>
      </c>
      <c r="BJ27" s="2">
        <v>1.5664406858010329</v>
      </c>
      <c r="BK27" s="2">
        <v>1.9317887100271469</v>
      </c>
      <c r="BL27" s="2">
        <v>1.5664406858010334</v>
      </c>
      <c r="BM27" s="2">
        <v>1.2826787732383562</v>
      </c>
      <c r="BN27" s="2">
        <v>1.5664406858010334</v>
      </c>
      <c r="BO27" s="2">
        <v>1.5664406858010334</v>
      </c>
      <c r="BP27" s="2">
        <v>1.5664406858010334</v>
      </c>
      <c r="BQ27" s="2">
        <v>1.5664406858010331</v>
      </c>
      <c r="BR27" s="2">
        <v>1.5664406858010331</v>
      </c>
      <c r="BS27" s="2">
        <v>1.5664406858010331</v>
      </c>
      <c r="BT27" s="2">
        <v>1.5664406858010331</v>
      </c>
      <c r="BU27" s="2">
        <v>1.5664406858010331</v>
      </c>
      <c r="BV27" s="2">
        <v>2.0213311485918593</v>
      </c>
      <c r="BW27" s="2">
        <v>1.5618693608424694</v>
      </c>
      <c r="BX27" s="2">
        <v>1.9967909493477676</v>
      </c>
      <c r="BY27" s="2">
        <v>1.5618693608424694</v>
      </c>
      <c r="BZ27" s="2">
        <v>1.9967909493477676</v>
      </c>
      <c r="CA27" s="2">
        <v>1.5618693608424694</v>
      </c>
      <c r="CB27" s="2">
        <v>1.9967909493477676</v>
      </c>
      <c r="CC27" s="2">
        <v>1.5664406858010334</v>
      </c>
      <c r="CD27" s="2">
        <v>1.5664406858010334</v>
      </c>
      <c r="CE27" s="715">
        <v>2005</v>
      </c>
    </row>
    <row r="28" spans="1:83" s="103" customFormat="1">
      <c r="A28">
        <v>1990</v>
      </c>
      <c r="B28" s="2">
        <v>3.1270495507047795</v>
      </c>
      <c r="C28" s="2">
        <v>3.4869944188098625</v>
      </c>
      <c r="D28" s="2">
        <v>3.5415469811121727</v>
      </c>
      <c r="E28" s="2">
        <v>3.5408449164803129</v>
      </c>
      <c r="F28" s="2">
        <v>3.5408449164803129</v>
      </c>
      <c r="G28" s="2">
        <v>3.0227330236257446</v>
      </c>
      <c r="H28" s="2">
        <v>4.8958947226808478</v>
      </c>
      <c r="I28" s="2">
        <v>3.2327735340256329</v>
      </c>
      <c r="J28" s="2">
        <v>3.7066430154416539</v>
      </c>
      <c r="K28" s="2">
        <v>3.2327735340256329</v>
      </c>
      <c r="L28" s="2">
        <v>3.1456459046951633</v>
      </c>
      <c r="M28" s="761">
        <v>3.0374847713558366</v>
      </c>
      <c r="N28" s="2">
        <v>3.0227330236257446</v>
      </c>
      <c r="O28" s="761">
        <v>3.0374847713558366</v>
      </c>
      <c r="P28" s="2">
        <v>3.5415469811121727</v>
      </c>
      <c r="Q28" s="2">
        <v>3.5408449164803129</v>
      </c>
      <c r="R28" s="761">
        <v>3.0374847713558366</v>
      </c>
      <c r="S28" s="761">
        <v>3.0374847713558366</v>
      </c>
      <c r="T28" s="2">
        <v>3.1456459046951633</v>
      </c>
      <c r="U28" s="2">
        <v>3.4869944188098625</v>
      </c>
      <c r="V28" s="2">
        <v>4.8958947226808478</v>
      </c>
      <c r="W28" s="2">
        <v>3.5415469811121727</v>
      </c>
      <c r="X28" s="2">
        <v>3.5415469811121727</v>
      </c>
      <c r="Y28" s="761">
        <v>3.0374847713558366</v>
      </c>
      <c r="Z28" s="761">
        <v>3.0374847713558371</v>
      </c>
      <c r="AA28" s="2">
        <v>3.0481659647634616</v>
      </c>
      <c r="AB28" s="2">
        <v>2.0452737840318131</v>
      </c>
      <c r="AC28" s="2">
        <v>3.4869944188098625</v>
      </c>
      <c r="AD28" s="2">
        <v>3.5415469811121727</v>
      </c>
      <c r="AE28" s="2">
        <v>3.0374847713558366</v>
      </c>
      <c r="AF28" s="2">
        <v>3.0374847713558371</v>
      </c>
      <c r="AG28" s="2">
        <v>3.1456459046951633</v>
      </c>
      <c r="AH28" s="2">
        <v>3.4869944188098625</v>
      </c>
      <c r="AI28" s="2">
        <v>3.0374847713558371</v>
      </c>
      <c r="AJ28" s="2">
        <v>3.0374847713558366</v>
      </c>
      <c r="AK28" s="2">
        <v>3.1456459046951633</v>
      </c>
      <c r="AL28" s="2">
        <v>3.0374847713558366</v>
      </c>
      <c r="AM28" s="2">
        <v>3.4869944188098625</v>
      </c>
      <c r="AN28" s="2">
        <v>3.5415469811121727</v>
      </c>
      <c r="AO28" s="2">
        <v>3.0227330236257446</v>
      </c>
      <c r="AP28" s="2">
        <v>3.0227330236257446</v>
      </c>
      <c r="AQ28" s="2">
        <v>3.0227330236257446</v>
      </c>
      <c r="AR28" s="90">
        <v>3.1389161620122836</v>
      </c>
      <c r="AS28" s="2">
        <v>3.4671085391444838</v>
      </c>
      <c r="AT28" s="12">
        <v>3.3090273406793638</v>
      </c>
      <c r="AU28" s="2">
        <v>3.605383913587104</v>
      </c>
      <c r="AV28" s="2">
        <v>3.6203680240125764</v>
      </c>
      <c r="AW28" s="2">
        <v>3.3880071524616073</v>
      </c>
      <c r="AX28" s="2">
        <v>3.4725287778936917</v>
      </c>
      <c r="AY28" s="2">
        <v>3.0374847713558366</v>
      </c>
      <c r="AZ28" s="2">
        <v>3.4532041247382619</v>
      </c>
      <c r="BA28" s="2">
        <v>3.6704170371724651</v>
      </c>
      <c r="BB28" s="2">
        <v>3.5854837557776693</v>
      </c>
      <c r="BC28" s="2">
        <v>3.4081848682322353</v>
      </c>
      <c r="BD28" s="2">
        <v>3.4822297002914446</v>
      </c>
      <c r="BE28" s="2">
        <v>1.6150003470608649</v>
      </c>
      <c r="BF28" s="2">
        <v>1.6150003470608649</v>
      </c>
      <c r="BG28" s="2">
        <v>1.6150003470608649</v>
      </c>
      <c r="BH28" s="2">
        <v>1.6150003470608654</v>
      </c>
      <c r="BI28" s="2">
        <v>1.6150003470608649</v>
      </c>
      <c r="BJ28" s="2">
        <v>1.6150003470608647</v>
      </c>
      <c r="BK28" s="2">
        <v>1.9936059487480156</v>
      </c>
      <c r="BL28" s="2">
        <v>1.6150003470608651</v>
      </c>
      <c r="BM28" s="2">
        <v>2.0484380008616547</v>
      </c>
      <c r="BN28" s="2">
        <v>1.6150003470608651</v>
      </c>
      <c r="BO28" s="2">
        <v>1.6150003470608651</v>
      </c>
      <c r="BP28" s="2">
        <v>1.6150003470608651</v>
      </c>
      <c r="BQ28" s="2">
        <v>1.6150003470608649</v>
      </c>
      <c r="BR28" s="2">
        <v>1.6150003470608649</v>
      </c>
      <c r="BS28" s="2">
        <v>1.6150003470608649</v>
      </c>
      <c r="BT28" s="2">
        <v>1.6150003470608649</v>
      </c>
      <c r="BU28" s="2">
        <v>1.6150003470608649</v>
      </c>
      <c r="BV28" s="2">
        <v>2.0860137453467988</v>
      </c>
      <c r="BW28" s="2">
        <v>1.6102873110285858</v>
      </c>
      <c r="BX28" s="2">
        <v>2.0605998966833221</v>
      </c>
      <c r="BY28" s="2">
        <v>1.6102873110285858</v>
      </c>
      <c r="BZ28" s="2">
        <v>2.0605998966833221</v>
      </c>
      <c r="CA28" s="2">
        <v>1.6102873110285858</v>
      </c>
      <c r="CB28" s="2">
        <v>2.0605998966833221</v>
      </c>
      <c r="CC28" s="2">
        <v>1.6150003470608651</v>
      </c>
      <c r="CD28" s="2">
        <v>1.6150003470608651</v>
      </c>
      <c r="CE28" s="715">
        <v>2006</v>
      </c>
    </row>
    <row r="29" spans="1:83" s="103" customFormat="1">
      <c r="A29">
        <v>1991</v>
      </c>
      <c r="B29" s="2">
        <v>3.261512681385085</v>
      </c>
      <c r="C29" s="2">
        <v>3.6369351788186863</v>
      </c>
      <c r="D29" s="2">
        <v>3.6938335012999959</v>
      </c>
      <c r="E29" s="2">
        <v>3.6931012478889662</v>
      </c>
      <c r="F29" s="2">
        <v>3.6931012478889662</v>
      </c>
      <c r="G29" s="2">
        <v>3.1527105436416516</v>
      </c>
      <c r="H29" s="2">
        <v>5.1064181957561239</v>
      </c>
      <c r="I29" s="2">
        <v>3.2844979105700429</v>
      </c>
      <c r="J29" s="2">
        <v>3.8541674074562318</v>
      </c>
      <c r="K29" s="2">
        <v>3.2844979105700429</v>
      </c>
      <c r="L29" s="2">
        <v>3.2809086785970552</v>
      </c>
      <c r="M29" s="761">
        <v>3.1680966165241373</v>
      </c>
      <c r="N29" s="2">
        <v>3.1527105436416516</v>
      </c>
      <c r="O29" s="761">
        <v>3.1680966165241373</v>
      </c>
      <c r="P29" s="2">
        <v>3.6938335012999959</v>
      </c>
      <c r="Q29" s="2">
        <v>3.6931012478889662</v>
      </c>
      <c r="R29" s="761">
        <v>3.1680966165241373</v>
      </c>
      <c r="S29" s="761">
        <v>3.1680966165241373</v>
      </c>
      <c r="T29" s="2">
        <v>3.2809086785970552</v>
      </c>
      <c r="U29" s="2">
        <v>3.6369351788186863</v>
      </c>
      <c r="V29" s="2">
        <v>5.1064181957561239</v>
      </c>
      <c r="W29" s="2">
        <v>3.6938335012999959</v>
      </c>
      <c r="X29" s="2">
        <v>3.6938335012999959</v>
      </c>
      <c r="Y29" s="761">
        <v>3.1680966165241373</v>
      </c>
      <c r="Z29" s="761">
        <v>3.1680966165241378</v>
      </c>
      <c r="AA29" s="2">
        <v>3.1694829701610474</v>
      </c>
      <c r="AB29" s="2">
        <v>3.8289996940960522</v>
      </c>
      <c r="AC29" s="2">
        <v>3.6369351788186863</v>
      </c>
      <c r="AD29" s="2">
        <v>3.6938335012999959</v>
      </c>
      <c r="AE29" s="2">
        <v>3.1680966165241373</v>
      </c>
      <c r="AF29" s="2">
        <v>3.1680966165241378</v>
      </c>
      <c r="AG29" s="2">
        <v>3.2809086785970552</v>
      </c>
      <c r="AH29" s="2">
        <v>3.6369351788186863</v>
      </c>
      <c r="AI29" s="2">
        <v>3.1680966165241378</v>
      </c>
      <c r="AJ29" s="2">
        <v>3.1680966165241373</v>
      </c>
      <c r="AK29" s="2">
        <v>3.2809086785970552</v>
      </c>
      <c r="AL29" s="2">
        <v>3.1680966165241373</v>
      </c>
      <c r="AM29" s="2">
        <v>3.6369351788186863</v>
      </c>
      <c r="AN29" s="2">
        <v>3.6938335012999959</v>
      </c>
      <c r="AO29" s="2">
        <v>3.1527105436416516</v>
      </c>
      <c r="AP29" s="2">
        <v>3.1527105436416516</v>
      </c>
      <c r="AQ29" s="2">
        <v>3.1527105436416516</v>
      </c>
      <c r="AR29" s="90">
        <v>3.2737494544657473</v>
      </c>
      <c r="AS29" s="2">
        <v>3.7610844523313709</v>
      </c>
      <c r="AT29" s="12">
        <v>3.446407015526352</v>
      </c>
      <c r="AU29" s="2">
        <v>3.7493034715703142</v>
      </c>
      <c r="AV29" s="2">
        <v>3.7657087250955645</v>
      </c>
      <c r="AW29" s="2">
        <v>3.8818893428187442</v>
      </c>
      <c r="AX29" s="2">
        <v>3.620291822450624</v>
      </c>
      <c r="AY29" s="2">
        <v>3.1680966165241373</v>
      </c>
      <c r="AZ29" s="2">
        <v>3.6003326932779935</v>
      </c>
      <c r="BA29" s="2">
        <v>3.8195729964598364</v>
      </c>
      <c r="BB29" s="2">
        <v>3.7304227050115268</v>
      </c>
      <c r="BC29" s="2">
        <v>3.5938855075835892</v>
      </c>
      <c r="BD29" s="2">
        <v>3.6861872378613407</v>
      </c>
      <c r="BE29" s="2">
        <v>1.6586053564315082</v>
      </c>
      <c r="BF29" s="2">
        <v>1.6586053564315082</v>
      </c>
      <c r="BG29" s="2">
        <v>1.6586053564315082</v>
      </c>
      <c r="BH29" s="2">
        <v>1.6586053564315086</v>
      </c>
      <c r="BI29" s="2">
        <v>1.6586053564315082</v>
      </c>
      <c r="BJ29" s="2">
        <v>1.6586053564315077</v>
      </c>
      <c r="BK29" s="2">
        <v>2.0419508930051551</v>
      </c>
      <c r="BL29" s="2">
        <v>1.6586053564315084</v>
      </c>
      <c r="BM29" s="2">
        <v>2.077116132873718</v>
      </c>
      <c r="BN29" s="2">
        <v>1.6586053564315084</v>
      </c>
      <c r="BO29" s="2">
        <v>1.6586053564315084</v>
      </c>
      <c r="BP29" s="2">
        <v>1.6586053564315084</v>
      </c>
      <c r="BQ29" s="2">
        <v>1.6586053564315082</v>
      </c>
      <c r="BR29" s="2">
        <v>1.6586053564315082</v>
      </c>
      <c r="BS29" s="2">
        <v>1.6586053564315082</v>
      </c>
      <c r="BT29" s="2">
        <v>1.6586053564315082</v>
      </c>
      <c r="BU29" s="2">
        <v>1.6586053564315082</v>
      </c>
      <c r="BV29" s="2">
        <v>2.1365995786714587</v>
      </c>
      <c r="BW29" s="2">
        <v>1.6537650684263576</v>
      </c>
      <c r="BX29" s="2">
        <v>2.1108199754971873</v>
      </c>
      <c r="BY29" s="2">
        <v>1.6537650684263576</v>
      </c>
      <c r="BZ29" s="2">
        <v>2.1108199754971873</v>
      </c>
      <c r="CA29" s="2">
        <v>1.6537650684263576</v>
      </c>
      <c r="CB29" s="2">
        <v>2.1108199754971873</v>
      </c>
      <c r="CC29" s="2">
        <v>1.6586053564315084</v>
      </c>
      <c r="CD29" s="2">
        <v>1.6586053564315084</v>
      </c>
      <c r="CE29" s="715">
        <v>2007</v>
      </c>
    </row>
    <row r="30" spans="1:83" s="103" customFormat="1">
      <c r="A30">
        <v>1992</v>
      </c>
      <c r="B30" s="2">
        <v>3.3528350364638673</v>
      </c>
      <c r="C30" s="2">
        <v>3.7387693638256096</v>
      </c>
      <c r="D30" s="2">
        <v>3.797260839336396</v>
      </c>
      <c r="E30" s="2">
        <v>3.7965080828298574</v>
      </c>
      <c r="F30" s="2">
        <v>3.7965080828298574</v>
      </c>
      <c r="G30" s="2">
        <v>3.2409864388636178</v>
      </c>
      <c r="H30" s="2">
        <v>5.2493979052372959</v>
      </c>
      <c r="I30" s="2">
        <v>3.3666103583342939</v>
      </c>
      <c r="J30" s="2">
        <v>4.0152716050879027</v>
      </c>
      <c r="K30" s="2">
        <v>3.3666103583342939</v>
      </c>
      <c r="L30" s="2">
        <v>3.3727741215977729</v>
      </c>
      <c r="M30" s="761">
        <v>3.2568033217868133</v>
      </c>
      <c r="N30" s="2">
        <v>3.2409864388636178</v>
      </c>
      <c r="O30" s="761">
        <v>3.2568033217868133</v>
      </c>
      <c r="P30" s="2">
        <v>3.797260839336396</v>
      </c>
      <c r="Q30" s="2">
        <v>3.7965080828298574</v>
      </c>
      <c r="R30" s="761">
        <v>3.2568033217868133</v>
      </c>
      <c r="S30" s="761">
        <v>3.2568033217868133</v>
      </c>
      <c r="T30" s="2">
        <v>3.3727741215977729</v>
      </c>
      <c r="U30" s="2">
        <v>3.7387693638256096</v>
      </c>
      <c r="V30" s="2">
        <v>5.2493979052372959</v>
      </c>
      <c r="W30" s="2">
        <v>3.797260839336396</v>
      </c>
      <c r="X30" s="2">
        <v>3.797260839336396</v>
      </c>
      <c r="Y30" s="761">
        <v>3.2568033217868133</v>
      </c>
      <c r="Z30" s="761">
        <v>3.2568033217868138</v>
      </c>
      <c r="AA30" s="2">
        <v>3.3019673583137794</v>
      </c>
      <c r="AB30" s="2">
        <v>2.5539920464973984</v>
      </c>
      <c r="AC30" s="2">
        <v>3.7387693638256096</v>
      </c>
      <c r="AD30" s="2">
        <v>3.797260839336396</v>
      </c>
      <c r="AE30" s="2">
        <v>3.2568033217868133</v>
      </c>
      <c r="AF30" s="2">
        <v>3.2568033217868138</v>
      </c>
      <c r="AG30" s="2">
        <v>3.3727741215977729</v>
      </c>
      <c r="AH30" s="2">
        <v>3.7387693638256096</v>
      </c>
      <c r="AI30" s="2">
        <v>3.2568033217868138</v>
      </c>
      <c r="AJ30" s="2">
        <v>3.2568033217868133</v>
      </c>
      <c r="AK30" s="2">
        <v>3.3727741215977729</v>
      </c>
      <c r="AL30" s="2">
        <v>3.2568033217868133</v>
      </c>
      <c r="AM30" s="2">
        <v>3.7387693638256096</v>
      </c>
      <c r="AN30" s="2">
        <v>3.797260839336396</v>
      </c>
      <c r="AO30" s="2">
        <v>3.2409864388636178</v>
      </c>
      <c r="AP30" s="2">
        <v>3.2409864388636178</v>
      </c>
      <c r="AQ30" s="2">
        <v>3.2409864388636178</v>
      </c>
      <c r="AR30" s="90">
        <v>3.3660641740470543</v>
      </c>
      <c r="AS30" s="2">
        <v>3.82057676602731</v>
      </c>
      <c r="AT30" s="12">
        <v>3.5646579606943249</v>
      </c>
      <c r="AU30" s="2">
        <v>3.9040893010036539</v>
      </c>
      <c r="AV30" s="2">
        <v>3.9176307452425245</v>
      </c>
      <c r="AW30" s="2">
        <v>3.826797408436168</v>
      </c>
      <c r="AX30" s="2">
        <v>3.7286543972802164</v>
      </c>
      <c r="AY30" s="2">
        <v>3.2568033217868133</v>
      </c>
      <c r="AZ30" s="2">
        <v>3.7094850628260456</v>
      </c>
      <c r="BA30" s="2">
        <v>3.9758237489335229</v>
      </c>
      <c r="BB30" s="2">
        <v>3.8751683920679674</v>
      </c>
      <c r="BC30" s="2">
        <v>3.6942785646588705</v>
      </c>
      <c r="BD30" s="2">
        <v>3.7709354337566574</v>
      </c>
      <c r="BE30" s="2">
        <v>1.6984118849858645</v>
      </c>
      <c r="BF30" s="2">
        <v>1.6984118849858643</v>
      </c>
      <c r="BG30" s="2">
        <v>1.6984118849858643</v>
      </c>
      <c r="BH30" s="2">
        <v>1.6984118849858649</v>
      </c>
      <c r="BI30" s="2">
        <v>1.6984118849858643</v>
      </c>
      <c r="BJ30" s="2">
        <v>1.698411884985864</v>
      </c>
      <c r="BK30" s="2">
        <v>2.1067828338580687</v>
      </c>
      <c r="BL30" s="2">
        <v>1.6984118849858647</v>
      </c>
      <c r="BM30" s="2">
        <v>2.8061838955123934</v>
      </c>
      <c r="BN30" s="2">
        <v>1.6984118849858647</v>
      </c>
      <c r="BO30" s="2">
        <v>1.6984118849858647</v>
      </c>
      <c r="BP30" s="2">
        <v>1.6984118849858647</v>
      </c>
      <c r="BQ30" s="2">
        <v>1.6984118849858645</v>
      </c>
      <c r="BR30" s="2">
        <v>1.6984118849858645</v>
      </c>
      <c r="BS30" s="2">
        <v>1.6984118849858645</v>
      </c>
      <c r="BT30" s="2">
        <v>1.6984118849858645</v>
      </c>
      <c r="BU30" s="2">
        <v>1.6984118849858645</v>
      </c>
      <c r="BV30" s="2">
        <v>2.2044366152942776</v>
      </c>
      <c r="BW30" s="2">
        <v>1.6934554300685902</v>
      </c>
      <c r="BX30" s="2">
        <v>2.1771134037544608</v>
      </c>
      <c r="BY30" s="2">
        <v>1.6934554300685902</v>
      </c>
      <c r="BZ30" s="2">
        <v>2.1771134037544608</v>
      </c>
      <c r="CA30" s="2">
        <v>1.6934554300685902</v>
      </c>
      <c r="CB30" s="2">
        <v>2.1771134037544608</v>
      </c>
      <c r="CC30" s="2">
        <v>1.6984118849858647</v>
      </c>
      <c r="CD30" s="2">
        <v>1.6984118849858647</v>
      </c>
      <c r="CE30" s="713">
        <v>2008</v>
      </c>
    </row>
    <row r="31" spans="1:83" s="103" customFormat="1">
      <c r="A31">
        <v>1993</v>
      </c>
      <c r="B31" s="2">
        <v>3.4433615824483912</v>
      </c>
      <c r="C31" s="2">
        <v>3.8397161366489008</v>
      </c>
      <c r="D31" s="2">
        <v>3.8997868819984784</v>
      </c>
      <c r="E31" s="2">
        <v>3.8990138010662632</v>
      </c>
      <c r="F31" s="2">
        <v>3.8990138010662632</v>
      </c>
      <c r="G31" s="2">
        <v>3.3284930727129352</v>
      </c>
      <c r="H31" s="2">
        <v>5.3911316486787024</v>
      </c>
      <c r="I31" s="2">
        <v>3.4743418898009915</v>
      </c>
      <c r="J31" s="2">
        <v>4.1686549804022608</v>
      </c>
      <c r="K31" s="2">
        <v>3.4743418898009915</v>
      </c>
      <c r="L31" s="2">
        <v>3.4638390228809124</v>
      </c>
      <c r="M31" s="761">
        <v>3.3447370114750572</v>
      </c>
      <c r="N31" s="2">
        <v>3.3284930727129352</v>
      </c>
      <c r="O31" s="761">
        <v>3.3447370114750572</v>
      </c>
      <c r="P31" s="2">
        <v>3.8997868819984784</v>
      </c>
      <c r="Q31" s="2">
        <v>3.8990138010662632</v>
      </c>
      <c r="R31" s="761">
        <v>3.3447370114750572</v>
      </c>
      <c r="S31" s="761">
        <v>3.3447370114750572</v>
      </c>
      <c r="T31" s="2">
        <v>3.4638390228809124</v>
      </c>
      <c r="U31" s="2">
        <v>3.8397161366489008</v>
      </c>
      <c r="V31" s="2">
        <v>5.3911316486787024</v>
      </c>
      <c r="W31" s="2">
        <v>3.8997868819984784</v>
      </c>
      <c r="X31" s="2">
        <v>3.8997868819984784</v>
      </c>
      <c r="Y31" s="761">
        <v>3.3447370114750572</v>
      </c>
      <c r="Z31" s="761">
        <v>3.3447370114750576</v>
      </c>
      <c r="AA31" s="2">
        <v>3.4281025114013657</v>
      </c>
      <c r="AB31" s="2">
        <v>2.5894769042520633</v>
      </c>
      <c r="AC31" s="2">
        <v>3.8397161366489008</v>
      </c>
      <c r="AD31" s="2">
        <v>3.8997868819984784</v>
      </c>
      <c r="AE31" s="2">
        <v>3.3447370114750572</v>
      </c>
      <c r="AF31" s="2">
        <v>3.3447370114750576</v>
      </c>
      <c r="AG31" s="2">
        <v>3.4638390228809124</v>
      </c>
      <c r="AH31" s="2">
        <v>3.8397161366489008</v>
      </c>
      <c r="AI31" s="2">
        <v>3.3447370114750576</v>
      </c>
      <c r="AJ31" s="2">
        <v>3.3447370114750572</v>
      </c>
      <c r="AK31" s="2">
        <v>3.4638390228809124</v>
      </c>
      <c r="AL31" s="2">
        <v>3.3447370114750572</v>
      </c>
      <c r="AM31" s="2">
        <v>3.8397161366489008</v>
      </c>
      <c r="AN31" s="2">
        <v>3.8997868819984784</v>
      </c>
      <c r="AO31" s="2">
        <v>3.3284930727129352</v>
      </c>
      <c r="AP31" s="2">
        <v>3.3284930727129352</v>
      </c>
      <c r="AQ31" s="2">
        <v>3.3284930727129352</v>
      </c>
      <c r="AR31" s="90">
        <v>3.4573614727660744</v>
      </c>
      <c r="AS31" s="2">
        <v>3.9404399205153946</v>
      </c>
      <c r="AT31" s="12">
        <v>3.680346732789614</v>
      </c>
      <c r="AU31" s="2">
        <v>4.0513846561147844</v>
      </c>
      <c r="AV31" s="2">
        <v>4.0621193748657181</v>
      </c>
      <c r="AW31" s="2">
        <v>3.9280468532583637</v>
      </c>
      <c r="AX31" s="2">
        <v>3.8351745961017172</v>
      </c>
      <c r="AY31" s="2">
        <v>3.3447370114750572</v>
      </c>
      <c r="AZ31" s="2">
        <v>3.828816343847111</v>
      </c>
      <c r="BA31" s="2">
        <v>4.1247773817883253</v>
      </c>
      <c r="BB31" s="2">
        <v>4.0137120399125603</v>
      </c>
      <c r="BC31" s="2">
        <v>3.8043440625029721</v>
      </c>
      <c r="BD31" s="2">
        <v>3.8753082595853861</v>
      </c>
      <c r="BE31" s="2">
        <v>1.7238880632606521</v>
      </c>
      <c r="BF31" s="2">
        <v>1.7238880632606519</v>
      </c>
      <c r="BG31" s="2">
        <v>1.7238880632606519</v>
      </c>
      <c r="BH31" s="2">
        <v>1.7238880632606526</v>
      </c>
      <c r="BI31" s="2">
        <v>1.7238880632606519</v>
      </c>
      <c r="BJ31" s="2">
        <v>1.7238880632606519</v>
      </c>
      <c r="BK31" s="2">
        <v>2.1868405815446756</v>
      </c>
      <c r="BL31" s="2">
        <v>1.7238880632606526</v>
      </c>
      <c r="BM31" s="2">
        <v>1.9306545201125265</v>
      </c>
      <c r="BN31" s="2">
        <v>1.7238880632606526</v>
      </c>
      <c r="BO31" s="2">
        <v>1.7238880632606526</v>
      </c>
      <c r="BP31" s="2">
        <v>1.7238880632606526</v>
      </c>
      <c r="BQ31" s="2">
        <v>1.7238880632606521</v>
      </c>
      <c r="BR31" s="2">
        <v>1.7238880632606521</v>
      </c>
      <c r="BS31" s="2">
        <v>1.7238880632606521</v>
      </c>
      <c r="BT31" s="2">
        <v>1.7238880632606521</v>
      </c>
      <c r="BU31" s="2">
        <v>1.7238880632606521</v>
      </c>
      <c r="BV31" s="2">
        <v>2.2882052066754603</v>
      </c>
      <c r="BW31" s="2">
        <v>1.7188572615196189</v>
      </c>
      <c r="BX31" s="2">
        <v>2.2576401394607339</v>
      </c>
      <c r="BY31" s="2">
        <v>1.7188572615196189</v>
      </c>
      <c r="BZ31" s="2">
        <v>2.2576401394607339</v>
      </c>
      <c r="CA31" s="2">
        <v>1.7188572615196189</v>
      </c>
      <c r="CB31" s="2">
        <v>2.2576401394607339</v>
      </c>
      <c r="CC31" s="2">
        <v>1.7238880632606526</v>
      </c>
      <c r="CD31" s="2">
        <v>1.7238880632606526</v>
      </c>
      <c r="CE31" s="714">
        <v>2009</v>
      </c>
    </row>
    <row r="32" spans="1:83" s="103" customFormat="1">
      <c r="A32">
        <v>1994</v>
      </c>
      <c r="B32" s="2">
        <v>3.5122288140973592</v>
      </c>
      <c r="C32" s="2">
        <v>3.9165104593818789</v>
      </c>
      <c r="D32" s="2">
        <v>3.977782619638448</v>
      </c>
      <c r="E32" s="2">
        <v>3.9769940770875887</v>
      </c>
      <c r="F32" s="2">
        <v>3.9769940770875887</v>
      </c>
      <c r="G32" s="2">
        <v>3.3950629341671941</v>
      </c>
      <c r="H32" s="2">
        <v>5.498954281652277</v>
      </c>
      <c r="I32" s="2">
        <v>3.6202642491726333</v>
      </c>
      <c r="J32" s="2">
        <v>4.2753725479005587</v>
      </c>
      <c r="K32" s="2">
        <v>3.6202642491726333</v>
      </c>
      <c r="L32" s="2">
        <v>3.5331158033385308</v>
      </c>
      <c r="M32" s="761">
        <v>3.4116317517045585</v>
      </c>
      <c r="N32" s="2">
        <v>3.3950629341671941</v>
      </c>
      <c r="O32" s="761">
        <v>3.4116317517045585</v>
      </c>
      <c r="P32" s="2">
        <v>3.977782619638448</v>
      </c>
      <c r="Q32" s="2">
        <v>3.9769940770875887</v>
      </c>
      <c r="R32" s="761">
        <v>3.4116317517045585</v>
      </c>
      <c r="S32" s="761">
        <v>3.4116317517045585</v>
      </c>
      <c r="T32" s="2">
        <v>3.5331158033385308</v>
      </c>
      <c r="U32" s="2">
        <v>3.9165104593818789</v>
      </c>
      <c r="V32" s="2">
        <v>5.498954281652277</v>
      </c>
      <c r="W32" s="2">
        <v>3.977782619638448</v>
      </c>
      <c r="X32" s="2">
        <v>3.977782619638448</v>
      </c>
      <c r="Y32" s="761">
        <v>3.4116317517045585</v>
      </c>
      <c r="Z32" s="761">
        <v>3.4116317517045589</v>
      </c>
      <c r="AA32" s="2">
        <v>3.4589554340039776</v>
      </c>
      <c r="AB32" s="2">
        <v>2.9547262159681842</v>
      </c>
      <c r="AC32" s="2">
        <v>3.9165104593818789</v>
      </c>
      <c r="AD32" s="2">
        <v>3.977782619638448</v>
      </c>
      <c r="AE32" s="2">
        <v>3.4116317517045585</v>
      </c>
      <c r="AF32" s="2">
        <v>3.4116317517045589</v>
      </c>
      <c r="AG32" s="2">
        <v>3.5331158033385308</v>
      </c>
      <c r="AH32" s="2">
        <v>3.9165104593818789</v>
      </c>
      <c r="AI32" s="2">
        <v>3.4116317517045589</v>
      </c>
      <c r="AJ32" s="2">
        <v>3.4116317517045585</v>
      </c>
      <c r="AK32" s="2">
        <v>3.5331158033385308</v>
      </c>
      <c r="AL32" s="2">
        <v>3.4116317517045585</v>
      </c>
      <c r="AM32" s="2">
        <v>3.9165104593818789</v>
      </c>
      <c r="AN32" s="2">
        <v>3.977782619638448</v>
      </c>
      <c r="AO32" s="2">
        <v>3.3950629341671941</v>
      </c>
      <c r="AP32" s="2">
        <v>3.3950629341671941</v>
      </c>
      <c r="AQ32" s="2">
        <v>3.3950629341671941</v>
      </c>
      <c r="AR32" s="90">
        <v>3.5260447243117508</v>
      </c>
      <c r="AS32" s="2">
        <v>4.0287881248088011</v>
      </c>
      <c r="AT32" s="12">
        <v>3.7348493555901685</v>
      </c>
      <c r="AU32" s="2">
        <v>4.1541358737631677</v>
      </c>
      <c r="AV32" s="2">
        <v>4.1633366656922215</v>
      </c>
      <c r="AW32" s="2">
        <v>4.0794951558171038</v>
      </c>
      <c r="AX32" s="2">
        <v>3.9059719191457547</v>
      </c>
      <c r="AY32" s="2">
        <v>3.4116317517045585</v>
      </c>
      <c r="AZ32" s="2">
        <v>3.8959289853669663</v>
      </c>
      <c r="BA32" s="2">
        <v>4.2289187711771454</v>
      </c>
      <c r="BB32" s="2">
        <v>4.1123588067507892</v>
      </c>
      <c r="BC32" s="2">
        <v>3.8736912206188037</v>
      </c>
      <c r="BD32" s="2">
        <v>3.9599932238827864</v>
      </c>
      <c r="BE32" s="2">
        <v>1.7376791677667374</v>
      </c>
      <c r="BF32" s="2">
        <v>1.7376791677667371</v>
      </c>
      <c r="BG32" s="2">
        <v>1.7376791677667371</v>
      </c>
      <c r="BH32" s="2">
        <v>1.7376791677667378</v>
      </c>
      <c r="BI32" s="2">
        <v>1.7376791677667371</v>
      </c>
      <c r="BJ32" s="2">
        <v>1.7376791677667369</v>
      </c>
      <c r="BK32" s="2">
        <v>2.2409648859379061</v>
      </c>
      <c r="BL32" s="2">
        <v>1.7376791677667378</v>
      </c>
      <c r="BM32" s="2">
        <v>2.419110113700996</v>
      </c>
      <c r="BN32" s="2">
        <v>1.7376791677667378</v>
      </c>
      <c r="BO32" s="2">
        <v>1.7376791677667378</v>
      </c>
      <c r="BP32" s="2">
        <v>1.7376791677667378</v>
      </c>
      <c r="BQ32" s="2">
        <v>1.7376791677667374</v>
      </c>
      <c r="BR32" s="2">
        <v>1.7376791677667374</v>
      </c>
      <c r="BS32" s="2">
        <v>1.7376791677667374</v>
      </c>
      <c r="BT32" s="2">
        <v>1.7376791677667374</v>
      </c>
      <c r="BU32" s="2">
        <v>1.7376791677667374</v>
      </c>
      <c r="BV32" s="2">
        <v>2.3688644402107704</v>
      </c>
      <c r="BW32" s="2">
        <v>1.7326081196117757</v>
      </c>
      <c r="BX32" s="2">
        <v>2.3345720373195222</v>
      </c>
      <c r="BY32" s="2">
        <v>1.7326081196117757</v>
      </c>
      <c r="BZ32" s="2">
        <v>2.3345720373195222</v>
      </c>
      <c r="CA32" s="2">
        <v>1.7326081196117757</v>
      </c>
      <c r="CB32" s="2">
        <v>2.3345720373195222</v>
      </c>
      <c r="CC32" s="2">
        <v>1.7376791677667378</v>
      </c>
      <c r="CD32" s="2">
        <v>1.7376791677667378</v>
      </c>
      <c r="CE32" s="31">
        <v>2010</v>
      </c>
    </row>
    <row r="33" spans="1:83" s="103" customFormat="1">
      <c r="A33">
        <v>1995</v>
      </c>
      <c r="B33" s="2">
        <v>3.5789611615652088</v>
      </c>
      <c r="C33" s="2">
        <v>3.9909241581101345</v>
      </c>
      <c r="D33" s="2">
        <v>4.0533604894115784</v>
      </c>
      <c r="E33" s="2">
        <v>4.0525569645522523</v>
      </c>
      <c r="F33" s="2">
        <v>4.0525569645522523</v>
      </c>
      <c r="G33" s="2">
        <v>3.4595691299163702</v>
      </c>
      <c r="H33" s="2">
        <v>5.6034344130036695</v>
      </c>
      <c r="I33" s="2">
        <v>3.7614545548903657</v>
      </c>
      <c r="J33" s="2">
        <v>4.3822568615980719</v>
      </c>
      <c r="K33" s="2">
        <v>3.7614545548903657</v>
      </c>
      <c r="L33" s="2">
        <v>3.6002450036019624</v>
      </c>
      <c r="M33" s="761">
        <v>3.4764527549869446</v>
      </c>
      <c r="N33" s="2">
        <v>3.4595691299163702</v>
      </c>
      <c r="O33" s="761">
        <v>3.4764527549869446</v>
      </c>
      <c r="P33" s="2">
        <v>4.0533604894115784</v>
      </c>
      <c r="Q33" s="2">
        <v>4.0525569645522523</v>
      </c>
      <c r="R33" s="761">
        <v>3.4764527549869446</v>
      </c>
      <c r="S33" s="761">
        <v>3.4764527549869446</v>
      </c>
      <c r="T33" s="2">
        <v>3.6002450036019624</v>
      </c>
      <c r="U33" s="2">
        <v>3.9909241581101345</v>
      </c>
      <c r="V33" s="2">
        <v>5.6034344130036695</v>
      </c>
      <c r="W33" s="2">
        <v>4.0533604894115784</v>
      </c>
      <c r="X33" s="2">
        <v>4.0533604894115784</v>
      </c>
      <c r="Y33" s="761">
        <v>3.4764527549869446</v>
      </c>
      <c r="Z33" s="761">
        <v>3.4764527549869451</v>
      </c>
      <c r="AA33" s="2">
        <v>3.5108397655140369</v>
      </c>
      <c r="AB33" s="2">
        <v>2.5882532884674196</v>
      </c>
      <c r="AC33" s="2">
        <v>3.9909241581101345</v>
      </c>
      <c r="AD33" s="2">
        <v>4.0533604894115784</v>
      </c>
      <c r="AE33" s="2">
        <v>3.4764527549869446</v>
      </c>
      <c r="AF33" s="2">
        <v>3.4764527549869451</v>
      </c>
      <c r="AG33" s="2">
        <v>3.6002450036019624</v>
      </c>
      <c r="AH33" s="2">
        <v>3.9909241581101345</v>
      </c>
      <c r="AI33" s="2">
        <v>3.4764527549869451</v>
      </c>
      <c r="AJ33" s="2">
        <v>3.4764527549869446</v>
      </c>
      <c r="AK33" s="2">
        <v>3.6002450036019624</v>
      </c>
      <c r="AL33" s="2">
        <v>3.4764527549869446</v>
      </c>
      <c r="AM33" s="2">
        <v>3.9909241581101345</v>
      </c>
      <c r="AN33" s="2">
        <v>4.0533604894115784</v>
      </c>
      <c r="AO33" s="2">
        <v>3.4595691299163702</v>
      </c>
      <c r="AP33" s="2">
        <v>3.4595691299163702</v>
      </c>
      <c r="AQ33" s="2">
        <v>3.4595691299163702</v>
      </c>
      <c r="AR33" s="90">
        <v>3.5928703239269075</v>
      </c>
      <c r="AS33" s="2">
        <v>4.0715191833845665</v>
      </c>
      <c r="AT33" s="12">
        <v>3.7990409584345679</v>
      </c>
      <c r="AU33" s="2">
        <v>4.2570271727388826</v>
      </c>
      <c r="AV33" s="2">
        <v>4.264554874041198</v>
      </c>
      <c r="AW33" s="2">
        <v>4.0883901991892264</v>
      </c>
      <c r="AX33" s="2">
        <v>3.9779980413348026</v>
      </c>
      <c r="AY33" s="2">
        <v>3.4764527549869446</v>
      </c>
      <c r="AZ33" s="2">
        <v>3.9643430567216047</v>
      </c>
      <c r="BA33" s="2">
        <v>4.3330482838635946</v>
      </c>
      <c r="BB33" s="2">
        <v>4.2108769417405956</v>
      </c>
      <c r="BC33" s="2">
        <v>3.9393544456022247</v>
      </c>
      <c r="BD33" s="2">
        <v>4.0236083493480779</v>
      </c>
      <c r="BE33" s="2">
        <v>1.7724327511220721</v>
      </c>
      <c r="BF33" s="2">
        <v>1.7724327511220719</v>
      </c>
      <c r="BG33" s="2">
        <v>1.7724327511220719</v>
      </c>
      <c r="BH33" s="2">
        <v>1.7724327511220728</v>
      </c>
      <c r="BI33" s="2">
        <v>1.7724327511220719</v>
      </c>
      <c r="BJ33" s="2">
        <v>1.7724327511220719</v>
      </c>
      <c r="BK33" s="2">
        <v>2.2521697103675957</v>
      </c>
      <c r="BL33" s="2">
        <v>1.7724327511220728</v>
      </c>
      <c r="BM33" s="2">
        <v>3.0045347612166369</v>
      </c>
      <c r="BN33" s="2">
        <v>1.7724327511220728</v>
      </c>
      <c r="BO33" s="2">
        <v>1.7724327511220728</v>
      </c>
      <c r="BP33" s="2">
        <v>1.7724327511220728</v>
      </c>
      <c r="BQ33" s="2">
        <v>1.7724327511220721</v>
      </c>
      <c r="BR33" s="2">
        <v>1.7724327511220721</v>
      </c>
      <c r="BS33" s="2">
        <v>1.7724327511220721</v>
      </c>
      <c r="BT33" s="2">
        <v>1.7724327511220721</v>
      </c>
      <c r="BU33" s="2">
        <v>1.7724327511220721</v>
      </c>
      <c r="BV33" s="2">
        <v>2.4138728645747749</v>
      </c>
      <c r="BW33" s="2">
        <v>1.7672602820040115</v>
      </c>
      <c r="BX33" s="2">
        <v>2.3790269286485435</v>
      </c>
      <c r="BY33" s="2">
        <v>1.7672602820040115</v>
      </c>
      <c r="BZ33" s="2">
        <v>2.3790269286485435</v>
      </c>
      <c r="CA33" s="2">
        <v>1.7672602820040115</v>
      </c>
      <c r="CB33" s="2">
        <v>2.3790269286485435</v>
      </c>
      <c r="CC33" s="2">
        <v>1.7724327511220728</v>
      </c>
      <c r="CD33" s="2">
        <v>1.7724327511220728</v>
      </c>
      <c r="CE33" s="32">
        <v>2011</v>
      </c>
    </row>
    <row r="34" spans="1:83" s="103" customFormat="1">
      <c r="A34">
        <v>1996</v>
      </c>
      <c r="B34" s="2">
        <v>3.6505403847965132</v>
      </c>
      <c r="C34" s="2">
        <v>4.0707426412723375</v>
      </c>
      <c r="D34" s="2">
        <v>4.1344276991998097</v>
      </c>
      <c r="E34" s="2">
        <v>4.1336081038432972</v>
      </c>
      <c r="F34" s="2">
        <v>4.1336081038432972</v>
      </c>
      <c r="G34" s="2">
        <v>3.5287605125146975</v>
      </c>
      <c r="H34" s="2">
        <v>5.7155031012637432</v>
      </c>
      <c r="I34" s="2">
        <v>3.8178763732137209</v>
      </c>
      <c r="J34" s="2">
        <v>4.4896221547072246</v>
      </c>
      <c r="K34" s="2">
        <v>3.8178763732137209</v>
      </c>
      <c r="L34" s="2">
        <v>3.6722499036740017</v>
      </c>
      <c r="M34" s="761">
        <v>3.5459818100866838</v>
      </c>
      <c r="N34" s="2">
        <v>3.5287605125146975</v>
      </c>
      <c r="O34" s="761">
        <v>3.5459818100866838</v>
      </c>
      <c r="P34" s="2">
        <v>4.1344276991998097</v>
      </c>
      <c r="Q34" s="2">
        <v>4.1336081038432972</v>
      </c>
      <c r="R34" s="761">
        <v>3.5459818100866838</v>
      </c>
      <c r="S34" s="761">
        <v>3.5459818100866838</v>
      </c>
      <c r="T34" s="2">
        <v>3.6722499036740017</v>
      </c>
      <c r="U34" s="2">
        <v>4.0707426412723375</v>
      </c>
      <c r="V34" s="2">
        <v>5.7155031012637432</v>
      </c>
      <c r="W34" s="2">
        <v>4.1344276991998097</v>
      </c>
      <c r="X34" s="2">
        <v>4.1344276991998097</v>
      </c>
      <c r="Y34" s="761">
        <v>3.5459818100866838</v>
      </c>
      <c r="Z34" s="761">
        <v>3.5459818100866842</v>
      </c>
      <c r="AA34" s="2">
        <v>3.5810565608243179</v>
      </c>
      <c r="AB34" s="2">
        <v>2.7332517589476888</v>
      </c>
      <c r="AC34" s="2">
        <v>4.0707426412723375</v>
      </c>
      <c r="AD34" s="2">
        <v>4.1344276991998097</v>
      </c>
      <c r="AE34" s="2">
        <v>3.5459818100866838</v>
      </c>
      <c r="AF34" s="2">
        <v>3.5459818100866842</v>
      </c>
      <c r="AG34" s="2">
        <v>3.6722499036740017</v>
      </c>
      <c r="AH34" s="2">
        <v>4.0707426412723375</v>
      </c>
      <c r="AI34" s="2">
        <v>3.5459818100866842</v>
      </c>
      <c r="AJ34" s="2">
        <v>3.5459818100866838</v>
      </c>
      <c r="AK34" s="2">
        <v>3.6722499036740017</v>
      </c>
      <c r="AL34" s="2">
        <v>3.5459818100866838</v>
      </c>
      <c r="AM34" s="2">
        <v>4.0707426412723375</v>
      </c>
      <c r="AN34" s="2">
        <v>4.1344276991998097</v>
      </c>
      <c r="AO34" s="2">
        <v>3.5287605125146975</v>
      </c>
      <c r="AP34" s="2">
        <v>3.5287605125146975</v>
      </c>
      <c r="AQ34" s="2">
        <v>3.5287605125146975</v>
      </c>
      <c r="AR34" s="90">
        <v>3.6647277304054455</v>
      </c>
      <c r="AS34" s="2">
        <v>4.1601213991592445</v>
      </c>
      <c r="AT34" s="12">
        <v>3.8750217776032594</v>
      </c>
      <c r="AU34" s="2">
        <v>4.3606155434467242</v>
      </c>
      <c r="AV34" s="2">
        <v>4.3669485423888776</v>
      </c>
      <c r="AW34" s="2">
        <v>4.1904224868193252</v>
      </c>
      <c r="AX34" s="2">
        <v>4.0575580021614988</v>
      </c>
      <c r="AY34" s="2">
        <v>3.5459818100866838</v>
      </c>
      <c r="AZ34" s="2">
        <v>4.0436299178560366</v>
      </c>
      <c r="BA34" s="2">
        <v>4.4379658985276826</v>
      </c>
      <c r="BB34" s="2">
        <v>4.311005910731315</v>
      </c>
      <c r="BC34" s="2">
        <v>4.0191206612712396</v>
      </c>
      <c r="BD34" s="2">
        <v>4.106544452157773</v>
      </c>
      <c r="BE34" s="2">
        <v>1.8043365406422693</v>
      </c>
      <c r="BF34" s="2">
        <v>1.8043365406422693</v>
      </c>
      <c r="BG34" s="2">
        <v>1.8043365406422693</v>
      </c>
      <c r="BH34" s="2">
        <v>1.80433654064227</v>
      </c>
      <c r="BI34" s="2">
        <v>1.8043365406422693</v>
      </c>
      <c r="BJ34" s="2">
        <v>1.8043365406422691</v>
      </c>
      <c r="BK34" s="2">
        <v>2.2521697103675957</v>
      </c>
      <c r="BL34" s="2">
        <v>1.80433654064227</v>
      </c>
      <c r="BM34" s="2">
        <v>3.0976753388143528</v>
      </c>
      <c r="BN34" s="2">
        <v>1.80433654064227</v>
      </c>
      <c r="BO34" s="2">
        <v>1.80433654064227</v>
      </c>
      <c r="BP34" s="2">
        <v>1.80433654064227</v>
      </c>
      <c r="BQ34" s="2">
        <v>1.8043365406422693</v>
      </c>
      <c r="BR34" s="2">
        <v>1.8043365406422693</v>
      </c>
      <c r="BS34" s="2">
        <v>1.8043365406422693</v>
      </c>
      <c r="BT34" s="2">
        <v>1.8043365406422693</v>
      </c>
      <c r="BU34" s="2">
        <v>1.8043365406422693</v>
      </c>
      <c r="BV34" s="2">
        <v>2.4512878939756844</v>
      </c>
      <c r="BW34" s="2">
        <v>1.7990709670800835</v>
      </c>
      <c r="BX34" s="2">
        <v>2.416151803723471</v>
      </c>
      <c r="BY34" s="2">
        <v>1.7990709670800835</v>
      </c>
      <c r="BZ34" s="2">
        <v>2.416151803723471</v>
      </c>
      <c r="CA34" s="2">
        <v>1.7990709670800835</v>
      </c>
      <c r="CB34" s="2">
        <v>2.416151803723471</v>
      </c>
      <c r="CC34" s="2">
        <v>1.80433654064227</v>
      </c>
      <c r="CD34" s="2">
        <v>1.80433654064227</v>
      </c>
      <c r="CE34" s="32">
        <v>2012</v>
      </c>
    </row>
    <row r="35" spans="1:83" s="103" customFormat="1">
      <c r="A35">
        <v>1997</v>
      </c>
      <c r="B35" s="2">
        <v>3.7162501117228506</v>
      </c>
      <c r="C35" s="2">
        <v>4.1440160088152398</v>
      </c>
      <c r="D35" s="2">
        <v>4.208847397785406</v>
      </c>
      <c r="E35" s="2">
        <v>4.208013049712477</v>
      </c>
      <c r="F35" s="2">
        <v>4.208013049712477</v>
      </c>
      <c r="G35" s="2">
        <v>3.5922782017399619</v>
      </c>
      <c r="H35" s="2">
        <v>5.8183821570864902</v>
      </c>
      <c r="I35" s="2">
        <v>3.852237260572644</v>
      </c>
      <c r="J35" s="2">
        <v>4.6175763861163803</v>
      </c>
      <c r="K35" s="2">
        <v>3.852237260572644</v>
      </c>
      <c r="L35" s="2">
        <v>3.7383504019401337</v>
      </c>
      <c r="M35" s="761">
        <v>3.6098094826682443</v>
      </c>
      <c r="N35" s="2">
        <v>3.5922782017399619</v>
      </c>
      <c r="O35" s="761">
        <v>3.6098094826682443</v>
      </c>
      <c r="P35" s="2">
        <v>4.208847397785406</v>
      </c>
      <c r="Q35" s="2">
        <v>4.208013049712477</v>
      </c>
      <c r="R35" s="761">
        <v>3.6098094826682443</v>
      </c>
      <c r="S35" s="761">
        <v>3.6098094826682443</v>
      </c>
      <c r="T35" s="2">
        <v>3.7383504019401337</v>
      </c>
      <c r="U35" s="2">
        <v>4.1440160088152398</v>
      </c>
      <c r="V35" s="2">
        <v>5.8183821570864902</v>
      </c>
      <c r="W35" s="2">
        <v>4.208847397785406</v>
      </c>
      <c r="X35" s="2">
        <v>4.208847397785406</v>
      </c>
      <c r="Y35" s="761">
        <v>3.6098094826682443</v>
      </c>
      <c r="Z35" s="761">
        <v>3.6098094826682448</v>
      </c>
      <c r="AA35" s="2">
        <v>3.6795356162469868</v>
      </c>
      <c r="AB35" s="2">
        <v>2.7687366167023542</v>
      </c>
      <c r="AC35" s="2">
        <v>4.1440160088152398</v>
      </c>
      <c r="AD35" s="2">
        <v>4.208847397785406</v>
      </c>
      <c r="AE35" s="2">
        <v>3.6098094826682443</v>
      </c>
      <c r="AF35" s="2">
        <v>3.6098094826682448</v>
      </c>
      <c r="AG35" s="2">
        <v>3.7383504019401337</v>
      </c>
      <c r="AH35" s="2">
        <v>4.1440160088152398</v>
      </c>
      <c r="AI35" s="2">
        <v>3.6098094826682448</v>
      </c>
      <c r="AJ35" s="2">
        <v>3.6098094826682443</v>
      </c>
      <c r="AK35" s="2">
        <v>3.7383504019401337</v>
      </c>
      <c r="AL35" s="2">
        <v>3.6098094826682443</v>
      </c>
      <c r="AM35" s="2">
        <v>4.1440160088152398</v>
      </c>
      <c r="AN35" s="2">
        <v>4.208847397785406</v>
      </c>
      <c r="AO35" s="2">
        <v>3.5922782017399619</v>
      </c>
      <c r="AP35" s="2">
        <v>3.5922782017399619</v>
      </c>
      <c r="AQ35" s="2">
        <v>3.5922782017399619</v>
      </c>
      <c r="AR35" s="90">
        <v>3.731162830884168</v>
      </c>
      <c r="AS35" s="2">
        <v>4.2519753814735388</v>
      </c>
      <c r="AT35" s="12">
        <v>3.9623097431611947</v>
      </c>
      <c r="AU35" s="2">
        <v>4.4832447737595329</v>
      </c>
      <c r="AV35" s="2">
        <v>4.4862297766973862</v>
      </c>
      <c r="AW35" s="2">
        <v>4.2713130270755011</v>
      </c>
      <c r="AX35" s="2">
        <v>4.1359905983432812</v>
      </c>
      <c r="AY35" s="2">
        <v>3.6098094826682443</v>
      </c>
      <c r="AZ35" s="2">
        <v>4.1260265603291977</v>
      </c>
      <c r="BA35" s="2">
        <v>4.5606687767748308</v>
      </c>
      <c r="BB35" s="2">
        <v>4.4260476900627266</v>
      </c>
      <c r="BC35" s="2">
        <v>4.100612840638501</v>
      </c>
      <c r="BD35" s="2">
        <v>4.1824923862014227</v>
      </c>
      <c r="BE35" s="2">
        <v>1.8314015887519033</v>
      </c>
      <c r="BF35" s="2">
        <v>1.8314015887519033</v>
      </c>
      <c r="BG35" s="2">
        <v>1.8314015887519033</v>
      </c>
      <c r="BH35" s="2">
        <v>1.831401588751904</v>
      </c>
      <c r="BI35" s="2">
        <v>1.8314015887519033</v>
      </c>
      <c r="BJ35" s="2">
        <v>1.8314015887519028</v>
      </c>
      <c r="BK35" s="2">
        <v>2.2521697103675957</v>
      </c>
      <c r="BL35" s="2">
        <v>1.8314015887519037</v>
      </c>
      <c r="BM35" s="2">
        <v>3.3578800672747589</v>
      </c>
      <c r="BN35" s="2">
        <v>1.8314015887519037</v>
      </c>
      <c r="BO35" s="2">
        <v>1.8314015887519037</v>
      </c>
      <c r="BP35" s="2">
        <v>1.8314015887519037</v>
      </c>
      <c r="BQ35" s="2">
        <v>1.8314015887519033</v>
      </c>
      <c r="BR35" s="2">
        <v>1.8314015887519033</v>
      </c>
      <c r="BS35" s="2">
        <v>1.8314015887519033</v>
      </c>
      <c r="BT35" s="2">
        <v>1.8314015887519033</v>
      </c>
      <c r="BU35" s="2">
        <v>1.8314015887519033</v>
      </c>
      <c r="BV35" s="2">
        <v>2.492346966199777</v>
      </c>
      <c r="BW35" s="2">
        <v>1.8260570315862845</v>
      </c>
      <c r="BX35" s="2">
        <v>2.4564442265924482</v>
      </c>
      <c r="BY35" s="2">
        <v>1.8260570315862845</v>
      </c>
      <c r="BZ35" s="2">
        <v>2.4564442265924482</v>
      </c>
      <c r="CA35" s="2">
        <v>1.8260570315862845</v>
      </c>
      <c r="CB35" s="2">
        <v>2.4564442265924482</v>
      </c>
      <c r="CC35" s="2">
        <v>1.8314015887519037</v>
      </c>
      <c r="CD35" s="2">
        <v>1.8314015887519037</v>
      </c>
      <c r="CE35" s="32">
        <v>2013</v>
      </c>
    </row>
    <row r="36" spans="1:83" s="103" customFormat="1">
      <c r="A36">
        <v>1998</v>
      </c>
      <c r="B36" s="2">
        <v>3.7422638625049101</v>
      </c>
      <c r="C36" s="2">
        <v>4.1730241208769456</v>
      </c>
      <c r="D36" s="2">
        <v>4.238309329569903</v>
      </c>
      <c r="E36" s="2">
        <v>4.2374691410604637</v>
      </c>
      <c r="F36" s="2">
        <v>4.2374691410604637</v>
      </c>
      <c r="G36" s="2">
        <v>3.6174241491521415</v>
      </c>
      <c r="H36" s="2">
        <v>5.8591108321860954</v>
      </c>
      <c r="I36" s="2">
        <v>3.8830551586572253</v>
      </c>
      <c r="J36" s="2">
        <v>4.7491773131206969</v>
      </c>
      <c r="K36" s="2">
        <v>3.8830551586572253</v>
      </c>
      <c r="L36" s="2">
        <v>3.7645188547537143</v>
      </c>
      <c r="M36" s="761">
        <v>3.6350781490469215</v>
      </c>
      <c r="N36" s="2">
        <v>3.6174241491521415</v>
      </c>
      <c r="O36" s="761">
        <v>3.6350781490469215</v>
      </c>
      <c r="P36" s="2">
        <v>4.238309329569903</v>
      </c>
      <c r="Q36" s="2">
        <v>4.2374691410604637</v>
      </c>
      <c r="R36" s="761">
        <v>3.6350781490469215</v>
      </c>
      <c r="S36" s="761">
        <v>3.6350781490469215</v>
      </c>
      <c r="T36" s="2">
        <v>3.7645188547537143</v>
      </c>
      <c r="U36" s="2">
        <v>4.1730241208769456</v>
      </c>
      <c r="V36" s="2">
        <v>5.8591108321860954</v>
      </c>
      <c r="W36" s="2">
        <v>4.238309329569903</v>
      </c>
      <c r="X36" s="2">
        <v>4.238309329569903</v>
      </c>
      <c r="Y36" s="761">
        <v>3.6350781490469215</v>
      </c>
      <c r="Z36" s="761">
        <v>3.6350781490469219</v>
      </c>
      <c r="AA36" s="2">
        <v>3.7844023813100258</v>
      </c>
      <c r="AB36" s="2">
        <v>3.314163352707248</v>
      </c>
      <c r="AC36" s="2">
        <v>4.1730241208769456</v>
      </c>
      <c r="AD36" s="2">
        <v>4.238309329569903</v>
      </c>
      <c r="AE36" s="2">
        <v>3.6350781490469215</v>
      </c>
      <c r="AF36" s="2">
        <v>3.6350781490469219</v>
      </c>
      <c r="AG36" s="2">
        <v>3.7645188547537143</v>
      </c>
      <c r="AH36" s="2">
        <v>4.1730241208769456</v>
      </c>
      <c r="AI36" s="2">
        <v>3.6350781490469219</v>
      </c>
      <c r="AJ36" s="2">
        <v>3.6350781490469215</v>
      </c>
      <c r="AK36" s="2">
        <v>3.7645188547537143</v>
      </c>
      <c r="AL36" s="2">
        <v>3.6350781490469215</v>
      </c>
      <c r="AM36" s="2">
        <v>4.1730241208769456</v>
      </c>
      <c r="AN36" s="2">
        <v>4.238309329569903</v>
      </c>
      <c r="AO36" s="2">
        <v>3.6174241491521415</v>
      </c>
      <c r="AP36" s="2">
        <v>3.6174241491521415</v>
      </c>
      <c r="AQ36" s="2">
        <v>3.6174241491521415</v>
      </c>
      <c r="AR36" s="90">
        <v>3.7583719627121082</v>
      </c>
      <c r="AS36" s="2">
        <v>4.3659003728629378</v>
      </c>
      <c r="AT36" s="12">
        <v>4.0310306565381717</v>
      </c>
      <c r="AU36" s="2">
        <v>4.6068724900183389</v>
      </c>
      <c r="AV36" s="2">
        <v>4.6027250511778206</v>
      </c>
      <c r="AW36" s="2">
        <v>4.4249970609435296</v>
      </c>
      <c r="AX36" s="2">
        <v>4.1773918642326979</v>
      </c>
      <c r="AY36" s="2">
        <v>3.6350781490469215</v>
      </c>
      <c r="AZ36" s="2">
        <v>4.1774587192116686</v>
      </c>
      <c r="BA36" s="2">
        <v>4.6844998273683816</v>
      </c>
      <c r="BB36" s="2">
        <v>4.5353847887551151</v>
      </c>
      <c r="BC36" s="2">
        <v>4.1573733447119796</v>
      </c>
      <c r="BD36" s="2">
        <v>4.2307552604980039</v>
      </c>
      <c r="BE36" s="2">
        <v>1.8588726125831816</v>
      </c>
      <c r="BF36" s="2">
        <v>1.8588726125831816</v>
      </c>
      <c r="BG36" s="2">
        <v>1.8588726125831816</v>
      </c>
      <c r="BH36" s="2">
        <v>1.8588726125831823</v>
      </c>
      <c r="BI36" s="2">
        <v>1.8588726125831816</v>
      </c>
      <c r="BJ36" s="2">
        <v>1.8588726125831814</v>
      </c>
      <c r="BK36" s="2">
        <v>2.2690609831953528</v>
      </c>
      <c r="BL36" s="2">
        <v>1.8588726125831823</v>
      </c>
      <c r="BM36" s="2">
        <v>3.2605015453237907</v>
      </c>
      <c r="BN36" s="2">
        <v>1.8588726125831823</v>
      </c>
      <c r="BO36" s="2">
        <v>1.8588726125831823</v>
      </c>
      <c r="BP36" s="2">
        <v>1.8588726125831823</v>
      </c>
      <c r="BQ36" s="2">
        <v>1.8588726125831816</v>
      </c>
      <c r="BR36" s="2">
        <v>1.8588726125831816</v>
      </c>
      <c r="BS36" s="2">
        <v>1.8588726125831816</v>
      </c>
      <c r="BT36" s="2">
        <v>1.8588726125831816</v>
      </c>
      <c r="BU36" s="2">
        <v>1.8588726125831816</v>
      </c>
      <c r="BV36" s="2">
        <v>2.5216320430526245</v>
      </c>
      <c r="BW36" s="2">
        <v>1.8534478870600786</v>
      </c>
      <c r="BX36" s="2">
        <v>2.4856432021597019</v>
      </c>
      <c r="BY36" s="2">
        <v>1.8534478870600786</v>
      </c>
      <c r="BZ36" s="2">
        <v>2.4856432021597019</v>
      </c>
      <c r="CA36" s="2">
        <v>1.8534478870600786</v>
      </c>
      <c r="CB36" s="2">
        <v>2.4856432021597019</v>
      </c>
      <c r="CC36" s="2">
        <v>1.8588726125831823</v>
      </c>
      <c r="CD36" s="2">
        <v>1.8588726125831823</v>
      </c>
      <c r="CE36" s="714">
        <v>2014</v>
      </c>
    </row>
    <row r="37" spans="1:83" s="103" customFormat="1">
      <c r="A37">
        <v>1999</v>
      </c>
      <c r="B37" s="2">
        <v>3.7722019734049494</v>
      </c>
      <c r="C37" s="2">
        <v>4.2064083138439612</v>
      </c>
      <c r="D37" s="2">
        <v>4.2722158042064624</v>
      </c>
      <c r="E37" s="2">
        <v>4.2713688941889476</v>
      </c>
      <c r="F37" s="2">
        <v>4.2713688941889476</v>
      </c>
      <c r="G37" s="2">
        <v>3.6463635423453589</v>
      </c>
      <c r="H37" s="2">
        <v>5.9059837188435846</v>
      </c>
      <c r="I37" s="2">
        <v>3.8481076622293102</v>
      </c>
      <c r="J37" s="2">
        <v>4.9106493417668009</v>
      </c>
      <c r="K37" s="2">
        <v>3.8481076622293102</v>
      </c>
      <c r="L37" s="2">
        <v>3.7946350055917439</v>
      </c>
      <c r="M37" s="761">
        <v>3.6641587742392967</v>
      </c>
      <c r="N37" s="2">
        <v>3.6463635423453589</v>
      </c>
      <c r="O37" s="761">
        <v>3.6641587742392967</v>
      </c>
      <c r="P37" s="2">
        <v>4.2722158042064624</v>
      </c>
      <c r="Q37" s="2">
        <v>4.2713688941889476</v>
      </c>
      <c r="R37" s="761">
        <v>3.6641587742392967</v>
      </c>
      <c r="S37" s="761">
        <v>3.6641587742392967</v>
      </c>
      <c r="T37" s="2">
        <v>3.7946350055917439</v>
      </c>
      <c r="U37" s="2">
        <v>4.2064083138439612</v>
      </c>
      <c r="V37" s="2">
        <v>5.9059837188435846</v>
      </c>
      <c r="W37" s="2">
        <v>4.2722158042064624</v>
      </c>
      <c r="X37" s="2">
        <v>4.2722158042064624</v>
      </c>
      <c r="Y37" s="761">
        <v>3.6641587742392967</v>
      </c>
      <c r="Z37" s="761">
        <v>3.6641587742392971</v>
      </c>
      <c r="AA37" s="2">
        <v>3.9130720622745669</v>
      </c>
      <c r="AB37" s="2">
        <v>3.022636892015905</v>
      </c>
      <c r="AC37" s="2">
        <v>4.2064083138439612</v>
      </c>
      <c r="AD37" s="2">
        <v>4.2722158042064624</v>
      </c>
      <c r="AE37" s="2">
        <v>3.6641587742392967</v>
      </c>
      <c r="AF37" s="2">
        <v>3.6641587742392971</v>
      </c>
      <c r="AG37" s="2">
        <v>3.7946350055917439</v>
      </c>
      <c r="AH37" s="2">
        <v>4.2064083138439612</v>
      </c>
      <c r="AI37" s="2">
        <v>3.6641587742392971</v>
      </c>
      <c r="AJ37" s="2">
        <v>3.6641587742392967</v>
      </c>
      <c r="AK37" s="2">
        <v>3.7946350055917439</v>
      </c>
      <c r="AL37" s="2">
        <v>3.6641587742392967</v>
      </c>
      <c r="AM37" s="2">
        <v>4.2064083138439612</v>
      </c>
      <c r="AN37" s="2">
        <v>4.2722158042064624</v>
      </c>
      <c r="AO37" s="2">
        <v>3.6463635423453589</v>
      </c>
      <c r="AP37" s="2">
        <v>3.6463635423453589</v>
      </c>
      <c r="AQ37" s="2">
        <v>3.6463635423453589</v>
      </c>
      <c r="AR37" s="90">
        <v>3.7899144752463663</v>
      </c>
      <c r="AS37" s="2">
        <v>4.4300198868438052</v>
      </c>
      <c r="AT37" s="12">
        <v>4.1098131196895542</v>
      </c>
      <c r="AU37" s="2">
        <v>4.7585113835252848</v>
      </c>
      <c r="AV37" s="2">
        <v>4.7440434389691433</v>
      </c>
      <c r="AW37" s="2">
        <v>4.4366324486611939</v>
      </c>
      <c r="AX37" s="2">
        <v>4.2260167055323672</v>
      </c>
      <c r="AY37" s="2">
        <v>3.6641587742392967</v>
      </c>
      <c r="AZ37" s="2">
        <v>4.2425284872055977</v>
      </c>
      <c r="BA37" s="2">
        <v>4.8365259002659675</v>
      </c>
      <c r="BB37" s="2">
        <v>4.6677844627393279</v>
      </c>
      <c r="BC37" s="2">
        <v>4.2130857250057572</v>
      </c>
      <c r="BD37" s="2">
        <v>4.2636672922468675</v>
      </c>
      <c r="BE37" s="2">
        <v>1.8793202113215963</v>
      </c>
      <c r="BF37" s="2">
        <v>1.8793202113215965</v>
      </c>
      <c r="BG37" s="2">
        <v>1.8793202113215965</v>
      </c>
      <c r="BH37" s="2">
        <v>1.8793202113215972</v>
      </c>
      <c r="BI37" s="2">
        <v>1.8793202113215965</v>
      </c>
      <c r="BJ37" s="2">
        <v>1.8793202113215961</v>
      </c>
      <c r="BK37" s="2">
        <v>2.2917515930273065</v>
      </c>
      <c r="BL37" s="2">
        <v>1.879320211321597</v>
      </c>
      <c r="BM37" s="2">
        <v>3.0681319541496865</v>
      </c>
      <c r="BN37" s="2">
        <v>1.879320211321597</v>
      </c>
      <c r="BO37" s="2">
        <v>1.879320211321597</v>
      </c>
      <c r="BP37" s="2">
        <v>1.879320211321597</v>
      </c>
      <c r="BQ37" s="2">
        <v>1.8793202113215963</v>
      </c>
      <c r="BR37" s="2">
        <v>1.8793202113215963</v>
      </c>
      <c r="BS37" s="2">
        <v>1.8793202113215963</v>
      </c>
      <c r="BT37" s="2">
        <v>1.8793202113215963</v>
      </c>
      <c r="BU37" s="2">
        <v>1.8793202113215963</v>
      </c>
      <c r="BV37" s="2">
        <v>2.5468483634831505</v>
      </c>
      <c r="BW37" s="2">
        <v>1.8738358138177393</v>
      </c>
      <c r="BX37" s="2">
        <v>2.5106044933331031</v>
      </c>
      <c r="BY37" s="2">
        <v>1.8738358138177393</v>
      </c>
      <c r="BZ37" s="2">
        <v>2.5106044933331031</v>
      </c>
      <c r="CA37" s="2">
        <v>1.8738358138177393</v>
      </c>
      <c r="CB37" s="2">
        <v>2.5106044933331031</v>
      </c>
      <c r="CC37" s="2">
        <v>1.879320211321597</v>
      </c>
      <c r="CD37" s="2">
        <v>1.879320211321597</v>
      </c>
      <c r="CE37" s="31">
        <v>2015</v>
      </c>
    </row>
    <row r="38" spans="1:83" s="103" customFormat="1">
      <c r="A38" s="11">
        <v>2000</v>
      </c>
      <c r="B38" s="2">
        <v>3.825012801032619</v>
      </c>
      <c r="C38" s="2">
        <v>4.2652980302377763</v>
      </c>
      <c r="D38" s="2">
        <v>4.3320268254653529</v>
      </c>
      <c r="E38" s="2">
        <v>4.3311680587075934</v>
      </c>
      <c r="F38" s="2">
        <v>4.3311680587075934</v>
      </c>
      <c r="G38" s="2">
        <v>3.6974126319381941</v>
      </c>
      <c r="H38" s="2">
        <v>5.9886674909073951</v>
      </c>
      <c r="I38" s="2">
        <v>3.9750952150828773</v>
      </c>
      <c r="J38" s="2">
        <v>5.1320158674984819</v>
      </c>
      <c r="K38" s="2">
        <v>3.9750952150828773</v>
      </c>
      <c r="L38" s="2">
        <v>3.8477598956700283</v>
      </c>
      <c r="M38" s="761">
        <v>3.7154569970786469</v>
      </c>
      <c r="N38" s="2">
        <v>3.6974126319381941</v>
      </c>
      <c r="O38" s="761">
        <v>3.7154569970786469</v>
      </c>
      <c r="P38" s="2">
        <v>4.3320268254653529</v>
      </c>
      <c r="Q38" s="2">
        <v>4.3311680587075934</v>
      </c>
      <c r="R38" s="761">
        <v>3.7154569970786469</v>
      </c>
      <c r="S38" s="761">
        <v>3.7154569970786469</v>
      </c>
      <c r="T38" s="2">
        <v>3.8477598956700283</v>
      </c>
      <c r="U38" s="2">
        <v>4.2652980302377763</v>
      </c>
      <c r="V38" s="2">
        <v>5.9886674909073951</v>
      </c>
      <c r="W38" s="2">
        <v>4.3320268254653529</v>
      </c>
      <c r="X38" s="2">
        <v>4.3320268254653529</v>
      </c>
      <c r="Y38" s="761">
        <v>3.7154569970786469</v>
      </c>
      <c r="Z38" s="761">
        <v>3.7154569970786473</v>
      </c>
      <c r="AA38" s="2">
        <v>4.0894689310136743</v>
      </c>
      <c r="AB38" s="2">
        <v>2.2579097583358809</v>
      </c>
      <c r="AC38" s="2">
        <v>4.2652980302377763</v>
      </c>
      <c r="AD38" s="2">
        <v>4.3320268254653529</v>
      </c>
      <c r="AE38" s="2">
        <v>3.7154569970786469</v>
      </c>
      <c r="AF38" s="2">
        <v>3.7154569970786473</v>
      </c>
      <c r="AG38" s="2">
        <v>3.8477598956700283</v>
      </c>
      <c r="AH38" s="2">
        <v>4.2652980302377763</v>
      </c>
      <c r="AI38" s="2">
        <v>3.7154569970786473</v>
      </c>
      <c r="AJ38" s="2">
        <v>3.7154569970786469</v>
      </c>
      <c r="AK38" s="2">
        <v>3.8477598956700283</v>
      </c>
      <c r="AL38" s="2">
        <v>3.7154569970786469</v>
      </c>
      <c r="AM38" s="2">
        <v>4.2652980302377763</v>
      </c>
      <c r="AN38" s="2">
        <v>4.3320268254653529</v>
      </c>
      <c r="AO38" s="2">
        <v>3.6974126319381941</v>
      </c>
      <c r="AP38" s="2">
        <v>3.6974126319381941</v>
      </c>
      <c r="AQ38" s="2">
        <v>3.6974126319381941</v>
      </c>
      <c r="AR38" s="90">
        <v>3.8441746977637425</v>
      </c>
      <c r="AS38" s="2">
        <v>4.5124362011234522</v>
      </c>
      <c r="AT38" s="12">
        <v>4.2250837174350444</v>
      </c>
      <c r="AU38" s="2">
        <v>4.9671632912415928</v>
      </c>
      <c r="AV38" s="2">
        <v>4.9381426642208703</v>
      </c>
      <c r="AW38" s="2">
        <v>4.29694244168358</v>
      </c>
      <c r="AX38" s="2">
        <v>4.3035685150368952</v>
      </c>
      <c r="AY38" s="2">
        <v>3.7154569970786469</v>
      </c>
      <c r="AZ38" s="2">
        <v>4.3291515291701774</v>
      </c>
      <c r="BA38" s="2">
        <v>5.0458328267752188</v>
      </c>
      <c r="BB38" s="2">
        <v>4.8514230900963451</v>
      </c>
      <c r="BC38" s="2">
        <v>4.2957804965201527</v>
      </c>
      <c r="BD38" s="2">
        <v>4.3185904892678062</v>
      </c>
      <c r="BE38" s="2">
        <v>1.9018720538574556</v>
      </c>
      <c r="BF38" s="2">
        <v>1.9018720538574558</v>
      </c>
      <c r="BG38" s="2">
        <v>1.9018720538574558</v>
      </c>
      <c r="BH38" s="2">
        <v>1.9018720538574565</v>
      </c>
      <c r="BI38" s="2">
        <v>1.9018720538574558</v>
      </c>
      <c r="BJ38" s="2">
        <v>1.9018720538574552</v>
      </c>
      <c r="BK38" s="2">
        <v>2.3198255500418909</v>
      </c>
      <c r="BL38" s="2">
        <v>1.9018720538574563</v>
      </c>
      <c r="BM38" s="2">
        <v>2.1231473122715832</v>
      </c>
      <c r="BN38" s="2">
        <v>1.9018720538574563</v>
      </c>
      <c r="BO38" s="2">
        <v>1.9018720538574563</v>
      </c>
      <c r="BP38" s="2">
        <v>1.9018720538574563</v>
      </c>
      <c r="BQ38" s="2">
        <v>1.9018720538574556</v>
      </c>
      <c r="BR38" s="2">
        <v>1.9018720538574556</v>
      </c>
      <c r="BS38" s="2">
        <v>1.9018720538574556</v>
      </c>
      <c r="BT38" s="2">
        <v>1.9018720538574556</v>
      </c>
      <c r="BU38" s="2">
        <v>1.9018720538574556</v>
      </c>
      <c r="BV38" s="2">
        <v>2.5780472559358194</v>
      </c>
      <c r="BW38" s="2">
        <v>1.8963218435835523</v>
      </c>
      <c r="BX38" s="2">
        <v>2.5413328952258158</v>
      </c>
      <c r="BY38" s="2">
        <v>1.8963218435835523</v>
      </c>
      <c r="BZ38" s="2">
        <v>2.5413328952258158</v>
      </c>
      <c r="CA38" s="2">
        <v>1.8963218435835523</v>
      </c>
      <c r="CB38" s="2">
        <v>2.5413328952258158</v>
      </c>
      <c r="CC38" s="2">
        <v>1.9018720538574563</v>
      </c>
      <c r="CD38" s="2">
        <v>1.9018720538574563</v>
      </c>
      <c r="CE38" s="32">
        <v>2016</v>
      </c>
    </row>
    <row r="39" spans="1:83" s="103" customFormat="1">
      <c r="A39" s="11">
        <v>2001</v>
      </c>
      <c r="B39" s="2">
        <v>3.8938630314512062</v>
      </c>
      <c r="C39" s="2">
        <v>4.342073394782056</v>
      </c>
      <c r="D39" s="2">
        <v>4.4100033083237289</v>
      </c>
      <c r="E39" s="2">
        <v>4.4091290837643298</v>
      </c>
      <c r="F39" s="2">
        <v>4.4091290837643298</v>
      </c>
      <c r="G39" s="2">
        <v>3.7639660593130815</v>
      </c>
      <c r="H39" s="2">
        <v>6.0964635057437286</v>
      </c>
      <c r="I39" s="2">
        <v>4.026771452878954</v>
      </c>
      <c r="J39" s="2">
        <v>5.3355230835878373</v>
      </c>
      <c r="K39" s="2">
        <v>4.026771452878954</v>
      </c>
      <c r="L39" s="2">
        <v>3.9170195737920888</v>
      </c>
      <c r="M39" s="761">
        <v>3.7823352230260627</v>
      </c>
      <c r="N39" s="2">
        <v>3.7639660593130815</v>
      </c>
      <c r="O39" s="761">
        <v>3.7823352230260627</v>
      </c>
      <c r="P39" s="2">
        <v>4.4100033083237289</v>
      </c>
      <c r="Q39" s="2">
        <v>4.4091290837643298</v>
      </c>
      <c r="R39" s="761">
        <v>3.7823352230260627</v>
      </c>
      <c r="S39" s="761">
        <v>3.7823352230260627</v>
      </c>
      <c r="T39" s="2">
        <v>3.9170195737920888</v>
      </c>
      <c r="U39" s="2">
        <v>4.342073394782056</v>
      </c>
      <c r="V39" s="2">
        <v>6.0964635057437286</v>
      </c>
      <c r="W39" s="2">
        <v>4.4100033083237289</v>
      </c>
      <c r="X39" s="2">
        <v>4.4100033083237289</v>
      </c>
      <c r="Y39" s="761">
        <v>3.7823352230260627</v>
      </c>
      <c r="Z39" s="761">
        <v>3.7823352230260632</v>
      </c>
      <c r="AA39" s="2">
        <v>4.2516345320019981</v>
      </c>
      <c r="AB39" s="2">
        <v>3.6781349963291499</v>
      </c>
      <c r="AC39" s="2">
        <v>4.342073394782056</v>
      </c>
      <c r="AD39" s="2">
        <v>4.4100033083237289</v>
      </c>
      <c r="AE39" s="2">
        <v>3.7823352230260627</v>
      </c>
      <c r="AF39" s="2">
        <v>3.7823352230260632</v>
      </c>
      <c r="AG39" s="2">
        <v>3.9170195737920888</v>
      </c>
      <c r="AH39" s="2">
        <v>4.342073394782056</v>
      </c>
      <c r="AI39" s="2">
        <v>3.7823352230260632</v>
      </c>
      <c r="AJ39" s="2">
        <v>3.7823352230260627</v>
      </c>
      <c r="AK39" s="2">
        <v>3.9170195737920888</v>
      </c>
      <c r="AL39" s="2">
        <v>3.7823352230260627</v>
      </c>
      <c r="AM39" s="2">
        <v>4.342073394782056</v>
      </c>
      <c r="AN39" s="2">
        <v>4.4100033083237289</v>
      </c>
      <c r="AO39" s="2">
        <v>3.7639660593130815</v>
      </c>
      <c r="AP39" s="2">
        <v>3.7639660593130815</v>
      </c>
      <c r="AQ39" s="2">
        <v>3.7639660593130815</v>
      </c>
      <c r="AR39" s="90">
        <v>3.9142462398400126</v>
      </c>
      <c r="AS39" s="2">
        <v>4.7730976452585034</v>
      </c>
      <c r="AT39" s="12">
        <v>4.3415841021426242</v>
      </c>
      <c r="AU39" s="2">
        <v>5.1599838943421705</v>
      </c>
      <c r="AV39" s="2">
        <v>5.1195285006840665</v>
      </c>
      <c r="AW39" s="2">
        <v>4.6792173800842649</v>
      </c>
      <c r="AX39" s="2">
        <v>4.3940795396678745</v>
      </c>
      <c r="AY39" s="2">
        <v>3.7823352230260627</v>
      </c>
      <c r="AZ39" s="2">
        <v>4.4250282484780126</v>
      </c>
      <c r="BA39" s="2">
        <v>5.2417392906177929</v>
      </c>
      <c r="BB39" s="2">
        <v>5.0438035566864396</v>
      </c>
      <c r="BC39" s="2">
        <v>4.4120239092994211</v>
      </c>
      <c r="BD39" s="2">
        <v>4.4247632734376667</v>
      </c>
      <c r="BE39" s="2">
        <v>1.9342038787730322</v>
      </c>
      <c r="BF39" s="2">
        <v>1.9342038787730325</v>
      </c>
      <c r="BG39" s="2">
        <v>1.9342038787730325</v>
      </c>
      <c r="BH39" s="2">
        <v>1.9342038787730329</v>
      </c>
      <c r="BI39" s="2">
        <v>1.9342038787730325</v>
      </c>
      <c r="BJ39" s="2">
        <v>1.9342038787730318</v>
      </c>
      <c r="BK39" s="2">
        <v>2.3639022354926866</v>
      </c>
      <c r="BL39" s="2">
        <v>1.9342038787730329</v>
      </c>
      <c r="BM39" s="2">
        <v>2.2505361510078781</v>
      </c>
      <c r="BN39" s="2">
        <v>1.9342038787730329</v>
      </c>
      <c r="BO39" s="2">
        <v>1.9342038787730329</v>
      </c>
      <c r="BP39" s="2">
        <v>1.9342038787730329</v>
      </c>
      <c r="BQ39" s="2">
        <v>1.9342038787730322</v>
      </c>
      <c r="BR39" s="2">
        <v>1.9342038787730322</v>
      </c>
      <c r="BS39" s="2">
        <v>1.9342038787730322</v>
      </c>
      <c r="BT39" s="2">
        <v>1.9342038787730322</v>
      </c>
      <c r="BU39" s="2">
        <v>1.9342038787730322</v>
      </c>
      <c r="BV39" s="2">
        <v>2.6270301537986001</v>
      </c>
      <c r="BW39" s="2">
        <v>1.9285593149244724</v>
      </c>
      <c r="BX39" s="2">
        <v>2.5894036507276978</v>
      </c>
      <c r="BY39" s="2">
        <v>1.9285593149244724</v>
      </c>
      <c r="BZ39" s="2">
        <v>2.5894036507276978</v>
      </c>
      <c r="CA39" s="2">
        <v>1.9285593149244724</v>
      </c>
      <c r="CB39" s="2">
        <v>2.5894036507276978</v>
      </c>
      <c r="CC39" s="2">
        <v>1.9342038787730329</v>
      </c>
      <c r="CD39" s="2">
        <v>1.9342038787730329</v>
      </c>
      <c r="CE39" s="32">
        <v>2017</v>
      </c>
    </row>
    <row r="40" spans="1:83" s="103" customFormat="1">
      <c r="A40" s="11">
        <v>2002</v>
      </c>
      <c r="B40" s="2">
        <v>3.925013935702816</v>
      </c>
      <c r="C40" s="2">
        <v>4.3768099819403128</v>
      </c>
      <c r="D40" s="2">
        <v>4.4452833347903189</v>
      </c>
      <c r="E40" s="2">
        <v>4.4444021164344445</v>
      </c>
      <c r="F40" s="2">
        <v>4.4444021164344445</v>
      </c>
      <c r="G40" s="2">
        <v>3.794077787787586</v>
      </c>
      <c r="H40" s="2">
        <v>6.1452352137896789</v>
      </c>
      <c r="I40" s="2">
        <v>4.095226567577896</v>
      </c>
      <c r="J40" s="2">
        <v>5.6621424958215103</v>
      </c>
      <c r="K40" s="2">
        <v>4.095226567577896</v>
      </c>
      <c r="L40" s="2">
        <v>3.9483557303824255</v>
      </c>
      <c r="M40" s="761">
        <v>3.8125939048102713</v>
      </c>
      <c r="N40" s="2">
        <v>3.794077787787586</v>
      </c>
      <c r="O40" s="761">
        <v>3.8125939048102713</v>
      </c>
      <c r="P40" s="2">
        <v>4.4452833347903189</v>
      </c>
      <c r="Q40" s="2">
        <v>4.4444021164344445</v>
      </c>
      <c r="R40" s="761">
        <v>3.8125939048102713</v>
      </c>
      <c r="S40" s="761">
        <v>3.8125939048102713</v>
      </c>
      <c r="T40" s="2">
        <v>3.9483557303824255</v>
      </c>
      <c r="U40" s="2">
        <v>4.3768099819403128</v>
      </c>
      <c r="V40" s="2">
        <v>6.1452352137896789</v>
      </c>
      <c r="W40" s="2">
        <v>4.4452833347903189</v>
      </c>
      <c r="X40" s="2">
        <v>4.4452833347903189</v>
      </c>
      <c r="Y40" s="761">
        <v>3.8125939048102713</v>
      </c>
      <c r="Z40" s="761">
        <v>3.8125939048102717</v>
      </c>
      <c r="AA40" s="2">
        <v>4.4379018365558167</v>
      </c>
      <c r="AB40" s="2">
        <v>3.6413536463658582</v>
      </c>
      <c r="AC40" s="2">
        <v>4.3768099819403128</v>
      </c>
      <c r="AD40" s="2">
        <v>4.4452833347903189</v>
      </c>
      <c r="AE40" s="2">
        <v>3.8125939048102713</v>
      </c>
      <c r="AF40" s="2">
        <v>3.8125939048102717</v>
      </c>
      <c r="AG40" s="2">
        <v>3.9483557303824255</v>
      </c>
      <c r="AH40" s="2">
        <v>4.3768099819403128</v>
      </c>
      <c r="AI40" s="2">
        <v>3.8125939048102717</v>
      </c>
      <c r="AJ40" s="2">
        <v>3.8125939048102713</v>
      </c>
      <c r="AK40" s="2">
        <v>3.9483557303824255</v>
      </c>
      <c r="AL40" s="2">
        <v>3.8125939048102713</v>
      </c>
      <c r="AM40" s="2">
        <v>4.3768099819403128</v>
      </c>
      <c r="AN40" s="2">
        <v>4.4452833347903189</v>
      </c>
      <c r="AO40" s="2">
        <v>3.794077787787586</v>
      </c>
      <c r="AP40" s="2">
        <v>3.794077787787586</v>
      </c>
      <c r="AQ40" s="2">
        <v>3.794077787787586</v>
      </c>
      <c r="AR40" s="90">
        <v>3.9467752394581197</v>
      </c>
      <c r="AS40" s="2">
        <v>4.8726373905419749</v>
      </c>
      <c r="AT40" s="12">
        <v>4.4385276987941129</v>
      </c>
      <c r="AU40" s="2">
        <v>5.4663794878716416</v>
      </c>
      <c r="AV40" s="2">
        <v>5.3943016323043418</v>
      </c>
      <c r="AW40" s="2">
        <v>4.7349399570646851</v>
      </c>
      <c r="AX40" s="2">
        <v>4.4512619167378116</v>
      </c>
      <c r="AY40" s="2">
        <v>3.8125939048102713</v>
      </c>
      <c r="AZ40" s="2">
        <v>4.4865495200012422</v>
      </c>
      <c r="BA40" s="2">
        <v>5.5510766579494231</v>
      </c>
      <c r="BB40" s="2">
        <v>5.3496642799566612</v>
      </c>
      <c r="BC40" s="2">
        <v>4.4831542060348379</v>
      </c>
      <c r="BD40" s="2">
        <v>4.4689849859045383</v>
      </c>
      <c r="BE40" s="2">
        <v>1.9767563641060391</v>
      </c>
      <c r="BF40" s="2">
        <v>1.9767563641060395</v>
      </c>
      <c r="BG40" s="2">
        <v>1.9767563641060395</v>
      </c>
      <c r="BH40" s="2">
        <v>1.9767563641060397</v>
      </c>
      <c r="BI40" s="2">
        <v>1.9767563641060395</v>
      </c>
      <c r="BJ40" s="2">
        <v>1.9767563641060386</v>
      </c>
      <c r="BK40" s="2">
        <v>2.4099983290847939</v>
      </c>
      <c r="BL40" s="2">
        <v>1.9767563641060395</v>
      </c>
      <c r="BM40" s="2">
        <v>2.4746895516482628</v>
      </c>
      <c r="BN40" s="2">
        <v>1.9767563641060395</v>
      </c>
      <c r="BO40" s="2">
        <v>1.9767563641060395</v>
      </c>
      <c r="BP40" s="2">
        <v>1.9767563641060395</v>
      </c>
      <c r="BQ40" s="2">
        <v>1.9767563641060391</v>
      </c>
      <c r="BR40" s="2">
        <v>1.9767563641060391</v>
      </c>
      <c r="BS40" s="2">
        <v>1.9767563641060391</v>
      </c>
      <c r="BT40" s="2">
        <v>1.9767563641060391</v>
      </c>
      <c r="BU40" s="2">
        <v>1.9767563641060391</v>
      </c>
      <c r="BV40" s="2">
        <v>2.6881086048744174</v>
      </c>
      <c r="BW40" s="2">
        <v>1.9709876198528109</v>
      </c>
      <c r="BX40" s="2">
        <v>2.6494708998639704</v>
      </c>
      <c r="BY40" s="2">
        <v>1.9709876198528109</v>
      </c>
      <c r="BZ40" s="2">
        <v>2.6494708998639704</v>
      </c>
      <c r="CA40" s="2">
        <v>1.9709876198528109</v>
      </c>
      <c r="CB40" s="2">
        <v>2.6494708998639704</v>
      </c>
      <c r="CC40" s="2">
        <v>1.9767563641060395</v>
      </c>
      <c r="CD40" s="2">
        <v>1.9767563641060395</v>
      </c>
      <c r="CE40" s="32">
        <v>2018</v>
      </c>
    </row>
    <row r="41" spans="1:83" s="103" customFormat="1">
      <c r="A41" s="11">
        <v>2003</v>
      </c>
      <c r="B41" s="2">
        <v>3.9642640750598441</v>
      </c>
      <c r="C41" s="2">
        <v>4.4205780817597162</v>
      </c>
      <c r="D41" s="2">
        <v>4.4897361681382222</v>
      </c>
      <c r="E41" s="2">
        <v>4.4888461375987889</v>
      </c>
      <c r="F41" s="2">
        <v>4.4888461375987889</v>
      </c>
      <c r="G41" s="2">
        <v>3.8320185656654617</v>
      </c>
      <c r="H41" s="2">
        <v>6.2066875659275755</v>
      </c>
      <c r="I41" s="2">
        <v>4.2221785911728107</v>
      </c>
      <c r="J41" s="2">
        <v>5.95787268561575</v>
      </c>
      <c r="K41" s="2">
        <v>4.2221785911728107</v>
      </c>
      <c r="L41" s="2">
        <v>3.9878392876862496</v>
      </c>
      <c r="M41" s="761">
        <v>3.8507198438583741</v>
      </c>
      <c r="N41" s="2">
        <v>3.8320185656654617</v>
      </c>
      <c r="O41" s="761">
        <v>3.8507198438583741</v>
      </c>
      <c r="P41" s="2">
        <v>4.4897361681382222</v>
      </c>
      <c r="Q41" s="2">
        <v>4.4888461375987889</v>
      </c>
      <c r="R41" s="761">
        <v>3.8507198438583741</v>
      </c>
      <c r="S41" s="761">
        <v>3.8507198438583741</v>
      </c>
      <c r="T41" s="2">
        <v>3.9878392876862496</v>
      </c>
      <c r="U41" s="2">
        <v>4.4205780817597162</v>
      </c>
      <c r="V41" s="2">
        <v>6.2066875659275755</v>
      </c>
      <c r="W41" s="2">
        <v>4.4897361681382222</v>
      </c>
      <c r="X41" s="2">
        <v>4.4897361681382222</v>
      </c>
      <c r="Y41" s="761">
        <v>3.8507198438583741</v>
      </c>
      <c r="Z41" s="761">
        <v>3.8507198438583745</v>
      </c>
      <c r="AA41" s="2">
        <v>4.6252181872008533</v>
      </c>
      <c r="AB41" s="2">
        <v>3.058737062947321</v>
      </c>
      <c r="AC41" s="2">
        <v>4.4205780817597162</v>
      </c>
      <c r="AD41" s="2">
        <v>4.4897361681382222</v>
      </c>
      <c r="AE41" s="2">
        <v>3.8507198438583741</v>
      </c>
      <c r="AF41" s="2">
        <v>3.8507198438583745</v>
      </c>
      <c r="AG41" s="2">
        <v>3.9878392876862496</v>
      </c>
      <c r="AH41" s="2">
        <v>4.4205780817597162</v>
      </c>
      <c r="AI41" s="2">
        <v>3.8507198438583745</v>
      </c>
      <c r="AJ41" s="2">
        <v>3.8507198438583741</v>
      </c>
      <c r="AK41" s="2">
        <v>3.9878392876862496</v>
      </c>
      <c r="AL41" s="2">
        <v>3.8507198438583741</v>
      </c>
      <c r="AM41" s="2">
        <v>4.4205780817597162</v>
      </c>
      <c r="AN41" s="2">
        <v>4.4897361681382222</v>
      </c>
      <c r="AO41" s="2">
        <v>3.8320185656654617</v>
      </c>
      <c r="AP41" s="2">
        <v>3.8320185656654617</v>
      </c>
      <c r="AQ41" s="2">
        <v>3.8320185656654617</v>
      </c>
      <c r="AR41" s="90">
        <v>3.9872065168393407</v>
      </c>
      <c r="AS41" s="2">
        <v>4.9506596015960467</v>
      </c>
      <c r="AT41" s="12">
        <v>4.5368282678683816</v>
      </c>
      <c r="AU41" s="2">
        <v>5.7204640677363106</v>
      </c>
      <c r="AV41" s="2">
        <v>5.6324561093143064</v>
      </c>
      <c r="AW41" s="2">
        <v>4.7455958815638191</v>
      </c>
      <c r="AX41" s="2">
        <v>4.5158460052148701</v>
      </c>
      <c r="AY41" s="2">
        <v>3.8507198438583741</v>
      </c>
      <c r="AZ41" s="2">
        <v>4.5520500892682509</v>
      </c>
      <c r="BA41" s="2">
        <v>5.8321918280919496</v>
      </c>
      <c r="BB41" s="2">
        <v>5.627396263176732</v>
      </c>
      <c r="BC41" s="2">
        <v>4.5288125043917855</v>
      </c>
      <c r="BD41" s="2">
        <v>4.5001524448181289</v>
      </c>
      <c r="BE41" s="2">
        <v>2.0162914913881598</v>
      </c>
      <c r="BF41" s="2">
        <v>2.0162914913881602</v>
      </c>
      <c r="BG41" s="2">
        <v>2.0162914913881602</v>
      </c>
      <c r="BH41" s="2">
        <v>2.0162914913881607</v>
      </c>
      <c r="BI41" s="2">
        <v>2.0162914913881602</v>
      </c>
      <c r="BJ41" s="2">
        <v>2.0162914913881593</v>
      </c>
      <c r="BK41" s="2">
        <v>2.455788297337405</v>
      </c>
      <c r="BL41" s="2">
        <v>2.0162914913881602</v>
      </c>
      <c r="BM41" s="2">
        <v>3.004273115700991</v>
      </c>
      <c r="BN41" s="2">
        <v>2.0162914913881602</v>
      </c>
      <c r="BO41" s="2">
        <v>2.0162914913881602</v>
      </c>
      <c r="BP41" s="2">
        <v>2.0162914913881602</v>
      </c>
      <c r="BQ41" s="2">
        <v>2.0162914913881598</v>
      </c>
      <c r="BR41" s="2">
        <v>2.0162914913881598</v>
      </c>
      <c r="BS41" s="2">
        <v>2.0162914913881598</v>
      </c>
      <c r="BT41" s="2">
        <v>2.0162914913881598</v>
      </c>
      <c r="BU41" s="2">
        <v>2.0162914913881598</v>
      </c>
      <c r="BV41" s="2">
        <v>2.7566553742987154</v>
      </c>
      <c r="BW41" s="2">
        <v>2.0104073722498672</v>
      </c>
      <c r="BX41" s="2">
        <v>2.7164191084007219</v>
      </c>
      <c r="BY41" s="2">
        <v>2.0104073722498672</v>
      </c>
      <c r="BZ41" s="2">
        <v>2.7164191084007219</v>
      </c>
      <c r="CA41" s="2">
        <v>2.0104073722498672</v>
      </c>
      <c r="CB41" s="2">
        <v>2.7164191084007219</v>
      </c>
      <c r="CC41" s="2">
        <v>2.0162914913881602</v>
      </c>
      <c r="CD41" s="2">
        <v>2.0162914913881602</v>
      </c>
      <c r="CE41" s="714">
        <v>2019</v>
      </c>
    </row>
    <row r="42" spans="1:83" s="127" customFormat="1">
      <c r="A42" s="11">
        <v>2004</v>
      </c>
      <c r="B42" s="2">
        <v>4.0435493565610408</v>
      </c>
      <c r="C42" s="2">
        <v>4.5089896433949104</v>
      </c>
      <c r="D42" s="2">
        <v>4.5795308915009869</v>
      </c>
      <c r="E42" s="2">
        <v>4.5786230603507647</v>
      </c>
      <c r="F42" s="2">
        <v>4.5786230603507647</v>
      </c>
      <c r="G42" s="2">
        <v>3.908658936978771</v>
      </c>
      <c r="H42" s="2">
        <v>6.3308213172461274</v>
      </c>
      <c r="I42" s="2">
        <v>4.3783991990462043</v>
      </c>
      <c r="J42" s="2">
        <v>6.2130375389369243</v>
      </c>
      <c r="K42" s="2">
        <v>4.3783991990462043</v>
      </c>
      <c r="L42" s="2">
        <v>4.067596073439975</v>
      </c>
      <c r="M42" s="761">
        <v>3.9277342407355418</v>
      </c>
      <c r="N42" s="2">
        <v>3.908658936978771</v>
      </c>
      <c r="O42" s="761">
        <v>3.9277342407355418</v>
      </c>
      <c r="P42" s="2">
        <v>4.5795308915009869</v>
      </c>
      <c r="Q42" s="2">
        <v>4.5786230603507647</v>
      </c>
      <c r="R42" s="761">
        <v>3.9277342407355418</v>
      </c>
      <c r="S42" s="761">
        <v>3.9277342407355418</v>
      </c>
      <c r="T42" s="2">
        <v>4.067596073439975</v>
      </c>
      <c r="U42" s="2">
        <v>4.5089896433949104</v>
      </c>
      <c r="V42" s="2">
        <v>6.3308213172461274</v>
      </c>
      <c r="W42" s="2">
        <v>4.5795308915009869</v>
      </c>
      <c r="X42" s="2">
        <v>4.5795308915009869</v>
      </c>
      <c r="Y42" s="761">
        <v>3.9277342407355418</v>
      </c>
      <c r="Z42" s="761">
        <v>3.9277342407355422</v>
      </c>
      <c r="AA42" s="2">
        <v>4.8148521328760872</v>
      </c>
      <c r="AB42" s="2">
        <v>3.3126122391719486</v>
      </c>
      <c r="AC42" s="2">
        <v>4.5089896433949104</v>
      </c>
      <c r="AD42" s="2">
        <v>4.5795308915009869</v>
      </c>
      <c r="AE42" s="2">
        <v>3.9277342407355418</v>
      </c>
      <c r="AF42" s="2">
        <v>3.9277342407355422</v>
      </c>
      <c r="AG42" s="2">
        <v>4.067596073439975</v>
      </c>
      <c r="AH42" s="2">
        <v>4.5089896433949104</v>
      </c>
      <c r="AI42" s="2">
        <v>3.9277342407355422</v>
      </c>
      <c r="AJ42" s="2">
        <v>3.9277342407355418</v>
      </c>
      <c r="AK42" s="2">
        <v>4.067596073439975</v>
      </c>
      <c r="AL42" s="2">
        <v>3.9277342407355418</v>
      </c>
      <c r="AM42" s="2">
        <v>4.5089896433949104</v>
      </c>
      <c r="AN42" s="2">
        <v>4.5795308915009869</v>
      </c>
      <c r="AO42" s="2">
        <v>3.908658936978771</v>
      </c>
      <c r="AP42" s="2">
        <v>3.908658936978771</v>
      </c>
      <c r="AQ42" s="2">
        <v>3.908658936978771</v>
      </c>
      <c r="AR42" s="90">
        <v>4.0675672639176215</v>
      </c>
      <c r="AS42" s="2">
        <v>5.1004458350542183</v>
      </c>
      <c r="AT42" s="12">
        <v>4.6652952704921207</v>
      </c>
      <c r="AU42" s="2">
        <v>5.9521131672815546</v>
      </c>
      <c r="AV42" s="2">
        <v>5.8499874429630898</v>
      </c>
      <c r="AW42" s="2">
        <v>4.8862364975060224</v>
      </c>
      <c r="AX42" s="2">
        <v>4.6194395125744991</v>
      </c>
      <c r="AY42" s="2">
        <v>3.9277342407355418</v>
      </c>
      <c r="AZ42" s="2">
        <v>4.6593901967791558</v>
      </c>
      <c r="BA42" s="2">
        <v>6.0763264708111659</v>
      </c>
      <c r="BB42" s="2">
        <v>5.8679589651401765</v>
      </c>
      <c r="BC42" s="2">
        <v>4.6416312380548783</v>
      </c>
      <c r="BD42" s="2">
        <v>4.597680286146864</v>
      </c>
      <c r="BE42" s="2">
        <v>2.0566173212159233</v>
      </c>
      <c r="BF42" s="2">
        <v>2.0566173212159238</v>
      </c>
      <c r="BG42" s="2">
        <v>2.0566173212159238</v>
      </c>
      <c r="BH42" s="2">
        <v>2.0566173212159238</v>
      </c>
      <c r="BI42" s="2">
        <v>2.0566173212159238</v>
      </c>
      <c r="BJ42" s="2">
        <v>2.0566173212159229</v>
      </c>
      <c r="BK42" s="2">
        <v>2.467453291749758</v>
      </c>
      <c r="BL42" s="2">
        <v>2.0566173212159238</v>
      </c>
      <c r="BM42" s="2">
        <v>2.9832432038910843</v>
      </c>
      <c r="BN42" s="2">
        <v>2.0566173212159238</v>
      </c>
      <c r="BO42" s="2">
        <v>2.0566173212159238</v>
      </c>
      <c r="BP42" s="2">
        <v>2.0566173212159238</v>
      </c>
      <c r="BQ42" s="2">
        <v>2.0566173212159233</v>
      </c>
      <c r="BR42" s="2">
        <v>2.0566173212159233</v>
      </c>
      <c r="BS42" s="2">
        <v>2.0566173212159233</v>
      </c>
      <c r="BT42" s="2">
        <v>2.0566173212159233</v>
      </c>
      <c r="BU42" s="2">
        <v>2.0566173212159233</v>
      </c>
      <c r="BV42" s="2">
        <v>2.838665871684102</v>
      </c>
      <c r="BW42" s="2">
        <v>2.0506155196948641</v>
      </c>
      <c r="BX42" s="2">
        <v>2.7961236200337778</v>
      </c>
      <c r="BY42" s="2">
        <v>2.0506155196948641</v>
      </c>
      <c r="BZ42" s="2">
        <v>2.7961236200337778</v>
      </c>
      <c r="CA42" s="2">
        <v>2.0506155196948641</v>
      </c>
      <c r="CB42" s="2">
        <v>2.7961236200337778</v>
      </c>
      <c r="CC42" s="2">
        <v>2.0566173212159238</v>
      </c>
      <c r="CD42" s="2">
        <v>2.0566173212159238</v>
      </c>
      <c r="CE42" s="31">
        <v>2020</v>
      </c>
    </row>
    <row r="43" spans="1:83" s="103" customFormat="1">
      <c r="A43" s="11">
        <v>2005</v>
      </c>
      <c r="B43" s="2">
        <v>4.1567687385447503</v>
      </c>
      <c r="C43" s="2">
        <v>4.6352413534099677</v>
      </c>
      <c r="D43" s="2">
        <v>4.7077577564630149</v>
      </c>
      <c r="E43" s="2">
        <v>4.7068245060405864</v>
      </c>
      <c r="F43" s="2">
        <v>4.7068245060405864</v>
      </c>
      <c r="G43" s="2">
        <v>4.0181013872141769</v>
      </c>
      <c r="H43" s="2">
        <v>6.508084314129019</v>
      </c>
      <c r="I43" s="2">
        <v>4.5666703646051907</v>
      </c>
      <c r="J43" s="2">
        <v>6.4402852806098974</v>
      </c>
      <c r="K43" s="2">
        <v>4.5666703646051907</v>
      </c>
      <c r="L43" s="2">
        <v>4.1814887634962945</v>
      </c>
      <c r="M43" s="761">
        <v>4.0377107994761374</v>
      </c>
      <c r="N43" s="2">
        <v>4.0181013872141769</v>
      </c>
      <c r="O43" s="761">
        <v>4.0377107994761374</v>
      </c>
      <c r="P43" s="2">
        <v>4.7077577564630149</v>
      </c>
      <c r="Q43" s="2">
        <v>4.7068245060405864</v>
      </c>
      <c r="R43" s="761">
        <v>4.0377055386331273</v>
      </c>
      <c r="S43" s="761">
        <v>4.0377107994761374</v>
      </c>
      <c r="T43" s="2">
        <v>4.1814887634962945</v>
      </c>
      <c r="U43" s="2">
        <v>4.6352413534099677</v>
      </c>
      <c r="V43" s="2">
        <v>6.508084314129019</v>
      </c>
      <c r="W43" s="2">
        <v>4.7077577564630149</v>
      </c>
      <c r="X43" s="2">
        <v>4.7077577564630149</v>
      </c>
      <c r="Y43" s="761">
        <v>4.0377107994761374</v>
      </c>
      <c r="Z43" s="761">
        <v>4.0377107994761374</v>
      </c>
      <c r="AA43" s="2">
        <v>4.9903787760562812</v>
      </c>
      <c r="AB43" s="2">
        <v>4.4057742780986917</v>
      </c>
      <c r="AC43" s="2">
        <v>4.6352413534099677</v>
      </c>
      <c r="AD43" s="2">
        <v>4.7077577564630149</v>
      </c>
      <c r="AE43" s="2">
        <v>4.0377107994761374</v>
      </c>
      <c r="AF43" s="2">
        <v>4.0377107994761374</v>
      </c>
      <c r="AG43" s="2">
        <v>4.1814887634962945</v>
      </c>
      <c r="AH43" s="2">
        <v>4.6352413534099677</v>
      </c>
      <c r="AI43" s="2">
        <v>4.0377107994761374</v>
      </c>
      <c r="AJ43" s="2">
        <v>4.0377107994761374</v>
      </c>
      <c r="AK43" s="2">
        <v>4.1814887634962945</v>
      </c>
      <c r="AL43" s="2">
        <v>4.0377107994761374</v>
      </c>
      <c r="AM43" s="2">
        <v>4.6352413534099677</v>
      </c>
      <c r="AN43" s="2">
        <v>4.7077577564630149</v>
      </c>
      <c r="AO43" s="2">
        <v>4.0181013872141769</v>
      </c>
      <c r="AP43" s="2">
        <v>4.0181013872141769</v>
      </c>
      <c r="AQ43" s="2">
        <v>4.0181013872141769</v>
      </c>
      <c r="AR43" s="90">
        <v>4.1816883924668442</v>
      </c>
      <c r="AS43" s="2">
        <v>5.3085251815353001</v>
      </c>
      <c r="AT43" s="12">
        <v>4.8104639797177926</v>
      </c>
      <c r="AU43" s="2">
        <v>6.1624360380478249</v>
      </c>
      <c r="AV43" s="2">
        <v>6.053394321492287</v>
      </c>
      <c r="AW43" s="2">
        <v>5.1323723363200315</v>
      </c>
      <c r="AX43" s="2">
        <v>4.7542520118246445</v>
      </c>
      <c r="AY43" s="2">
        <v>4.0377107994761374</v>
      </c>
      <c r="AZ43" s="2">
        <v>4.7960230338035164</v>
      </c>
      <c r="BA43" s="2">
        <v>6.2903552307417732</v>
      </c>
      <c r="BB43" s="2">
        <v>6.071207287168308</v>
      </c>
      <c r="BC43" s="2">
        <v>4.7948980653336584</v>
      </c>
      <c r="BD43" s="2">
        <v>4.7494336372394264</v>
      </c>
      <c r="BE43" s="2">
        <v>2.0977496676402416</v>
      </c>
      <c r="BF43" s="2">
        <v>2.0977496676402421</v>
      </c>
      <c r="BG43" s="2">
        <v>2.0977496676402421</v>
      </c>
      <c r="BH43" s="2">
        <v>2.0977496676402425</v>
      </c>
      <c r="BI43" s="2">
        <v>2.0977496676402421</v>
      </c>
      <c r="BJ43" s="2">
        <v>2.0977496676402412</v>
      </c>
      <c r="BK43" s="2">
        <v>2.5063156810948164</v>
      </c>
      <c r="BL43" s="2">
        <v>2.0977496676402421</v>
      </c>
      <c r="BM43" s="2">
        <v>2.9026956373860244</v>
      </c>
      <c r="BN43" s="2">
        <v>2.0977496676402421</v>
      </c>
      <c r="BO43" s="2">
        <v>2.0977496676402421</v>
      </c>
      <c r="BP43" s="2">
        <v>2.0977496676402421</v>
      </c>
      <c r="BQ43" s="2">
        <v>2.0977496676402416</v>
      </c>
      <c r="BR43" s="2">
        <v>2.0977496676402416</v>
      </c>
      <c r="BS43" s="2">
        <v>2.0977496676402416</v>
      </c>
      <c r="BT43" s="2">
        <v>2.0977496676402416</v>
      </c>
      <c r="BU43" s="2">
        <v>2.0977496676402416</v>
      </c>
      <c r="BV43" s="2">
        <v>2.9160195166874936</v>
      </c>
      <c r="BW43" s="2">
        <v>2.0916278300887616</v>
      </c>
      <c r="BX43" s="2">
        <v>2.8714768875673298</v>
      </c>
      <c r="BY43" s="2">
        <v>2.0916278300887616</v>
      </c>
      <c r="BZ43" s="2">
        <v>2.8714768875673298</v>
      </c>
      <c r="CA43" s="2">
        <v>2.0916278300887616</v>
      </c>
      <c r="CB43" s="2">
        <v>2.8714768875673298</v>
      </c>
      <c r="CC43" s="2">
        <v>2.0977496676402421</v>
      </c>
      <c r="CD43" s="2">
        <v>2.0977496676402421</v>
      </c>
      <c r="CE43" s="32">
        <v>2021</v>
      </c>
    </row>
    <row r="44" spans="1:83" s="103" customFormat="1">
      <c r="A44" s="11">
        <v>2006</v>
      </c>
      <c r="B44" s="2">
        <v>4.2856285694396368</v>
      </c>
      <c r="C44" s="2">
        <v>4.7789338353656765</v>
      </c>
      <c r="D44" s="2">
        <v>4.8536982469133676</v>
      </c>
      <c r="E44" s="2">
        <v>4.8527360657278447</v>
      </c>
      <c r="F44" s="2">
        <v>4.8527360657278447</v>
      </c>
      <c r="G44" s="2">
        <v>4.1426625302178159</v>
      </c>
      <c r="H44" s="2">
        <v>6.7098349278670177</v>
      </c>
      <c r="I44" s="2">
        <v>4.7904372124708443</v>
      </c>
      <c r="J44" s="2">
        <v>6.6462096763483762</v>
      </c>
      <c r="K44" s="2">
        <v>4.7904372124708443</v>
      </c>
      <c r="L44" s="2">
        <v>4.311114915164679</v>
      </c>
      <c r="M44" s="761">
        <v>4.1628798342598969</v>
      </c>
      <c r="N44" s="2">
        <v>4.1426625302178159</v>
      </c>
      <c r="O44" s="761">
        <v>4.1628798342598969</v>
      </c>
      <c r="P44" s="2">
        <v>4.8536982469133676</v>
      </c>
      <c r="Q44" s="2">
        <v>4.8527360657278447</v>
      </c>
      <c r="R44" s="761">
        <v>4.1628724053185033</v>
      </c>
      <c r="S44" s="761">
        <v>4.1628798342598969</v>
      </c>
      <c r="T44" s="2">
        <v>4.311114915164679</v>
      </c>
      <c r="U44" s="2">
        <v>4.7789338353656765</v>
      </c>
      <c r="V44" s="2">
        <v>6.7098349278670177</v>
      </c>
      <c r="W44" s="2">
        <v>4.8536982469133676</v>
      </c>
      <c r="X44" s="2">
        <v>4.8536982469133676</v>
      </c>
      <c r="Y44" s="761">
        <v>4.1628798342598969</v>
      </c>
      <c r="Z44" s="761">
        <v>4.1628798342598969</v>
      </c>
      <c r="AA44" s="2">
        <v>5.1499432501735205</v>
      </c>
      <c r="AB44" s="2">
        <v>7.0360215221236109</v>
      </c>
      <c r="AC44" s="2">
        <v>4.7789338353656765</v>
      </c>
      <c r="AD44" s="2">
        <v>4.8536982469133676</v>
      </c>
      <c r="AE44" s="2">
        <v>4.1628798342598969</v>
      </c>
      <c r="AF44" s="2">
        <v>4.1628798342598969</v>
      </c>
      <c r="AG44" s="2">
        <v>4.311114915164679</v>
      </c>
      <c r="AH44" s="2">
        <v>4.7789338353656765</v>
      </c>
      <c r="AI44" s="2">
        <v>4.1628798342598969</v>
      </c>
      <c r="AJ44" s="2">
        <v>4.1628798342598969</v>
      </c>
      <c r="AK44" s="2">
        <v>4.311114915164679</v>
      </c>
      <c r="AL44" s="2">
        <v>4.1628798342598969</v>
      </c>
      <c r="AM44" s="2">
        <v>4.7789338353656765</v>
      </c>
      <c r="AN44" s="2">
        <v>4.8536982469133676</v>
      </c>
      <c r="AO44" s="2">
        <v>4.1426625302178159</v>
      </c>
      <c r="AP44" s="2">
        <v>4.1426625302178159</v>
      </c>
      <c r="AQ44" s="2">
        <v>4.1426625302178159</v>
      </c>
      <c r="AR44" s="90">
        <v>4.3113466995253598</v>
      </c>
      <c r="AS44" s="2">
        <v>5.7173262948676964</v>
      </c>
      <c r="AT44" s="12">
        <v>4.9616928404891825</v>
      </c>
      <c r="AU44" s="2">
        <v>6.359011769026468</v>
      </c>
      <c r="AV44" s="2">
        <v>6.2465298312746578</v>
      </c>
      <c r="AW44" s="2">
        <v>5.6479365276795219</v>
      </c>
      <c r="AX44" s="2">
        <v>4.9022823945022003</v>
      </c>
      <c r="AY44" s="2">
        <v>4.1628798342598969</v>
      </c>
      <c r="AZ44" s="2">
        <v>4.9453944679750199</v>
      </c>
      <c r="BA44" s="2">
        <v>6.4912186334457385</v>
      </c>
      <c r="BB44" s="2">
        <v>6.2655236080258945</v>
      </c>
      <c r="BC44" s="2">
        <v>5.1279339738822811</v>
      </c>
      <c r="BD44" s="2">
        <v>4.9322064103629897</v>
      </c>
      <c r="BE44" s="2">
        <v>2.1397046609930466</v>
      </c>
      <c r="BF44" s="2">
        <v>2.1397046609930466</v>
      </c>
      <c r="BG44" s="2">
        <v>2.1397046609930466</v>
      </c>
      <c r="BH44" s="2">
        <v>2.139704660993047</v>
      </c>
      <c r="BI44" s="2">
        <v>2.1397046609930466</v>
      </c>
      <c r="BJ44" s="2">
        <v>2.1397046609930461</v>
      </c>
      <c r="BK44" s="2">
        <v>2.558948310397807</v>
      </c>
      <c r="BL44" s="2">
        <v>2.1397046609930475</v>
      </c>
      <c r="BM44" s="2">
        <v>2.8736686810121643</v>
      </c>
      <c r="BN44" s="2">
        <v>2.1397046609930475</v>
      </c>
      <c r="BO44" s="2">
        <v>2.1397046609930475</v>
      </c>
      <c r="BP44" s="2">
        <v>2.1397046609930475</v>
      </c>
      <c r="BQ44" s="2">
        <v>2.1397046609930466</v>
      </c>
      <c r="BR44" s="2">
        <v>2.1397046609930466</v>
      </c>
      <c r="BS44" s="2">
        <v>2.1397046609930466</v>
      </c>
      <c r="BT44" s="2">
        <v>2.1397046609930466</v>
      </c>
      <c r="BU44" s="2">
        <v>2.1397046609930466</v>
      </c>
      <c r="BV44" s="2">
        <v>2.9918360241213686</v>
      </c>
      <c r="BW44" s="2">
        <v>2.1334603866905373</v>
      </c>
      <c r="BX44" s="2">
        <v>2.9454252812912944</v>
      </c>
      <c r="BY44" s="2">
        <v>2.1334603866905373</v>
      </c>
      <c r="BZ44" s="2">
        <v>2.9454252812912944</v>
      </c>
      <c r="CA44" s="2">
        <v>2.1334603866905373</v>
      </c>
      <c r="CB44" s="2">
        <v>2.9454252812912944</v>
      </c>
      <c r="CC44" s="2">
        <v>2.1397046609930475</v>
      </c>
      <c r="CD44" s="2">
        <v>2.1397046609930475</v>
      </c>
      <c r="CE44" s="32">
        <v>2022</v>
      </c>
    </row>
    <row r="45" spans="1:83" s="103" customFormat="1">
      <c r="A45" s="11">
        <v>2007</v>
      </c>
      <c r="B45" s="2">
        <v>4.4013405408145063</v>
      </c>
      <c r="C45" s="2">
        <v>4.9079650489205493</v>
      </c>
      <c r="D45" s="2">
        <v>4.9847480995800284</v>
      </c>
      <c r="E45" s="2">
        <v>4.9837599395024963</v>
      </c>
      <c r="F45" s="2">
        <v>4.9837599395024963</v>
      </c>
      <c r="G45" s="2">
        <v>4.2545144185336969</v>
      </c>
      <c r="H45" s="2">
        <v>6.891000470919427</v>
      </c>
      <c r="I45" s="2">
        <v>5.0299590730943864</v>
      </c>
      <c r="J45" s="2">
        <v>6.8070404810401905</v>
      </c>
      <c r="K45" s="2">
        <v>5.0299590730943864</v>
      </c>
      <c r="L45" s="2">
        <v>4.4275150178741249</v>
      </c>
      <c r="M45" s="761">
        <v>4.2752775897849142</v>
      </c>
      <c r="N45" s="2">
        <v>4.2545144185336969</v>
      </c>
      <c r="O45" s="761">
        <v>4.2752775897849142</v>
      </c>
      <c r="P45" s="2">
        <v>4.9847480995800284</v>
      </c>
      <c r="Q45" s="2">
        <v>4.9837599395024963</v>
      </c>
      <c r="R45" s="761">
        <v>4.2752661921328095</v>
      </c>
      <c r="S45" s="761">
        <v>4.2752775897849142</v>
      </c>
      <c r="T45" s="2">
        <v>4.4275150178741249</v>
      </c>
      <c r="U45" s="2">
        <v>4.9079650489205493</v>
      </c>
      <c r="V45" s="2">
        <v>6.891000470919427</v>
      </c>
      <c r="W45" s="2">
        <v>4.9847480995800284</v>
      </c>
      <c r="X45" s="2">
        <v>4.9847480995800284</v>
      </c>
      <c r="Y45" s="761">
        <v>4.2752775897849142</v>
      </c>
      <c r="Z45" s="761">
        <v>4.2752775897849142</v>
      </c>
      <c r="AA45" s="2">
        <v>5.274566088960885</v>
      </c>
      <c r="AB45" s="2">
        <v>7.1345258234333411</v>
      </c>
      <c r="AC45" s="2">
        <v>4.9079650489205493</v>
      </c>
      <c r="AD45" s="2">
        <v>4.9847480995800284</v>
      </c>
      <c r="AE45" s="2">
        <v>4.2752775897849142</v>
      </c>
      <c r="AF45" s="2">
        <v>4.2752775897849142</v>
      </c>
      <c r="AG45" s="2">
        <v>4.4275150178741249</v>
      </c>
      <c r="AH45" s="2">
        <v>4.9079650489205493</v>
      </c>
      <c r="AI45" s="2">
        <v>4.2752775897849142</v>
      </c>
      <c r="AJ45" s="2">
        <v>4.2752775897849142</v>
      </c>
      <c r="AK45" s="2">
        <v>4.4275150178741249</v>
      </c>
      <c r="AL45" s="2">
        <v>4.2752775897849142</v>
      </c>
      <c r="AM45" s="2">
        <v>4.9079650489205493</v>
      </c>
      <c r="AN45" s="2">
        <v>4.9847480995800284</v>
      </c>
      <c r="AO45" s="2">
        <v>4.2545144185336969</v>
      </c>
      <c r="AP45" s="2">
        <v>4.2545144185336969</v>
      </c>
      <c r="AQ45" s="2">
        <v>4.2545144185336969</v>
      </c>
      <c r="AR45" s="90">
        <v>4.4276762482251915</v>
      </c>
      <c r="AS45" s="2">
        <v>5.863283775832369</v>
      </c>
      <c r="AT45" s="12">
        <v>5.0906236448706483</v>
      </c>
      <c r="AU45" s="2">
        <v>6.5136342223502988</v>
      </c>
      <c r="AV45" s="2">
        <v>6.3995092084232326</v>
      </c>
      <c r="AW45" s="2">
        <v>5.7866187213957696</v>
      </c>
      <c r="AX45" s="2">
        <v>5.0327215531211635</v>
      </c>
      <c r="AY45" s="2">
        <v>4.2752775897849142</v>
      </c>
      <c r="AZ45" s="2">
        <v>5.0769123994294683</v>
      </c>
      <c r="BA45" s="2">
        <v>6.6494702889253965</v>
      </c>
      <c r="BB45" s="2">
        <v>6.4192771291538762</v>
      </c>
      <c r="BC45" s="2">
        <v>5.2608624181530939</v>
      </c>
      <c r="BD45" s="2">
        <v>5.0625764880099426</v>
      </c>
      <c r="BE45" s="2">
        <v>2.182498754212908</v>
      </c>
      <c r="BF45" s="2">
        <v>2.182498754212908</v>
      </c>
      <c r="BG45" s="2">
        <v>2.182498754212908</v>
      </c>
      <c r="BH45" s="2">
        <v>2.182498754212908</v>
      </c>
      <c r="BI45" s="2">
        <v>2.182498754212908</v>
      </c>
      <c r="BJ45" s="2">
        <v>2.1824987542129066</v>
      </c>
      <c r="BK45" s="2">
        <v>2.6126862249161609</v>
      </c>
      <c r="BL45" s="2">
        <v>2.1824987542129084</v>
      </c>
      <c r="BM45" s="2">
        <v>2.9656260788045539</v>
      </c>
      <c r="BN45" s="2">
        <v>2.1824987542129084</v>
      </c>
      <c r="BO45" s="2">
        <v>2.1824987542129084</v>
      </c>
      <c r="BP45" s="2">
        <v>2.1824987542129084</v>
      </c>
      <c r="BQ45" s="2">
        <v>2.182498754212908</v>
      </c>
      <c r="BR45" s="2">
        <v>2.182498754212908</v>
      </c>
      <c r="BS45" s="2">
        <v>2.182498754212908</v>
      </c>
      <c r="BT45" s="2">
        <v>2.182498754212908</v>
      </c>
      <c r="BU45" s="2">
        <v>2.182498754212908</v>
      </c>
      <c r="BV45" s="2">
        <v>3.0696237607485246</v>
      </c>
      <c r="BW45" s="2">
        <v>2.1761295944243479</v>
      </c>
      <c r="BX45" s="2">
        <v>3.0212821331450264</v>
      </c>
      <c r="BY45" s="2">
        <v>2.1761295944243479</v>
      </c>
      <c r="BZ45" s="2">
        <v>3.0212821331450264</v>
      </c>
      <c r="CA45" s="2">
        <v>2.1761295944243479</v>
      </c>
      <c r="CB45" s="2">
        <v>3.0212821331450264</v>
      </c>
      <c r="CC45" s="2">
        <v>2.1824987542129084</v>
      </c>
      <c r="CD45" s="2">
        <v>2.1824987542129084</v>
      </c>
      <c r="CE45" s="32">
        <v>2023</v>
      </c>
    </row>
    <row r="46" spans="1:83" s="103" customFormat="1">
      <c r="A46" s="11">
        <v>2008</v>
      </c>
      <c r="B46" s="2">
        <v>4.5069727137940543</v>
      </c>
      <c r="C46" s="2">
        <v>5.0257562100946425</v>
      </c>
      <c r="D46" s="2">
        <v>5.1043820539699496</v>
      </c>
      <c r="E46" s="2">
        <v>5.1033701780505565</v>
      </c>
      <c r="F46" s="2">
        <v>5.1033701780505565</v>
      </c>
      <c r="G46" s="2">
        <v>4.3566227645785061</v>
      </c>
      <c r="H46" s="2">
        <v>7.0563844822214934</v>
      </c>
      <c r="I46" s="2">
        <v>5.2713971086029172</v>
      </c>
      <c r="J46" s="2">
        <v>7.0235231186701235</v>
      </c>
      <c r="K46" s="2">
        <v>5.2713971086029172</v>
      </c>
      <c r="L46" s="2">
        <v>4.5337753783031038</v>
      </c>
      <c r="M46" s="761">
        <v>4.3778842519397525</v>
      </c>
      <c r="N46" s="2">
        <v>4.3566227645785061</v>
      </c>
      <c r="O46" s="761">
        <v>4.3778842519397525</v>
      </c>
      <c r="P46" s="2">
        <v>5.1043820539699496</v>
      </c>
      <c r="Q46" s="2">
        <v>5.1033701780505565</v>
      </c>
      <c r="R46" s="761">
        <v>4.3778725807439969</v>
      </c>
      <c r="S46" s="761">
        <v>4.3778842519397525</v>
      </c>
      <c r="T46" s="2">
        <v>4.5337753783031038</v>
      </c>
      <c r="U46" s="2">
        <v>5.0257562100946425</v>
      </c>
      <c r="V46" s="2">
        <v>7.0563844822214934</v>
      </c>
      <c r="W46" s="2">
        <v>5.1043820539699496</v>
      </c>
      <c r="X46" s="2">
        <v>5.1043820539699496</v>
      </c>
      <c r="Y46" s="761">
        <v>4.3778842519397525</v>
      </c>
      <c r="Z46" s="761">
        <v>4.3778842519397525</v>
      </c>
      <c r="AA46" s="2">
        <v>5.4423118196454725</v>
      </c>
      <c r="AB46" s="2">
        <v>9.6387443874584431</v>
      </c>
      <c r="AC46" s="2">
        <v>5.0257562100946425</v>
      </c>
      <c r="AD46" s="2">
        <v>5.1043820539699496</v>
      </c>
      <c r="AE46" s="2">
        <v>4.3778842519397525</v>
      </c>
      <c r="AF46" s="2">
        <v>4.3778842519397525</v>
      </c>
      <c r="AG46" s="2">
        <v>4.5337753783031038</v>
      </c>
      <c r="AH46" s="2">
        <v>5.0257562100946425</v>
      </c>
      <c r="AI46" s="2">
        <v>4.3778842519397525</v>
      </c>
      <c r="AJ46" s="2">
        <v>4.3778842519397525</v>
      </c>
      <c r="AK46" s="2">
        <v>4.5337753783031038</v>
      </c>
      <c r="AL46" s="2">
        <v>4.3778842519397525</v>
      </c>
      <c r="AM46" s="2">
        <v>5.0257562100946425</v>
      </c>
      <c r="AN46" s="2">
        <v>5.1043820539699496</v>
      </c>
      <c r="AO46" s="2">
        <v>4.3566227645785061</v>
      </c>
      <c r="AP46" s="2">
        <v>4.3566227645785061</v>
      </c>
      <c r="AQ46" s="2">
        <v>4.3566227645785061</v>
      </c>
      <c r="AR46" s="90">
        <v>4.5341643162504814</v>
      </c>
      <c r="AS46" s="2">
        <v>6.1955218244517916</v>
      </c>
      <c r="AT46" s="12">
        <v>5.2311416299197528</v>
      </c>
      <c r="AU46" s="2">
        <v>6.7195582564495906</v>
      </c>
      <c r="AV46" s="2">
        <v>6.5985427015319367</v>
      </c>
      <c r="AW46" s="2">
        <v>6.3204875358494501</v>
      </c>
      <c r="AX46" s="2">
        <v>5.1590045431356693</v>
      </c>
      <c r="AY46" s="2">
        <v>4.3778842519397525</v>
      </c>
      <c r="AZ46" s="2">
        <v>5.2060476951705272</v>
      </c>
      <c r="BA46" s="2">
        <v>6.8584429270751777</v>
      </c>
      <c r="BB46" s="2">
        <v>6.6188250301237517</v>
      </c>
      <c r="BC46" s="2">
        <v>5.4227598714561918</v>
      </c>
      <c r="BD46" s="2">
        <v>5.2140280681875177</v>
      </c>
      <c r="BE46" s="2">
        <v>2.226148729297166</v>
      </c>
      <c r="BF46" s="2">
        <v>2.226148729297166</v>
      </c>
      <c r="BG46" s="2">
        <v>2.226148729297166</v>
      </c>
      <c r="BH46" s="2">
        <v>2.2261487292971665</v>
      </c>
      <c r="BI46" s="2">
        <v>2.226148729297166</v>
      </c>
      <c r="BJ46" s="2">
        <v>2.2261487292971651</v>
      </c>
      <c r="BK46" s="2">
        <v>2.6675526356393999</v>
      </c>
      <c r="BL46" s="2">
        <v>2.2261487292971665</v>
      </c>
      <c r="BM46" s="2">
        <v>3.0160417221442311</v>
      </c>
      <c r="BN46" s="2">
        <v>2.2261487292971665</v>
      </c>
      <c r="BO46" s="2">
        <v>2.2261487292971665</v>
      </c>
      <c r="BP46" s="2">
        <v>2.2261487292971665</v>
      </c>
      <c r="BQ46" s="2">
        <v>2.226148729297166</v>
      </c>
      <c r="BR46" s="2">
        <v>2.226148729297166</v>
      </c>
      <c r="BS46" s="2">
        <v>2.226148729297166</v>
      </c>
      <c r="BT46" s="2">
        <v>2.226148729297166</v>
      </c>
      <c r="BU46" s="2">
        <v>2.226148729297166</v>
      </c>
      <c r="BV46" s="2">
        <v>3.1494339785279859</v>
      </c>
      <c r="BW46" s="2">
        <v>2.2196521863128349</v>
      </c>
      <c r="BX46" s="2">
        <v>3.0990967790377586</v>
      </c>
      <c r="BY46" s="2">
        <v>2.2196521863128349</v>
      </c>
      <c r="BZ46" s="2">
        <v>3.0990967790377586</v>
      </c>
      <c r="CA46" s="2">
        <v>2.2196521863128349</v>
      </c>
      <c r="CB46" s="2">
        <v>3.0990967790377586</v>
      </c>
      <c r="CC46" s="2">
        <v>2.2261487292971665</v>
      </c>
      <c r="CD46" s="2">
        <v>2.2261487292971665</v>
      </c>
      <c r="CE46" s="714">
        <v>2024</v>
      </c>
    </row>
    <row r="47" spans="1:83" s="103" customFormat="1">
      <c r="A47" s="11">
        <v>2009</v>
      </c>
      <c r="B47" s="2">
        <v>4.5745773045009646</v>
      </c>
      <c r="C47" s="2">
        <v>5.1011425532460617</v>
      </c>
      <c r="D47" s="2">
        <v>5.180947784779498</v>
      </c>
      <c r="E47" s="2">
        <v>5.1799207307213146</v>
      </c>
      <c r="F47" s="2">
        <v>5.1799207307213146</v>
      </c>
      <c r="G47" s="2">
        <v>4.4219721060471828</v>
      </c>
      <c r="H47" s="2">
        <v>7.1622302494548151</v>
      </c>
      <c r="I47" s="2">
        <v>5.4400818160782105</v>
      </c>
      <c r="J47" s="2">
        <v>7.290596648806253</v>
      </c>
      <c r="K47" s="2">
        <v>5.4400818160782105</v>
      </c>
      <c r="L47" s="2">
        <v>4.6017820089776498</v>
      </c>
      <c r="M47" s="761">
        <v>4.4435525157188485</v>
      </c>
      <c r="N47" s="2">
        <v>4.4219721060471828</v>
      </c>
      <c r="O47" s="761">
        <v>4.4435525157188485</v>
      </c>
      <c r="P47" s="2">
        <v>5.180947784779498</v>
      </c>
      <c r="Q47" s="2">
        <v>5.1799207307213146</v>
      </c>
      <c r="R47" s="761">
        <v>4.4435406694551567</v>
      </c>
      <c r="S47" s="761">
        <v>4.4435525157188485</v>
      </c>
      <c r="T47" s="2">
        <v>4.6017820089776498</v>
      </c>
      <c r="U47" s="2">
        <v>5.1011425532460617</v>
      </c>
      <c r="V47" s="2">
        <v>7.1622302494548151</v>
      </c>
      <c r="W47" s="2">
        <v>5.180947784779498</v>
      </c>
      <c r="X47" s="2">
        <v>5.180947784779498</v>
      </c>
      <c r="Y47" s="761">
        <v>4.4435525157188485</v>
      </c>
      <c r="Z47" s="761">
        <v>4.4435525157188485</v>
      </c>
      <c r="AA47" s="2">
        <v>5.6492588753062662</v>
      </c>
      <c r="AB47" s="2">
        <v>6.6314561385714086</v>
      </c>
      <c r="AC47" s="2">
        <v>5.1011425532460617</v>
      </c>
      <c r="AD47" s="2">
        <v>5.180947784779498</v>
      </c>
      <c r="AE47" s="2">
        <v>4.4435525157188485</v>
      </c>
      <c r="AF47" s="2">
        <v>4.4435525157188485</v>
      </c>
      <c r="AG47" s="2">
        <v>4.6017820089776498</v>
      </c>
      <c r="AH47" s="2">
        <v>5.1011425532460617</v>
      </c>
      <c r="AI47" s="2">
        <v>4.4435525157188485</v>
      </c>
      <c r="AJ47" s="2">
        <v>4.4435525157188485</v>
      </c>
      <c r="AK47" s="2">
        <v>4.6017820089776498</v>
      </c>
      <c r="AL47" s="2">
        <v>4.4435525157188485</v>
      </c>
      <c r="AM47" s="2">
        <v>5.1011425532460617</v>
      </c>
      <c r="AN47" s="2">
        <v>5.180947784779498</v>
      </c>
      <c r="AO47" s="2">
        <v>4.4219721060471828</v>
      </c>
      <c r="AP47" s="2">
        <v>4.4219721060471828</v>
      </c>
      <c r="AQ47" s="2">
        <v>4.4219721060471828</v>
      </c>
      <c r="AR47" s="90">
        <v>4.6027705568020716</v>
      </c>
      <c r="AS47" s="2">
        <v>6.2306102017955691</v>
      </c>
      <c r="AT47" s="12">
        <v>5.3598545970853975</v>
      </c>
      <c r="AU47" s="2">
        <v>6.9691318490655441</v>
      </c>
      <c r="AV47" s="2">
        <v>6.8332879708389456</v>
      </c>
      <c r="AW47" s="2">
        <v>6.1528454616665087</v>
      </c>
      <c r="AX47" s="2">
        <v>5.2530200803005869</v>
      </c>
      <c r="AY47" s="2">
        <v>4.4435525157188485</v>
      </c>
      <c r="AZ47" s="2">
        <v>5.3108537418689981</v>
      </c>
      <c r="BA47" s="2">
        <v>7.1118185805912528</v>
      </c>
      <c r="BB47" s="2">
        <v>6.8563321022698869</v>
      </c>
      <c r="BC47" s="2">
        <v>5.5091594208998469</v>
      </c>
      <c r="BD47" s="2">
        <v>5.2962885123694088</v>
      </c>
      <c r="BE47" s="2">
        <v>2.2706717038831092</v>
      </c>
      <c r="BF47" s="2">
        <v>2.2706717038831092</v>
      </c>
      <c r="BG47" s="2">
        <v>2.2706717038831092</v>
      </c>
      <c r="BH47" s="2">
        <v>2.2706717038831097</v>
      </c>
      <c r="BI47" s="2">
        <v>2.2706717038831092</v>
      </c>
      <c r="BJ47" s="2">
        <v>2.2706717038831083</v>
      </c>
      <c r="BK47" s="2">
        <v>2.7235712409878268</v>
      </c>
      <c r="BL47" s="2">
        <v>2.2706717038831097</v>
      </c>
      <c r="BM47" s="2">
        <v>3.0914427651978365</v>
      </c>
      <c r="BN47" s="2">
        <v>2.2706717038831097</v>
      </c>
      <c r="BO47" s="2">
        <v>2.2706717038831097</v>
      </c>
      <c r="BP47" s="2">
        <v>2.2706717038831097</v>
      </c>
      <c r="BQ47" s="2">
        <v>2.2706717038831092</v>
      </c>
      <c r="BR47" s="2">
        <v>2.2706717038831092</v>
      </c>
      <c r="BS47" s="2">
        <v>2.2706717038831092</v>
      </c>
      <c r="BT47" s="2">
        <v>2.2706717038831092</v>
      </c>
      <c r="BU47" s="2">
        <v>2.2706717038831092</v>
      </c>
      <c r="BV47" s="2">
        <v>3.231319261969714</v>
      </c>
      <c r="BW47" s="2">
        <v>2.2640452300390916</v>
      </c>
      <c r="BX47" s="2">
        <v>3.1789198319323217</v>
      </c>
      <c r="BY47" s="2">
        <v>2.2640452300390916</v>
      </c>
      <c r="BZ47" s="2">
        <v>3.1789198319323217</v>
      </c>
      <c r="CA47" s="2">
        <v>2.2640452300390916</v>
      </c>
      <c r="CB47" s="2">
        <v>3.1789198319323217</v>
      </c>
      <c r="CC47" s="2">
        <v>2.2706717038831097</v>
      </c>
      <c r="CD47" s="2">
        <v>2.2706717038831097</v>
      </c>
      <c r="CE47" s="714">
        <v>2025</v>
      </c>
    </row>
    <row r="48" spans="1:83" s="103" customFormat="1">
      <c r="A48">
        <v>2010</v>
      </c>
      <c r="B48" s="2">
        <v>4.6111739229369721</v>
      </c>
      <c r="C48" s="2">
        <v>5.1419516936720306</v>
      </c>
      <c r="D48" s="2">
        <v>5.2223953670577341</v>
      </c>
      <c r="E48" s="2">
        <v>5.2213600965670848</v>
      </c>
      <c r="F48" s="2">
        <v>5.2213600965670848</v>
      </c>
      <c r="G48" s="2">
        <v>4.4573478828955606</v>
      </c>
      <c r="H48" s="2">
        <v>7.2195280914504538</v>
      </c>
      <c r="I48" s="2">
        <v>5.5978441887444781</v>
      </c>
      <c r="J48" s="2">
        <v>7.5473311936084473</v>
      </c>
      <c r="K48" s="2">
        <v>5.5978441887444781</v>
      </c>
      <c r="L48" s="2">
        <v>4.638596265049471</v>
      </c>
      <c r="M48" s="761">
        <v>4.479100935844599</v>
      </c>
      <c r="N48" s="2">
        <v>4.4573478828955606</v>
      </c>
      <c r="O48" s="761">
        <v>4.479100935844599</v>
      </c>
      <c r="P48" s="2">
        <v>5.2223953670577341</v>
      </c>
      <c r="Q48" s="2">
        <v>5.2213600965670848</v>
      </c>
      <c r="R48" s="761">
        <v>4.4790889948107981</v>
      </c>
      <c r="S48" s="761">
        <v>4.479100935844599</v>
      </c>
      <c r="T48" s="2">
        <v>4.638596265049471</v>
      </c>
      <c r="U48" s="2">
        <v>5.1419516936720306</v>
      </c>
      <c r="V48" s="2">
        <v>7.2195280914504538</v>
      </c>
      <c r="W48" s="2">
        <v>5.2223953670577341</v>
      </c>
      <c r="X48" s="2">
        <v>5.2223953670577341</v>
      </c>
      <c r="Y48" s="761">
        <v>4.479100935844599</v>
      </c>
      <c r="Z48" s="761">
        <v>4.479100935844599</v>
      </c>
      <c r="AA48" s="2">
        <v>5.7883154442699629</v>
      </c>
      <c r="AB48" s="2">
        <v>8.3092145416299754</v>
      </c>
      <c r="AC48" s="2">
        <v>5.1419516936720306</v>
      </c>
      <c r="AD48" s="2">
        <v>5.2223953670577341</v>
      </c>
      <c r="AE48" s="2">
        <v>4.479100935844599</v>
      </c>
      <c r="AF48" s="2">
        <v>4.479100935844599</v>
      </c>
      <c r="AG48" s="2">
        <v>4.638596265049471</v>
      </c>
      <c r="AH48" s="2">
        <v>5.1419516936720306</v>
      </c>
      <c r="AI48" s="2">
        <v>4.479100935844599</v>
      </c>
      <c r="AJ48" s="2">
        <v>4.479100935844599</v>
      </c>
      <c r="AK48" s="2">
        <v>4.638596265049471</v>
      </c>
      <c r="AL48" s="2">
        <v>4.479100935844599</v>
      </c>
      <c r="AM48" s="2">
        <v>5.1419516936720306</v>
      </c>
      <c r="AN48" s="2">
        <v>5.2223953670577341</v>
      </c>
      <c r="AO48" s="2">
        <v>4.4573478828955606</v>
      </c>
      <c r="AP48" s="2">
        <v>4.4573478828955606</v>
      </c>
      <c r="AQ48" s="2">
        <v>4.4573478828955606</v>
      </c>
      <c r="AR48" s="90">
        <v>4.6400628533458335</v>
      </c>
      <c r="AS48" s="2">
        <v>6.4151612524547339</v>
      </c>
      <c r="AT48" s="12">
        <v>5.438062540178568</v>
      </c>
      <c r="AU48" s="2">
        <v>7.2057547840384624</v>
      </c>
      <c r="AV48" s="2">
        <v>7.0441309526447862</v>
      </c>
      <c r="AW48" s="2">
        <v>6.4694879055860586</v>
      </c>
      <c r="AX48" s="2">
        <v>5.3072632989901631</v>
      </c>
      <c r="AY48" s="2">
        <v>4.479100935844599</v>
      </c>
      <c r="AZ48" s="2">
        <v>5.3533405718039502</v>
      </c>
      <c r="BA48" s="2">
        <v>7.352175326778549</v>
      </c>
      <c r="BB48" s="2">
        <v>7.0831586083429841</v>
      </c>
      <c r="BC48" s="2">
        <v>5.5910072655680239</v>
      </c>
      <c r="BD48" s="2">
        <v>5.3639984858474659</v>
      </c>
      <c r="BE48" s="721"/>
      <c r="BF48" s="721"/>
      <c r="BG48" s="721"/>
    </row>
    <row r="49" spans="1:83" s="103" customFormat="1">
      <c r="A49">
        <v>2011</v>
      </c>
      <c r="B49" s="2">
        <v>4.7033974013957121</v>
      </c>
      <c r="C49" s="2">
        <v>5.244790727545471</v>
      </c>
      <c r="D49" s="2">
        <v>5.3268432743988887</v>
      </c>
      <c r="E49" s="2">
        <v>5.3257872984984269</v>
      </c>
      <c r="F49" s="2">
        <v>5.3257872984984269</v>
      </c>
      <c r="G49" s="2">
        <v>4.5464948405534722</v>
      </c>
      <c r="H49" s="2">
        <v>7.3639186532794634</v>
      </c>
      <c r="I49" s="2">
        <v>5.8161601121055124</v>
      </c>
      <c r="J49" s="2">
        <v>7.6897921296539655</v>
      </c>
      <c r="K49" s="2">
        <v>5.8161601121055124</v>
      </c>
      <c r="L49" s="2">
        <v>4.7313681903504605</v>
      </c>
      <c r="M49" s="761">
        <v>4.5686829545614911</v>
      </c>
      <c r="N49" s="2">
        <v>4.5464948405534722</v>
      </c>
      <c r="O49" s="761">
        <v>4.5686829545614911</v>
      </c>
      <c r="P49" s="2">
        <v>5.3268432743988887</v>
      </c>
      <c r="Q49" s="2">
        <v>5.3257872984984269</v>
      </c>
      <c r="R49" s="761">
        <v>4.5686707747070141</v>
      </c>
      <c r="S49" s="761">
        <v>4.5686829545614911</v>
      </c>
      <c r="T49" s="2">
        <v>4.7313681903504605</v>
      </c>
      <c r="U49" s="2">
        <v>5.244790727545471</v>
      </c>
      <c r="V49" s="2">
        <v>7.3639186532794634</v>
      </c>
      <c r="W49" s="2">
        <v>5.3268432743988887</v>
      </c>
      <c r="X49" s="2">
        <v>5.3268432743988887</v>
      </c>
      <c r="Y49" s="761">
        <v>4.5686829545614911</v>
      </c>
      <c r="Z49" s="761">
        <v>4.5686829545614911</v>
      </c>
      <c r="AA49" s="2">
        <v>5.8168293134535585</v>
      </c>
      <c r="AB49" s="2">
        <v>10.320044460704429</v>
      </c>
      <c r="AC49" s="2">
        <v>5.244790727545471</v>
      </c>
      <c r="AD49" s="2">
        <v>5.3268432743988887</v>
      </c>
      <c r="AE49" s="2">
        <v>4.5686829545614911</v>
      </c>
      <c r="AF49" s="2">
        <v>4.5686829545614911</v>
      </c>
      <c r="AG49" s="2">
        <v>4.7313681903504605</v>
      </c>
      <c r="AH49" s="2">
        <v>5.244790727545471</v>
      </c>
      <c r="AI49" s="2">
        <v>4.5686829545614911</v>
      </c>
      <c r="AJ49" s="2">
        <v>4.5686829545614911</v>
      </c>
      <c r="AK49" s="2">
        <v>4.7313681903504605</v>
      </c>
      <c r="AL49" s="2">
        <v>4.5686829545614911</v>
      </c>
      <c r="AM49" s="2">
        <v>5.244790727545471</v>
      </c>
      <c r="AN49" s="2">
        <v>5.3268432743988887</v>
      </c>
      <c r="AO49" s="2">
        <v>4.5464948405534722</v>
      </c>
      <c r="AP49" s="2">
        <v>4.5464948405534722</v>
      </c>
      <c r="AQ49" s="2">
        <v>4.5464948405534722</v>
      </c>
      <c r="AR49" s="90">
        <v>4.732332514414975</v>
      </c>
      <c r="AS49" s="2">
        <v>6.6137287196312391</v>
      </c>
      <c r="AT49" s="12">
        <v>5.5123596580491254</v>
      </c>
      <c r="AU49" s="2">
        <v>7.3436476422373209</v>
      </c>
      <c r="AV49" s="2">
        <v>7.1795997691725342</v>
      </c>
      <c r="AW49" s="2">
        <v>6.8416588674039733</v>
      </c>
      <c r="AX49" s="2">
        <v>5.4022084093183036</v>
      </c>
      <c r="AY49" s="2">
        <v>4.5686829545614911</v>
      </c>
      <c r="AZ49" s="2">
        <v>5.4604073832400291</v>
      </c>
      <c r="BA49" s="2">
        <v>7.4927553972019529</v>
      </c>
      <c r="BB49" s="2">
        <v>7.2175848491754326</v>
      </c>
      <c r="BC49" s="2">
        <v>5.7010804300647244</v>
      </c>
      <c r="BD49" s="2">
        <v>5.4754201989818858</v>
      </c>
      <c r="BE49" s="722"/>
      <c r="BF49" s="722"/>
      <c r="BG49" s="722"/>
      <c r="BH49" s="641"/>
      <c r="BI49" s="641"/>
      <c r="BJ49" s="641"/>
      <c r="BK49" s="641"/>
      <c r="BL49" s="641"/>
      <c r="BM49" s="641"/>
      <c r="BN49" s="641"/>
      <c r="BO49" s="641"/>
      <c r="BP49" s="641"/>
      <c r="BQ49" s="641"/>
      <c r="BR49" s="641"/>
      <c r="BS49" s="641"/>
      <c r="BT49" s="641"/>
      <c r="BU49" s="641"/>
      <c r="BV49" s="641"/>
      <c r="BW49" s="641"/>
      <c r="BX49" s="641"/>
      <c r="BY49" s="641"/>
      <c r="BZ49" s="641"/>
      <c r="CA49" s="641"/>
      <c r="CB49" s="641"/>
      <c r="CC49" s="641"/>
      <c r="CD49" s="641"/>
      <c r="CE49" s="723"/>
    </row>
    <row r="50" spans="1:83" s="103" customFormat="1">
      <c r="A50">
        <v>2012</v>
      </c>
      <c r="B50" s="2">
        <v>4.788058554620835</v>
      </c>
      <c r="C50" s="2">
        <v>5.3391969606412895</v>
      </c>
      <c r="D50" s="2">
        <v>5.4227264533380692</v>
      </c>
      <c r="E50" s="2">
        <v>5.4216514698713985</v>
      </c>
      <c r="F50" s="2">
        <v>5.4216514698713985</v>
      </c>
      <c r="G50" s="2">
        <v>4.6283317476834345</v>
      </c>
      <c r="H50" s="2">
        <v>7.4964691890384936</v>
      </c>
      <c r="I50" s="2">
        <v>5.9906449154686783</v>
      </c>
      <c r="J50" s="2">
        <v>7.8090238595771897</v>
      </c>
      <c r="K50" s="2">
        <v>5.9906449154686783</v>
      </c>
      <c r="L50" s="2">
        <v>4.8165328177767686</v>
      </c>
      <c r="M50" s="761">
        <v>4.6509192477435981</v>
      </c>
      <c r="N50" s="2">
        <v>4.6283317476834345</v>
      </c>
      <c r="O50" s="761">
        <v>4.6509192477435981</v>
      </c>
      <c r="P50" s="2">
        <v>5.4227264533380692</v>
      </c>
      <c r="Q50" s="2">
        <v>5.4216514698713985</v>
      </c>
      <c r="R50" s="761">
        <v>4.6509068486517409</v>
      </c>
      <c r="S50" s="761">
        <v>4.6509192477435981</v>
      </c>
      <c r="T50" s="2">
        <v>4.8165328177767686</v>
      </c>
      <c r="U50" s="2">
        <v>5.3391969606412895</v>
      </c>
      <c r="V50" s="2">
        <v>7.4964691890384936</v>
      </c>
      <c r="W50" s="2">
        <v>5.4227264533380692</v>
      </c>
      <c r="X50" s="2">
        <v>5.4227264533380692</v>
      </c>
      <c r="Y50" s="761">
        <v>4.6509192477435981</v>
      </c>
      <c r="Z50" s="761">
        <v>4.6509192477435981</v>
      </c>
      <c r="AA50" s="2">
        <v>5.8168293134535585</v>
      </c>
      <c r="AB50" s="2">
        <v>10.639965838986265</v>
      </c>
      <c r="AC50" s="2">
        <v>5.3391969606412895</v>
      </c>
      <c r="AD50" s="2">
        <v>5.4227264533380692</v>
      </c>
      <c r="AE50" s="2">
        <v>4.6509192477435981</v>
      </c>
      <c r="AF50" s="2">
        <v>4.6509192477435981</v>
      </c>
      <c r="AG50" s="2">
        <v>4.8165328177767686</v>
      </c>
      <c r="AH50" s="2">
        <v>5.3391969606412895</v>
      </c>
      <c r="AI50" s="2">
        <v>4.6509192477435981</v>
      </c>
      <c r="AJ50" s="2">
        <v>4.6509192477435981</v>
      </c>
      <c r="AK50" s="2">
        <v>4.8165328177767686</v>
      </c>
      <c r="AL50" s="2">
        <v>4.6509192477435981</v>
      </c>
      <c r="AM50" s="2">
        <v>5.3391969606412895</v>
      </c>
      <c r="AN50" s="2">
        <v>5.4227264533380692</v>
      </c>
      <c r="AO50" s="2">
        <v>4.6283317476834345</v>
      </c>
      <c r="AP50" s="2">
        <v>4.6283317476834345</v>
      </c>
      <c r="AQ50" s="2">
        <v>4.6283317476834345</v>
      </c>
      <c r="AR50" s="90">
        <v>4.8169382391322104</v>
      </c>
      <c r="AS50" s="2">
        <v>6.6835580037202158</v>
      </c>
      <c r="AT50" s="12">
        <v>5.5592985928034722</v>
      </c>
      <c r="AU50" s="2">
        <v>7.4618039474425881</v>
      </c>
      <c r="AV50" s="2">
        <v>7.2963722576691037</v>
      </c>
      <c r="AW50" s="2">
        <v>6.9604751314041238</v>
      </c>
      <c r="AX50" s="2">
        <v>5.4858345954945502</v>
      </c>
      <c r="AY50" s="2">
        <v>4.6509192477435981</v>
      </c>
      <c r="AZ50" s="2">
        <v>5.5586947161383495</v>
      </c>
      <c r="BA50" s="2">
        <v>7.6128906059926322</v>
      </c>
      <c r="BB50" s="2">
        <v>7.3336692417549791</v>
      </c>
      <c r="BC50" s="2">
        <v>5.7838425525957842</v>
      </c>
      <c r="BD50" s="2">
        <v>5.5571568725435814</v>
      </c>
      <c r="BE50" s="721"/>
      <c r="BF50" s="721"/>
      <c r="BG50" s="721"/>
    </row>
    <row r="51" spans="1:83" s="103" customFormat="1">
      <c r="A51">
        <v>2013</v>
      </c>
      <c r="B51" s="2">
        <v>4.8598794329401471</v>
      </c>
      <c r="C51" s="2">
        <v>5.4192849150509081</v>
      </c>
      <c r="D51" s="2">
        <v>5.5040673501381399</v>
      </c>
      <c r="E51" s="2">
        <v>5.5029762419194688</v>
      </c>
      <c r="F51" s="2">
        <v>5.5029762419194688</v>
      </c>
      <c r="G51" s="2">
        <v>4.6977567238986859</v>
      </c>
      <c r="H51" s="2">
        <v>7.6089162268740704</v>
      </c>
      <c r="I51" s="2">
        <v>6.1464016832708639</v>
      </c>
      <c r="J51" s="2">
        <v>7.9398481585053249</v>
      </c>
      <c r="K51" s="2">
        <v>6.1464016832708639</v>
      </c>
      <c r="L51" s="2">
        <v>4.8887808100434196</v>
      </c>
      <c r="M51" s="761">
        <v>4.7206830364597518</v>
      </c>
      <c r="N51" s="2">
        <v>4.6977567238986859</v>
      </c>
      <c r="O51" s="761">
        <v>4.7206830364597518</v>
      </c>
      <c r="P51" s="2">
        <v>5.5040673501381399</v>
      </c>
      <c r="Q51" s="2">
        <v>5.5029762419194688</v>
      </c>
      <c r="R51" s="761">
        <v>4.7206704513815163</v>
      </c>
      <c r="S51" s="761">
        <v>4.7206830364597518</v>
      </c>
      <c r="T51" s="2">
        <v>4.8887808100434196</v>
      </c>
      <c r="U51" s="2">
        <v>5.4192849150509081</v>
      </c>
      <c r="V51" s="2">
        <v>7.6089162268740704</v>
      </c>
      <c r="W51" s="2">
        <v>5.5040673501381399</v>
      </c>
      <c r="X51" s="2">
        <v>5.5040673501381399</v>
      </c>
      <c r="Y51" s="761">
        <v>4.7206830364597518</v>
      </c>
      <c r="Z51" s="761">
        <v>4.7206830364597518</v>
      </c>
      <c r="AA51" s="2">
        <v>5.8168293134535585</v>
      </c>
      <c r="AB51" s="2">
        <v>11.533722969461113</v>
      </c>
      <c r="AC51" s="2">
        <v>5.4192849150509081</v>
      </c>
      <c r="AD51" s="2">
        <v>5.5040673501381399</v>
      </c>
      <c r="AE51" s="2">
        <v>4.7206830364597518</v>
      </c>
      <c r="AF51" s="2">
        <v>4.7206830364597518</v>
      </c>
      <c r="AG51" s="2">
        <v>4.8887808100434196</v>
      </c>
      <c r="AH51" s="2">
        <v>5.4192849150509081</v>
      </c>
      <c r="AI51" s="2">
        <v>4.7206830364597518</v>
      </c>
      <c r="AJ51" s="2">
        <v>4.7206830364597518</v>
      </c>
      <c r="AK51" s="2">
        <v>4.8887808100434196</v>
      </c>
      <c r="AL51" s="2">
        <v>4.7206830364597518</v>
      </c>
      <c r="AM51" s="2">
        <v>5.4192849150509081</v>
      </c>
      <c r="AN51" s="2">
        <v>5.5040673501381399</v>
      </c>
      <c r="AO51" s="2">
        <v>4.6977567238986859</v>
      </c>
      <c r="AP51" s="2">
        <v>4.6977567238986859</v>
      </c>
      <c r="AQ51" s="2">
        <v>4.6977567238986859</v>
      </c>
      <c r="AR51" s="90">
        <v>4.8885695198369188</v>
      </c>
      <c r="AS51" s="2">
        <v>6.7710850615919576</v>
      </c>
      <c r="AT51" s="12">
        <v>5.5978105844351882</v>
      </c>
      <c r="AU51" s="2">
        <v>7.5838943470025013</v>
      </c>
      <c r="AV51" s="2">
        <v>7.4145345725358052</v>
      </c>
      <c r="AW51" s="2">
        <v>7.1530579930557812</v>
      </c>
      <c r="AX51" s="2">
        <v>5.5566018617764295</v>
      </c>
      <c r="AY51" s="2">
        <v>4.7206830364597518</v>
      </c>
      <c r="AZ51" s="2">
        <v>5.6420751368804245</v>
      </c>
      <c r="BA51" s="2">
        <v>7.7376758265608876</v>
      </c>
      <c r="BB51" s="2">
        <v>7.4541862773900682</v>
      </c>
      <c r="BC51" s="2">
        <v>5.8579625334072549</v>
      </c>
      <c r="BD51" s="2">
        <v>5.6314088943900753</v>
      </c>
      <c r="BE51" s="721"/>
      <c r="BF51" s="721"/>
      <c r="BG51" s="721"/>
    </row>
    <row r="52" spans="1:83" s="103" customFormat="1">
      <c r="A52">
        <v>2014</v>
      </c>
      <c r="B52" s="2">
        <v>4.9327776244342489</v>
      </c>
      <c r="C52" s="2">
        <v>5.500574188776671</v>
      </c>
      <c r="D52" s="2">
        <v>5.5866283603902112</v>
      </c>
      <c r="E52" s="2">
        <v>5.5855208855482603</v>
      </c>
      <c r="F52" s="2">
        <v>5.5855208855482603</v>
      </c>
      <c r="G52" s="2">
        <v>4.7682230747571657</v>
      </c>
      <c r="H52" s="2">
        <v>7.7230499702771809</v>
      </c>
      <c r="I52" s="2">
        <v>6.3049788466992522</v>
      </c>
      <c r="J52" s="2">
        <v>8.0329664468318089</v>
      </c>
      <c r="K52" s="2">
        <v>6.3049788466992522</v>
      </c>
      <c r="L52" s="2">
        <v>4.9621125221940705</v>
      </c>
      <c r="M52" s="761">
        <v>4.7914932820066474</v>
      </c>
      <c r="N52" s="2">
        <v>4.7682230747571657</v>
      </c>
      <c r="O52" s="761">
        <v>4.7914932820066474</v>
      </c>
      <c r="P52" s="2">
        <v>5.5866283603902112</v>
      </c>
      <c r="Q52" s="2">
        <v>5.5855208855482603</v>
      </c>
      <c r="R52" s="761">
        <v>4.7914805081522385</v>
      </c>
      <c r="S52" s="761">
        <v>4.7914932820066474</v>
      </c>
      <c r="T52" s="2">
        <v>4.9621125221940705</v>
      </c>
      <c r="U52" s="2">
        <v>5.500574188776671</v>
      </c>
      <c r="V52" s="2">
        <v>7.7230499702771809</v>
      </c>
      <c r="W52" s="2">
        <v>5.5866283603902112</v>
      </c>
      <c r="X52" s="2">
        <v>5.5866283603902112</v>
      </c>
      <c r="Y52" s="761">
        <v>4.7914932820066474</v>
      </c>
      <c r="Z52" s="761">
        <v>4.7914932820066474</v>
      </c>
      <c r="AA52" s="2">
        <v>5.8604555333044601</v>
      </c>
      <c r="AB52" s="2">
        <v>11.199245003346741</v>
      </c>
      <c r="AC52" s="2">
        <v>5.500574188776671</v>
      </c>
      <c r="AD52" s="2">
        <v>5.5866283603902112</v>
      </c>
      <c r="AE52" s="2">
        <v>4.7914932820066474</v>
      </c>
      <c r="AF52" s="2">
        <v>4.7914932820066474</v>
      </c>
      <c r="AG52" s="2">
        <v>4.9621125221940705</v>
      </c>
      <c r="AH52" s="2">
        <v>5.500574188776671</v>
      </c>
      <c r="AI52" s="2">
        <v>4.7914932820066474</v>
      </c>
      <c r="AJ52" s="2">
        <v>4.7914932820066474</v>
      </c>
      <c r="AK52" s="2">
        <v>4.9621125221940705</v>
      </c>
      <c r="AL52" s="2">
        <v>4.7914932820066474</v>
      </c>
      <c r="AM52" s="2">
        <v>5.500574188776671</v>
      </c>
      <c r="AN52" s="2">
        <v>5.5866283603902112</v>
      </c>
      <c r="AO52" s="2">
        <v>4.7682230747571657</v>
      </c>
      <c r="AP52" s="2">
        <v>4.7682230747571657</v>
      </c>
      <c r="AQ52" s="2">
        <v>4.7682230747571657</v>
      </c>
      <c r="AR52" s="90">
        <v>4.9615048576102589</v>
      </c>
      <c r="AS52" s="2">
        <v>6.8218815028746329</v>
      </c>
      <c r="AT52" s="12">
        <v>5.659229769675008</v>
      </c>
      <c r="AU52" s="2">
        <v>7.6783667083728613</v>
      </c>
      <c r="AV52" s="2">
        <v>7.5095834546878786</v>
      </c>
      <c r="AW52" s="2">
        <v>7.1786118694917489</v>
      </c>
      <c r="AX52" s="2">
        <v>5.6341164577482097</v>
      </c>
      <c r="AY52" s="2">
        <v>4.7914932820066474</v>
      </c>
      <c r="AZ52" s="2">
        <v>5.7267062639336306</v>
      </c>
      <c r="BA52" s="2">
        <v>7.8334341173046891</v>
      </c>
      <c r="BB52" s="2">
        <v>7.546741649968955</v>
      </c>
      <c r="BC52" s="2">
        <v>5.929930027211971</v>
      </c>
      <c r="BD52" s="2">
        <v>5.710396021861893</v>
      </c>
      <c r="BE52" s="721"/>
      <c r="BF52" s="721"/>
      <c r="BG52" s="721"/>
    </row>
    <row r="53" spans="1:83" s="103" customFormat="1">
      <c r="A53">
        <v>2015</v>
      </c>
      <c r="B53" s="2">
        <v>4.9870381783030249</v>
      </c>
      <c r="C53" s="2">
        <v>5.5610805048532139</v>
      </c>
      <c r="D53" s="2">
        <v>5.6480812723545029</v>
      </c>
      <c r="E53" s="2">
        <v>5.6469616152892907</v>
      </c>
      <c r="F53" s="2">
        <v>5.6469616152892907</v>
      </c>
      <c r="G53" s="2">
        <v>4.8206735285794942</v>
      </c>
      <c r="H53" s="2">
        <v>7.8080035199502289</v>
      </c>
      <c r="I53" s="2">
        <v>6.4127939849778084</v>
      </c>
      <c r="J53" s="2">
        <v>8.1132961113001265</v>
      </c>
      <c r="K53" s="2">
        <v>6.4127939849778084</v>
      </c>
      <c r="L53" s="2">
        <v>5.0166957599382052</v>
      </c>
      <c r="M53" s="761">
        <v>4.8441997081087198</v>
      </c>
      <c r="N53" s="2">
        <v>4.8206735285794942</v>
      </c>
      <c r="O53" s="761">
        <v>4.8441997081087198</v>
      </c>
      <c r="P53" s="2">
        <v>5.6480812723545029</v>
      </c>
      <c r="Q53" s="2">
        <v>5.6469616152892907</v>
      </c>
      <c r="R53" s="761">
        <v>4.8441867937419127</v>
      </c>
      <c r="S53" s="761">
        <v>4.8441997081087198</v>
      </c>
      <c r="T53" s="2">
        <v>5.0166957599382052</v>
      </c>
      <c r="U53" s="2">
        <v>5.5610805048532139</v>
      </c>
      <c r="V53" s="2">
        <v>7.8080035199502289</v>
      </c>
      <c r="W53" s="2">
        <v>5.6480812723545029</v>
      </c>
      <c r="X53" s="2">
        <v>5.6480812723545029</v>
      </c>
      <c r="Y53" s="761">
        <v>4.8441997081087198</v>
      </c>
      <c r="Z53" s="761">
        <v>4.8441997081087198</v>
      </c>
      <c r="AA53" s="2">
        <v>5.9190600886375044</v>
      </c>
      <c r="AB53" s="2">
        <v>10.538489548149283</v>
      </c>
      <c r="AC53" s="2">
        <v>5.5610805048532139</v>
      </c>
      <c r="AD53" s="2">
        <v>5.6480812723545029</v>
      </c>
      <c r="AE53" s="2">
        <v>4.8441997081087198</v>
      </c>
      <c r="AF53" s="2">
        <v>4.8441997081087198</v>
      </c>
      <c r="AG53" s="2">
        <v>5.0166957599382052</v>
      </c>
      <c r="AH53" s="2">
        <v>5.5610805048532139</v>
      </c>
      <c r="AI53" s="2">
        <v>4.8441997081087198</v>
      </c>
      <c r="AJ53" s="2">
        <v>4.8441997081087198</v>
      </c>
      <c r="AK53" s="2">
        <v>5.0166957599382052</v>
      </c>
      <c r="AL53" s="2">
        <v>4.8441997081087198</v>
      </c>
      <c r="AM53" s="2">
        <v>5.5610805048532139</v>
      </c>
      <c r="AN53" s="2">
        <v>5.6480812723545029</v>
      </c>
      <c r="AO53" s="2">
        <v>4.8206735285794942</v>
      </c>
      <c r="AP53" s="2">
        <v>4.8206735285794942</v>
      </c>
      <c r="AQ53" s="2">
        <v>4.8206735285794942</v>
      </c>
      <c r="AR53" s="90">
        <v>5.0160359415176465</v>
      </c>
      <c r="AS53" s="2">
        <v>6.8523395832518892</v>
      </c>
      <c r="AT53" s="12">
        <v>5.7182000226541492</v>
      </c>
      <c r="AU53" s="2">
        <v>7.7568966231055736</v>
      </c>
      <c r="AV53" s="2">
        <v>7.5873037537695174</v>
      </c>
      <c r="AW53" s="2">
        <v>7.155741604187968</v>
      </c>
      <c r="AX53" s="2">
        <v>5.6953029624793556</v>
      </c>
      <c r="AY53" s="2">
        <v>4.8441997081087198</v>
      </c>
      <c r="AZ53" s="2">
        <v>5.7897000328369002</v>
      </c>
      <c r="BA53" s="2">
        <v>7.9133266423123976</v>
      </c>
      <c r="BB53" s="2">
        <v>7.6237314305432129</v>
      </c>
      <c r="BC53" s="2">
        <v>5.9872258262325788</v>
      </c>
      <c r="BD53" s="2">
        <v>5.7651014170301158</v>
      </c>
      <c r="BE53" s="721"/>
      <c r="BF53" s="721"/>
      <c r="BG53" s="721"/>
    </row>
    <row r="54" spans="1:83" s="103" customFormat="1">
      <c r="A54">
        <v>2016</v>
      </c>
      <c r="B54" s="2">
        <v>5.0468826364426613</v>
      </c>
      <c r="C54" s="2">
        <v>5.6278134709114527</v>
      </c>
      <c r="D54" s="2">
        <v>5.7158582476227568</v>
      </c>
      <c r="E54" s="2">
        <v>5.7147251546727622</v>
      </c>
      <c r="F54" s="2">
        <v>5.7147251546727622</v>
      </c>
      <c r="G54" s="2">
        <v>4.8785216109224478</v>
      </c>
      <c r="H54" s="2">
        <v>7.9016995621896315</v>
      </c>
      <c r="I54" s="2">
        <v>6.5000079831735071</v>
      </c>
      <c r="J54" s="2">
        <v>8.2127292862224852</v>
      </c>
      <c r="K54" s="2">
        <v>6.5000079831735071</v>
      </c>
      <c r="L54" s="2">
        <v>5.076896109057464</v>
      </c>
      <c r="M54" s="761">
        <v>4.9023301046060244</v>
      </c>
      <c r="N54" s="2">
        <v>4.8785216109224478</v>
      </c>
      <c r="O54" s="761">
        <v>4.9023301046060244</v>
      </c>
      <c r="P54" s="2">
        <v>5.7158582476227568</v>
      </c>
      <c r="Q54" s="2">
        <v>5.7147251546727622</v>
      </c>
      <c r="R54" s="761">
        <v>4.9023170352668162</v>
      </c>
      <c r="S54" s="761">
        <v>4.9023301046060244</v>
      </c>
      <c r="T54" s="2">
        <v>5.076896109057464</v>
      </c>
      <c r="U54" s="2">
        <v>5.6278134709114527</v>
      </c>
      <c r="V54" s="2">
        <v>7.9016995621896315</v>
      </c>
      <c r="W54" s="2">
        <v>5.7158582476227568</v>
      </c>
      <c r="X54" s="2">
        <v>5.7158582476227568</v>
      </c>
      <c r="Y54" s="761">
        <v>4.9023301046060244</v>
      </c>
      <c r="Z54" s="761">
        <v>4.9023301046060244</v>
      </c>
      <c r="AA54" s="2">
        <v>5.9916016215848504</v>
      </c>
      <c r="AB54" s="2">
        <v>7.2926347673193028</v>
      </c>
      <c r="AC54" s="2">
        <v>5.6278134709114527</v>
      </c>
      <c r="AD54" s="2">
        <v>5.7158582476227568</v>
      </c>
      <c r="AE54" s="2">
        <v>4.9023301046060244</v>
      </c>
      <c r="AF54" s="2">
        <v>4.9023301046060244</v>
      </c>
      <c r="AG54" s="2">
        <v>5.076896109057464</v>
      </c>
      <c r="AH54" s="2">
        <v>5.6278134709114527</v>
      </c>
      <c r="AI54" s="2">
        <v>4.9023301046060244</v>
      </c>
      <c r="AJ54" s="2">
        <v>4.9023301046060244</v>
      </c>
      <c r="AK54" s="2">
        <v>5.076896109057464</v>
      </c>
      <c r="AL54" s="2">
        <v>4.9023301046060244</v>
      </c>
      <c r="AM54" s="2">
        <v>5.6278134709114527</v>
      </c>
      <c r="AN54" s="2">
        <v>5.7158582476227568</v>
      </c>
      <c r="AO54" s="2">
        <v>4.8785216109224478</v>
      </c>
      <c r="AP54" s="2">
        <v>4.8785216109224478</v>
      </c>
      <c r="AQ54" s="2">
        <v>4.8785216109224478</v>
      </c>
      <c r="AR54" s="90">
        <v>5.0762383364661936</v>
      </c>
      <c r="AS54" s="2">
        <v>6.8050512560989374</v>
      </c>
      <c r="AT54" s="12">
        <v>5.7876623695052567</v>
      </c>
      <c r="AU54" s="2">
        <v>7.851510440551519</v>
      </c>
      <c r="AV54" s="2">
        <v>7.6796132066993339</v>
      </c>
      <c r="AW54" s="2">
        <v>6.935382535950108</v>
      </c>
      <c r="AX54" s="2">
        <v>5.7638503852963998</v>
      </c>
      <c r="AY54" s="2">
        <v>4.9023301046060244</v>
      </c>
      <c r="AZ54" s="2">
        <v>5.8591764332309433</v>
      </c>
      <c r="BA54" s="2">
        <v>8.0099061964737235</v>
      </c>
      <c r="BB54" s="2">
        <v>7.7167664806423222</v>
      </c>
      <c r="BC54" s="2">
        <v>6.025295575053625</v>
      </c>
      <c r="BD54" s="2">
        <v>5.8054519228373538</v>
      </c>
      <c r="BE54" s="721"/>
      <c r="BF54" s="721"/>
      <c r="BG54" s="721"/>
    </row>
    <row r="55" spans="1:83" s="103" customFormat="1">
      <c r="A55">
        <v>2017</v>
      </c>
      <c r="B55" s="2">
        <v>5.132679641262186</v>
      </c>
      <c r="C55" s="2">
        <v>5.7234862999169467</v>
      </c>
      <c r="D55" s="2">
        <v>5.813027837832343</v>
      </c>
      <c r="E55" s="2">
        <v>5.8118754823021987</v>
      </c>
      <c r="F55" s="2">
        <v>5.8118754823021987</v>
      </c>
      <c r="G55" s="2">
        <v>4.9614564783081292</v>
      </c>
      <c r="H55" s="2">
        <v>8.0360284547468552</v>
      </c>
      <c r="I55" s="2">
        <v>6.6488581659881802</v>
      </c>
      <c r="J55" s="2">
        <v>8.368929744513725</v>
      </c>
      <c r="K55" s="2">
        <v>6.6488581659881802</v>
      </c>
      <c r="L55" s="2">
        <v>5.1632033429114408</v>
      </c>
      <c r="M55" s="761">
        <v>4.9856697163843267</v>
      </c>
      <c r="N55" s="2">
        <v>4.9614564783081292</v>
      </c>
      <c r="O55" s="761">
        <v>4.9856697163843267</v>
      </c>
      <c r="P55" s="2">
        <v>5.813027837832343</v>
      </c>
      <c r="Q55" s="2">
        <v>5.8118754823021987</v>
      </c>
      <c r="R55" s="761">
        <v>4.9856564248663515</v>
      </c>
      <c r="S55" s="761">
        <v>4.9856697163843267</v>
      </c>
      <c r="T55" s="2">
        <v>5.1632033429114408</v>
      </c>
      <c r="U55" s="2">
        <v>5.7234862999169467</v>
      </c>
      <c r="V55" s="2">
        <v>8.0360284547468552</v>
      </c>
      <c r="W55" s="2">
        <v>5.813027837832343</v>
      </c>
      <c r="X55" s="2">
        <v>5.813027837832343</v>
      </c>
      <c r="Y55" s="761">
        <v>4.9856697163843267</v>
      </c>
      <c r="Z55" s="761">
        <v>4.9856697163843267</v>
      </c>
      <c r="AA55" s="2">
        <v>6.1055577604728226</v>
      </c>
      <c r="AB55" s="2">
        <v>7.730192853358461</v>
      </c>
      <c r="AC55" s="2">
        <v>5.7234862999169467</v>
      </c>
      <c r="AD55" s="2">
        <v>5.813027837832343</v>
      </c>
      <c r="AE55" s="2">
        <v>4.9856697163843267</v>
      </c>
      <c r="AF55" s="2">
        <v>4.9856697163843267</v>
      </c>
      <c r="AG55" s="2">
        <v>5.1632033429114408</v>
      </c>
      <c r="AH55" s="2">
        <v>5.7234862999169467</v>
      </c>
      <c r="AI55" s="2">
        <v>4.9856697163843267</v>
      </c>
      <c r="AJ55" s="2">
        <v>4.9856697163843267</v>
      </c>
      <c r="AK55" s="2">
        <v>5.1632033429114408</v>
      </c>
      <c r="AL55" s="2">
        <v>4.9856697163843267</v>
      </c>
      <c r="AM55" s="2">
        <v>5.7234862999169467</v>
      </c>
      <c r="AN55" s="2">
        <v>5.813027837832343</v>
      </c>
      <c r="AO55" s="2">
        <v>4.9614564783081292</v>
      </c>
      <c r="AP55" s="2">
        <v>4.9614564783081292</v>
      </c>
      <c r="AQ55" s="2">
        <v>4.9614564783081292</v>
      </c>
      <c r="AR55" s="90">
        <v>5.1626134410091735</v>
      </c>
      <c r="AS55" s="2">
        <v>6.9483868869820018</v>
      </c>
      <c r="AT55" s="12">
        <v>5.8928159766162418</v>
      </c>
      <c r="AU55" s="2">
        <v>7.9972439026511042</v>
      </c>
      <c r="AV55" s="2">
        <v>7.8204096737861111</v>
      </c>
      <c r="AW55" s="2">
        <v>7.1045099333077646</v>
      </c>
      <c r="AX55" s="2">
        <v>5.8634653033279802</v>
      </c>
      <c r="AY55" s="2">
        <v>4.9856697163843267</v>
      </c>
      <c r="AZ55" s="2">
        <v>5.9587824325958687</v>
      </c>
      <c r="BA55" s="2">
        <v>8.1591652811716848</v>
      </c>
      <c r="BB55" s="2">
        <v>7.8603859764660973</v>
      </c>
      <c r="BC55" s="2">
        <v>6.1351514900679964</v>
      </c>
      <c r="BD55" s="2">
        <v>5.9091157610458467</v>
      </c>
      <c r="BE55" s="721"/>
      <c r="BF55" s="721"/>
      <c r="BG55" s="721"/>
    </row>
    <row r="56" spans="1:83" s="103" customFormat="1">
      <c r="A56">
        <v>2018</v>
      </c>
      <c r="B56" s="2">
        <v>5.2455985933699543</v>
      </c>
      <c r="C56" s="2">
        <v>5.8494029985151199</v>
      </c>
      <c r="D56" s="2">
        <v>5.9409144502646543</v>
      </c>
      <c r="E56" s="2">
        <v>5.9397367429128476</v>
      </c>
      <c r="F56" s="2">
        <v>5.9397367429128476</v>
      </c>
      <c r="G56" s="2">
        <v>5.0706085208309082</v>
      </c>
      <c r="H56" s="2">
        <v>8.2128210807512865</v>
      </c>
      <c r="I56" s="2">
        <v>6.7951330456399202</v>
      </c>
      <c r="J56" s="2">
        <v>8.5636046861857622</v>
      </c>
      <c r="K56" s="2">
        <v>6.7951330456399202</v>
      </c>
      <c r="L56" s="2">
        <v>5.2767938164554922</v>
      </c>
      <c r="M56" s="761">
        <v>5.0953544501447823</v>
      </c>
      <c r="N56" s="2">
        <v>5.0706085208309082</v>
      </c>
      <c r="O56" s="761">
        <v>5.0953544501447823</v>
      </c>
      <c r="P56" s="2">
        <v>5.9409144502646543</v>
      </c>
      <c r="Q56" s="2">
        <v>5.9397367429128476</v>
      </c>
      <c r="R56" s="761">
        <v>5.0953408662134114</v>
      </c>
      <c r="S56" s="761">
        <v>5.0953544501447823</v>
      </c>
      <c r="T56" s="2">
        <v>5.2767938164554922</v>
      </c>
      <c r="U56" s="2">
        <v>5.8494029985151199</v>
      </c>
      <c r="V56" s="2">
        <v>8.2128210807512865</v>
      </c>
      <c r="W56" s="2">
        <v>5.9409144502646543</v>
      </c>
      <c r="X56" s="2">
        <v>5.9409144502646543</v>
      </c>
      <c r="Y56" s="761">
        <v>5.0953544501447823</v>
      </c>
      <c r="Z56" s="761">
        <v>5.0953544501447823</v>
      </c>
      <c r="AA56" s="2">
        <v>6.2245688010724196</v>
      </c>
      <c r="AB56" s="2">
        <v>8.5001200615529626</v>
      </c>
      <c r="AC56" s="2">
        <v>5.8494029985151199</v>
      </c>
      <c r="AD56" s="2">
        <v>5.9409144502646543</v>
      </c>
      <c r="AE56" s="2">
        <v>5.0953544501447823</v>
      </c>
      <c r="AF56" s="2">
        <v>5.0953544501447823</v>
      </c>
      <c r="AG56" s="2">
        <v>5.2767938164554922</v>
      </c>
      <c r="AH56" s="2">
        <v>5.8494029985151199</v>
      </c>
      <c r="AI56" s="2">
        <v>5.0953544501447823</v>
      </c>
      <c r="AJ56" s="2">
        <v>5.0953544501447823</v>
      </c>
      <c r="AK56" s="2">
        <v>5.2767938164554922</v>
      </c>
      <c r="AL56" s="2">
        <v>5.0953544501447823</v>
      </c>
      <c r="AM56" s="2">
        <v>5.8494029985151199</v>
      </c>
      <c r="AN56" s="2">
        <v>5.9409144502646543</v>
      </c>
      <c r="AO56" s="2">
        <v>5.0706085208309082</v>
      </c>
      <c r="AP56" s="2">
        <v>5.0706085208309082</v>
      </c>
      <c r="AQ56" s="2">
        <v>5.0706085208309082</v>
      </c>
      <c r="AR56" s="90">
        <v>5.2760880149730394</v>
      </c>
      <c r="AS56" s="2">
        <v>7.1288610347776116</v>
      </c>
      <c r="AT56" s="12">
        <v>6.0129468741321856</v>
      </c>
      <c r="AU56" s="2">
        <v>8.1811580203705514</v>
      </c>
      <c r="AV56" s="2">
        <v>7.998996682872634</v>
      </c>
      <c r="AW56" s="2">
        <v>7.3342135423071184</v>
      </c>
      <c r="AX56" s="2">
        <v>5.9904029629112161</v>
      </c>
      <c r="AY56" s="2">
        <v>5.0953544501447823</v>
      </c>
      <c r="AZ56" s="2">
        <v>6.0898756461129775</v>
      </c>
      <c r="BA56" s="2">
        <v>8.3468610426926446</v>
      </c>
      <c r="BB56" s="2">
        <v>8.0411619246194093</v>
      </c>
      <c r="BC56" s="2">
        <v>6.2761548023000095</v>
      </c>
      <c r="BD56" s="2">
        <v>6.045095562756611</v>
      </c>
      <c r="BE56" s="721"/>
      <c r="BF56" s="721"/>
      <c r="BG56" s="721"/>
    </row>
    <row r="57" spans="1:83" s="103" customFormat="1">
      <c r="A57">
        <v>2019</v>
      </c>
      <c r="B57" s="2">
        <v>5.3505105652373537</v>
      </c>
      <c r="C57" s="2">
        <v>5.9663910584854225</v>
      </c>
      <c r="D57" s="2">
        <v>6.0597327392699478</v>
      </c>
      <c r="E57" s="2">
        <v>6.0585314777711048</v>
      </c>
      <c r="F57" s="2">
        <v>6.0585314777711048</v>
      </c>
      <c r="G57" s="2">
        <v>5.1720206912475266</v>
      </c>
      <c r="H57" s="2">
        <v>8.377077502366312</v>
      </c>
      <c r="I57" s="2">
        <v>6.9310357065527191</v>
      </c>
      <c r="J57" s="2">
        <v>8.782052315351649</v>
      </c>
      <c r="K57" s="2">
        <v>6.9310357065527191</v>
      </c>
      <c r="L57" s="2">
        <v>5.3823296927846025</v>
      </c>
      <c r="M57" s="761">
        <v>5.1972615391476777</v>
      </c>
      <c r="N57" s="2">
        <v>5.1720206912475266</v>
      </c>
      <c r="O57" s="761">
        <v>5.1972615391476777</v>
      </c>
      <c r="P57" s="2">
        <v>6.0597327392699478</v>
      </c>
      <c r="Q57" s="2">
        <v>6.0585314777711048</v>
      </c>
      <c r="R57" s="761">
        <v>5.1972476835376797</v>
      </c>
      <c r="S57" s="761">
        <v>5.1972615391476777</v>
      </c>
      <c r="T57" s="2">
        <v>5.3823296927846025</v>
      </c>
      <c r="U57" s="2">
        <v>5.9663910584854225</v>
      </c>
      <c r="V57" s="2">
        <v>8.377077502366312</v>
      </c>
      <c r="W57" s="2">
        <v>6.0597327392699478</v>
      </c>
      <c r="X57" s="2">
        <v>6.0597327392699478</v>
      </c>
      <c r="Y57" s="761">
        <v>5.1972615391476777</v>
      </c>
      <c r="Z57" s="761">
        <v>5.1972615391476777</v>
      </c>
      <c r="AA57" s="2">
        <v>6.3428356082927948</v>
      </c>
      <c r="AB57" s="2">
        <v>10.319145754725296</v>
      </c>
      <c r="AC57" s="2">
        <v>5.9663910584854225</v>
      </c>
      <c r="AD57" s="2">
        <v>6.0597327392699478</v>
      </c>
      <c r="AE57" s="2">
        <v>5.1972615391476777</v>
      </c>
      <c r="AF57" s="2">
        <v>5.1972615391476777</v>
      </c>
      <c r="AG57" s="2">
        <v>5.3823296927846025</v>
      </c>
      <c r="AH57" s="2">
        <v>5.9663910584854225</v>
      </c>
      <c r="AI57" s="2">
        <v>5.1972615391476777</v>
      </c>
      <c r="AJ57" s="2">
        <v>5.1972615391476777</v>
      </c>
      <c r="AK57" s="2">
        <v>5.3823296927846025</v>
      </c>
      <c r="AL57" s="2">
        <v>5.1972615391476777</v>
      </c>
      <c r="AM57" s="2">
        <v>5.9663910584854225</v>
      </c>
      <c r="AN57" s="2">
        <v>6.0597327392699478</v>
      </c>
      <c r="AO57" s="2">
        <v>5.1720206912475266</v>
      </c>
      <c r="AP57" s="2">
        <v>5.1720206912475266</v>
      </c>
      <c r="AQ57" s="2">
        <v>5.1720206912475266</v>
      </c>
      <c r="AR57" s="90">
        <v>5.3815682503387761</v>
      </c>
      <c r="AS57" s="2">
        <v>7.3647123191721535</v>
      </c>
      <c r="AT57" s="12">
        <v>6.1293227963495358</v>
      </c>
      <c r="AU57" s="2">
        <v>8.3791479311624659</v>
      </c>
      <c r="AV57" s="2">
        <v>8.1877140245603641</v>
      </c>
      <c r="AW57" s="2">
        <v>7.6795267210306548</v>
      </c>
      <c r="AX57" s="2">
        <v>6.1093723657546324</v>
      </c>
      <c r="AY57" s="2">
        <v>5.1972615391476777</v>
      </c>
      <c r="AZ57" s="2">
        <v>6.2116731590352368</v>
      </c>
      <c r="BA57" s="2">
        <v>8.5487861132518379</v>
      </c>
      <c r="BB57" s="2">
        <v>8.2360875051664646</v>
      </c>
      <c r="BC57" s="2">
        <v>6.4296768753063542</v>
      </c>
      <c r="BD57" s="2">
        <v>6.1847651371133372</v>
      </c>
      <c r="BE57" s="721"/>
      <c r="BF57" s="721"/>
      <c r="BG57" s="721"/>
    </row>
    <row r="58" spans="1:83" s="103" customFormat="1">
      <c r="A58">
        <v>2020</v>
      </c>
      <c r="B58" s="2">
        <v>5.4575207765421005</v>
      </c>
      <c r="C58" s="2">
        <v>6.0857188796551309</v>
      </c>
      <c r="D58" s="2">
        <v>6.1809273940553471</v>
      </c>
      <c r="E58" s="2">
        <v>6.179702107326527</v>
      </c>
      <c r="F58" s="2">
        <v>6.179702107326527</v>
      </c>
      <c r="G58" s="2">
        <v>5.2754611050724769</v>
      </c>
      <c r="H58" s="2">
        <v>8.5446190524136387</v>
      </c>
      <c r="I58" s="2">
        <v>7.0696564206837733</v>
      </c>
      <c r="J58" s="2">
        <v>9.0435283398796944</v>
      </c>
      <c r="K58" s="2">
        <v>7.0696564206837733</v>
      </c>
      <c r="L58" s="2">
        <v>5.489976286640295</v>
      </c>
      <c r="M58" s="761">
        <v>5.3012067699306318</v>
      </c>
      <c r="N58" s="2">
        <v>5.2754611050724769</v>
      </c>
      <c r="O58" s="761">
        <v>5.3012067699306318</v>
      </c>
      <c r="P58" s="2">
        <v>6.1809273940553471</v>
      </c>
      <c r="Q58" s="2">
        <v>6.179702107326527</v>
      </c>
      <c r="R58" s="761">
        <v>5.301192637208433</v>
      </c>
      <c r="S58" s="761">
        <v>5.3012067699306318</v>
      </c>
      <c r="T58" s="2">
        <v>5.489976286640295</v>
      </c>
      <c r="U58" s="2">
        <v>6.0857188796551309</v>
      </c>
      <c r="V58" s="2">
        <v>8.5446190524136387</v>
      </c>
      <c r="W58" s="2">
        <v>6.1809273940553471</v>
      </c>
      <c r="X58" s="2">
        <v>6.1809273940553471</v>
      </c>
      <c r="Y58" s="761">
        <v>5.3012067699306318</v>
      </c>
      <c r="Z58" s="761">
        <v>5.3012067699306318</v>
      </c>
      <c r="AA58" s="2">
        <v>6.3725407787531259</v>
      </c>
      <c r="AB58" s="2">
        <v>10.24691173444222</v>
      </c>
      <c r="AC58" s="2">
        <v>6.0857188796551309</v>
      </c>
      <c r="AD58" s="2">
        <v>6.1809273940553471</v>
      </c>
      <c r="AE58" s="2">
        <v>5.3012067699306318</v>
      </c>
      <c r="AF58" s="2">
        <v>5.3012067699306318</v>
      </c>
      <c r="AG58" s="2">
        <v>5.489976286640295</v>
      </c>
      <c r="AH58" s="2">
        <v>6.0857188796551309</v>
      </c>
      <c r="AI58" s="2">
        <v>5.3012067699306318</v>
      </c>
      <c r="AJ58" s="2">
        <v>5.3012067699306318</v>
      </c>
      <c r="AK58" s="2">
        <v>5.489976286640295</v>
      </c>
      <c r="AL58" s="2">
        <v>5.3012067699306318</v>
      </c>
      <c r="AM58" s="2">
        <v>6.0857188796551309</v>
      </c>
      <c r="AN58" s="2">
        <v>6.1809273940553471</v>
      </c>
      <c r="AO58" s="2">
        <v>5.2754611050724769</v>
      </c>
      <c r="AP58" s="2">
        <v>5.2754611050724769</v>
      </c>
      <c r="AQ58" s="2">
        <v>5.2754611050724769</v>
      </c>
      <c r="AR58" s="90">
        <v>5.4885088989995205</v>
      </c>
      <c r="AS58" s="2">
        <v>7.431311163973839</v>
      </c>
      <c r="AT58" s="12">
        <v>6.1922125469084524</v>
      </c>
      <c r="AU58" s="2">
        <v>8.6076886204178304</v>
      </c>
      <c r="AV58" s="2">
        <v>8.4033930554169913</v>
      </c>
      <c r="AW58" s="2">
        <v>7.7735108806544462</v>
      </c>
      <c r="AX58" s="2">
        <v>6.2184592225266835</v>
      </c>
      <c r="AY58" s="2">
        <v>5.3012067699306318</v>
      </c>
      <c r="AZ58" s="2">
        <v>6.3359066222159415</v>
      </c>
      <c r="BA58" s="2">
        <v>8.7817048154366759</v>
      </c>
      <c r="BB58" s="2">
        <v>8.4612791128048599</v>
      </c>
      <c r="BC58" s="2">
        <v>6.5211182470800546</v>
      </c>
      <c r="BD58" s="2">
        <v>6.2963843933251118</v>
      </c>
      <c r="BE58" s="721"/>
      <c r="BF58" s="721"/>
      <c r="BG58" s="721"/>
    </row>
    <row r="59" spans="1:83" s="103" customFormat="1">
      <c r="A59">
        <v>2021</v>
      </c>
      <c r="B59" s="2">
        <v>5.5666711920729428</v>
      </c>
      <c r="C59" s="2">
        <v>6.2074332572482334</v>
      </c>
      <c r="D59" s="2">
        <v>6.3045459419364542</v>
      </c>
      <c r="E59" s="2">
        <v>6.3032961494730575</v>
      </c>
      <c r="F59" s="2">
        <v>6.3032961494730575</v>
      </c>
      <c r="G59" s="2">
        <v>5.3809703271739266</v>
      </c>
      <c r="H59" s="2">
        <v>8.715511433461911</v>
      </c>
      <c r="I59" s="2">
        <v>7.2110495490974493</v>
      </c>
      <c r="J59" s="2">
        <v>9.2897076314928686</v>
      </c>
      <c r="K59" s="2">
        <v>7.2110495490974493</v>
      </c>
      <c r="L59" s="2">
        <v>5.5997758123731014</v>
      </c>
      <c r="M59" s="761">
        <v>5.4072309053292447</v>
      </c>
      <c r="N59" s="2">
        <v>5.3809703271739266</v>
      </c>
      <c r="O59" s="761">
        <v>5.4072309053292447</v>
      </c>
      <c r="P59" s="2">
        <v>6.3045459419364542</v>
      </c>
      <c r="Q59" s="2">
        <v>6.3032961494730575</v>
      </c>
      <c r="R59" s="761">
        <v>5.4072164899526021</v>
      </c>
      <c r="S59" s="761">
        <v>5.4072309053292447</v>
      </c>
      <c r="T59" s="2">
        <v>5.5997758123731014</v>
      </c>
      <c r="U59" s="2">
        <v>6.2074332572482334</v>
      </c>
      <c r="V59" s="2">
        <v>8.715511433461911</v>
      </c>
      <c r="W59" s="2">
        <v>6.3045459419364542</v>
      </c>
      <c r="X59" s="2">
        <v>6.3045459419364542</v>
      </c>
      <c r="Y59" s="761">
        <v>5.4072309053292447</v>
      </c>
      <c r="Z59" s="761">
        <v>5.4072309053292447</v>
      </c>
      <c r="AA59" s="2">
        <v>6.4729082960184874</v>
      </c>
      <c r="AB59" s="2">
        <v>9.9702451176122793</v>
      </c>
      <c r="AC59" s="2">
        <v>6.2074332572482334</v>
      </c>
      <c r="AD59" s="2">
        <v>6.3045459419364542</v>
      </c>
      <c r="AE59" s="2">
        <v>5.4072309053292447</v>
      </c>
      <c r="AF59" s="2">
        <v>5.4072309053292447</v>
      </c>
      <c r="AG59" s="2">
        <v>5.5997758123731014</v>
      </c>
      <c r="AH59" s="2">
        <v>6.2074332572482334</v>
      </c>
      <c r="AI59" s="2">
        <v>5.4072309053292447</v>
      </c>
      <c r="AJ59" s="2">
        <v>5.4072309053292447</v>
      </c>
      <c r="AK59" s="2">
        <v>5.5997758123731014</v>
      </c>
      <c r="AL59" s="2">
        <v>5.4072309053292447</v>
      </c>
      <c r="AM59" s="2">
        <v>6.2074332572482334</v>
      </c>
      <c r="AN59" s="2">
        <v>6.3045459419364542</v>
      </c>
      <c r="AO59" s="2">
        <v>5.3809703271739266</v>
      </c>
      <c r="AP59" s="2">
        <v>5.3809703271739266</v>
      </c>
      <c r="AQ59" s="2">
        <v>5.3809703271739266</v>
      </c>
      <c r="AR59" s="90">
        <v>5.5980607184469733</v>
      </c>
      <c r="AS59" s="2">
        <v>7.5371157120504337</v>
      </c>
      <c r="AT59" s="12">
        <v>6.2997540087552482</v>
      </c>
      <c r="AU59" s="2">
        <v>8.8253847325023198</v>
      </c>
      <c r="AV59" s="2">
        <v>8.6107171380963567</v>
      </c>
      <c r="AW59" s="2">
        <v>7.8682300274739694</v>
      </c>
      <c r="AX59" s="2">
        <v>6.3391284237398136</v>
      </c>
      <c r="AY59" s="2">
        <v>5.4072309053292447</v>
      </c>
      <c r="AZ59" s="2">
        <v>6.4626247546602604</v>
      </c>
      <c r="BA59" s="2">
        <v>9.0031679626092327</v>
      </c>
      <c r="BB59" s="2">
        <v>8.675127345463622</v>
      </c>
      <c r="BC59" s="2">
        <v>6.6347101005367755</v>
      </c>
      <c r="BD59" s="2">
        <v>6.4146984325260421</v>
      </c>
      <c r="BE59" s="721"/>
      <c r="BF59" s="721"/>
      <c r="BG59" s="721"/>
    </row>
    <row r="60" spans="1:83" s="103" customFormat="1">
      <c r="A60">
        <v>2022</v>
      </c>
      <c r="B60" s="2">
        <v>5.6780046159144018</v>
      </c>
      <c r="C60" s="2">
        <v>6.3315819223931982</v>
      </c>
      <c r="D60" s="2">
        <v>6.4306368607751834</v>
      </c>
      <c r="E60" s="2">
        <v>6.4293620724625189</v>
      </c>
      <c r="F60" s="2">
        <v>6.4293620724625189</v>
      </c>
      <c r="G60" s="2">
        <v>5.4885897337174052</v>
      </c>
      <c r="H60" s="2">
        <v>8.8898216621311494</v>
      </c>
      <c r="I60" s="2">
        <v>7.3552705400793981</v>
      </c>
      <c r="J60" s="2">
        <v>9.5312400299116842</v>
      </c>
      <c r="K60" s="2">
        <v>7.3552705400793981</v>
      </c>
      <c r="L60" s="2">
        <v>5.7117713286205634</v>
      </c>
      <c r="M60" s="761">
        <v>5.5153755234358295</v>
      </c>
      <c r="N60" s="2">
        <v>5.4885897337174052</v>
      </c>
      <c r="O60" s="761">
        <v>5.5153755234358295</v>
      </c>
      <c r="P60" s="2">
        <v>6.4306368607751834</v>
      </c>
      <c r="Q60" s="2">
        <v>6.4293620724625189</v>
      </c>
      <c r="R60" s="761">
        <v>5.5153608197516544</v>
      </c>
      <c r="S60" s="761">
        <v>5.5153755234358295</v>
      </c>
      <c r="T60" s="2">
        <v>5.7117713286205634</v>
      </c>
      <c r="U60" s="2">
        <v>6.3315819223931982</v>
      </c>
      <c r="V60" s="2">
        <v>8.8898216621311494</v>
      </c>
      <c r="W60" s="2">
        <v>6.4306368607751834</v>
      </c>
      <c r="X60" s="2">
        <v>6.4306368607751834</v>
      </c>
      <c r="Y60" s="761">
        <v>5.5153755234358295</v>
      </c>
      <c r="Z60" s="761">
        <v>5.5153755234358295</v>
      </c>
      <c r="AA60" s="2">
        <v>6.6088393702348753</v>
      </c>
      <c r="AB60" s="2">
        <v>9.8705426664361564</v>
      </c>
      <c r="AC60" s="2">
        <v>6.3315819223931982</v>
      </c>
      <c r="AD60" s="2">
        <v>6.4306368607751834</v>
      </c>
      <c r="AE60" s="2">
        <v>5.5153755234358295</v>
      </c>
      <c r="AF60" s="2">
        <v>5.5153755234358295</v>
      </c>
      <c r="AG60" s="2">
        <v>5.7117713286205634</v>
      </c>
      <c r="AH60" s="2">
        <v>6.3315819223931982</v>
      </c>
      <c r="AI60" s="2">
        <v>5.5153755234358295</v>
      </c>
      <c r="AJ60" s="2">
        <v>5.5153755234358295</v>
      </c>
      <c r="AK60" s="2">
        <v>5.7117713286205634</v>
      </c>
      <c r="AL60" s="2">
        <v>5.5153755234358295</v>
      </c>
      <c r="AM60" s="2">
        <v>6.3315819223931982</v>
      </c>
      <c r="AN60" s="2">
        <v>6.4306368607751834</v>
      </c>
      <c r="AO60" s="2">
        <v>5.4885897337174052</v>
      </c>
      <c r="AP60" s="2">
        <v>5.4885897337174052</v>
      </c>
      <c r="AQ60" s="2">
        <v>5.4885897337174052</v>
      </c>
      <c r="AR60" s="90">
        <v>5.7100817704541411</v>
      </c>
      <c r="AS60" s="2">
        <v>7.6761623227604234</v>
      </c>
      <c r="AT60" s="12">
        <v>6.4295743030211749</v>
      </c>
      <c r="AU60" s="2">
        <v>9.0402915992496613</v>
      </c>
      <c r="AV60" s="2">
        <v>8.8160751265467532</v>
      </c>
      <c r="AW60" s="2">
        <v>7.9944798495023255</v>
      </c>
      <c r="AX60" s="2">
        <v>6.4667984701939334</v>
      </c>
      <c r="AY60" s="2">
        <v>5.5153755234358295</v>
      </c>
      <c r="AZ60" s="2">
        <v>6.5918772497534661</v>
      </c>
      <c r="BA60" s="2">
        <v>9.2212252212287922</v>
      </c>
      <c r="BB60" s="2">
        <v>8.8857280602583621</v>
      </c>
      <c r="BC60" s="2">
        <v>6.7651494250114084</v>
      </c>
      <c r="BD60" s="2">
        <v>6.5405645765890341</v>
      </c>
      <c r="BE60" s="721"/>
      <c r="BF60" s="721"/>
      <c r="BG60" s="721"/>
    </row>
    <row r="61" spans="1:83" s="103" customFormat="1">
      <c r="A61">
        <v>2023</v>
      </c>
      <c r="B61" s="2">
        <v>5.7915647082326895</v>
      </c>
      <c r="C61" s="2">
        <v>6.4582135608410622</v>
      </c>
      <c r="D61" s="2">
        <v>6.5592495979906875</v>
      </c>
      <c r="E61" s="2">
        <v>6.5579493139117693</v>
      </c>
      <c r="F61" s="2">
        <v>6.5579493139117693</v>
      </c>
      <c r="G61" s="2">
        <v>5.5983615283917532</v>
      </c>
      <c r="H61" s="2">
        <v>9.0676180953737724</v>
      </c>
      <c r="I61" s="2">
        <v>7.5023759508809862</v>
      </c>
      <c r="J61" s="2">
        <v>9.7790522706893874</v>
      </c>
      <c r="K61" s="2">
        <v>7.5023759508809862</v>
      </c>
      <c r="L61" s="2">
        <v>5.8260067551929744</v>
      </c>
      <c r="M61" s="761">
        <v>5.6256830339045463</v>
      </c>
      <c r="N61" s="2">
        <v>5.5983615283917532</v>
      </c>
      <c r="O61" s="761">
        <v>5.6256830339045463</v>
      </c>
      <c r="P61" s="2">
        <v>6.5592495979906875</v>
      </c>
      <c r="Q61" s="2">
        <v>6.5579493139117693</v>
      </c>
      <c r="R61" s="761">
        <v>5.6256680361466875</v>
      </c>
      <c r="S61" s="761">
        <v>5.6256830339045463</v>
      </c>
      <c r="T61" s="2">
        <v>5.8260067551929744</v>
      </c>
      <c r="U61" s="2">
        <v>6.4582135608410622</v>
      </c>
      <c r="V61" s="2">
        <v>9.0676180953737724</v>
      </c>
      <c r="W61" s="2">
        <v>6.5592495979906875</v>
      </c>
      <c r="X61" s="2">
        <v>6.5592495979906875</v>
      </c>
      <c r="Y61" s="761">
        <v>5.6256830339045463</v>
      </c>
      <c r="Z61" s="761">
        <v>5.6256830339045463</v>
      </c>
      <c r="AA61" s="2">
        <v>6.7476249970098072</v>
      </c>
      <c r="AB61" s="2">
        <v>10.186400031762114</v>
      </c>
      <c r="AC61" s="2">
        <v>6.4582135608410622</v>
      </c>
      <c r="AD61" s="2">
        <v>6.5592495979906875</v>
      </c>
      <c r="AE61" s="2">
        <v>5.6256830339045463</v>
      </c>
      <c r="AF61" s="2">
        <v>5.6256830339045463</v>
      </c>
      <c r="AG61" s="2">
        <v>5.8260067551929744</v>
      </c>
      <c r="AH61" s="2">
        <v>6.4582135608410622</v>
      </c>
      <c r="AI61" s="2">
        <v>5.6256830339045463</v>
      </c>
      <c r="AJ61" s="2">
        <v>5.6256830339045463</v>
      </c>
      <c r="AK61" s="2">
        <v>5.8260067551929744</v>
      </c>
      <c r="AL61" s="2">
        <v>5.6256830339045463</v>
      </c>
      <c r="AM61" s="2">
        <v>6.4582135608410622</v>
      </c>
      <c r="AN61" s="2">
        <v>6.5592495979906875</v>
      </c>
      <c r="AO61" s="2">
        <v>5.5983615283917532</v>
      </c>
      <c r="AP61" s="2">
        <v>5.5983615283917532</v>
      </c>
      <c r="AQ61" s="2">
        <v>5.5983615283917532</v>
      </c>
      <c r="AR61" s="90">
        <v>5.824344844287066</v>
      </c>
      <c r="AS61" s="2">
        <v>7.8405765906998806</v>
      </c>
      <c r="AT61" s="12">
        <v>6.5621251230863376</v>
      </c>
      <c r="AU61" s="2">
        <v>9.2600716491647219</v>
      </c>
      <c r="AV61" s="2">
        <v>9.0261560550643196</v>
      </c>
      <c r="AW61" s="2">
        <v>8.1701293530412507</v>
      </c>
      <c r="AX61" s="2">
        <v>6.5970397913836392</v>
      </c>
      <c r="AY61" s="2">
        <v>5.6256830339045463</v>
      </c>
      <c r="AZ61" s="2">
        <v>6.7237147947485356</v>
      </c>
      <c r="BA61" s="2">
        <v>9.4435700373543661</v>
      </c>
      <c r="BB61" s="2">
        <v>9.1003563363478648</v>
      </c>
      <c r="BC61" s="2">
        <v>6.9042403833422998</v>
      </c>
      <c r="BD61" s="2">
        <v>6.6731489061172597</v>
      </c>
      <c r="BE61" s="721"/>
      <c r="BF61" s="721"/>
      <c r="BG61" s="721"/>
    </row>
    <row r="62" spans="1:83" s="103" customFormat="1">
      <c r="A62">
        <v>2024</v>
      </c>
      <c r="B62" s="2">
        <v>5.9073960023973431</v>
      </c>
      <c r="C62" s="2">
        <v>6.587377832057884</v>
      </c>
      <c r="D62" s="2">
        <v>6.6904345899505016</v>
      </c>
      <c r="E62" s="2">
        <v>6.6891083001900045</v>
      </c>
      <c r="F62" s="2">
        <v>6.6891083001900045</v>
      </c>
      <c r="G62" s="2">
        <v>5.7103287589595881</v>
      </c>
      <c r="H62" s="2">
        <v>9.2489704572812474</v>
      </c>
      <c r="I62" s="2">
        <v>7.652423469898606</v>
      </c>
      <c r="J62" s="2">
        <v>10.033307629727311</v>
      </c>
      <c r="K62" s="2">
        <v>7.652423469898606</v>
      </c>
      <c r="L62" s="2">
        <v>5.9425268902968336</v>
      </c>
      <c r="M62" s="761">
        <v>5.738196694582637</v>
      </c>
      <c r="N62" s="2">
        <v>5.7103287589595881</v>
      </c>
      <c r="O62" s="761">
        <v>5.738196694582637</v>
      </c>
      <c r="P62" s="2">
        <v>6.6904345899505016</v>
      </c>
      <c r="Q62" s="2">
        <v>6.6891083001900045</v>
      </c>
      <c r="R62" s="761">
        <v>5.7381813968696216</v>
      </c>
      <c r="S62" s="761">
        <v>5.738196694582637</v>
      </c>
      <c r="T62" s="2">
        <v>5.9425268902968336</v>
      </c>
      <c r="U62" s="2">
        <v>6.587377832057884</v>
      </c>
      <c r="V62" s="2">
        <v>9.2489704572812474</v>
      </c>
      <c r="W62" s="2">
        <v>6.6904345899505016</v>
      </c>
      <c r="X62" s="2">
        <v>6.6904345899505016</v>
      </c>
      <c r="Y62" s="761">
        <v>5.738196694582637</v>
      </c>
      <c r="Z62" s="761">
        <v>5.738196694582637</v>
      </c>
      <c r="AA62" s="2">
        <v>6.8893251219470129</v>
      </c>
      <c r="AB62" s="2">
        <v>10.359568832302068</v>
      </c>
      <c r="AC62" s="2">
        <v>6.587377832057884</v>
      </c>
      <c r="AD62" s="2">
        <v>6.6904345899505016</v>
      </c>
      <c r="AE62" s="2">
        <v>5.738196694582637</v>
      </c>
      <c r="AF62" s="2">
        <v>5.738196694582637</v>
      </c>
      <c r="AG62" s="2">
        <v>5.9425268902968336</v>
      </c>
      <c r="AH62" s="2">
        <v>6.587377832057884</v>
      </c>
      <c r="AI62" s="2">
        <v>5.738196694582637</v>
      </c>
      <c r="AJ62" s="2">
        <v>5.738196694582637</v>
      </c>
      <c r="AK62" s="2">
        <v>5.9425268902968336</v>
      </c>
      <c r="AL62" s="2">
        <v>5.738196694582637</v>
      </c>
      <c r="AM62" s="2">
        <v>6.587377832057884</v>
      </c>
      <c r="AN62" s="2">
        <v>6.6904345899505016</v>
      </c>
      <c r="AO62" s="2">
        <v>5.7103287589595881</v>
      </c>
      <c r="AP62" s="2">
        <v>5.7103287589595881</v>
      </c>
      <c r="AQ62" s="2">
        <v>5.7103287589595881</v>
      </c>
      <c r="AR62" s="90">
        <v>5.9408944090261819</v>
      </c>
      <c r="AS62" s="2">
        <v>8.0002166233739747</v>
      </c>
      <c r="AT62" s="12">
        <v>6.6974085843921012</v>
      </c>
      <c r="AU62" s="2">
        <v>9.4851948088468028</v>
      </c>
      <c r="AV62" s="2">
        <v>9.2412430657548832</v>
      </c>
      <c r="AW62" s="2">
        <v>8.3323638253239221</v>
      </c>
      <c r="AX62" s="2">
        <v>6.7299041727821063</v>
      </c>
      <c r="AY62" s="2">
        <v>5.738196694582637</v>
      </c>
      <c r="AZ62" s="2">
        <v>6.8581890906435063</v>
      </c>
      <c r="BA62" s="2">
        <v>9.671276095188265</v>
      </c>
      <c r="BB62" s="2">
        <v>9.3201688018008912</v>
      </c>
      <c r="BC62" s="2">
        <v>7.0440097398184323</v>
      </c>
      <c r="BD62" s="762">
        <v>6.8068920855093404</v>
      </c>
      <c r="BE62" s="721"/>
      <c r="BF62" s="721"/>
      <c r="BG62" s="721"/>
    </row>
    <row r="63" spans="1:83">
      <c r="A63">
        <v>2025</v>
      </c>
      <c r="B63" s="2">
        <v>6.0255439224452898</v>
      </c>
      <c r="C63" s="2">
        <v>6.7191253886990419</v>
      </c>
      <c r="D63" s="2">
        <v>6.8242432817495118</v>
      </c>
      <c r="E63" s="2">
        <v>6.8228904661938046</v>
      </c>
      <c r="F63" s="2">
        <v>6.8228904661938046</v>
      </c>
      <c r="G63" s="2">
        <v>5.8245353341387798</v>
      </c>
      <c r="H63" s="2">
        <v>9.4339498664268717</v>
      </c>
      <c r="I63" s="2">
        <v>7.8054719392965781</v>
      </c>
      <c r="J63" s="2">
        <v>10.294173628100221</v>
      </c>
      <c r="K63" s="2">
        <v>7.8054719392965781</v>
      </c>
      <c r="L63" s="2">
        <v>6.0613774281027704</v>
      </c>
      <c r="M63" s="761">
        <v>5.8529606284742899</v>
      </c>
      <c r="N63" s="2">
        <v>5.8245353341387798</v>
      </c>
      <c r="O63" s="761">
        <v>5.8529606284742899</v>
      </c>
      <c r="P63" s="2">
        <v>6.8242432817495118</v>
      </c>
      <c r="Q63" s="2">
        <v>6.8228904661938046</v>
      </c>
      <c r="R63" s="761">
        <v>5.8529450248070143</v>
      </c>
      <c r="S63" s="761">
        <v>5.8529606284742899</v>
      </c>
      <c r="T63" s="2">
        <v>6.0613774281027704</v>
      </c>
      <c r="U63" s="2">
        <v>6.7191253886990419</v>
      </c>
      <c r="V63" s="2">
        <v>9.4339498664268717</v>
      </c>
      <c r="W63" s="2">
        <v>6.8242432817495118</v>
      </c>
      <c r="X63" s="2">
        <v>6.8242432817495118</v>
      </c>
      <c r="Y63" s="761">
        <v>5.8529606284742899</v>
      </c>
      <c r="Z63" s="761">
        <v>5.8529606284742899</v>
      </c>
      <c r="AA63" s="2">
        <v>7.0340009495078997</v>
      </c>
      <c r="AB63" s="2">
        <v>10.61855805310962</v>
      </c>
      <c r="AC63" s="2">
        <v>6.7191253886990419</v>
      </c>
      <c r="AD63" s="2">
        <v>6.8242432817495118</v>
      </c>
      <c r="AE63" s="2">
        <v>5.8529606284742899</v>
      </c>
      <c r="AF63" s="2">
        <v>5.8529606284742899</v>
      </c>
      <c r="AG63" s="2">
        <v>6.0613774281027704</v>
      </c>
      <c r="AH63" s="2">
        <v>6.7191253886990419</v>
      </c>
      <c r="AI63" s="2">
        <v>5.8529606284742899</v>
      </c>
      <c r="AJ63" s="2">
        <v>5.8529606284742899</v>
      </c>
      <c r="AK63" s="2">
        <v>6.0613774281027704</v>
      </c>
      <c r="AL63" s="2">
        <v>5.8529606284742899</v>
      </c>
      <c r="AM63" s="2">
        <v>6.7191253886990419</v>
      </c>
      <c r="AN63" s="2">
        <v>6.8242432817495118</v>
      </c>
      <c r="AO63" s="2">
        <v>5.8245353341387798</v>
      </c>
      <c r="AP63" s="2">
        <v>5.8245353341387798</v>
      </c>
      <c r="AQ63" s="2">
        <v>5.8245353341387798</v>
      </c>
      <c r="AR63" s="90">
        <v>6.0597762190914306</v>
      </c>
      <c r="AS63" s="2">
        <v>8.167621554806459</v>
      </c>
      <c r="AT63" s="12">
        <v>6.835481022524668</v>
      </c>
      <c r="AU63" s="2">
        <v>9.7157909755363203</v>
      </c>
      <c r="AV63" s="2">
        <v>9.4614554500691206</v>
      </c>
      <c r="AW63" s="2">
        <v>8.5072156870789577</v>
      </c>
      <c r="AX63" s="2">
        <v>6.8654444428219383</v>
      </c>
      <c r="AY63" s="2">
        <v>5.8529606284742899</v>
      </c>
      <c r="AZ63" s="2">
        <v>6.9953528724563769</v>
      </c>
      <c r="BA63" s="2">
        <v>9.9044726665217375</v>
      </c>
      <c r="BB63" s="2">
        <v>9.5452906769278609</v>
      </c>
      <c r="BC63" s="2">
        <v>7.1877954972127931</v>
      </c>
      <c r="BD63" s="762">
        <v>6.9441474338175428</v>
      </c>
    </row>
  </sheetData>
  <mergeCells count="1">
    <mergeCell ref="A1:A3"/>
  </mergeCells>
  <phoneticPr fontId="0" type="noConversion"/>
  <pageMargins left="0.17" right="0.16" top="0.17" bottom="0.17" header="0.5" footer="0.5"/>
  <pageSetup scale="20"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CE63"/>
  <sheetViews>
    <sheetView zoomScaleNormal="100" workbookViewId="0">
      <pane xSplit="1" ySplit="4" topLeftCell="B39" activePane="bottomRight" state="frozen"/>
      <selection sqref="A1:A3"/>
      <selection pane="topRight" sqref="A1:A3"/>
      <selection pane="bottomLeft" sqref="A1:A3"/>
      <selection pane="bottomRight" activeCell="N56" sqref="N56"/>
    </sheetView>
  </sheetViews>
  <sheetFormatPr defaultColWidth="6.28515625" defaultRowHeight="12.75"/>
  <cols>
    <col min="1" max="1" width="7.28515625" style="5" customWidth="1"/>
    <col min="2" max="43" width="6.28515625" style="1" customWidth="1"/>
    <col min="44" max="44" width="6.28515625" style="764" customWidth="1"/>
    <col min="45" max="49" width="6.28515625" style="1" customWidth="1"/>
    <col min="50" max="50" width="6" style="1" customWidth="1"/>
    <col min="51" max="56" width="6.28515625" style="1" customWidth="1"/>
    <col min="57" max="57" width="7" style="389" customWidth="1"/>
    <col min="58" max="59" width="6.28515625" style="1" customWidth="1"/>
    <col min="60" max="60" width="7.42578125" style="1" customWidth="1"/>
    <col min="61" max="62" width="6.28515625" style="1" customWidth="1"/>
    <col min="63" max="63" width="7.5703125" style="1" customWidth="1"/>
    <col min="64" max="64" width="6.28515625" style="1" customWidth="1"/>
    <col min="65" max="65" width="7.28515625" style="1" customWidth="1"/>
    <col min="66" max="66" width="6.28515625" style="1" customWidth="1"/>
    <col min="67" max="67" width="7.7109375" style="1" customWidth="1"/>
    <col min="68" max="70" width="6.28515625" style="1" customWidth="1"/>
    <col min="71" max="71" width="7.7109375" style="1" customWidth="1"/>
    <col min="72" max="77" width="6.28515625" style="1" customWidth="1"/>
    <col min="78" max="78" width="6.85546875" style="1" customWidth="1"/>
    <col min="79" max="79" width="8.140625" style="1" customWidth="1"/>
    <col min="80" max="80" width="9" style="1" customWidth="1"/>
    <col min="81" max="82" width="6.28515625" style="1" customWidth="1"/>
    <col min="83" max="83" width="6.85546875" style="1" customWidth="1"/>
    <col min="84" max="16384" width="6.28515625" style="1"/>
  </cols>
  <sheetData>
    <row r="1" spans="1:83" ht="18.75" customHeight="1">
      <c r="B1" s="717" t="s">
        <v>140</v>
      </c>
      <c r="C1"/>
      <c r="D1"/>
      <c r="E1"/>
      <c r="F1"/>
      <c r="G1"/>
      <c r="H1"/>
      <c r="J1" s="24"/>
      <c r="K1" s="24"/>
      <c r="L1" s="24"/>
      <c r="N1" s="264" t="s">
        <v>762</v>
      </c>
      <c r="O1"/>
      <c r="P1"/>
      <c r="Q1" s="25"/>
      <c r="R1" s="25"/>
      <c r="S1" s="25"/>
      <c r="T1" s="25"/>
      <c r="U1" s="25"/>
      <c r="V1" s="25"/>
      <c r="W1" s="25"/>
      <c r="X1" s="25"/>
      <c r="Y1" s="25"/>
      <c r="Z1" s="25"/>
      <c r="AA1" s="25"/>
      <c r="AB1" s="241" t="s">
        <v>12</v>
      </c>
      <c r="AC1" s="24"/>
      <c r="AD1" s="24"/>
      <c r="AE1" s="24"/>
      <c r="AF1" s="25"/>
      <c r="AG1" s="25"/>
      <c r="AH1" s="25"/>
      <c r="AI1" s="25"/>
      <c r="AJ1" s="25"/>
      <c r="AK1" s="25"/>
      <c r="AL1" s="25"/>
      <c r="AM1" s="25"/>
      <c r="AN1" s="25"/>
      <c r="AO1" s="25"/>
      <c r="AP1" s="25"/>
      <c r="AQ1" s="25"/>
    </row>
    <row r="2" spans="1:83" ht="36.75" customHeight="1">
      <c r="A2" s="119" t="s">
        <v>190</v>
      </c>
      <c r="B2" s="857"/>
      <c r="C2" s="857"/>
      <c r="D2" s="857"/>
      <c r="E2" s="857"/>
      <c r="F2" s="857"/>
      <c r="G2" s="857"/>
      <c r="H2" s="857"/>
      <c r="I2" s="857"/>
      <c r="J2" s="857"/>
      <c r="K2" s="857"/>
      <c r="L2" s="857"/>
      <c r="M2" s="857"/>
      <c r="N2" s="857"/>
      <c r="O2" s="857"/>
      <c r="P2" s="25"/>
      <c r="Q2" s="25"/>
      <c r="R2" s="25"/>
      <c r="S2" s="25"/>
      <c r="T2" s="25"/>
      <c r="U2" s="25"/>
      <c r="V2" s="25"/>
      <c r="W2" s="25"/>
      <c r="X2" s="25"/>
      <c r="Y2" s="25"/>
      <c r="Z2" s="25"/>
      <c r="AA2" s="25"/>
      <c r="AB2" s="241"/>
      <c r="AC2" s="24"/>
      <c r="AD2" s="24"/>
      <c r="AE2" s="24"/>
      <c r="AF2" s="25"/>
      <c r="AG2" s="25"/>
      <c r="AH2" s="25"/>
      <c r="AI2" s="25"/>
      <c r="AJ2" s="25"/>
      <c r="AK2" s="25"/>
      <c r="AL2" s="25"/>
      <c r="AM2" s="25"/>
      <c r="AN2" s="25"/>
      <c r="AO2" s="25"/>
      <c r="AP2" s="25"/>
      <c r="AQ2" s="25"/>
      <c r="AU2" s="1" t="s">
        <v>119</v>
      </c>
      <c r="BE2" s="241"/>
      <c r="BK2" s="243"/>
    </row>
    <row r="3" spans="1:83">
      <c r="A3" s="19"/>
      <c r="B3" s="23"/>
      <c r="C3" s="23"/>
      <c r="D3" s="23"/>
      <c r="E3" s="23"/>
      <c r="F3" s="23"/>
      <c r="G3" s="23"/>
      <c r="H3" s="23"/>
      <c r="I3" s="241"/>
      <c r="J3" s="24"/>
      <c r="K3" s="24"/>
      <c r="L3" s="24"/>
      <c r="M3" s="24"/>
      <c r="N3" s="24"/>
      <c r="O3" s="25"/>
      <c r="P3" s="25"/>
      <c r="Q3" s="25"/>
      <c r="R3" s="25"/>
      <c r="S3" s="25"/>
      <c r="T3" s="25"/>
      <c r="U3" s="25"/>
      <c r="V3" s="25"/>
      <c r="W3" s="25"/>
      <c r="X3" s="25"/>
      <c r="Y3" s="25"/>
      <c r="Z3" s="25"/>
      <c r="AA3" s="25"/>
      <c r="AB3" s="241"/>
      <c r="AC3" s="24"/>
      <c r="AD3" s="24"/>
      <c r="AE3" s="24"/>
      <c r="AF3" s="25"/>
      <c r="AG3" s="25"/>
      <c r="AH3" s="25"/>
      <c r="AI3" s="25"/>
      <c r="AJ3" s="25"/>
      <c r="AK3" s="25"/>
      <c r="AL3" s="25"/>
      <c r="AM3" s="25"/>
      <c r="AN3" s="25"/>
      <c r="AO3" s="25"/>
      <c r="AP3" s="25"/>
      <c r="AQ3" s="25"/>
      <c r="AR3" s="764" t="s">
        <v>120</v>
      </c>
      <c r="AS3" s="92"/>
      <c r="AT3" s="92"/>
      <c r="AU3" s="92"/>
      <c r="AV3" s="92"/>
      <c r="AW3" s="92"/>
      <c r="AX3" s="92"/>
      <c r="AY3" s="92"/>
      <c r="AZ3" s="92"/>
      <c r="BA3" s="92"/>
      <c r="BB3" s="92"/>
      <c r="BC3" s="92"/>
      <c r="BD3" s="92"/>
      <c r="BE3" s="242" t="s">
        <v>401</v>
      </c>
      <c r="BF3" s="234"/>
      <c r="BG3" s="234"/>
      <c r="BH3" s="235"/>
      <c r="BI3" s="236"/>
      <c r="BJ3" s="235"/>
      <c r="BK3" s="235"/>
      <c r="BL3" s="235"/>
      <c r="BM3" s="235"/>
      <c r="BN3" s="235"/>
      <c r="BO3" s="235"/>
      <c r="BP3" s="235"/>
      <c r="BQ3" s="235"/>
      <c r="BR3" s="235"/>
      <c r="BS3" s="235"/>
      <c r="BT3" s="235"/>
      <c r="BU3" s="235"/>
      <c r="BV3" s="235"/>
      <c r="BW3" s="235"/>
      <c r="BX3" s="235"/>
      <c r="BY3" s="235"/>
      <c r="BZ3" s="235"/>
      <c r="CA3" s="235"/>
      <c r="CB3" s="235"/>
      <c r="CC3" s="235"/>
      <c r="CD3" s="235"/>
    </row>
    <row r="4" spans="1:83" s="22" customFormat="1" ht="63.75" customHeight="1">
      <c r="A4" s="20"/>
      <c r="B4" s="22" t="s">
        <v>88</v>
      </c>
      <c r="C4" s="22" t="s">
        <v>3</v>
      </c>
      <c r="D4" s="22" t="s">
        <v>89</v>
      </c>
      <c r="E4" s="22" t="s">
        <v>4</v>
      </c>
      <c r="F4" s="22" t="s">
        <v>5</v>
      </c>
      <c r="G4" s="22" t="s">
        <v>6</v>
      </c>
      <c r="H4" s="22" t="s">
        <v>7</v>
      </c>
      <c r="I4" s="22" t="s">
        <v>8</v>
      </c>
      <c r="J4" s="22" t="s">
        <v>9</v>
      </c>
      <c r="K4" s="22" t="s">
        <v>250</v>
      </c>
      <c r="L4" s="22" t="s">
        <v>144</v>
      </c>
      <c r="M4" s="22" t="s">
        <v>145</v>
      </c>
      <c r="N4" s="22" t="s">
        <v>192</v>
      </c>
      <c r="O4" s="22" t="s">
        <v>11</v>
      </c>
      <c r="P4" s="22" t="s">
        <v>92</v>
      </c>
      <c r="Q4" s="22" t="s">
        <v>14</v>
      </c>
      <c r="R4" s="22" t="s">
        <v>16</v>
      </c>
      <c r="S4" s="22" t="s">
        <v>18</v>
      </c>
      <c r="T4" s="22" t="s">
        <v>146</v>
      </c>
      <c r="U4" s="22" t="s">
        <v>235</v>
      </c>
      <c r="V4" s="22" t="s">
        <v>13</v>
      </c>
      <c r="W4" s="22" t="s">
        <v>15</v>
      </c>
      <c r="X4" s="22" t="s">
        <v>17</v>
      </c>
      <c r="Y4" s="22" t="s">
        <v>19</v>
      </c>
      <c r="Z4" s="22" t="s">
        <v>20</v>
      </c>
      <c r="AA4" s="22" t="s">
        <v>21</v>
      </c>
      <c r="AB4" s="22" t="s">
        <v>203</v>
      </c>
      <c r="AC4" s="22" t="s">
        <v>22</v>
      </c>
      <c r="AD4" s="22" t="s">
        <v>90</v>
      </c>
      <c r="AE4" s="22" t="s">
        <v>25</v>
      </c>
      <c r="AF4" s="22" t="s">
        <v>26</v>
      </c>
      <c r="AG4" s="22" t="s">
        <v>148</v>
      </c>
      <c r="AH4" s="22" t="s">
        <v>237</v>
      </c>
      <c r="AI4" s="22" t="s">
        <v>23</v>
      </c>
      <c r="AJ4" s="22" t="s">
        <v>24</v>
      </c>
      <c r="AK4" s="22" t="s">
        <v>149</v>
      </c>
      <c r="AL4" s="22" t="s">
        <v>238</v>
      </c>
      <c r="AM4" s="22" t="s">
        <v>239</v>
      </c>
      <c r="AN4" s="22" t="s">
        <v>240</v>
      </c>
      <c r="AO4" s="22" t="s">
        <v>241</v>
      </c>
      <c r="AP4" s="181" t="s">
        <v>308</v>
      </c>
      <c r="AQ4" s="181" t="s">
        <v>309</v>
      </c>
      <c r="AR4" s="765" t="s">
        <v>108</v>
      </c>
      <c r="AS4" s="709" t="s">
        <v>117</v>
      </c>
      <c r="AT4" s="709" t="s">
        <v>118</v>
      </c>
      <c r="AU4" s="709" t="s">
        <v>109</v>
      </c>
      <c r="AV4" s="709" t="s">
        <v>110</v>
      </c>
      <c r="AW4" s="709" t="s">
        <v>111</v>
      </c>
      <c r="AX4" s="709" t="s">
        <v>100</v>
      </c>
      <c r="AY4" s="709" t="s">
        <v>101</v>
      </c>
      <c r="AZ4" s="709" t="s">
        <v>112</v>
      </c>
      <c r="BA4" s="709" t="s">
        <v>113</v>
      </c>
      <c r="BB4" s="709" t="s">
        <v>114</v>
      </c>
      <c r="BC4" s="709" t="s">
        <v>115</v>
      </c>
      <c r="BD4" s="709" t="s">
        <v>116</v>
      </c>
      <c r="BE4" s="710" t="s">
        <v>310</v>
      </c>
      <c r="BF4" s="710" t="s">
        <v>312</v>
      </c>
      <c r="BG4" s="710" t="s">
        <v>314</v>
      </c>
      <c r="BH4" s="710" t="s">
        <v>316</v>
      </c>
      <c r="BI4" s="710" t="s">
        <v>318</v>
      </c>
      <c r="BJ4" s="710" t="s">
        <v>319</v>
      </c>
      <c r="BK4" s="710" t="s">
        <v>321</v>
      </c>
      <c r="BL4" s="710" t="s">
        <v>322</v>
      </c>
      <c r="BM4" s="710" t="s">
        <v>324</v>
      </c>
      <c r="BN4" s="710" t="s">
        <v>325</v>
      </c>
      <c r="BO4" s="710" t="s">
        <v>327</v>
      </c>
      <c r="BP4" s="710" t="s">
        <v>329</v>
      </c>
      <c r="BQ4" s="710" t="s">
        <v>331</v>
      </c>
      <c r="BR4" s="710" t="s">
        <v>333</v>
      </c>
      <c r="BS4" s="710" t="s">
        <v>335</v>
      </c>
      <c r="BT4" s="710" t="s">
        <v>337</v>
      </c>
      <c r="BU4" s="710" t="s">
        <v>339</v>
      </c>
      <c r="BV4" s="710" t="s">
        <v>341</v>
      </c>
      <c r="BW4" s="710" t="s">
        <v>342</v>
      </c>
      <c r="BX4" s="711" t="s">
        <v>424</v>
      </c>
      <c r="BY4" s="710" t="s">
        <v>344</v>
      </c>
      <c r="BZ4" s="710" t="s">
        <v>425</v>
      </c>
      <c r="CA4" s="710" t="s">
        <v>346</v>
      </c>
      <c r="CB4" s="710" t="s">
        <v>426</v>
      </c>
      <c r="CC4" s="710" t="s">
        <v>348</v>
      </c>
      <c r="CD4" s="710" t="s">
        <v>350</v>
      </c>
    </row>
    <row r="5" spans="1:83">
      <c r="A5" s="21"/>
      <c r="B5" s="25" t="s">
        <v>28</v>
      </c>
      <c r="C5" s="26"/>
      <c r="D5" s="26"/>
      <c r="E5" s="26"/>
      <c r="F5" s="26"/>
      <c r="G5" s="26"/>
      <c r="H5" s="26"/>
      <c r="J5" s="26"/>
      <c r="K5" s="26"/>
      <c r="L5" s="26"/>
      <c r="M5" s="26"/>
      <c r="N5" s="26"/>
      <c r="O5" s="26"/>
      <c r="P5" s="26"/>
      <c r="Q5" s="26"/>
      <c r="R5" s="26"/>
      <c r="S5" s="26"/>
      <c r="T5" s="26"/>
      <c r="U5" s="26"/>
      <c r="V5" s="26"/>
      <c r="W5" s="26"/>
      <c r="X5" s="26"/>
      <c r="Y5" s="26"/>
      <c r="Z5" s="26"/>
      <c r="AA5" s="26"/>
      <c r="AB5" s="25"/>
      <c r="AC5" s="26"/>
      <c r="AD5" s="26"/>
      <c r="AE5" s="26"/>
      <c r="AF5" s="26"/>
      <c r="BI5" s="389" t="s">
        <v>485</v>
      </c>
      <c r="CE5" s="4" t="s">
        <v>276</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6">
        <v>41</v>
      </c>
      <c r="AQ6" s="6">
        <v>42</v>
      </c>
      <c r="AR6" s="763">
        <v>43</v>
      </c>
      <c r="AS6" s="4">
        <v>44</v>
      </c>
      <c r="AT6" s="4">
        <v>45</v>
      </c>
      <c r="AU6" s="4">
        <v>46</v>
      </c>
      <c r="AV6" s="4">
        <v>47</v>
      </c>
      <c r="AW6" s="4">
        <v>48</v>
      </c>
      <c r="AX6" s="4">
        <v>49</v>
      </c>
      <c r="AY6" s="4">
        <v>50</v>
      </c>
      <c r="AZ6" s="4">
        <v>51</v>
      </c>
      <c r="BA6" s="4">
        <v>52</v>
      </c>
      <c r="BB6" s="4">
        <v>53</v>
      </c>
      <c r="BC6" s="4">
        <v>54</v>
      </c>
      <c r="BD6" s="4">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c r="A7" s="5">
        <v>1970</v>
      </c>
      <c r="B7" s="1">
        <v>5.51</v>
      </c>
      <c r="C7" s="1">
        <v>7.84</v>
      </c>
      <c r="D7" s="1">
        <v>3.72</v>
      </c>
      <c r="E7" s="1">
        <v>3.93</v>
      </c>
      <c r="F7" s="1">
        <v>3.93</v>
      </c>
      <c r="G7" s="1">
        <v>3.93</v>
      </c>
      <c r="H7" s="1">
        <v>8.19</v>
      </c>
      <c r="I7" s="1">
        <v>5.6</v>
      </c>
      <c r="J7" s="1">
        <v>15.11</v>
      </c>
      <c r="K7" s="1">
        <v>5.6</v>
      </c>
      <c r="L7" s="1">
        <v>3.85</v>
      </c>
      <c r="M7" s="1">
        <v>5.38</v>
      </c>
      <c r="N7" s="1">
        <v>3.93</v>
      </c>
      <c r="O7" s="1">
        <v>5.38</v>
      </c>
      <c r="P7" s="1">
        <v>3.72</v>
      </c>
      <c r="Q7" s="1">
        <v>3.93</v>
      </c>
      <c r="R7" s="1">
        <v>5.38</v>
      </c>
      <c r="S7" s="1">
        <v>5.38</v>
      </c>
      <c r="T7" s="1">
        <v>3.85</v>
      </c>
      <c r="U7" s="1">
        <v>7.84</v>
      </c>
      <c r="V7" s="1">
        <v>8.19</v>
      </c>
      <c r="W7" s="1">
        <v>3.72</v>
      </c>
      <c r="X7" s="1">
        <v>3.72</v>
      </c>
      <c r="Y7" s="1">
        <v>5.38</v>
      </c>
      <c r="Z7" s="1">
        <v>5.38</v>
      </c>
      <c r="AA7" s="1">
        <v>11.76</v>
      </c>
      <c r="AB7" s="1">
        <v>3.9427662957074672</v>
      </c>
      <c r="AC7" s="1">
        <v>7.84</v>
      </c>
      <c r="AD7" s="1">
        <v>3.72</v>
      </c>
      <c r="AE7" s="1">
        <v>5.379999999999999</v>
      </c>
      <c r="AF7" s="1">
        <v>5.38</v>
      </c>
      <c r="AG7" s="1">
        <v>3.85</v>
      </c>
      <c r="AH7" s="1">
        <v>7.84</v>
      </c>
      <c r="AI7" s="1">
        <v>5.3800000000000008</v>
      </c>
      <c r="AJ7" s="1">
        <v>5.38</v>
      </c>
      <c r="AK7" s="1">
        <v>3.85</v>
      </c>
      <c r="AL7" s="1">
        <v>5.3800000000000008</v>
      </c>
      <c r="AM7" s="1">
        <v>7.84</v>
      </c>
      <c r="AN7" s="1">
        <v>3.72</v>
      </c>
      <c r="AO7" s="1">
        <v>3.93</v>
      </c>
      <c r="AP7" s="1">
        <v>3.93</v>
      </c>
      <c r="AQ7" s="1">
        <v>3.93</v>
      </c>
      <c r="AR7" s="764">
        <v>6.2256249999999991</v>
      </c>
      <c r="AS7" s="1">
        <v>7.0712656534181235</v>
      </c>
      <c r="AT7" s="1">
        <v>7.7142720000000002</v>
      </c>
      <c r="AU7" s="1">
        <v>13.095586000000001</v>
      </c>
      <c r="AV7" s="1">
        <v>13.399930374238467</v>
      </c>
      <c r="AW7" s="1">
        <v>4.4344196178970634</v>
      </c>
      <c r="AX7" s="1">
        <v>4.8456000000000001</v>
      </c>
      <c r="AY7" s="1">
        <v>5.38</v>
      </c>
      <c r="AZ7" s="1">
        <v>8.1215883586138862</v>
      </c>
      <c r="BA7" s="1">
        <v>14.36684</v>
      </c>
      <c r="BB7" s="1">
        <v>12.711620000000002</v>
      </c>
      <c r="BC7" s="1">
        <v>5.7914036248012719</v>
      </c>
      <c r="BD7" s="1">
        <v>4.4304077965023847</v>
      </c>
      <c r="BE7" s="1">
        <v>3.4</v>
      </c>
      <c r="BF7" s="1">
        <v>3.4</v>
      </c>
      <c r="BG7" s="1">
        <v>3.4</v>
      </c>
      <c r="BH7" s="1">
        <v>3.4</v>
      </c>
      <c r="BI7" s="1">
        <v>3.4</v>
      </c>
      <c r="BJ7" s="1">
        <v>3.4</v>
      </c>
      <c r="BK7" s="1">
        <v>3.6065070595457493</v>
      </c>
      <c r="BL7" s="1">
        <v>3.4</v>
      </c>
      <c r="BM7" s="1">
        <v>-7.2449401073936386</v>
      </c>
      <c r="BN7" s="1">
        <v>3.4</v>
      </c>
      <c r="BO7" s="1">
        <v>3.4</v>
      </c>
      <c r="BP7" s="1">
        <v>3.4</v>
      </c>
      <c r="BQ7" s="1">
        <v>3.4</v>
      </c>
      <c r="BR7" s="1">
        <v>3.4</v>
      </c>
      <c r="BS7" s="1">
        <v>3.4</v>
      </c>
      <c r="BT7" s="1">
        <v>3.4</v>
      </c>
      <c r="BU7" s="1">
        <v>3.4</v>
      </c>
      <c r="BV7" s="1">
        <v>4.0000000000000036</v>
      </c>
      <c r="BW7" s="1">
        <v>2.9</v>
      </c>
      <c r="BX7" s="2">
        <v>3.8460000000000032</v>
      </c>
      <c r="BY7" s="1">
        <v>2.9</v>
      </c>
      <c r="BZ7" s="2">
        <v>3.8460000000000032</v>
      </c>
      <c r="CA7" s="1">
        <v>2.9</v>
      </c>
      <c r="CB7" s="2">
        <v>3.8460000000000032</v>
      </c>
      <c r="CC7" s="1">
        <v>3.4</v>
      </c>
      <c r="CD7" s="1">
        <v>3.4</v>
      </c>
      <c r="CE7" s="712">
        <v>1985</v>
      </c>
    </row>
    <row r="8" spans="1:83">
      <c r="A8" s="5">
        <v>1971</v>
      </c>
      <c r="B8" s="1">
        <v>5.14</v>
      </c>
      <c r="C8" s="1">
        <v>8.69</v>
      </c>
      <c r="D8" s="1">
        <v>4.01</v>
      </c>
      <c r="E8" s="1">
        <v>4.55</v>
      </c>
      <c r="F8" s="1">
        <v>4.55</v>
      </c>
      <c r="G8" s="1">
        <v>4.55</v>
      </c>
      <c r="H8" s="1">
        <v>9</v>
      </c>
      <c r="I8" s="1">
        <v>5.0999999999999996</v>
      </c>
      <c r="J8" s="1">
        <v>8.32</v>
      </c>
      <c r="K8" s="1">
        <v>5.0999999999999996</v>
      </c>
      <c r="L8" s="1">
        <v>3.94</v>
      </c>
      <c r="M8" s="1">
        <v>5.0599999999999996</v>
      </c>
      <c r="N8" s="1">
        <v>4.55</v>
      </c>
      <c r="O8" s="1">
        <v>5.0599999999999996</v>
      </c>
      <c r="P8" s="1">
        <v>4.01</v>
      </c>
      <c r="Q8" s="1">
        <v>4.55</v>
      </c>
      <c r="R8" s="1">
        <v>5.0599999999999996</v>
      </c>
      <c r="S8" s="1">
        <v>5.0599999999999987</v>
      </c>
      <c r="T8" s="1">
        <v>3.94</v>
      </c>
      <c r="U8" s="1">
        <v>8.69</v>
      </c>
      <c r="V8" s="1">
        <v>9</v>
      </c>
      <c r="W8" s="1">
        <v>4.01</v>
      </c>
      <c r="X8" s="1">
        <v>4.01</v>
      </c>
      <c r="Y8" s="1">
        <v>5.0599999999999996</v>
      </c>
      <c r="Z8" s="1">
        <v>5.0600000000000005</v>
      </c>
      <c r="AA8" s="1">
        <v>8.86</v>
      </c>
      <c r="AB8" s="1">
        <v>4.557968797797507</v>
      </c>
      <c r="AC8" s="1">
        <v>8.69</v>
      </c>
      <c r="AD8" s="1">
        <v>4.01</v>
      </c>
      <c r="AE8" s="1">
        <v>5.0599999999999996</v>
      </c>
      <c r="AF8" s="1">
        <v>5.0599999999999996</v>
      </c>
      <c r="AG8" s="1">
        <v>3.94</v>
      </c>
      <c r="AH8" s="1">
        <v>8.69</v>
      </c>
      <c r="AI8" s="1">
        <v>5.0599999999999996</v>
      </c>
      <c r="AJ8" s="1">
        <v>5.0599999999999996</v>
      </c>
      <c r="AK8" s="1">
        <v>3.94</v>
      </c>
      <c r="AL8" s="1">
        <v>5.0599999999999996</v>
      </c>
      <c r="AM8" s="1">
        <v>8.69</v>
      </c>
      <c r="AN8" s="1">
        <v>4.01</v>
      </c>
      <c r="AO8" s="1">
        <v>4.55</v>
      </c>
      <c r="AP8" s="1">
        <v>4.55</v>
      </c>
      <c r="AQ8" s="1">
        <v>4.55</v>
      </c>
      <c r="AR8" s="764">
        <v>5.5659399999999994</v>
      </c>
      <c r="AS8" s="1">
        <v>6.1021136800244751</v>
      </c>
      <c r="AT8" s="1">
        <v>6.4194800000000001</v>
      </c>
      <c r="AU8" s="1">
        <v>7.5364180000000003</v>
      </c>
      <c r="AV8" s="1">
        <v>7.6548041775456914</v>
      </c>
      <c r="AW8" s="1">
        <v>4.5189279823991919</v>
      </c>
      <c r="AX8" s="1">
        <v>4.6890000000000001</v>
      </c>
      <c r="AY8" s="1">
        <v>5.0599999999999996</v>
      </c>
      <c r="AZ8" s="1">
        <v>8.7022117400419283</v>
      </c>
      <c r="BA8" s="1">
        <v>8.0309200000000001</v>
      </c>
      <c r="BB8" s="1">
        <v>7.3870600000000008</v>
      </c>
      <c r="BC8" s="1">
        <v>5.2690532823493417</v>
      </c>
      <c r="BD8" s="1">
        <v>4.4498743450596514</v>
      </c>
      <c r="BE8" s="1">
        <v>2.8</v>
      </c>
      <c r="BF8" s="1">
        <v>2.8</v>
      </c>
      <c r="BG8" s="1">
        <v>2.8</v>
      </c>
      <c r="BH8" s="1">
        <v>2.8</v>
      </c>
      <c r="BI8" s="1">
        <v>2.8</v>
      </c>
      <c r="BJ8" s="1">
        <v>2.8</v>
      </c>
      <c r="BK8" s="1">
        <v>0.90356984150496977</v>
      </c>
      <c r="BL8" s="1">
        <v>2.8</v>
      </c>
      <c r="BM8" s="1">
        <v>-13.350552190951193</v>
      </c>
      <c r="BN8" s="1">
        <v>2.8</v>
      </c>
      <c r="BO8" s="1">
        <v>2.8</v>
      </c>
      <c r="BP8" s="1">
        <v>2.8</v>
      </c>
      <c r="BQ8" s="1">
        <v>2.8</v>
      </c>
      <c r="BR8" s="1">
        <v>2.8</v>
      </c>
      <c r="BS8" s="1">
        <v>2.8</v>
      </c>
      <c r="BT8" s="1">
        <v>2.8</v>
      </c>
      <c r="BU8" s="1">
        <v>2.8</v>
      </c>
      <c r="BV8" s="1">
        <v>4.0000000000000036</v>
      </c>
      <c r="BW8" s="1">
        <v>2.5</v>
      </c>
      <c r="BX8" s="2">
        <v>3.7900000000000031</v>
      </c>
      <c r="BY8" s="1">
        <v>2.5</v>
      </c>
      <c r="BZ8" s="2">
        <v>3.7900000000000031</v>
      </c>
      <c r="CA8" s="1">
        <v>2.5</v>
      </c>
      <c r="CB8" s="2">
        <v>3.7900000000000031</v>
      </c>
      <c r="CC8" s="1">
        <v>2.8</v>
      </c>
      <c r="CD8" s="1">
        <v>2.8</v>
      </c>
      <c r="CE8" s="713">
        <v>1986</v>
      </c>
    </row>
    <row r="9" spans="1:83">
      <c r="A9" s="5">
        <v>1972</v>
      </c>
      <c r="B9" s="1">
        <v>4.6100000000000003</v>
      </c>
      <c r="C9" s="1">
        <v>5.94</v>
      </c>
      <c r="D9" s="1">
        <v>4.09</v>
      </c>
      <c r="E9" s="1">
        <v>3.83</v>
      </c>
      <c r="F9" s="1">
        <v>3.83</v>
      </c>
      <c r="G9" s="1">
        <v>3.83</v>
      </c>
      <c r="H9" s="1">
        <v>7.31</v>
      </c>
      <c r="I9" s="1">
        <v>4.4000000000000004</v>
      </c>
      <c r="J9" s="1">
        <v>16.68</v>
      </c>
      <c r="K9" s="1">
        <v>4.4000000000000004</v>
      </c>
      <c r="L9" s="1">
        <v>3.03</v>
      </c>
      <c r="M9" s="1">
        <v>4.78</v>
      </c>
      <c r="N9" s="1">
        <v>3.83</v>
      </c>
      <c r="O9" s="1">
        <v>4.78</v>
      </c>
      <c r="P9" s="1">
        <v>4.09</v>
      </c>
      <c r="Q9" s="1">
        <v>3.83</v>
      </c>
      <c r="R9" s="1">
        <v>4.78</v>
      </c>
      <c r="S9" s="1">
        <v>4.78</v>
      </c>
      <c r="T9" s="1">
        <v>3.03</v>
      </c>
      <c r="U9" s="1">
        <v>5.94</v>
      </c>
      <c r="V9" s="1">
        <v>7.31</v>
      </c>
      <c r="W9" s="1">
        <v>4.09</v>
      </c>
      <c r="X9" s="1">
        <v>4.09</v>
      </c>
      <c r="Y9" s="1">
        <v>4.78</v>
      </c>
      <c r="Z9" s="1">
        <v>4.78</v>
      </c>
      <c r="AA9" s="1">
        <v>8.48</v>
      </c>
      <c r="AB9" s="1">
        <v>3.8326506729081444</v>
      </c>
      <c r="AC9" s="1">
        <v>5.94</v>
      </c>
      <c r="AD9" s="1">
        <v>4.09</v>
      </c>
      <c r="AE9" s="1">
        <v>4.78</v>
      </c>
      <c r="AF9" s="1">
        <v>4.78</v>
      </c>
      <c r="AG9" s="1">
        <v>3.03</v>
      </c>
      <c r="AH9" s="1">
        <v>5.94</v>
      </c>
      <c r="AI9" s="1">
        <v>4.78</v>
      </c>
      <c r="AJ9" s="1">
        <v>4.78</v>
      </c>
      <c r="AK9" s="1">
        <v>3.03</v>
      </c>
      <c r="AL9" s="1">
        <v>4.78</v>
      </c>
      <c r="AM9" s="1">
        <v>5.94</v>
      </c>
      <c r="AN9" s="1">
        <v>4.09</v>
      </c>
      <c r="AO9" s="1">
        <v>3.83</v>
      </c>
      <c r="AP9" s="1">
        <v>3.83</v>
      </c>
      <c r="AQ9" s="1">
        <v>3.83</v>
      </c>
      <c r="AR9" s="764">
        <v>5.053115</v>
      </c>
      <c r="AS9" s="1">
        <v>5.8552409397308391</v>
      </c>
      <c r="AT9" s="1">
        <v>6.2709520000000003</v>
      </c>
      <c r="AU9" s="1">
        <v>14.238015000000001</v>
      </c>
      <c r="AV9" s="1">
        <v>14.60695822454308</v>
      </c>
      <c r="AW9" s="1">
        <v>4.4086447442773986</v>
      </c>
      <c r="AX9" s="1">
        <v>4.7046000000000001</v>
      </c>
      <c r="AY9" s="1">
        <v>4.78</v>
      </c>
      <c r="AZ9" s="1">
        <v>6.1224577629794066</v>
      </c>
      <c r="BA9" s="1">
        <v>15.7791</v>
      </c>
      <c r="BB9" s="1">
        <v>13.772550000000003</v>
      </c>
      <c r="BC9" s="1">
        <v>5.2123109654768873</v>
      </c>
      <c r="BD9" s="1">
        <v>4.4675126284376834</v>
      </c>
      <c r="BE9" s="1">
        <v>2.7</v>
      </c>
      <c r="BF9" s="1">
        <v>2.7</v>
      </c>
      <c r="BG9" s="1">
        <v>2.7</v>
      </c>
      <c r="BH9" s="1">
        <v>2.7</v>
      </c>
      <c r="BI9" s="1">
        <v>2.7</v>
      </c>
      <c r="BJ9" s="1">
        <v>2.7</v>
      </c>
      <c r="BK9" s="1">
        <v>2.2460364063417337</v>
      </c>
      <c r="BL9" s="1">
        <v>2.7</v>
      </c>
      <c r="BM9" s="1">
        <v>-8.181724740466656</v>
      </c>
      <c r="BN9" s="1">
        <v>2.7</v>
      </c>
      <c r="BO9" s="1">
        <v>2.7</v>
      </c>
      <c r="BP9" s="1">
        <v>2.7</v>
      </c>
      <c r="BQ9" s="1">
        <v>2.7</v>
      </c>
      <c r="BR9" s="1">
        <v>2.7</v>
      </c>
      <c r="BS9" s="1">
        <v>2.7</v>
      </c>
      <c r="BT9" s="1">
        <v>2.7</v>
      </c>
      <c r="BU9" s="1">
        <v>2.7</v>
      </c>
      <c r="BV9" s="1">
        <v>2.2499999999999964</v>
      </c>
      <c r="BW9" s="1">
        <v>2.7</v>
      </c>
      <c r="BX9" s="2">
        <v>2.3129999999999971</v>
      </c>
      <c r="BY9" s="1">
        <v>2.7</v>
      </c>
      <c r="BZ9" s="2">
        <v>2.3129999999999971</v>
      </c>
      <c r="CA9" s="1">
        <v>2.7</v>
      </c>
      <c r="CB9" s="2">
        <v>2.3129999999999971</v>
      </c>
      <c r="CC9" s="1">
        <v>2.7</v>
      </c>
      <c r="CD9" s="1">
        <v>2.7</v>
      </c>
      <c r="CE9" s="713">
        <v>1987</v>
      </c>
    </row>
    <row r="10" spans="1:83">
      <c r="A10" s="5">
        <v>1973</v>
      </c>
      <c r="B10" s="1">
        <v>4.3499999999999996</v>
      </c>
      <c r="C10" s="1">
        <v>5.55</v>
      </c>
      <c r="D10" s="1">
        <v>2.38</v>
      </c>
      <c r="E10" s="1">
        <v>4.16</v>
      </c>
      <c r="F10" s="1">
        <v>4.16</v>
      </c>
      <c r="G10" s="1">
        <v>4.16</v>
      </c>
      <c r="H10" s="1">
        <v>7.29</v>
      </c>
      <c r="I10" s="1">
        <v>5.3</v>
      </c>
      <c r="J10" s="1">
        <v>12.45</v>
      </c>
      <c r="K10" s="1">
        <v>5.3</v>
      </c>
      <c r="L10" s="1">
        <v>5.94</v>
      </c>
      <c r="M10" s="1">
        <v>4.32</v>
      </c>
      <c r="N10" s="1">
        <v>4.16</v>
      </c>
      <c r="O10" s="1">
        <v>4.32</v>
      </c>
      <c r="P10" s="1">
        <v>2.38</v>
      </c>
      <c r="Q10" s="1">
        <v>4.16</v>
      </c>
      <c r="R10" s="1">
        <v>4.32</v>
      </c>
      <c r="S10" s="1">
        <v>4.32</v>
      </c>
      <c r="T10" s="1">
        <v>5.94</v>
      </c>
      <c r="U10" s="1">
        <v>5.55</v>
      </c>
      <c r="V10" s="1">
        <v>7.29</v>
      </c>
      <c r="W10" s="1">
        <v>2.38</v>
      </c>
      <c r="X10" s="1">
        <v>2.38</v>
      </c>
      <c r="Y10" s="1">
        <v>4.32</v>
      </c>
      <c r="Z10" s="1">
        <v>4.32</v>
      </c>
      <c r="AA10" s="1">
        <v>5.97</v>
      </c>
      <c r="AB10" s="1">
        <v>4.1420118343195256</v>
      </c>
      <c r="AC10" s="1">
        <v>5.55</v>
      </c>
      <c r="AD10" s="1">
        <v>2.38</v>
      </c>
      <c r="AE10" s="1">
        <v>4.32</v>
      </c>
      <c r="AF10" s="1">
        <v>4.32</v>
      </c>
      <c r="AG10" s="1">
        <v>5.94</v>
      </c>
      <c r="AH10" s="1">
        <v>5.55</v>
      </c>
      <c r="AI10" s="1">
        <v>4.32</v>
      </c>
      <c r="AJ10" s="1">
        <v>4.32</v>
      </c>
      <c r="AK10" s="1">
        <v>5.94</v>
      </c>
      <c r="AL10" s="1">
        <v>4.32</v>
      </c>
      <c r="AM10" s="1">
        <v>5.55</v>
      </c>
      <c r="AN10" s="1">
        <v>2.38</v>
      </c>
      <c r="AO10" s="1">
        <v>4.16</v>
      </c>
      <c r="AP10" s="1">
        <v>4.16</v>
      </c>
      <c r="AQ10" s="1">
        <v>4.16</v>
      </c>
      <c r="AR10" s="764">
        <v>4.5354899999999994</v>
      </c>
      <c r="AS10" s="1">
        <v>4.1598620177514798</v>
      </c>
      <c r="AT10" s="1">
        <v>4.1635119999999999</v>
      </c>
      <c r="AU10" s="1">
        <v>11.285361</v>
      </c>
      <c r="AV10" s="1">
        <v>11.461318537859007</v>
      </c>
      <c r="AW10" s="1">
        <v>3.0124079755258384</v>
      </c>
      <c r="AX10" s="1">
        <v>2.8826000000000001</v>
      </c>
      <c r="AY10" s="1">
        <v>4.32</v>
      </c>
      <c r="AZ10" s="1">
        <v>5.5801701812800584</v>
      </c>
      <c r="BA10" s="1">
        <v>12.020339999999999</v>
      </c>
      <c r="BB10" s="1">
        <v>11.063369999999999</v>
      </c>
      <c r="BC10" s="1">
        <v>3.3431562721893489</v>
      </c>
      <c r="BD10" s="1">
        <v>2.742763124260355</v>
      </c>
      <c r="BE10" s="1">
        <v>3</v>
      </c>
      <c r="BF10" s="1">
        <v>3</v>
      </c>
      <c r="BG10" s="1">
        <v>3</v>
      </c>
      <c r="BH10" s="1">
        <v>3</v>
      </c>
      <c r="BI10" s="1">
        <v>3</v>
      </c>
      <c r="BJ10" s="1">
        <v>3</v>
      </c>
      <c r="BK10" s="1">
        <v>2.2397702799712857</v>
      </c>
      <c r="BL10" s="1">
        <v>3</v>
      </c>
      <c r="BM10" s="1">
        <v>-16.175976715549091</v>
      </c>
      <c r="BN10" s="1">
        <v>3</v>
      </c>
      <c r="BO10" s="1">
        <v>3</v>
      </c>
      <c r="BP10" s="1">
        <v>3</v>
      </c>
      <c r="BQ10" s="1">
        <v>3</v>
      </c>
      <c r="BR10" s="1">
        <v>3</v>
      </c>
      <c r="BS10" s="1">
        <v>3</v>
      </c>
      <c r="BT10" s="1">
        <v>3</v>
      </c>
      <c r="BU10" s="1">
        <v>3</v>
      </c>
      <c r="BV10" s="1">
        <v>2.2444987775060974</v>
      </c>
      <c r="BW10" s="1">
        <v>3</v>
      </c>
      <c r="BX10" s="2">
        <v>2.3502689486552439</v>
      </c>
      <c r="BY10" s="1">
        <v>3</v>
      </c>
      <c r="BZ10" s="2">
        <v>2.3502689486552439</v>
      </c>
      <c r="CA10" s="1">
        <v>3</v>
      </c>
      <c r="CB10" s="2">
        <v>2.3502689486552439</v>
      </c>
      <c r="CC10" s="1">
        <v>3</v>
      </c>
      <c r="CD10" s="1">
        <v>3</v>
      </c>
      <c r="CE10" s="713">
        <v>1988</v>
      </c>
    </row>
    <row r="11" spans="1:83">
      <c r="A11" s="5">
        <v>1974</v>
      </c>
      <c r="B11" s="1">
        <v>7.97</v>
      </c>
      <c r="C11" s="1">
        <v>11.76</v>
      </c>
      <c r="D11" s="1">
        <v>12.55</v>
      </c>
      <c r="E11" s="1">
        <v>5.77</v>
      </c>
      <c r="F11" s="1">
        <v>5.77</v>
      </c>
      <c r="G11" s="1">
        <v>5.77</v>
      </c>
      <c r="H11" s="1">
        <v>15.49</v>
      </c>
      <c r="I11" s="1">
        <v>9</v>
      </c>
      <c r="J11" s="1">
        <v>6.79</v>
      </c>
      <c r="K11" s="1">
        <v>9</v>
      </c>
      <c r="L11" s="1">
        <v>8.4600000000000009</v>
      </c>
      <c r="M11" s="1">
        <v>7.1</v>
      </c>
      <c r="N11" s="1">
        <v>5.77</v>
      </c>
      <c r="O11" s="1">
        <v>7.1</v>
      </c>
      <c r="P11" s="1">
        <v>12.55</v>
      </c>
      <c r="Q11" s="1">
        <v>5.77</v>
      </c>
      <c r="R11" s="1">
        <v>7.1</v>
      </c>
      <c r="S11" s="1">
        <v>7.1</v>
      </c>
      <c r="T11" s="1">
        <v>8.4600000000000009</v>
      </c>
      <c r="U11" s="1">
        <v>11.76</v>
      </c>
      <c r="V11" s="1">
        <v>15.49</v>
      </c>
      <c r="W11" s="1">
        <v>12.55</v>
      </c>
      <c r="X11" s="1">
        <v>12.55</v>
      </c>
      <c r="Y11" s="1">
        <v>7.1</v>
      </c>
      <c r="Z11" s="1">
        <v>7.1000000000000014</v>
      </c>
      <c r="AA11" s="1">
        <v>9.1</v>
      </c>
      <c r="AB11" s="1">
        <v>5.8982683982683914</v>
      </c>
      <c r="AC11" s="1">
        <v>11.76</v>
      </c>
      <c r="AD11" s="1">
        <v>12.55</v>
      </c>
      <c r="AE11" s="1">
        <v>7.0999999999999988</v>
      </c>
      <c r="AF11" s="1">
        <v>7.1000000000000005</v>
      </c>
      <c r="AG11" s="1">
        <v>8.4600000000000009</v>
      </c>
      <c r="AH11" s="1">
        <v>11.76</v>
      </c>
      <c r="AI11" s="1">
        <v>7.1</v>
      </c>
      <c r="AJ11" s="1">
        <v>7.1</v>
      </c>
      <c r="AK11" s="1">
        <v>8.4600000000000009</v>
      </c>
      <c r="AL11" s="1">
        <v>7.1</v>
      </c>
      <c r="AM11" s="1">
        <v>11.76</v>
      </c>
      <c r="AN11" s="1">
        <v>12.55</v>
      </c>
      <c r="AO11" s="1">
        <v>5.77</v>
      </c>
      <c r="AP11" s="1">
        <v>5.77</v>
      </c>
      <c r="AQ11" s="1">
        <v>5.77</v>
      </c>
      <c r="AR11" s="764">
        <v>8.0993849999999981</v>
      </c>
      <c r="AS11" s="1">
        <v>9.9941347619047622</v>
      </c>
      <c r="AT11" s="1">
        <v>10.836040000000001</v>
      </c>
      <c r="AU11" s="1">
        <v>7.0887630000000001</v>
      </c>
      <c r="AV11" s="1">
        <v>7.0436248912097481</v>
      </c>
      <c r="AW11" s="1">
        <v>11.007536234382723</v>
      </c>
      <c r="AX11" s="1">
        <v>12.067</v>
      </c>
      <c r="AY11" s="1">
        <v>7.0999999999999988</v>
      </c>
      <c r="AZ11" s="1">
        <v>11.568922185226292</v>
      </c>
      <c r="BA11" s="1">
        <v>6.9002200000000009</v>
      </c>
      <c r="BB11" s="1">
        <v>7.1457100000000011</v>
      </c>
      <c r="BC11" s="1">
        <v>11.510360173160173</v>
      </c>
      <c r="BD11" s="1">
        <v>12.065522554112555</v>
      </c>
      <c r="BE11" s="1">
        <v>4.2</v>
      </c>
      <c r="BF11" s="1">
        <v>4.2</v>
      </c>
      <c r="BG11" s="1">
        <v>4.2</v>
      </c>
      <c r="BH11" s="1">
        <v>4.2</v>
      </c>
      <c r="BI11" s="1">
        <v>4.2</v>
      </c>
      <c r="BJ11" s="1">
        <v>4.2</v>
      </c>
      <c r="BK11" s="1">
        <v>3.5749999999999997</v>
      </c>
      <c r="BL11" s="1">
        <v>4.2</v>
      </c>
      <c r="BM11" s="1">
        <v>8.0128205128215946E-2</v>
      </c>
      <c r="BN11" s="1">
        <v>4.2</v>
      </c>
      <c r="BO11" s="1">
        <v>4.2</v>
      </c>
      <c r="BP11" s="1">
        <v>4.2</v>
      </c>
      <c r="BQ11" s="1">
        <v>4.2</v>
      </c>
      <c r="BR11" s="1">
        <v>4.2</v>
      </c>
      <c r="BS11" s="1">
        <v>4.2</v>
      </c>
      <c r="BT11" s="1">
        <v>4.2</v>
      </c>
      <c r="BU11" s="1">
        <v>4.2</v>
      </c>
      <c r="BV11" s="1">
        <v>3.5749999999999997</v>
      </c>
      <c r="BW11" s="1">
        <v>4.2</v>
      </c>
      <c r="BX11" s="2">
        <v>3.6624999999999996</v>
      </c>
      <c r="BY11" s="1">
        <v>4.2</v>
      </c>
      <c r="BZ11" s="2">
        <v>3.6624999999999996</v>
      </c>
      <c r="CA11" s="1">
        <v>4.2</v>
      </c>
      <c r="CB11" s="2">
        <v>3.6624999999999996</v>
      </c>
      <c r="CC11" s="1">
        <v>4.2</v>
      </c>
      <c r="CD11" s="1">
        <v>4.2</v>
      </c>
      <c r="CE11" s="714">
        <v>1989</v>
      </c>
    </row>
    <row r="12" spans="1:83">
      <c r="A12" s="5">
        <v>1975</v>
      </c>
      <c r="B12" s="1">
        <v>10.94</v>
      </c>
      <c r="C12" s="1">
        <v>16.12</v>
      </c>
      <c r="D12" s="1">
        <v>20.95</v>
      </c>
      <c r="E12" s="1">
        <v>8.81</v>
      </c>
      <c r="F12" s="1">
        <v>8.81</v>
      </c>
      <c r="G12" s="1">
        <v>8.81</v>
      </c>
      <c r="H12" s="1">
        <v>16.3</v>
      </c>
      <c r="I12" s="1">
        <v>14.1</v>
      </c>
      <c r="J12" s="1">
        <v>6.62</v>
      </c>
      <c r="K12" s="1">
        <v>14.1</v>
      </c>
      <c r="L12" s="1">
        <v>5.94</v>
      </c>
      <c r="M12" s="1">
        <v>10.31</v>
      </c>
      <c r="N12" s="1">
        <v>8.81</v>
      </c>
      <c r="O12" s="1">
        <v>10.309999999999999</v>
      </c>
      <c r="P12" s="1">
        <v>20.95</v>
      </c>
      <c r="Q12" s="1">
        <v>8.81</v>
      </c>
      <c r="R12" s="1">
        <v>10.310000000000002</v>
      </c>
      <c r="S12" s="1">
        <v>10.31</v>
      </c>
      <c r="T12" s="1">
        <v>5.94</v>
      </c>
      <c r="U12" s="1">
        <v>16.12</v>
      </c>
      <c r="V12" s="1">
        <v>16.3</v>
      </c>
      <c r="W12" s="1">
        <v>20.95</v>
      </c>
      <c r="X12" s="1">
        <v>20.95</v>
      </c>
      <c r="Y12" s="1">
        <v>10.31</v>
      </c>
      <c r="Z12" s="1">
        <v>10.310000000000002</v>
      </c>
      <c r="AA12" s="1">
        <v>8.24</v>
      </c>
      <c r="AB12" s="1">
        <v>15.074092999489007</v>
      </c>
      <c r="AC12" s="1">
        <v>16.12</v>
      </c>
      <c r="AD12" s="1">
        <v>20.95</v>
      </c>
      <c r="AE12" s="1">
        <v>10.31</v>
      </c>
      <c r="AF12" s="1">
        <v>10.310000000000002</v>
      </c>
      <c r="AG12" s="1">
        <v>5.94</v>
      </c>
      <c r="AH12" s="1">
        <v>16.12</v>
      </c>
      <c r="AI12" s="1">
        <v>10.310000000000002</v>
      </c>
      <c r="AJ12" s="1">
        <v>10.31</v>
      </c>
      <c r="AK12" s="1">
        <v>5.94</v>
      </c>
      <c r="AL12" s="1">
        <v>10.31</v>
      </c>
      <c r="AM12" s="1">
        <v>16.12</v>
      </c>
      <c r="AN12" s="1">
        <v>20.95</v>
      </c>
      <c r="AO12" s="1">
        <v>8.81</v>
      </c>
      <c r="AP12" s="1">
        <v>8.81</v>
      </c>
      <c r="AQ12" s="1">
        <v>8.81</v>
      </c>
      <c r="AR12" s="764">
        <v>10.630849999999999</v>
      </c>
      <c r="AS12" s="1">
        <v>14.710366856412875</v>
      </c>
      <c r="AT12" s="1">
        <v>14.635672</v>
      </c>
      <c r="AU12" s="1">
        <v>6.4983480000000009</v>
      </c>
      <c r="AV12" s="1">
        <v>6.5167275892080072</v>
      </c>
      <c r="AW12" s="1">
        <v>18.779326969008185</v>
      </c>
      <c r="AX12" s="1">
        <v>19.1706</v>
      </c>
      <c r="AY12" s="1">
        <v>10.31</v>
      </c>
      <c r="AZ12" s="1">
        <v>15.553949932174127</v>
      </c>
      <c r="BA12" s="1">
        <v>6.5751200000000001</v>
      </c>
      <c r="BB12" s="1">
        <v>6.4751600000000007</v>
      </c>
      <c r="BC12" s="1">
        <v>17.548384138988247</v>
      </c>
      <c r="BD12" s="1">
        <v>19.675604148185997</v>
      </c>
      <c r="BE12" s="1">
        <v>4.0999999999999996</v>
      </c>
      <c r="BF12" s="1">
        <v>4.0999999999999996</v>
      </c>
      <c r="BG12" s="1">
        <v>4.0999999999999996</v>
      </c>
      <c r="BH12" s="1">
        <v>4.0999999999999996</v>
      </c>
      <c r="BI12" s="1">
        <v>4.0999999999999996</v>
      </c>
      <c r="BJ12" s="1">
        <v>4.0999999999999996</v>
      </c>
      <c r="BK12" s="1">
        <v>3.7250000000000001</v>
      </c>
      <c r="BL12" s="1">
        <v>4.0999999999999996</v>
      </c>
      <c r="BM12" s="1">
        <v>-10.781958900453692</v>
      </c>
      <c r="BN12" s="1">
        <v>4.0999999999999996</v>
      </c>
      <c r="BO12" s="1">
        <v>4.0999999999999996</v>
      </c>
      <c r="BP12" s="1">
        <v>4.0999999999999996</v>
      </c>
      <c r="BQ12" s="1">
        <v>4.0999999999999996</v>
      </c>
      <c r="BR12" s="1">
        <v>4.0999999999999996</v>
      </c>
      <c r="BS12" s="1">
        <v>4.0999999999999996</v>
      </c>
      <c r="BT12" s="1">
        <v>4.0999999999999996</v>
      </c>
      <c r="BU12" s="1">
        <v>4.0999999999999996</v>
      </c>
      <c r="BV12" s="1">
        <v>3.7250000000000001</v>
      </c>
      <c r="BW12" s="1">
        <v>4.0999999999999996</v>
      </c>
      <c r="BX12" s="2">
        <v>3.7774999999999999</v>
      </c>
      <c r="BY12" s="1">
        <v>4.0999999999999996</v>
      </c>
      <c r="BZ12" s="2">
        <v>3.7774999999999999</v>
      </c>
      <c r="CA12" s="1">
        <v>4.0999999999999996</v>
      </c>
      <c r="CB12" s="2">
        <v>3.7774999999999999</v>
      </c>
      <c r="CC12" s="1">
        <v>4.0999999999999996</v>
      </c>
      <c r="CD12" s="1">
        <v>4.0999999999999996</v>
      </c>
      <c r="CE12" s="713">
        <v>1990</v>
      </c>
    </row>
    <row r="13" spans="1:83">
      <c r="A13" s="5">
        <v>1976</v>
      </c>
      <c r="B13" s="1">
        <v>6.61</v>
      </c>
      <c r="C13" s="1">
        <v>3.02</v>
      </c>
      <c r="D13" s="1">
        <v>6.76</v>
      </c>
      <c r="E13" s="1">
        <v>6.59</v>
      </c>
      <c r="F13" s="1">
        <v>6.59</v>
      </c>
      <c r="G13" s="1">
        <v>6.59</v>
      </c>
      <c r="H13" s="1">
        <v>15.71</v>
      </c>
      <c r="I13" s="1">
        <v>11.5</v>
      </c>
      <c r="J13" s="1">
        <v>5.0999999999999996</v>
      </c>
      <c r="K13" s="1">
        <v>11.5</v>
      </c>
      <c r="L13" s="1">
        <v>5.75</v>
      </c>
      <c r="M13" s="1">
        <v>6.94</v>
      </c>
      <c r="N13" s="1">
        <v>6.59</v>
      </c>
      <c r="O13" s="1">
        <v>6.9400000000000013</v>
      </c>
      <c r="P13" s="1">
        <v>6.76</v>
      </c>
      <c r="Q13" s="1">
        <v>6.59</v>
      </c>
      <c r="R13" s="1">
        <v>6.9400000000000013</v>
      </c>
      <c r="S13" s="1">
        <v>6.94</v>
      </c>
      <c r="T13" s="1">
        <v>5.75</v>
      </c>
      <c r="U13" s="1">
        <v>3.02</v>
      </c>
      <c r="V13" s="1">
        <v>15.71</v>
      </c>
      <c r="W13" s="1">
        <v>6.76</v>
      </c>
      <c r="X13" s="1">
        <v>6.76</v>
      </c>
      <c r="Y13" s="1">
        <v>6.94</v>
      </c>
      <c r="Z13" s="1">
        <v>6.9400000000000013</v>
      </c>
      <c r="AA13" s="1">
        <v>8.25</v>
      </c>
      <c r="AB13" s="1">
        <v>7.482238010657194</v>
      </c>
      <c r="AC13" s="1">
        <v>3.02</v>
      </c>
      <c r="AD13" s="1">
        <v>6.76</v>
      </c>
      <c r="AE13" s="1">
        <v>6.9399999999999995</v>
      </c>
      <c r="AF13" s="1">
        <v>6.9400000000000013</v>
      </c>
      <c r="AG13" s="1">
        <v>5.75</v>
      </c>
      <c r="AH13" s="1">
        <v>3.02</v>
      </c>
      <c r="AI13" s="1">
        <v>6.9400000000000013</v>
      </c>
      <c r="AJ13" s="1">
        <v>6.94</v>
      </c>
      <c r="AK13" s="1">
        <v>5.75</v>
      </c>
      <c r="AL13" s="1">
        <v>6.94</v>
      </c>
      <c r="AM13" s="1">
        <v>3.02</v>
      </c>
      <c r="AN13" s="1">
        <v>6.76</v>
      </c>
      <c r="AO13" s="1">
        <v>6.59</v>
      </c>
      <c r="AP13" s="1">
        <v>6.59</v>
      </c>
      <c r="AQ13" s="1">
        <v>6.59</v>
      </c>
      <c r="AR13" s="764">
        <v>6.7977800000000004</v>
      </c>
      <c r="AS13" s="1">
        <v>7.4971705808170519</v>
      </c>
      <c r="AT13" s="1">
        <v>7.5002320000000005</v>
      </c>
      <c r="AU13" s="1">
        <v>5.2162850000000001</v>
      </c>
      <c r="AV13" s="1">
        <v>5.1987162750217575</v>
      </c>
      <c r="AW13" s="1">
        <v>7.0207658427041446</v>
      </c>
      <c r="AX13" s="1">
        <v>6.9686000000000003</v>
      </c>
      <c r="AY13" s="1">
        <v>6.9399999999999995</v>
      </c>
      <c r="AZ13" s="1">
        <v>3.3956905907016894</v>
      </c>
      <c r="BA13" s="1">
        <v>5.1429</v>
      </c>
      <c r="BB13" s="1">
        <v>5.2384500000000003</v>
      </c>
      <c r="BC13" s="1">
        <v>7.1595414742451151</v>
      </c>
      <c r="BD13" s="1">
        <v>6.9103133214920067</v>
      </c>
      <c r="BE13" s="1">
        <v>4.3</v>
      </c>
      <c r="BF13" s="1">
        <v>4.3</v>
      </c>
      <c r="BG13" s="1">
        <v>4.3</v>
      </c>
      <c r="BH13" s="1">
        <v>4.3</v>
      </c>
      <c r="BI13" s="1">
        <v>4.3</v>
      </c>
      <c r="BJ13" s="1">
        <v>4.3</v>
      </c>
      <c r="BK13" s="1">
        <v>3.9749999999999996</v>
      </c>
      <c r="BL13" s="1">
        <v>4.3</v>
      </c>
      <c r="BM13" s="1">
        <v>87.212084953634459</v>
      </c>
      <c r="BN13" s="1">
        <v>4.3</v>
      </c>
      <c r="BO13" s="1">
        <v>4.3</v>
      </c>
      <c r="BP13" s="1">
        <v>4.3</v>
      </c>
      <c r="BQ13" s="1">
        <v>4.3</v>
      </c>
      <c r="BR13" s="1">
        <v>4.3</v>
      </c>
      <c r="BS13" s="1">
        <v>4.3</v>
      </c>
      <c r="BT13" s="1">
        <v>4.3</v>
      </c>
      <c r="BU13" s="1">
        <v>4.3</v>
      </c>
      <c r="BV13" s="1">
        <v>3.9749999999999996</v>
      </c>
      <c r="BW13" s="1">
        <v>4.3</v>
      </c>
      <c r="BX13" s="2">
        <v>4.0204999999999993</v>
      </c>
      <c r="BY13" s="1">
        <v>4.3</v>
      </c>
      <c r="BZ13" s="2">
        <v>4.0204999999999993</v>
      </c>
      <c r="CA13" s="1">
        <v>4.3</v>
      </c>
      <c r="CB13" s="2">
        <v>4.0204999999999993</v>
      </c>
      <c r="CC13" s="1">
        <v>4.3</v>
      </c>
      <c r="CD13" s="1">
        <v>4.3</v>
      </c>
      <c r="CE13" s="713">
        <v>1991</v>
      </c>
    </row>
    <row r="14" spans="1:83">
      <c r="A14" s="7" t="s">
        <v>1</v>
      </c>
      <c r="B14" s="1">
        <v>2.88</v>
      </c>
      <c r="C14" s="1">
        <v>1.56</v>
      </c>
      <c r="D14" s="1">
        <v>2.89</v>
      </c>
      <c r="E14" s="1">
        <v>3.56</v>
      </c>
      <c r="F14" s="1">
        <v>3.56</v>
      </c>
      <c r="G14" s="1">
        <v>3.56</v>
      </c>
      <c r="H14" s="1">
        <v>2.11</v>
      </c>
      <c r="I14" s="1">
        <v>2</v>
      </c>
      <c r="J14" s="1">
        <v>1.24</v>
      </c>
      <c r="K14" s="1">
        <v>2</v>
      </c>
      <c r="L14" s="1">
        <v>5.49</v>
      </c>
      <c r="M14" s="1">
        <v>3</v>
      </c>
      <c r="N14" s="1">
        <v>3.56</v>
      </c>
      <c r="O14" s="1">
        <v>3</v>
      </c>
      <c r="P14" s="1">
        <v>2.89</v>
      </c>
      <c r="Q14" s="1">
        <v>3.56</v>
      </c>
      <c r="R14" s="1">
        <v>3</v>
      </c>
      <c r="S14" s="1">
        <v>3</v>
      </c>
      <c r="T14" s="1">
        <v>5.49</v>
      </c>
      <c r="U14" s="1">
        <v>1.56</v>
      </c>
      <c r="V14" s="1">
        <v>2.11</v>
      </c>
      <c r="W14" s="1">
        <v>2.89</v>
      </c>
      <c r="X14" s="1">
        <v>2.89</v>
      </c>
      <c r="Y14" s="1">
        <v>3</v>
      </c>
      <c r="Z14" s="1">
        <v>3</v>
      </c>
      <c r="AA14" s="1">
        <v>2.94</v>
      </c>
      <c r="AB14" s="1">
        <v>0</v>
      </c>
      <c r="AC14" s="1">
        <v>1.56</v>
      </c>
      <c r="AD14" s="1">
        <v>2.89</v>
      </c>
      <c r="AE14" s="1">
        <v>3</v>
      </c>
      <c r="AF14" s="1">
        <v>3.0000000000000004</v>
      </c>
      <c r="AG14" s="1">
        <v>5.49</v>
      </c>
      <c r="AH14" s="1">
        <v>1.56</v>
      </c>
      <c r="AI14" s="1">
        <v>3</v>
      </c>
      <c r="AJ14" s="1">
        <v>3</v>
      </c>
      <c r="AK14" s="1">
        <v>5.49</v>
      </c>
      <c r="AL14" s="1">
        <v>3</v>
      </c>
      <c r="AM14" s="1">
        <v>1.56</v>
      </c>
      <c r="AN14" s="1">
        <v>2.89</v>
      </c>
      <c r="AO14" s="1">
        <v>3.56</v>
      </c>
      <c r="AP14" s="1">
        <v>3.56</v>
      </c>
      <c r="AQ14" s="1">
        <v>3.56</v>
      </c>
      <c r="AR14" s="764">
        <v>2.8868699999999996</v>
      </c>
      <c r="AS14" s="1">
        <v>2.4178600000000001</v>
      </c>
      <c r="AT14" s="1">
        <v>2.9148399999999999</v>
      </c>
      <c r="AU14" s="1">
        <v>2.0003250000000001</v>
      </c>
      <c r="AV14" s="1">
        <v>1.8854525674499563</v>
      </c>
      <c r="AW14" s="1">
        <v>2.3493857108375575</v>
      </c>
      <c r="AX14" s="1">
        <v>2.8970000000000002</v>
      </c>
      <c r="AY14" s="1">
        <v>3</v>
      </c>
      <c r="AZ14" s="1">
        <v>1.6591305956344802</v>
      </c>
      <c r="BA14" s="1">
        <v>1.5205000000000002</v>
      </c>
      <c r="BB14" s="1">
        <v>2.1452499999999999</v>
      </c>
      <c r="BC14" s="1">
        <v>2.8363800000000001</v>
      </c>
      <c r="BD14" s="1">
        <v>2.815194</v>
      </c>
      <c r="BE14" s="1">
        <v>3</v>
      </c>
      <c r="BF14" s="1">
        <v>3</v>
      </c>
      <c r="BG14" s="1">
        <v>3</v>
      </c>
      <c r="BH14" s="1">
        <v>3</v>
      </c>
      <c r="BI14" s="1">
        <v>3</v>
      </c>
      <c r="BJ14" s="1">
        <v>3</v>
      </c>
      <c r="BK14" s="1">
        <v>4.1750000000000007</v>
      </c>
      <c r="BL14" s="1">
        <v>3</v>
      </c>
      <c r="BM14" s="1">
        <v>-33.298713749300958</v>
      </c>
      <c r="BN14" s="1">
        <v>3</v>
      </c>
      <c r="BO14" s="1">
        <v>3</v>
      </c>
      <c r="BP14" s="1">
        <v>3</v>
      </c>
      <c r="BQ14" s="1">
        <v>3</v>
      </c>
      <c r="BR14" s="1">
        <v>3</v>
      </c>
      <c r="BS14" s="1">
        <v>3</v>
      </c>
      <c r="BT14" s="1">
        <v>3</v>
      </c>
      <c r="BU14" s="1">
        <v>3</v>
      </c>
      <c r="BV14" s="1">
        <v>4.1750000000000007</v>
      </c>
      <c r="BW14" s="1">
        <v>3</v>
      </c>
      <c r="BX14" s="2">
        <v>4.0105000000000004</v>
      </c>
      <c r="BY14" s="1">
        <v>3</v>
      </c>
      <c r="BZ14" s="2">
        <v>4.0105000000000004</v>
      </c>
      <c r="CA14" s="1">
        <v>3</v>
      </c>
      <c r="CB14" s="2">
        <v>4.0105000000000004</v>
      </c>
      <c r="CC14" s="1">
        <v>3</v>
      </c>
      <c r="CD14" s="1">
        <v>3</v>
      </c>
      <c r="CE14" s="713">
        <v>1992</v>
      </c>
    </row>
    <row r="15" spans="1:83">
      <c r="A15" s="5">
        <v>1977</v>
      </c>
      <c r="B15" s="1">
        <v>2.58</v>
      </c>
      <c r="C15" s="1">
        <v>2.8</v>
      </c>
      <c r="D15" s="1">
        <v>4.71</v>
      </c>
      <c r="E15" s="1">
        <v>3.78</v>
      </c>
      <c r="F15" s="1">
        <v>3.78</v>
      </c>
      <c r="G15" s="1">
        <v>3.78</v>
      </c>
      <c r="H15" s="1">
        <v>5.87</v>
      </c>
      <c r="I15" s="1">
        <v>6.2</v>
      </c>
      <c r="J15" s="1">
        <v>4.4000000000000004</v>
      </c>
      <c r="K15" s="1">
        <v>6.2</v>
      </c>
      <c r="L15" s="1">
        <v>-0.25</v>
      </c>
      <c r="M15" s="1">
        <v>4.08</v>
      </c>
      <c r="N15" s="1">
        <v>3.78</v>
      </c>
      <c r="O15" s="1">
        <v>4.08</v>
      </c>
      <c r="P15" s="1">
        <v>4.71</v>
      </c>
      <c r="Q15" s="1">
        <v>3.78</v>
      </c>
      <c r="R15" s="1">
        <v>4.08</v>
      </c>
      <c r="S15" s="1">
        <v>4.08</v>
      </c>
      <c r="T15" s="1">
        <v>-0.25</v>
      </c>
      <c r="U15" s="1">
        <v>2.8</v>
      </c>
      <c r="V15" s="1">
        <v>5.87</v>
      </c>
      <c r="W15" s="1">
        <v>4.71</v>
      </c>
      <c r="X15" s="1">
        <v>4.71</v>
      </c>
      <c r="Y15" s="1">
        <v>4.08</v>
      </c>
      <c r="Z15" s="1">
        <v>4.08</v>
      </c>
      <c r="AA15" s="1">
        <v>5.79</v>
      </c>
      <c r="AB15" s="1">
        <v>8.2007849617847572</v>
      </c>
      <c r="AC15" s="1">
        <v>2.8</v>
      </c>
      <c r="AD15" s="1">
        <v>4.71</v>
      </c>
      <c r="AE15" s="1">
        <v>4.08</v>
      </c>
      <c r="AF15" s="1">
        <v>4.08</v>
      </c>
      <c r="AG15" s="1">
        <v>-0.25</v>
      </c>
      <c r="AH15" s="1">
        <v>2.8</v>
      </c>
      <c r="AI15" s="1">
        <v>4.08</v>
      </c>
      <c r="AJ15" s="1">
        <v>4.08</v>
      </c>
      <c r="AK15" s="1">
        <v>-0.25</v>
      </c>
      <c r="AL15" s="1">
        <v>4.08</v>
      </c>
      <c r="AM15" s="1">
        <v>2.8</v>
      </c>
      <c r="AN15" s="1">
        <v>4.71</v>
      </c>
      <c r="AO15" s="1">
        <v>3.78</v>
      </c>
      <c r="AP15" s="1">
        <v>3.78</v>
      </c>
      <c r="AQ15" s="1">
        <v>3.78</v>
      </c>
      <c r="AR15" s="764">
        <v>2.9475450000000003</v>
      </c>
      <c r="AS15" s="1">
        <v>5.7502468359843011</v>
      </c>
      <c r="AT15" s="1">
        <v>5.2465440000000001</v>
      </c>
      <c r="AU15" s="1">
        <v>3.5681150000000006</v>
      </c>
      <c r="AV15" s="1">
        <v>3.6937989556135769</v>
      </c>
      <c r="AW15" s="1">
        <v>5.458376310681607</v>
      </c>
      <c r="AX15" s="1">
        <v>4.8612000000000002</v>
      </c>
      <c r="AY15" s="1">
        <v>4.08</v>
      </c>
      <c r="AZ15" s="1">
        <v>3.0147829572080402</v>
      </c>
      <c r="BA15" s="1">
        <v>4.0931000000000006</v>
      </c>
      <c r="BB15" s="1">
        <v>3.4095500000000007</v>
      </c>
      <c r="BC15" s="1">
        <v>5.0678480541210496</v>
      </c>
      <c r="BD15" s="1">
        <v>4.9002555079529024</v>
      </c>
      <c r="BE15" s="1">
        <v>2.4</v>
      </c>
      <c r="BF15" s="1">
        <v>2.4</v>
      </c>
      <c r="BG15" s="1">
        <v>2.4</v>
      </c>
      <c r="BH15" s="1">
        <v>2.4</v>
      </c>
      <c r="BI15" s="1">
        <v>2.4</v>
      </c>
      <c r="BJ15" s="1">
        <v>2.4</v>
      </c>
      <c r="BK15" s="1">
        <v>3.8250000000000002</v>
      </c>
      <c r="BL15" s="1">
        <v>2.4</v>
      </c>
      <c r="BM15" s="1">
        <v>1.3893879506527762</v>
      </c>
      <c r="BN15" s="1">
        <v>2.4</v>
      </c>
      <c r="BO15" s="1">
        <v>2.4</v>
      </c>
      <c r="BP15" s="1">
        <v>2.4</v>
      </c>
      <c r="BQ15" s="1">
        <v>2.4</v>
      </c>
      <c r="BR15" s="1">
        <v>2.4</v>
      </c>
      <c r="BS15" s="1">
        <v>2.4</v>
      </c>
      <c r="BT15" s="1">
        <v>2.4</v>
      </c>
      <c r="BU15" s="1">
        <v>2.4</v>
      </c>
      <c r="BV15" s="1">
        <v>3.8250000000000002</v>
      </c>
      <c r="BW15" s="1">
        <v>2.4</v>
      </c>
      <c r="BX15" s="2">
        <v>3.6255000000000002</v>
      </c>
      <c r="BY15" s="1">
        <v>2.4</v>
      </c>
      <c r="BZ15" s="2">
        <v>3.6255000000000002</v>
      </c>
      <c r="CA15" s="1">
        <v>2.4</v>
      </c>
      <c r="CB15" s="2">
        <v>3.6255000000000002</v>
      </c>
      <c r="CC15" s="1">
        <v>2.4</v>
      </c>
      <c r="CD15" s="1">
        <v>2.4</v>
      </c>
      <c r="CE15" s="713">
        <v>1993</v>
      </c>
    </row>
    <row r="16" spans="1:83">
      <c r="A16" s="5">
        <v>1978</v>
      </c>
      <c r="B16" s="1">
        <v>6.8</v>
      </c>
      <c r="C16" s="1">
        <v>7.68</v>
      </c>
      <c r="D16" s="1">
        <v>7.11</v>
      </c>
      <c r="E16" s="1">
        <v>6.8</v>
      </c>
      <c r="F16" s="1">
        <v>6.8</v>
      </c>
      <c r="G16" s="1">
        <v>6.8</v>
      </c>
      <c r="H16" s="1">
        <v>8.4</v>
      </c>
      <c r="I16" s="1">
        <v>8.1999999999999993</v>
      </c>
      <c r="J16" s="1">
        <v>6.98</v>
      </c>
      <c r="K16" s="1">
        <v>8.1999999999999993</v>
      </c>
      <c r="L16" s="1">
        <v>5.65</v>
      </c>
      <c r="M16" s="1">
        <v>6.74</v>
      </c>
      <c r="N16" s="1">
        <v>6.8</v>
      </c>
      <c r="O16" s="1">
        <v>6.74</v>
      </c>
      <c r="P16" s="1">
        <v>7.11</v>
      </c>
      <c r="Q16" s="1">
        <v>6.8</v>
      </c>
      <c r="R16" s="1">
        <v>6.74</v>
      </c>
      <c r="S16" s="1">
        <v>6.74</v>
      </c>
      <c r="T16" s="1">
        <v>5.65</v>
      </c>
      <c r="U16" s="1">
        <v>7.68</v>
      </c>
      <c r="V16" s="1">
        <v>8.4</v>
      </c>
      <c r="W16" s="1">
        <v>7.11</v>
      </c>
      <c r="X16" s="1">
        <v>7.11</v>
      </c>
      <c r="Y16" s="1">
        <v>6.74</v>
      </c>
      <c r="Z16" s="1">
        <v>6.74</v>
      </c>
      <c r="AA16" s="1">
        <v>7.74</v>
      </c>
      <c r="AB16" s="1">
        <v>7.1019473081328721</v>
      </c>
      <c r="AC16" s="1">
        <v>7.68</v>
      </c>
      <c r="AD16" s="1">
        <v>7.11</v>
      </c>
      <c r="AE16" s="1">
        <v>6.74</v>
      </c>
      <c r="AF16" s="1">
        <v>6.7400000000000011</v>
      </c>
      <c r="AG16" s="1">
        <v>5.65</v>
      </c>
      <c r="AH16" s="1">
        <v>7.68</v>
      </c>
      <c r="AI16" s="1">
        <v>6.7400000000000011</v>
      </c>
      <c r="AJ16" s="1">
        <v>6.74</v>
      </c>
      <c r="AK16" s="1">
        <v>5.65</v>
      </c>
      <c r="AL16" s="1">
        <v>6.74</v>
      </c>
      <c r="AM16" s="1">
        <v>7.68</v>
      </c>
      <c r="AN16" s="1">
        <v>7.11</v>
      </c>
      <c r="AO16" s="1">
        <v>6.8</v>
      </c>
      <c r="AP16" s="1">
        <v>6.8</v>
      </c>
      <c r="AQ16" s="1">
        <v>6.8</v>
      </c>
      <c r="AR16" s="764">
        <v>6.9076300000000002</v>
      </c>
      <c r="AS16" s="1">
        <v>7.3682500160366544</v>
      </c>
      <c r="AT16" s="1">
        <v>7.4229839999999996</v>
      </c>
      <c r="AU16" s="1">
        <v>6.7420630000000008</v>
      </c>
      <c r="AV16" s="1">
        <v>6.7780113141862488</v>
      </c>
      <c r="AW16" s="1">
        <v>7.1611720607414382</v>
      </c>
      <c r="AX16" s="1">
        <v>7.1981999999999999</v>
      </c>
      <c r="AY16" s="1">
        <v>6.7399999999999993</v>
      </c>
      <c r="AZ16" s="1">
        <v>7.6843100258971511</v>
      </c>
      <c r="BA16" s="1">
        <v>6.8922200000000009</v>
      </c>
      <c r="BB16" s="1">
        <v>6.6967100000000013</v>
      </c>
      <c r="BC16" s="1">
        <v>7.2717247880870559</v>
      </c>
      <c r="BD16" s="1">
        <v>7.1649673562428413</v>
      </c>
      <c r="BE16" s="1">
        <v>2</v>
      </c>
      <c r="BF16" s="1">
        <v>2</v>
      </c>
      <c r="BG16" s="1">
        <v>2</v>
      </c>
      <c r="BH16" s="1">
        <v>2</v>
      </c>
      <c r="BI16" s="1">
        <v>2</v>
      </c>
      <c r="BJ16" s="1">
        <v>2</v>
      </c>
      <c r="BK16" s="1">
        <v>3.625</v>
      </c>
      <c r="BL16" s="1">
        <v>2</v>
      </c>
      <c r="BM16" s="1">
        <v>14.105138806851736</v>
      </c>
      <c r="BN16" s="1">
        <v>2</v>
      </c>
      <c r="BO16" s="1">
        <v>2</v>
      </c>
      <c r="BP16" s="1">
        <v>2</v>
      </c>
      <c r="BQ16" s="1">
        <v>2</v>
      </c>
      <c r="BR16" s="1">
        <v>2</v>
      </c>
      <c r="BS16" s="1">
        <v>2</v>
      </c>
      <c r="BT16" s="1">
        <v>2</v>
      </c>
      <c r="BU16" s="1">
        <v>2</v>
      </c>
      <c r="BV16" s="1">
        <v>2.5750000000000002</v>
      </c>
      <c r="BW16" s="1">
        <v>2</v>
      </c>
      <c r="BX16" s="2">
        <v>2.4945000000000004</v>
      </c>
      <c r="BY16" s="1">
        <v>2</v>
      </c>
      <c r="BZ16" s="2">
        <v>2.4945000000000004</v>
      </c>
      <c r="CA16" s="1">
        <v>2</v>
      </c>
      <c r="CB16" s="2">
        <v>2.4945000000000004</v>
      </c>
      <c r="CC16" s="1">
        <v>2</v>
      </c>
      <c r="CD16" s="1">
        <v>2</v>
      </c>
      <c r="CE16" s="714">
        <v>1994</v>
      </c>
    </row>
    <row r="17" spans="1:83">
      <c r="A17" s="5">
        <v>1979</v>
      </c>
      <c r="B17" s="1">
        <v>8.4</v>
      </c>
      <c r="C17" s="1">
        <v>9.31</v>
      </c>
      <c r="D17" s="1">
        <v>9.1</v>
      </c>
      <c r="E17" s="1">
        <v>8.7200000000000006</v>
      </c>
      <c r="F17" s="1">
        <v>8.7200000000000006</v>
      </c>
      <c r="G17" s="1">
        <v>8.7200000000000006</v>
      </c>
      <c r="H17" s="1">
        <v>9.8000000000000007</v>
      </c>
      <c r="I17" s="1">
        <v>9.8000000000000007</v>
      </c>
      <c r="J17" s="1">
        <v>5.95</v>
      </c>
      <c r="K17" s="1">
        <v>9.8000000000000007</v>
      </c>
      <c r="L17" s="1">
        <v>7.91</v>
      </c>
      <c r="M17" s="1">
        <v>8.02</v>
      </c>
      <c r="N17" s="1">
        <v>8.7200000000000006</v>
      </c>
      <c r="O17" s="1">
        <v>8.02</v>
      </c>
      <c r="P17" s="1">
        <v>9.1</v>
      </c>
      <c r="Q17" s="1">
        <v>8.7200000000000006</v>
      </c>
      <c r="R17" s="1">
        <v>8.02</v>
      </c>
      <c r="S17" s="1">
        <v>8.02</v>
      </c>
      <c r="T17" s="1">
        <v>7.91</v>
      </c>
      <c r="U17" s="1">
        <v>9.31</v>
      </c>
      <c r="V17" s="1">
        <v>9.8000000000000007</v>
      </c>
      <c r="W17" s="1">
        <v>9.1</v>
      </c>
      <c r="X17" s="1">
        <v>9.1</v>
      </c>
      <c r="Y17" s="1">
        <v>8.02</v>
      </c>
      <c r="Z17" s="1">
        <v>8.02</v>
      </c>
      <c r="AA17" s="1">
        <v>6.04</v>
      </c>
      <c r="AB17" s="1">
        <v>15.597147950089107</v>
      </c>
      <c r="AC17" s="1">
        <v>9.31</v>
      </c>
      <c r="AD17" s="1">
        <v>9.1</v>
      </c>
      <c r="AE17" s="1">
        <v>8.02</v>
      </c>
      <c r="AF17" s="1">
        <v>8.02</v>
      </c>
      <c r="AG17" s="1">
        <v>7.91</v>
      </c>
      <c r="AH17" s="1">
        <v>9.31</v>
      </c>
      <c r="AI17" s="1">
        <v>8.02</v>
      </c>
      <c r="AJ17" s="1">
        <v>8.02</v>
      </c>
      <c r="AK17" s="1">
        <v>7.91</v>
      </c>
      <c r="AL17" s="1">
        <v>8.02</v>
      </c>
      <c r="AM17" s="1">
        <v>9.31</v>
      </c>
      <c r="AN17" s="1">
        <v>9.1</v>
      </c>
      <c r="AO17" s="1">
        <v>8.7200000000000006</v>
      </c>
      <c r="AP17" s="1">
        <v>8.7200000000000006</v>
      </c>
      <c r="AQ17" s="1">
        <v>8.7200000000000006</v>
      </c>
      <c r="AR17" s="764">
        <v>8.1297800000000002</v>
      </c>
      <c r="AS17" s="1">
        <v>8.946737725490193</v>
      </c>
      <c r="AT17" s="1">
        <v>7.5797919999999994</v>
      </c>
      <c r="AU17" s="1">
        <v>6.3006440000000001</v>
      </c>
      <c r="AV17" s="1">
        <v>6.2476675369886863</v>
      </c>
      <c r="AW17" s="1">
        <v>10.068858930489885</v>
      </c>
      <c r="AX17" s="1">
        <v>8.6715999999999998</v>
      </c>
      <c r="AY17" s="1">
        <v>8.02</v>
      </c>
      <c r="AZ17" s="1">
        <v>9.0751035886052538</v>
      </c>
      <c r="BA17" s="1">
        <v>6.0793600000000003</v>
      </c>
      <c r="BB17" s="1">
        <v>6.3674800000000005</v>
      </c>
      <c r="BC17" s="1">
        <v>8.4630144028520498</v>
      </c>
      <c r="BD17" s="1">
        <v>9.0099658538324405</v>
      </c>
      <c r="BE17" s="1">
        <v>1.9</v>
      </c>
      <c r="BF17" s="1">
        <v>1.9</v>
      </c>
      <c r="BG17" s="1">
        <v>1.9</v>
      </c>
      <c r="BH17" s="1">
        <v>1.9</v>
      </c>
      <c r="BI17" s="1">
        <v>1.9</v>
      </c>
      <c r="BJ17" s="1">
        <v>1.9</v>
      </c>
      <c r="BK17" s="1">
        <v>2.85</v>
      </c>
      <c r="BL17" s="1">
        <v>1.9</v>
      </c>
      <c r="BM17" s="1">
        <v>-12.402940262967189</v>
      </c>
      <c r="BN17" s="1">
        <v>1.9</v>
      </c>
      <c r="BO17" s="1">
        <v>1.9</v>
      </c>
      <c r="BP17" s="1">
        <v>1.9</v>
      </c>
      <c r="BQ17" s="1">
        <v>1.9</v>
      </c>
      <c r="BR17" s="1">
        <v>1.9</v>
      </c>
      <c r="BS17" s="1">
        <v>1.9</v>
      </c>
      <c r="BT17" s="1">
        <v>1.9</v>
      </c>
      <c r="BU17" s="1">
        <v>1.9</v>
      </c>
      <c r="BV17" s="1">
        <v>2.5</v>
      </c>
      <c r="BW17" s="1">
        <v>1.9</v>
      </c>
      <c r="BX17" s="2">
        <v>2.4159999999999999</v>
      </c>
      <c r="BY17" s="1">
        <v>1.9</v>
      </c>
      <c r="BZ17" s="2">
        <v>2.4159999999999999</v>
      </c>
      <c r="CA17" s="1">
        <v>1.9</v>
      </c>
      <c r="CB17" s="2">
        <v>2.4159999999999999</v>
      </c>
      <c r="CC17" s="1">
        <v>1.9</v>
      </c>
      <c r="CD17" s="1">
        <v>1.9</v>
      </c>
      <c r="CE17" s="713">
        <v>1995</v>
      </c>
    </row>
    <row r="18" spans="1:83">
      <c r="A18" s="5">
        <v>1980</v>
      </c>
      <c r="B18" s="1">
        <v>10.59</v>
      </c>
      <c r="C18" s="1">
        <v>10.59</v>
      </c>
      <c r="D18" s="1">
        <v>10.59</v>
      </c>
      <c r="E18" s="1">
        <v>11.8</v>
      </c>
      <c r="F18" s="1">
        <v>11.8</v>
      </c>
      <c r="G18" s="1">
        <v>10.6</v>
      </c>
      <c r="H18" s="1">
        <v>11.8</v>
      </c>
      <c r="I18" s="1">
        <v>9.9</v>
      </c>
      <c r="J18" s="1">
        <v>7.15</v>
      </c>
      <c r="K18" s="1">
        <v>9.9</v>
      </c>
      <c r="L18" s="1">
        <v>7.39</v>
      </c>
      <c r="M18" s="1">
        <v>8.7200000000000006</v>
      </c>
      <c r="N18" s="1">
        <v>10.6</v>
      </c>
      <c r="O18" s="1">
        <v>8.7200000000000006</v>
      </c>
      <c r="P18" s="1">
        <v>10.59</v>
      </c>
      <c r="Q18" s="1">
        <v>11.8</v>
      </c>
      <c r="R18" s="1">
        <v>8.7200000000000006</v>
      </c>
      <c r="S18" s="1">
        <v>8.7200000000000006</v>
      </c>
      <c r="T18" s="1">
        <v>7.39</v>
      </c>
      <c r="U18" s="1">
        <v>10.59</v>
      </c>
      <c r="V18" s="1">
        <v>11.8</v>
      </c>
      <c r="W18" s="1">
        <v>10.59</v>
      </c>
      <c r="X18" s="1">
        <v>10.59</v>
      </c>
      <c r="Y18" s="1">
        <v>8.7200000000000006</v>
      </c>
      <c r="Z18" s="1">
        <v>8.7200000000000024</v>
      </c>
      <c r="AA18" s="1">
        <v>6.83</v>
      </c>
      <c r="AB18" s="1">
        <v>86.507324595219742</v>
      </c>
      <c r="AC18" s="1">
        <v>10.59</v>
      </c>
      <c r="AD18" s="1">
        <v>10.59</v>
      </c>
      <c r="AE18" s="1">
        <v>8.7200000000000006</v>
      </c>
      <c r="AF18" s="1">
        <v>8.7200000000000024</v>
      </c>
      <c r="AG18" s="1">
        <v>7.39</v>
      </c>
      <c r="AH18" s="1">
        <v>10.59</v>
      </c>
      <c r="AI18" s="1">
        <v>8.7200000000000006</v>
      </c>
      <c r="AJ18" s="1">
        <v>8.7200000000000006</v>
      </c>
      <c r="AK18" s="1">
        <v>7.39</v>
      </c>
      <c r="AL18" s="1">
        <v>8.7200000000000006</v>
      </c>
      <c r="AM18" s="1">
        <v>10.59</v>
      </c>
      <c r="AN18" s="1">
        <v>10.59</v>
      </c>
      <c r="AO18" s="1">
        <v>10.6</v>
      </c>
      <c r="AP18" s="1">
        <v>10.6</v>
      </c>
      <c r="AQ18" s="1">
        <v>10.6</v>
      </c>
      <c r="AR18" s="764">
        <v>10.15948</v>
      </c>
      <c r="AS18" s="1">
        <v>21.984407843484966</v>
      </c>
      <c r="AT18" s="1">
        <v>8.7220320000000005</v>
      </c>
      <c r="AU18" s="1">
        <v>7.1929360000000004</v>
      </c>
      <c r="AV18" s="1">
        <v>7.1864490861618799</v>
      </c>
      <c r="AW18" s="1">
        <v>24.586763337887184</v>
      </c>
      <c r="AX18" s="1">
        <v>10.063600000000001</v>
      </c>
      <c r="AY18" s="1">
        <v>8.7200000000000006</v>
      </c>
      <c r="AZ18" s="1">
        <v>10.319905043778517</v>
      </c>
      <c r="BA18" s="1">
        <v>7.1658400000000002</v>
      </c>
      <c r="BB18" s="1">
        <v>7.2011200000000004</v>
      </c>
      <c r="BC18" s="1">
        <v>11.369778465690054</v>
      </c>
      <c r="BD18" s="1">
        <v>12.34075869390902</v>
      </c>
      <c r="BE18" s="1">
        <v>2</v>
      </c>
      <c r="BF18" s="1">
        <v>2</v>
      </c>
      <c r="BG18" s="1">
        <v>2</v>
      </c>
      <c r="BH18" s="1">
        <v>2</v>
      </c>
      <c r="BI18" s="1">
        <v>2</v>
      </c>
      <c r="BJ18" s="1">
        <v>2</v>
      </c>
      <c r="BK18" s="1">
        <v>2.4499999999999997</v>
      </c>
      <c r="BL18" s="1">
        <v>2</v>
      </c>
      <c r="BM18" s="1">
        <v>5.6</v>
      </c>
      <c r="BN18" s="1">
        <v>2</v>
      </c>
      <c r="BO18" s="1">
        <v>2</v>
      </c>
      <c r="BP18" s="1">
        <v>2</v>
      </c>
      <c r="BQ18" s="1">
        <v>2</v>
      </c>
      <c r="BR18" s="1">
        <v>2</v>
      </c>
      <c r="BS18" s="1">
        <v>2</v>
      </c>
      <c r="BT18" s="1">
        <v>2</v>
      </c>
      <c r="BU18" s="1">
        <v>2</v>
      </c>
      <c r="BV18" s="1">
        <v>2.4499999999999997</v>
      </c>
      <c r="BW18" s="1">
        <v>2</v>
      </c>
      <c r="BX18" s="2">
        <v>2.4243499999999996</v>
      </c>
      <c r="BY18" s="1">
        <v>2</v>
      </c>
      <c r="BZ18" s="2">
        <v>2.4243499999999996</v>
      </c>
      <c r="CA18" s="1">
        <v>2</v>
      </c>
      <c r="CB18" s="2">
        <v>2.4243499999999996</v>
      </c>
      <c r="CC18" s="1">
        <v>2</v>
      </c>
      <c r="CD18" s="1">
        <v>2</v>
      </c>
      <c r="CE18" s="713">
        <v>1996</v>
      </c>
    </row>
    <row r="19" spans="1:83">
      <c r="A19" s="5">
        <v>1981</v>
      </c>
      <c r="B19" s="1">
        <v>10.61</v>
      </c>
      <c r="C19" s="1">
        <v>10.61</v>
      </c>
      <c r="D19" s="1">
        <v>10.61</v>
      </c>
      <c r="E19" s="1">
        <v>11.6</v>
      </c>
      <c r="F19" s="1">
        <v>11.6</v>
      </c>
      <c r="G19" s="1">
        <v>10.6</v>
      </c>
      <c r="H19" s="1">
        <v>11.6</v>
      </c>
      <c r="I19" s="1">
        <v>9.6</v>
      </c>
      <c r="J19" s="1">
        <v>15.86</v>
      </c>
      <c r="K19" s="1">
        <v>9.6</v>
      </c>
      <c r="L19" s="1">
        <v>24.07</v>
      </c>
      <c r="M19" s="1">
        <v>9.77</v>
      </c>
      <c r="N19" s="1">
        <v>10.6</v>
      </c>
      <c r="O19" s="1">
        <v>9.77</v>
      </c>
      <c r="P19" s="1">
        <v>10.61</v>
      </c>
      <c r="Q19" s="1">
        <v>11.6</v>
      </c>
      <c r="R19" s="1">
        <v>9.77</v>
      </c>
      <c r="S19" s="1">
        <v>9.77</v>
      </c>
      <c r="T19" s="1">
        <v>24.07</v>
      </c>
      <c r="U19" s="1">
        <v>10.61</v>
      </c>
      <c r="V19" s="1">
        <v>11.6</v>
      </c>
      <c r="W19" s="1">
        <v>10.61</v>
      </c>
      <c r="X19" s="1">
        <v>10.61</v>
      </c>
      <c r="Y19" s="1">
        <v>9.77</v>
      </c>
      <c r="Z19" s="1">
        <v>9.7700000000000014</v>
      </c>
      <c r="AA19" s="1">
        <v>8.6999999999999993</v>
      </c>
      <c r="AB19" s="1">
        <v>15.808185200496073</v>
      </c>
      <c r="AC19" s="1">
        <v>10.61</v>
      </c>
      <c r="AD19" s="1">
        <v>10.61</v>
      </c>
      <c r="AE19" s="1">
        <v>9.77</v>
      </c>
      <c r="AF19" s="1">
        <v>9.77</v>
      </c>
      <c r="AG19" s="1">
        <v>24.07</v>
      </c>
      <c r="AH19" s="1">
        <v>10.61</v>
      </c>
      <c r="AI19" s="1">
        <v>9.77</v>
      </c>
      <c r="AJ19" s="1">
        <v>9.77</v>
      </c>
      <c r="AK19" s="1">
        <v>24.07</v>
      </c>
      <c r="AL19" s="1">
        <v>9.77</v>
      </c>
      <c r="AM19" s="1">
        <v>10.61</v>
      </c>
      <c r="AN19" s="1">
        <v>10.61</v>
      </c>
      <c r="AO19" s="1">
        <v>10.6</v>
      </c>
      <c r="AP19" s="1">
        <v>10.6</v>
      </c>
      <c r="AQ19" s="1">
        <v>10.6</v>
      </c>
      <c r="AR19" s="764">
        <v>10.391304999999999</v>
      </c>
      <c r="AS19" s="1">
        <v>10.70917957668458</v>
      </c>
      <c r="AT19" s="1">
        <v>9.6611119999999993</v>
      </c>
      <c r="AU19" s="1">
        <v>17.328769000000001</v>
      </c>
      <c r="AV19" s="1">
        <v>17.106862489120974</v>
      </c>
      <c r="AW19" s="1">
        <v>11.430170804148549</v>
      </c>
      <c r="AX19" s="1">
        <v>10.342599999999999</v>
      </c>
      <c r="AY19" s="1">
        <v>9.77</v>
      </c>
      <c r="AZ19" s="1">
        <v>10.472797508940682</v>
      </c>
      <c r="BA19" s="1">
        <v>16.401859999999999</v>
      </c>
      <c r="BB19" s="1">
        <v>17.608730000000001</v>
      </c>
      <c r="BC19" s="1">
        <v>10.238688259611408</v>
      </c>
      <c r="BD19" s="1">
        <v>10.585114274493591</v>
      </c>
      <c r="BE19" s="1">
        <v>1.8</v>
      </c>
      <c r="BF19" s="1">
        <v>1.8</v>
      </c>
      <c r="BG19" s="1">
        <v>1.8</v>
      </c>
      <c r="BH19" s="1">
        <v>1.8</v>
      </c>
      <c r="BI19" s="1">
        <v>1.8</v>
      </c>
      <c r="BJ19" s="1">
        <v>1.8</v>
      </c>
      <c r="BK19" s="1">
        <v>2.85</v>
      </c>
      <c r="BL19" s="1">
        <v>1.8</v>
      </c>
      <c r="BM19" s="1">
        <v>1.2999999999999901</v>
      </c>
      <c r="BN19" s="1">
        <v>1.8</v>
      </c>
      <c r="BO19" s="1">
        <v>1.8</v>
      </c>
      <c r="BP19" s="1">
        <v>1.8</v>
      </c>
      <c r="BQ19" s="1">
        <v>1.8</v>
      </c>
      <c r="BR19" s="1">
        <v>1.8</v>
      </c>
      <c r="BS19" s="1">
        <v>1.8</v>
      </c>
      <c r="BT19" s="1">
        <v>1.8</v>
      </c>
      <c r="BU19" s="1">
        <v>1.8</v>
      </c>
      <c r="BV19" s="1">
        <v>2.85</v>
      </c>
      <c r="BW19" s="1">
        <v>1.8</v>
      </c>
      <c r="BX19" s="2">
        <v>2.7901499999999997</v>
      </c>
      <c r="BY19" s="1">
        <v>1.8</v>
      </c>
      <c r="BZ19" s="2">
        <v>2.7901499999999997</v>
      </c>
      <c r="CA19" s="1">
        <v>1.8</v>
      </c>
      <c r="CB19" s="2">
        <v>2.7901499999999997</v>
      </c>
      <c r="CC19" s="1">
        <v>1.8</v>
      </c>
      <c r="CD19" s="1">
        <v>1.8</v>
      </c>
      <c r="CE19" s="715">
        <v>1997</v>
      </c>
    </row>
    <row r="20" spans="1:83">
      <c r="A20" s="5">
        <v>1982</v>
      </c>
      <c r="B20" s="1">
        <v>7.6</v>
      </c>
      <c r="C20" s="1">
        <v>7.6</v>
      </c>
      <c r="D20" s="1">
        <v>7.6</v>
      </c>
      <c r="E20" s="1">
        <v>14.3</v>
      </c>
      <c r="F20" s="1">
        <v>14.3</v>
      </c>
      <c r="G20" s="1">
        <v>7.6</v>
      </c>
      <c r="H20" s="1">
        <v>14.3</v>
      </c>
      <c r="I20" s="1">
        <v>7.5</v>
      </c>
      <c r="J20" s="1">
        <v>13.71</v>
      </c>
      <c r="K20" s="1">
        <v>7.5</v>
      </c>
      <c r="L20" s="1">
        <v>7.6</v>
      </c>
      <c r="M20" s="1">
        <v>6.97</v>
      </c>
      <c r="N20" s="1">
        <v>7.6</v>
      </c>
      <c r="O20" s="1">
        <v>6.9700000000000006</v>
      </c>
      <c r="P20" s="1">
        <v>7.6</v>
      </c>
      <c r="Q20" s="1">
        <v>14.3</v>
      </c>
      <c r="R20" s="1">
        <v>6.97</v>
      </c>
      <c r="S20" s="1">
        <v>6.97</v>
      </c>
      <c r="T20" s="1">
        <v>7.6</v>
      </c>
      <c r="U20" s="1">
        <v>7.6</v>
      </c>
      <c r="V20" s="1">
        <v>14.3</v>
      </c>
      <c r="W20" s="1">
        <v>7.6</v>
      </c>
      <c r="X20" s="1">
        <v>7.6</v>
      </c>
      <c r="Y20" s="1">
        <v>6.9699999999999989</v>
      </c>
      <c r="Z20" s="1">
        <v>6.9700000000000006</v>
      </c>
      <c r="AA20" s="1">
        <v>5.49</v>
      </c>
      <c r="AB20" s="1">
        <v>11.272934961090897</v>
      </c>
      <c r="AC20" s="1">
        <v>7.6</v>
      </c>
      <c r="AD20" s="1">
        <v>7.6</v>
      </c>
      <c r="AE20" s="1">
        <v>6.9699999999999989</v>
      </c>
      <c r="AF20" s="1">
        <v>6.97</v>
      </c>
      <c r="AG20" s="1">
        <v>7.6</v>
      </c>
      <c r="AH20" s="1">
        <v>7.6</v>
      </c>
      <c r="AI20" s="1">
        <v>6.9700000000000006</v>
      </c>
      <c r="AJ20" s="1">
        <v>6.97</v>
      </c>
      <c r="AK20" s="1">
        <v>7.6</v>
      </c>
      <c r="AL20" s="1">
        <v>6.97</v>
      </c>
      <c r="AM20" s="1">
        <v>7.6</v>
      </c>
      <c r="AN20" s="1">
        <v>7.6</v>
      </c>
      <c r="AO20" s="1">
        <v>7.6</v>
      </c>
      <c r="AP20" s="1">
        <v>7.6</v>
      </c>
      <c r="AQ20" s="1">
        <v>7.6</v>
      </c>
      <c r="AR20" s="764">
        <v>7.3757070000000002</v>
      </c>
      <c r="AS20" s="1">
        <v>7.2168750018562164</v>
      </c>
      <c r="AT20" s="1">
        <v>6.5988049999999987</v>
      </c>
      <c r="AU20" s="1">
        <v>12.800221000000001</v>
      </c>
      <c r="AV20" s="1">
        <v>12.782067014795476</v>
      </c>
      <c r="AW20" s="1">
        <v>8.1159177418807609</v>
      </c>
      <c r="AX20" s="1">
        <v>7.3045999999999998</v>
      </c>
      <c r="AY20" s="1">
        <v>6.97</v>
      </c>
      <c r="AZ20" s="1">
        <v>7.4484307559501781</v>
      </c>
      <c r="BA20" s="1">
        <v>13.306740000000001</v>
      </c>
      <c r="BB20" s="1">
        <v>12.408570000000001</v>
      </c>
      <c r="BC20" s="1">
        <v>7.1422075041050901</v>
      </c>
      <c r="BD20" s="1">
        <v>7.5158024179338909</v>
      </c>
      <c r="BE20" s="1">
        <v>0.7</v>
      </c>
      <c r="BF20" s="1">
        <v>0.7</v>
      </c>
      <c r="BG20" s="1">
        <v>0.7</v>
      </c>
      <c r="BH20" s="1">
        <v>0.7</v>
      </c>
      <c r="BI20" s="1">
        <v>0.7</v>
      </c>
      <c r="BJ20" s="1">
        <v>0.7</v>
      </c>
      <c r="BK20" s="1">
        <v>2.8499999999999996</v>
      </c>
      <c r="BL20" s="1">
        <v>0.7</v>
      </c>
      <c r="BM20" s="1">
        <v>19.7</v>
      </c>
      <c r="BN20" s="1">
        <v>0.7</v>
      </c>
      <c r="BO20" s="1">
        <v>0.7</v>
      </c>
      <c r="BP20" s="1">
        <v>0.7</v>
      </c>
      <c r="BQ20" s="1">
        <v>0.7</v>
      </c>
      <c r="BR20" s="1">
        <v>0.7</v>
      </c>
      <c r="BS20" s="1">
        <v>0.7</v>
      </c>
      <c r="BT20" s="1">
        <v>0.7</v>
      </c>
      <c r="BU20" s="1">
        <v>0.7</v>
      </c>
      <c r="BV20" s="1">
        <v>2.8499999999999996</v>
      </c>
      <c r="BW20" s="1">
        <v>0.7</v>
      </c>
      <c r="BX20" s="2">
        <v>2.7274499999999993</v>
      </c>
      <c r="BY20" s="1">
        <v>0.7</v>
      </c>
      <c r="BZ20" s="2">
        <v>2.7274499999999993</v>
      </c>
      <c r="CA20" s="1">
        <v>0.7</v>
      </c>
      <c r="CB20" s="2">
        <v>2.7274499999999993</v>
      </c>
      <c r="CC20" s="1">
        <v>0.7</v>
      </c>
      <c r="CD20" s="1">
        <v>0.7</v>
      </c>
      <c r="CE20" s="715">
        <v>1998</v>
      </c>
    </row>
    <row r="21" spans="1:83">
      <c r="A21" s="5">
        <v>1983</v>
      </c>
      <c r="B21" s="1">
        <v>4.9000000000000004</v>
      </c>
      <c r="C21" s="1">
        <v>4.9000000000000004</v>
      </c>
      <c r="D21" s="1">
        <v>4.9000000000000004</v>
      </c>
      <c r="E21" s="1">
        <v>9</v>
      </c>
      <c r="F21" s="1">
        <v>9</v>
      </c>
      <c r="G21" s="1">
        <v>4.9000000000000004</v>
      </c>
      <c r="H21" s="1">
        <v>9</v>
      </c>
      <c r="I21" s="1">
        <v>3.8</v>
      </c>
      <c r="J21" s="1">
        <v>4</v>
      </c>
      <c r="K21" s="1">
        <v>3.8</v>
      </c>
      <c r="L21" s="1">
        <v>4.9000000000000004</v>
      </c>
      <c r="M21" s="1">
        <v>4.9000000000000004</v>
      </c>
      <c r="N21" s="1">
        <v>4.9000000000000004</v>
      </c>
      <c r="O21" s="1">
        <v>4.9000000000000004</v>
      </c>
      <c r="P21" s="1">
        <v>4.9000000000000004</v>
      </c>
      <c r="Q21" s="1">
        <v>9</v>
      </c>
      <c r="R21" s="1">
        <v>4.9000000000000004</v>
      </c>
      <c r="S21" s="1">
        <v>4.9000000000000004</v>
      </c>
      <c r="T21" s="1">
        <v>4.9000000000000004</v>
      </c>
      <c r="U21" s="1">
        <v>4.9000000000000004</v>
      </c>
      <c r="V21" s="1">
        <v>9</v>
      </c>
      <c r="W21" s="1">
        <v>4.9000000000000004</v>
      </c>
      <c r="X21" s="1">
        <v>4.9000000000000004</v>
      </c>
      <c r="Y21" s="1">
        <v>4.9000000000000004</v>
      </c>
      <c r="Z21" s="1">
        <v>4.9000000000000012</v>
      </c>
      <c r="AA21" s="1">
        <v>4.3</v>
      </c>
      <c r="AB21" s="1">
        <v>-9.8870781470550622</v>
      </c>
      <c r="AC21" s="1">
        <v>4.9000000000000004</v>
      </c>
      <c r="AD21" s="1">
        <v>4.9000000000000004</v>
      </c>
      <c r="AE21" s="1">
        <v>4.9000000000000004</v>
      </c>
      <c r="AF21" s="1">
        <v>4.9000000000000012</v>
      </c>
      <c r="AG21" s="1">
        <v>4.9000000000000004</v>
      </c>
      <c r="AH21" s="1">
        <v>4.9000000000000004</v>
      </c>
      <c r="AI21" s="1">
        <v>4.9000000000000012</v>
      </c>
      <c r="AJ21" s="1">
        <v>4.9000000000000004</v>
      </c>
      <c r="AK21" s="1">
        <v>4.9000000000000004</v>
      </c>
      <c r="AL21" s="1">
        <v>4.9000000000000004</v>
      </c>
      <c r="AM21" s="1">
        <v>4.9000000000000004</v>
      </c>
      <c r="AN21" s="1">
        <v>4.9000000000000004</v>
      </c>
      <c r="AO21" s="1">
        <v>4.9000000000000004</v>
      </c>
      <c r="AP21" s="1">
        <v>4.9000000000000004</v>
      </c>
      <c r="AQ21" s="1">
        <v>4.9000000000000004</v>
      </c>
      <c r="AR21" s="764">
        <v>4.89262</v>
      </c>
      <c r="AS21" s="1">
        <v>2.5538149031181812</v>
      </c>
      <c r="AT21" s="1">
        <v>4.6127200000000004</v>
      </c>
      <c r="AU21" s="1">
        <v>4.1466099999999999</v>
      </c>
      <c r="AV21" s="1">
        <v>4.13668407310705</v>
      </c>
      <c r="AW21" s="1">
        <v>2.0622959129012797</v>
      </c>
      <c r="AX21" s="1">
        <v>4.8160000000000007</v>
      </c>
      <c r="AY21" s="1">
        <v>4.9000000000000004</v>
      </c>
      <c r="AZ21" s="1">
        <v>4.8568997410284869</v>
      </c>
      <c r="BA21" s="1">
        <v>4.0594000000000001</v>
      </c>
      <c r="BB21" s="1">
        <v>4.1917</v>
      </c>
      <c r="BC21" s="1">
        <v>4.4056972026177332</v>
      </c>
      <c r="BD21" s="1">
        <v>4.4422740587706908</v>
      </c>
      <c r="BE21" s="1">
        <v>0.8</v>
      </c>
      <c r="BF21" s="1">
        <v>0.8</v>
      </c>
      <c r="BG21" s="1">
        <v>0.8</v>
      </c>
      <c r="BH21" s="1">
        <v>0.8</v>
      </c>
      <c r="BI21" s="1">
        <v>0.8</v>
      </c>
      <c r="BJ21" s="1">
        <v>0.8</v>
      </c>
      <c r="BK21" s="1">
        <v>3.4000000000000004</v>
      </c>
      <c r="BL21" s="1">
        <v>0.8</v>
      </c>
      <c r="BM21" s="1">
        <v>-8.8000000000000007</v>
      </c>
      <c r="BN21" s="1">
        <v>0.8</v>
      </c>
      <c r="BO21" s="1">
        <v>0.8</v>
      </c>
      <c r="BP21" s="1">
        <v>0.8</v>
      </c>
      <c r="BQ21" s="1">
        <v>0.8</v>
      </c>
      <c r="BR21" s="1">
        <v>0.8</v>
      </c>
      <c r="BS21" s="1">
        <v>0.8</v>
      </c>
      <c r="BT21" s="1">
        <v>0.8</v>
      </c>
      <c r="BU21" s="1">
        <v>0.8</v>
      </c>
      <c r="BV21" s="1">
        <v>3.4000000000000004</v>
      </c>
      <c r="BW21" s="1">
        <v>0.8</v>
      </c>
      <c r="BX21" s="2">
        <v>3.2518000000000002</v>
      </c>
      <c r="BY21" s="1">
        <v>0.8</v>
      </c>
      <c r="BZ21" s="2">
        <v>3.2518000000000002</v>
      </c>
      <c r="CA21" s="1">
        <v>0.8</v>
      </c>
      <c r="CB21" s="2">
        <v>3.2518000000000002</v>
      </c>
      <c r="CC21" s="1">
        <v>0.8</v>
      </c>
      <c r="CD21" s="1">
        <v>0.8</v>
      </c>
      <c r="CE21" s="716">
        <v>1999</v>
      </c>
    </row>
    <row r="22" spans="1:83">
      <c r="A22" s="5">
        <v>1984</v>
      </c>
      <c r="B22" s="1">
        <v>3.8</v>
      </c>
      <c r="C22" s="1">
        <v>3.8</v>
      </c>
      <c r="D22" s="1">
        <v>3.8</v>
      </c>
      <c r="E22" s="1">
        <v>8</v>
      </c>
      <c r="F22" s="1">
        <v>8</v>
      </c>
      <c r="G22" s="1">
        <v>3.8</v>
      </c>
      <c r="H22" s="1">
        <v>3</v>
      </c>
      <c r="I22" s="1">
        <v>3.6</v>
      </c>
      <c r="J22" s="1">
        <v>3</v>
      </c>
      <c r="K22" s="1">
        <v>3.6</v>
      </c>
      <c r="L22" s="1">
        <v>3.8</v>
      </c>
      <c r="M22" s="1">
        <v>3.8</v>
      </c>
      <c r="N22" s="1">
        <v>3.8</v>
      </c>
      <c r="O22" s="1">
        <v>3.8</v>
      </c>
      <c r="P22" s="1">
        <v>3.8</v>
      </c>
      <c r="Q22" s="1">
        <v>8</v>
      </c>
      <c r="R22" s="1">
        <v>3.8</v>
      </c>
      <c r="S22" s="1">
        <v>3.7999999999999994</v>
      </c>
      <c r="T22" s="1">
        <v>3.8</v>
      </c>
      <c r="U22" s="1">
        <v>3.8</v>
      </c>
      <c r="V22" s="1">
        <v>3</v>
      </c>
      <c r="W22" s="1">
        <v>3.8</v>
      </c>
      <c r="X22" s="1">
        <v>3.8</v>
      </c>
      <c r="Y22" s="1">
        <v>3.8</v>
      </c>
      <c r="Z22" s="1">
        <v>3.8</v>
      </c>
      <c r="AA22" s="1">
        <v>3</v>
      </c>
      <c r="AB22" s="1">
        <v>-13.812744749021</v>
      </c>
      <c r="AC22" s="1">
        <v>3.8</v>
      </c>
      <c r="AD22" s="1">
        <v>3.8</v>
      </c>
      <c r="AE22" s="1">
        <v>3.8</v>
      </c>
      <c r="AF22" s="1">
        <v>3.8</v>
      </c>
      <c r="AG22" s="1">
        <v>3.8</v>
      </c>
      <c r="AH22" s="1">
        <v>3.8</v>
      </c>
      <c r="AI22" s="1">
        <v>3.8</v>
      </c>
      <c r="AJ22" s="1">
        <v>3.8</v>
      </c>
      <c r="AK22" s="1">
        <v>3.8</v>
      </c>
      <c r="AL22" s="1">
        <v>3.8</v>
      </c>
      <c r="AM22" s="1">
        <v>3.8</v>
      </c>
      <c r="AN22" s="1">
        <v>3.8</v>
      </c>
      <c r="AO22" s="1">
        <v>3.8</v>
      </c>
      <c r="AP22" s="1">
        <v>3.8</v>
      </c>
      <c r="AQ22" s="1">
        <v>3.8</v>
      </c>
      <c r="AR22" s="764">
        <v>3.79176</v>
      </c>
      <c r="AS22" s="1">
        <v>1.6488332716269136</v>
      </c>
      <c r="AT22" s="1">
        <v>3.4454399999999996</v>
      </c>
      <c r="AU22" s="1">
        <v>3.1284800000000001</v>
      </c>
      <c r="AV22" s="1">
        <v>3.1214969538729327</v>
      </c>
      <c r="AW22" s="1">
        <v>0.41290039850702387</v>
      </c>
      <c r="AX22" s="1">
        <v>3.6879999999999997</v>
      </c>
      <c r="AY22" s="1">
        <v>3.8000000000000003</v>
      </c>
      <c r="AZ22" s="1">
        <v>3.7425329880379823</v>
      </c>
      <c r="BA22" s="1">
        <v>3.0528000000000004</v>
      </c>
      <c r="BB22" s="1">
        <v>3.1703999999999999</v>
      </c>
      <c r="BC22" s="1">
        <v>3.189306870772517</v>
      </c>
      <c r="BD22" s="1">
        <v>3.2473307938768246</v>
      </c>
      <c r="BE22" s="1">
        <v>1.4</v>
      </c>
      <c r="BF22" s="1">
        <v>1.4</v>
      </c>
      <c r="BG22" s="1">
        <v>1.4</v>
      </c>
      <c r="BH22" s="1">
        <v>1.4</v>
      </c>
      <c r="BI22" s="1">
        <v>1.4</v>
      </c>
      <c r="BJ22" s="1">
        <v>1.4</v>
      </c>
      <c r="BK22" s="1">
        <v>4.5</v>
      </c>
      <c r="BL22" s="1">
        <v>1.4</v>
      </c>
      <c r="BM22" s="1">
        <v>-25.3</v>
      </c>
      <c r="BN22" s="1">
        <v>1.4</v>
      </c>
      <c r="BO22" s="1">
        <v>1.4</v>
      </c>
      <c r="BP22" s="1">
        <v>1.4</v>
      </c>
      <c r="BQ22" s="1">
        <v>1.4</v>
      </c>
      <c r="BR22" s="1">
        <v>1.4</v>
      </c>
      <c r="BS22" s="1">
        <v>1.4</v>
      </c>
      <c r="BT22" s="1">
        <v>1.4</v>
      </c>
      <c r="BU22" s="1">
        <v>1.4</v>
      </c>
      <c r="BV22" s="1">
        <v>4.2</v>
      </c>
      <c r="BW22" s="1">
        <v>1.4</v>
      </c>
      <c r="BX22" s="2">
        <v>4.0404</v>
      </c>
      <c r="BY22" s="1">
        <v>1.4</v>
      </c>
      <c r="BZ22" s="2">
        <v>4.0404</v>
      </c>
      <c r="CA22" s="1">
        <v>1.4</v>
      </c>
      <c r="CB22" s="2">
        <v>4.0404</v>
      </c>
      <c r="CC22" s="1">
        <v>1.4</v>
      </c>
      <c r="CD22" s="1">
        <v>1.4</v>
      </c>
      <c r="CE22" s="715">
        <v>2000</v>
      </c>
    </row>
    <row r="23" spans="1:83">
      <c r="A23" s="5">
        <v>1985</v>
      </c>
      <c r="B23" s="1">
        <v>3.4</v>
      </c>
      <c r="C23" s="1">
        <v>3.4</v>
      </c>
      <c r="D23" s="1">
        <v>3.4</v>
      </c>
      <c r="E23" s="1">
        <v>3.4</v>
      </c>
      <c r="F23" s="1">
        <v>3.4</v>
      </c>
      <c r="G23" s="1">
        <v>3.4</v>
      </c>
      <c r="H23" s="1">
        <v>3.4</v>
      </c>
      <c r="I23" s="1">
        <v>2.1</v>
      </c>
      <c r="J23" s="1">
        <v>4</v>
      </c>
      <c r="K23" s="1">
        <v>2.1</v>
      </c>
      <c r="L23" s="1">
        <v>3.4</v>
      </c>
      <c r="M23" s="1">
        <v>3.4</v>
      </c>
      <c r="N23" s="1">
        <v>3.4</v>
      </c>
      <c r="O23" s="1">
        <v>3.4</v>
      </c>
      <c r="P23" s="1">
        <v>3.4</v>
      </c>
      <c r="Q23" s="1">
        <v>3.4</v>
      </c>
      <c r="R23" s="1">
        <v>3.4000000000000004</v>
      </c>
      <c r="S23" s="1">
        <v>3.3999999999999995</v>
      </c>
      <c r="T23" s="1">
        <v>3.4</v>
      </c>
      <c r="U23" s="1">
        <v>3.4</v>
      </c>
      <c r="V23" s="1">
        <v>3.4</v>
      </c>
      <c r="W23" s="1">
        <v>3.4</v>
      </c>
      <c r="X23" s="1">
        <v>3.4</v>
      </c>
      <c r="Y23" s="1">
        <v>3.4</v>
      </c>
      <c r="Z23" s="1">
        <v>3.4000000000000004</v>
      </c>
      <c r="AA23" s="1">
        <v>3.62</v>
      </c>
      <c r="AB23" s="1">
        <v>-7.2449401073936386</v>
      </c>
      <c r="AC23" s="1">
        <v>3.4</v>
      </c>
      <c r="AD23" s="1">
        <v>3.4</v>
      </c>
      <c r="AE23" s="1">
        <v>3.3999999999999995</v>
      </c>
      <c r="AF23" s="1">
        <v>3.4000000000000004</v>
      </c>
      <c r="AG23" s="1">
        <v>3.4</v>
      </c>
      <c r="AH23" s="1">
        <v>3.4</v>
      </c>
      <c r="AI23" s="1">
        <v>3.4000000000000004</v>
      </c>
      <c r="AJ23" s="1">
        <v>3.4</v>
      </c>
      <c r="AK23" s="1">
        <v>3.4</v>
      </c>
      <c r="AL23" s="1">
        <v>3.4</v>
      </c>
      <c r="AM23" s="1">
        <v>3.4</v>
      </c>
      <c r="AN23" s="1">
        <v>3.4</v>
      </c>
      <c r="AO23" s="1">
        <v>3.4</v>
      </c>
      <c r="AP23" s="1">
        <v>3.4</v>
      </c>
      <c r="AQ23" s="1">
        <v>3.4</v>
      </c>
      <c r="AR23" s="764">
        <v>3.4020890222114391</v>
      </c>
      <c r="AS23" s="1">
        <v>2.4846520559260994</v>
      </c>
      <c r="AT23" s="1">
        <v>3.4914539955899913</v>
      </c>
      <c r="AU23" s="1">
        <v>3.9187127904294647</v>
      </c>
      <c r="AV23" s="1">
        <v>3.9088772845953006</v>
      </c>
      <c r="AW23" s="1">
        <v>1.4117141627143546</v>
      </c>
      <c r="AX23" s="1">
        <v>3.4308000000000001</v>
      </c>
      <c r="AY23" s="1">
        <v>3.4</v>
      </c>
      <c r="AZ23" s="1">
        <v>3.4158034282895544</v>
      </c>
      <c r="BA23" s="1">
        <v>3.9604000000000004</v>
      </c>
      <c r="BB23" s="1">
        <v>3.8722000000000003</v>
      </c>
      <c r="BC23" s="1">
        <v>3.2117063775299464</v>
      </c>
      <c r="BD23" s="1">
        <v>3.1276006410574144</v>
      </c>
      <c r="BE23" s="1">
        <v>1.8</v>
      </c>
      <c r="BF23" s="1">
        <v>1.8</v>
      </c>
      <c r="BG23" s="1">
        <v>1.8</v>
      </c>
      <c r="BH23" s="1">
        <v>1.8</v>
      </c>
      <c r="BI23" s="1">
        <v>1.8</v>
      </c>
      <c r="BJ23" s="1">
        <v>1.8</v>
      </c>
      <c r="BK23" s="1">
        <v>3.6000000000000005</v>
      </c>
      <c r="BL23" s="1">
        <v>1.8</v>
      </c>
      <c r="BM23" s="1">
        <v>62.9</v>
      </c>
      <c r="BN23" s="1">
        <v>1.8</v>
      </c>
      <c r="BO23" s="1">
        <v>1.8</v>
      </c>
      <c r="BP23" s="1">
        <v>1.8</v>
      </c>
      <c r="BQ23" s="1">
        <v>1.8</v>
      </c>
      <c r="BR23" s="1">
        <v>1.8</v>
      </c>
      <c r="BS23" s="1">
        <v>1.8</v>
      </c>
      <c r="BT23" s="1">
        <v>1.8</v>
      </c>
      <c r="BU23" s="1">
        <v>1.8</v>
      </c>
      <c r="BV23" s="1">
        <v>3.8750000000000004</v>
      </c>
      <c r="BW23" s="1">
        <v>1.8</v>
      </c>
      <c r="BX23" s="2">
        <v>3.7567249999999999</v>
      </c>
      <c r="BY23" s="1">
        <v>1.8</v>
      </c>
      <c r="BZ23" s="2">
        <v>3.7567249999999999</v>
      </c>
      <c r="CA23" s="1">
        <v>1.8</v>
      </c>
      <c r="CB23" s="2">
        <v>3.7567249999999999</v>
      </c>
      <c r="CC23" s="1">
        <v>1.8</v>
      </c>
      <c r="CD23" s="1">
        <v>1.8</v>
      </c>
      <c r="CE23" s="715">
        <v>2001</v>
      </c>
    </row>
    <row r="24" spans="1:83">
      <c r="A24" s="5">
        <v>1986</v>
      </c>
      <c r="B24" s="1">
        <v>2.8</v>
      </c>
      <c r="C24" s="1">
        <v>2.8</v>
      </c>
      <c r="D24" s="1">
        <v>2.8</v>
      </c>
      <c r="E24" s="1">
        <v>2.8</v>
      </c>
      <c r="F24" s="1">
        <v>2.8</v>
      </c>
      <c r="G24" s="1">
        <v>2.8</v>
      </c>
      <c r="H24" s="1">
        <v>2.8</v>
      </c>
      <c r="I24" s="1">
        <v>1.4</v>
      </c>
      <c r="J24" s="1">
        <v>3</v>
      </c>
      <c r="K24" s="1">
        <v>1.4</v>
      </c>
      <c r="L24" s="1">
        <v>2.8</v>
      </c>
      <c r="M24" s="1">
        <v>2.8</v>
      </c>
      <c r="N24" s="1">
        <v>2.8</v>
      </c>
      <c r="O24" s="1">
        <v>2.8</v>
      </c>
      <c r="P24" s="1">
        <v>2.8</v>
      </c>
      <c r="Q24" s="1">
        <v>2.8</v>
      </c>
      <c r="R24" s="1">
        <v>2.8</v>
      </c>
      <c r="S24" s="1">
        <v>2.8</v>
      </c>
      <c r="T24" s="1">
        <v>2.8</v>
      </c>
      <c r="U24" s="1">
        <v>2.8</v>
      </c>
      <c r="V24" s="1">
        <v>2.8</v>
      </c>
      <c r="W24" s="1">
        <v>2.8</v>
      </c>
      <c r="X24" s="1">
        <v>2.8</v>
      </c>
      <c r="Y24" s="1">
        <v>2.8</v>
      </c>
      <c r="Z24" s="1">
        <v>2.8</v>
      </c>
      <c r="AA24" s="1">
        <v>0</v>
      </c>
      <c r="AB24" s="1">
        <v>-13.350552190951193</v>
      </c>
      <c r="AC24" s="1">
        <v>2.8</v>
      </c>
      <c r="AD24" s="1">
        <v>2.8</v>
      </c>
      <c r="AE24" s="1">
        <v>2.8</v>
      </c>
      <c r="AF24" s="1">
        <v>2.8000000000000003</v>
      </c>
      <c r="AG24" s="1">
        <v>2.8</v>
      </c>
      <c r="AH24" s="1">
        <v>2.8</v>
      </c>
      <c r="AI24" s="1">
        <v>2.8000000000000003</v>
      </c>
      <c r="AJ24" s="1">
        <v>2.8</v>
      </c>
      <c r="AK24" s="1">
        <v>2.8</v>
      </c>
      <c r="AL24" s="1">
        <v>2.8</v>
      </c>
      <c r="AM24" s="1">
        <v>2.8</v>
      </c>
      <c r="AN24" s="1">
        <v>2.8</v>
      </c>
      <c r="AO24" s="1">
        <v>2.8</v>
      </c>
      <c r="AP24" s="1">
        <v>2.8</v>
      </c>
      <c r="AQ24" s="1">
        <v>2.8</v>
      </c>
      <c r="AR24" s="764">
        <v>2.7725320085286054</v>
      </c>
      <c r="AS24" s="1">
        <v>0.35053158931656481</v>
      </c>
      <c r="AT24" s="1">
        <v>1.562297114517583</v>
      </c>
      <c r="AU24" s="1">
        <v>2.9737130352566199</v>
      </c>
      <c r="AV24" s="1">
        <v>2.9636500413751596</v>
      </c>
      <c r="AW24" s="1">
        <v>0.14488052124791273</v>
      </c>
      <c r="AX24" s="1">
        <v>2.4079999999999999</v>
      </c>
      <c r="AY24" s="1">
        <v>2.8</v>
      </c>
      <c r="AZ24" s="1">
        <v>2.5988654581329387</v>
      </c>
      <c r="BA24" s="1">
        <v>2.9874000000000005</v>
      </c>
      <c r="BB24" s="1">
        <v>2.9560000000000004</v>
      </c>
      <c r="BC24" s="1">
        <v>1.7446878517990734</v>
      </c>
      <c r="BD24" s="1">
        <v>2.0824339864624153</v>
      </c>
      <c r="BE24" s="1">
        <v>0.8</v>
      </c>
      <c r="BF24" s="1">
        <v>0.8</v>
      </c>
      <c r="BG24" s="1">
        <v>0.8</v>
      </c>
      <c r="BH24" s="1">
        <v>0.8</v>
      </c>
      <c r="BI24" s="1">
        <v>0.8</v>
      </c>
      <c r="BJ24" s="1">
        <v>0.8</v>
      </c>
      <c r="BK24" s="1">
        <v>4.25</v>
      </c>
      <c r="BL24" s="1">
        <v>0.8</v>
      </c>
      <c r="BM24" s="1">
        <v>-1</v>
      </c>
      <c r="BN24" s="1">
        <v>0.8</v>
      </c>
      <c r="BO24" s="1">
        <v>0.8</v>
      </c>
      <c r="BP24" s="1">
        <v>0.8</v>
      </c>
      <c r="BQ24" s="1">
        <v>0.8</v>
      </c>
      <c r="BR24" s="1">
        <v>0.8</v>
      </c>
      <c r="BS24" s="1">
        <v>0.8</v>
      </c>
      <c r="BT24" s="1">
        <v>0.8</v>
      </c>
      <c r="BU24" s="1">
        <v>0.8</v>
      </c>
      <c r="BV24" s="1">
        <v>6.1000000000000005</v>
      </c>
      <c r="BW24" s="1">
        <v>0.8</v>
      </c>
      <c r="BX24" s="2">
        <v>5.7979000000000003</v>
      </c>
      <c r="BY24" s="1">
        <v>0.8</v>
      </c>
      <c r="BZ24" s="2">
        <v>5.7979000000000003</v>
      </c>
      <c r="CA24" s="1">
        <v>0.8</v>
      </c>
      <c r="CB24" s="2">
        <v>5.7979000000000003</v>
      </c>
      <c r="CC24" s="1">
        <v>0.8</v>
      </c>
      <c r="CD24" s="1">
        <v>0.8</v>
      </c>
      <c r="CE24" s="715">
        <v>2002</v>
      </c>
    </row>
    <row r="25" spans="1:83">
      <c r="A25" s="5">
        <v>1987</v>
      </c>
      <c r="B25" s="1">
        <v>2.7</v>
      </c>
      <c r="C25" s="1">
        <v>2.7</v>
      </c>
      <c r="D25" s="1">
        <v>2.7</v>
      </c>
      <c r="E25" s="1">
        <v>2.7</v>
      </c>
      <c r="F25" s="1">
        <v>2.7</v>
      </c>
      <c r="G25" s="1">
        <v>2.7</v>
      </c>
      <c r="H25" s="1">
        <v>2.7</v>
      </c>
      <c r="I25" s="1">
        <v>1.5</v>
      </c>
      <c r="J25" s="1">
        <v>2.25</v>
      </c>
      <c r="K25" s="1">
        <v>1.5</v>
      </c>
      <c r="L25" s="1">
        <v>2.7</v>
      </c>
      <c r="M25" s="1">
        <v>2.7</v>
      </c>
      <c r="N25" s="1">
        <v>2.7</v>
      </c>
      <c r="O25" s="1">
        <v>2.7</v>
      </c>
      <c r="P25" s="1">
        <v>2.7</v>
      </c>
      <c r="Q25" s="1">
        <v>2.7</v>
      </c>
      <c r="R25" s="1">
        <v>2.7</v>
      </c>
      <c r="S25" s="1">
        <v>2.7</v>
      </c>
      <c r="T25" s="1">
        <v>2.7</v>
      </c>
      <c r="U25" s="1">
        <v>2.7</v>
      </c>
      <c r="V25" s="1">
        <v>2.7</v>
      </c>
      <c r="W25" s="1">
        <v>2.7</v>
      </c>
      <c r="X25" s="1">
        <v>2.7</v>
      </c>
      <c r="Y25" s="1">
        <v>2.7</v>
      </c>
      <c r="Z25" s="1">
        <v>2.7</v>
      </c>
      <c r="AA25" s="1">
        <v>2.25</v>
      </c>
      <c r="AB25" s="1">
        <v>-8.181724740466656</v>
      </c>
      <c r="AC25" s="1">
        <v>2.7</v>
      </c>
      <c r="AD25" s="1">
        <v>2.7</v>
      </c>
      <c r="AE25" s="1">
        <v>2.7000000000000006</v>
      </c>
      <c r="AF25" s="1">
        <v>2.7</v>
      </c>
      <c r="AG25" s="1">
        <v>2.7</v>
      </c>
      <c r="AH25" s="1">
        <v>2.7</v>
      </c>
      <c r="AI25" s="1">
        <v>2.7</v>
      </c>
      <c r="AJ25" s="1">
        <v>2.7</v>
      </c>
      <c r="AK25" s="1">
        <v>2.7</v>
      </c>
      <c r="AL25" s="1">
        <v>2.7</v>
      </c>
      <c r="AM25" s="1">
        <v>2.7</v>
      </c>
      <c r="AN25" s="1">
        <v>2.7</v>
      </c>
      <c r="AO25" s="1">
        <v>2.7</v>
      </c>
      <c r="AP25" s="1">
        <v>2.7</v>
      </c>
      <c r="AQ25" s="1">
        <v>2.7</v>
      </c>
      <c r="AR25" s="764">
        <v>2.6953522207655172</v>
      </c>
      <c r="AS25" s="1">
        <v>1.8199002505269708</v>
      </c>
      <c r="AT25" s="1">
        <v>2.4951221851295378</v>
      </c>
      <c r="AU25" s="1">
        <v>2.2987648347170579</v>
      </c>
      <c r="AV25" s="1">
        <v>2.3329949784791966</v>
      </c>
      <c r="AW25" s="1">
        <v>1.0235681524789013</v>
      </c>
      <c r="AX25" s="1">
        <v>2.637</v>
      </c>
      <c r="AY25" s="1">
        <v>2.7000000000000006</v>
      </c>
      <c r="AZ25" s="1">
        <v>2.6616799420709634</v>
      </c>
      <c r="BA25" s="1">
        <v>2.2801500000000003</v>
      </c>
      <c r="BB25" s="1">
        <v>2.3499000000000003</v>
      </c>
      <c r="BC25" s="1">
        <v>2.4079106794120673</v>
      </c>
      <c r="BD25" s="1">
        <v>2.3780068814883339</v>
      </c>
      <c r="BE25" s="1">
        <v>1</v>
      </c>
      <c r="BF25" s="1">
        <v>1</v>
      </c>
      <c r="BG25" s="1">
        <v>1</v>
      </c>
      <c r="BH25" s="1">
        <v>1</v>
      </c>
      <c r="BI25" s="1">
        <v>1</v>
      </c>
      <c r="BJ25" s="1">
        <v>1</v>
      </c>
      <c r="BK25" s="1">
        <v>4.2249999999999996</v>
      </c>
      <c r="BL25" s="1">
        <v>1</v>
      </c>
      <c r="BM25" s="1">
        <v>-16</v>
      </c>
      <c r="BN25" s="1">
        <v>1</v>
      </c>
      <c r="BO25" s="1">
        <v>1</v>
      </c>
      <c r="BP25" s="1">
        <v>1</v>
      </c>
      <c r="BQ25" s="1">
        <v>1</v>
      </c>
      <c r="BR25" s="1">
        <v>1</v>
      </c>
      <c r="BS25" s="1">
        <v>1</v>
      </c>
      <c r="BT25" s="1">
        <v>1</v>
      </c>
      <c r="BU25" s="1">
        <v>1</v>
      </c>
      <c r="BV25" s="1">
        <v>5.25</v>
      </c>
      <c r="BW25" s="1">
        <v>1</v>
      </c>
      <c r="BX25" s="2">
        <v>5.0077499999999997</v>
      </c>
      <c r="BY25" s="1">
        <v>1</v>
      </c>
      <c r="BZ25" s="2">
        <v>5.0077499999999997</v>
      </c>
      <c r="CA25" s="1">
        <v>1</v>
      </c>
      <c r="CB25" s="2">
        <v>5.0077499999999997</v>
      </c>
      <c r="CC25" s="1">
        <v>1</v>
      </c>
      <c r="CD25" s="1">
        <v>1</v>
      </c>
      <c r="CE25" s="715">
        <v>2003</v>
      </c>
    </row>
    <row r="26" spans="1:83">
      <c r="A26" s="5">
        <v>1988</v>
      </c>
      <c r="B26" s="1">
        <v>3</v>
      </c>
      <c r="C26" s="1">
        <v>3</v>
      </c>
      <c r="D26" s="1">
        <v>3</v>
      </c>
      <c r="E26" s="1">
        <v>3</v>
      </c>
      <c r="F26" s="1">
        <v>3</v>
      </c>
      <c r="G26" s="1">
        <v>3</v>
      </c>
      <c r="H26" s="1">
        <v>3</v>
      </c>
      <c r="I26" s="1">
        <v>2.6</v>
      </c>
      <c r="J26" s="1">
        <v>2.2400000000000002</v>
      </c>
      <c r="K26" s="1">
        <v>2.6</v>
      </c>
      <c r="L26" s="1">
        <v>3</v>
      </c>
      <c r="M26" s="1">
        <v>3</v>
      </c>
      <c r="N26" s="1">
        <v>3</v>
      </c>
      <c r="O26" s="1">
        <v>3</v>
      </c>
      <c r="P26" s="1">
        <v>3</v>
      </c>
      <c r="Q26" s="1">
        <v>3</v>
      </c>
      <c r="R26" s="1">
        <v>3</v>
      </c>
      <c r="S26" s="1">
        <v>2.9999999999999996</v>
      </c>
      <c r="T26" s="1">
        <v>3</v>
      </c>
      <c r="U26" s="1">
        <v>3</v>
      </c>
      <c r="V26" s="1">
        <v>3</v>
      </c>
      <c r="W26" s="1">
        <v>3</v>
      </c>
      <c r="X26" s="1">
        <v>3</v>
      </c>
      <c r="Y26" s="1">
        <v>3</v>
      </c>
      <c r="Z26" s="1">
        <v>2.9999999999999996</v>
      </c>
      <c r="AA26" s="1">
        <v>2.2400000000000002</v>
      </c>
      <c r="AB26" s="1">
        <v>-16.175976715549091</v>
      </c>
      <c r="AC26" s="1">
        <v>3</v>
      </c>
      <c r="AD26" s="1">
        <v>3</v>
      </c>
      <c r="AE26" s="1">
        <v>3</v>
      </c>
      <c r="AF26" s="1">
        <v>3</v>
      </c>
      <c r="AG26" s="1">
        <v>3</v>
      </c>
      <c r="AH26" s="1">
        <v>3</v>
      </c>
      <c r="AI26" s="1">
        <v>3</v>
      </c>
      <c r="AJ26" s="1">
        <v>3</v>
      </c>
      <c r="AK26" s="1">
        <v>3</v>
      </c>
      <c r="AL26" s="1">
        <v>2.9999999999999996</v>
      </c>
      <c r="AM26" s="1">
        <v>3</v>
      </c>
      <c r="AN26" s="1">
        <v>3</v>
      </c>
      <c r="AO26" s="1">
        <v>3</v>
      </c>
      <c r="AP26" s="1">
        <v>3</v>
      </c>
      <c r="AQ26" s="1">
        <v>3</v>
      </c>
      <c r="AR26" s="764">
        <v>2.9923506884000632</v>
      </c>
      <c r="AS26" s="1">
        <v>1.8179065015733717</v>
      </c>
      <c r="AT26" s="1">
        <v>2.6980071261205554</v>
      </c>
      <c r="AU26" s="1">
        <v>2.2750771795335782</v>
      </c>
      <c r="AV26" s="1">
        <v>2.3142274052478138</v>
      </c>
      <c r="AW26" s="1">
        <v>0.43354090015661972</v>
      </c>
      <c r="AX26" s="1">
        <v>2.8936000000000002</v>
      </c>
      <c r="AY26" s="1">
        <v>3</v>
      </c>
      <c r="AZ26" s="1">
        <v>2.9263870094722599</v>
      </c>
      <c r="BA26" s="1">
        <v>2.2824726308433823</v>
      </c>
      <c r="BB26" s="1">
        <v>2.3379315022041371</v>
      </c>
      <c r="BC26" s="1">
        <v>2.5109603492667638</v>
      </c>
      <c r="BD26" s="1">
        <v>2.6150803492667634</v>
      </c>
      <c r="BE26" s="1">
        <v>2</v>
      </c>
      <c r="BF26" s="1">
        <v>2</v>
      </c>
      <c r="BG26" s="1">
        <v>2</v>
      </c>
      <c r="BH26" s="1">
        <v>2</v>
      </c>
      <c r="BI26" s="1">
        <v>2</v>
      </c>
      <c r="BJ26" s="1">
        <v>2</v>
      </c>
      <c r="BK26" s="1">
        <v>4.0999999999999996</v>
      </c>
      <c r="BL26" s="1">
        <v>2</v>
      </c>
      <c r="BM26" s="1">
        <v>8.3000000000000007</v>
      </c>
      <c r="BN26" s="1">
        <v>2</v>
      </c>
      <c r="BO26" s="1">
        <v>2</v>
      </c>
      <c r="BP26" s="1">
        <v>2</v>
      </c>
      <c r="BQ26" s="1">
        <v>2</v>
      </c>
      <c r="BR26" s="1">
        <v>2</v>
      </c>
      <c r="BS26" s="1">
        <v>2</v>
      </c>
      <c r="BT26" s="1">
        <v>2</v>
      </c>
      <c r="BU26" s="1">
        <v>2</v>
      </c>
      <c r="BV26" s="1">
        <v>4.25</v>
      </c>
      <c r="BW26" s="1">
        <v>2</v>
      </c>
      <c r="BX26" s="2">
        <v>4.1217499999999996</v>
      </c>
      <c r="BY26" s="1">
        <v>2</v>
      </c>
      <c r="BZ26" s="2">
        <v>4.1217499999999996</v>
      </c>
      <c r="CA26" s="1">
        <v>2</v>
      </c>
      <c r="CB26" s="2">
        <v>4.1217499999999996</v>
      </c>
      <c r="CC26" s="1">
        <v>2</v>
      </c>
      <c r="CD26" s="1">
        <v>2</v>
      </c>
      <c r="CE26" s="716">
        <v>2004</v>
      </c>
    </row>
    <row r="27" spans="1:83">
      <c r="A27" s="5">
        <v>1989</v>
      </c>
      <c r="B27" s="1">
        <v>4.2</v>
      </c>
      <c r="C27" s="1">
        <v>4.2</v>
      </c>
      <c r="D27" s="1">
        <v>4.2</v>
      </c>
      <c r="E27" s="1">
        <v>4.2</v>
      </c>
      <c r="F27" s="1">
        <v>4.2</v>
      </c>
      <c r="G27" s="1">
        <v>4.2</v>
      </c>
      <c r="H27" s="1">
        <v>4.2</v>
      </c>
      <c r="I27" s="1">
        <v>3.3</v>
      </c>
      <c r="J27" s="1">
        <v>3.58</v>
      </c>
      <c r="K27" s="1">
        <v>3.3</v>
      </c>
      <c r="L27" s="1">
        <v>4.2</v>
      </c>
      <c r="M27" s="1">
        <v>4.2</v>
      </c>
      <c r="N27" s="1">
        <v>4.2</v>
      </c>
      <c r="O27" s="1">
        <v>4.2</v>
      </c>
      <c r="P27" s="1">
        <v>4.2</v>
      </c>
      <c r="Q27" s="1">
        <v>4.2</v>
      </c>
      <c r="R27" s="1">
        <v>4.1999999999999993</v>
      </c>
      <c r="S27" s="1">
        <v>4.2</v>
      </c>
      <c r="T27" s="1">
        <v>4.2</v>
      </c>
      <c r="U27" s="1">
        <v>4.2</v>
      </c>
      <c r="V27" s="1">
        <v>4.2</v>
      </c>
      <c r="W27" s="1">
        <v>4.2</v>
      </c>
      <c r="X27" s="1">
        <v>4.2</v>
      </c>
      <c r="Y27" s="1">
        <v>4.2</v>
      </c>
      <c r="Z27" s="1">
        <v>4.2</v>
      </c>
      <c r="AA27" s="1">
        <v>3.58</v>
      </c>
      <c r="AB27" s="1">
        <v>8.0128205128215946E-2</v>
      </c>
      <c r="AC27" s="1">
        <v>4.2</v>
      </c>
      <c r="AD27" s="1">
        <v>4.2</v>
      </c>
      <c r="AE27" s="1">
        <v>4.2</v>
      </c>
      <c r="AF27" s="1">
        <v>4.2</v>
      </c>
      <c r="AG27" s="1">
        <v>4.2</v>
      </c>
      <c r="AH27" s="1">
        <v>4.2</v>
      </c>
      <c r="AI27" s="1">
        <v>4.2</v>
      </c>
      <c r="AJ27" s="1">
        <v>4.2</v>
      </c>
      <c r="AK27" s="1">
        <v>4.2</v>
      </c>
      <c r="AL27" s="1">
        <v>4.2</v>
      </c>
      <c r="AM27" s="1">
        <v>4.2</v>
      </c>
      <c r="AN27" s="1">
        <v>4.2</v>
      </c>
      <c r="AO27" s="1">
        <v>4.2</v>
      </c>
      <c r="AP27" s="1">
        <v>4.2</v>
      </c>
      <c r="AQ27" s="1">
        <v>4.2</v>
      </c>
      <c r="AR27" s="764">
        <v>4.1931359887888746</v>
      </c>
      <c r="AS27" s="1">
        <v>3.7596488701883235</v>
      </c>
      <c r="AT27" s="1">
        <v>3.9386086869462202</v>
      </c>
      <c r="AU27" s="1">
        <v>3.6088287342688905</v>
      </c>
      <c r="AV27" s="1">
        <v>3.6419843868043311</v>
      </c>
      <c r="AW27" s="1">
        <v>3.6165659858032755</v>
      </c>
      <c r="AX27" s="1">
        <v>4.1132</v>
      </c>
      <c r="AY27" s="1">
        <v>4.2</v>
      </c>
      <c r="AZ27" s="1">
        <v>4.1432015429122471</v>
      </c>
      <c r="BA27" s="1">
        <v>3.6248455749251636</v>
      </c>
      <c r="BB27" s="1">
        <v>3.6709333333333332</v>
      </c>
      <c r="BC27" s="1">
        <v>3.9715998461538464</v>
      </c>
      <c r="BD27" s="1">
        <v>4.0710118974358975</v>
      </c>
      <c r="BE27" s="1">
        <v>2.8</v>
      </c>
      <c r="BF27" s="1">
        <v>2.8</v>
      </c>
      <c r="BG27" s="1">
        <v>2.8</v>
      </c>
      <c r="BH27" s="1">
        <v>2.8</v>
      </c>
      <c r="BI27" s="1">
        <v>2.8</v>
      </c>
      <c r="BJ27" s="1">
        <v>2.8</v>
      </c>
      <c r="BK27" s="1">
        <v>3.65</v>
      </c>
      <c r="BL27" s="1">
        <v>2.8</v>
      </c>
      <c r="BM27" s="1">
        <v>33</v>
      </c>
      <c r="BN27" s="1">
        <v>2.8</v>
      </c>
      <c r="BO27" s="1">
        <v>2.8</v>
      </c>
      <c r="BP27" s="1">
        <v>2.8</v>
      </c>
      <c r="BQ27" s="1">
        <v>2.8</v>
      </c>
      <c r="BR27" s="1">
        <v>2.8</v>
      </c>
      <c r="BS27" s="1">
        <v>2.8</v>
      </c>
      <c r="BT27" s="1">
        <v>2.8</v>
      </c>
      <c r="BU27" s="1">
        <v>2.8</v>
      </c>
      <c r="BV27" s="1">
        <v>3.65</v>
      </c>
      <c r="BW27" s="1">
        <v>2.8</v>
      </c>
      <c r="BX27" s="2">
        <v>3.60155</v>
      </c>
      <c r="BY27" s="1">
        <v>2.8</v>
      </c>
      <c r="BZ27" s="2">
        <v>3.60155</v>
      </c>
      <c r="CA27" s="1">
        <v>2.8</v>
      </c>
      <c r="CB27" s="2">
        <v>3.60155</v>
      </c>
      <c r="CC27" s="1">
        <v>2.8</v>
      </c>
      <c r="CD27" s="1">
        <v>2.8</v>
      </c>
      <c r="CE27" s="715">
        <v>2005</v>
      </c>
    </row>
    <row r="28" spans="1:83">
      <c r="A28" s="5">
        <v>1990</v>
      </c>
      <c r="B28" s="1">
        <v>4</v>
      </c>
      <c r="C28" s="1">
        <v>4</v>
      </c>
      <c r="D28" s="1">
        <v>4</v>
      </c>
      <c r="E28" s="1">
        <v>4</v>
      </c>
      <c r="F28" s="1">
        <v>4</v>
      </c>
      <c r="G28" s="1">
        <v>4</v>
      </c>
      <c r="H28" s="1">
        <v>4</v>
      </c>
      <c r="I28" s="1">
        <v>1.1000000000000001</v>
      </c>
      <c r="J28" s="1">
        <v>3.72</v>
      </c>
      <c r="K28" s="1">
        <v>1.1000000000000001</v>
      </c>
      <c r="L28" s="1">
        <v>4</v>
      </c>
      <c r="M28" s="1">
        <v>4</v>
      </c>
      <c r="N28" s="1">
        <v>4</v>
      </c>
      <c r="O28" s="1">
        <v>4</v>
      </c>
      <c r="P28" s="1">
        <v>4</v>
      </c>
      <c r="Q28" s="1">
        <v>4</v>
      </c>
      <c r="R28" s="1">
        <v>4</v>
      </c>
      <c r="S28" s="1">
        <v>4</v>
      </c>
      <c r="T28" s="1">
        <v>4</v>
      </c>
      <c r="U28" s="1">
        <v>4</v>
      </c>
      <c r="V28" s="1">
        <v>4</v>
      </c>
      <c r="W28" s="1">
        <v>4</v>
      </c>
      <c r="X28" s="1">
        <v>4</v>
      </c>
      <c r="Y28" s="1">
        <v>4</v>
      </c>
      <c r="Z28" s="1">
        <v>3.9999999999999996</v>
      </c>
      <c r="AA28" s="1">
        <v>3.72</v>
      </c>
      <c r="AB28" s="1">
        <v>-10.781958900453692</v>
      </c>
      <c r="AC28" s="1">
        <v>4</v>
      </c>
      <c r="AD28" s="1">
        <v>4</v>
      </c>
      <c r="AE28" s="1">
        <v>3.9999999999999996</v>
      </c>
      <c r="AF28" s="1">
        <v>4</v>
      </c>
      <c r="AG28" s="1">
        <v>4</v>
      </c>
      <c r="AH28" s="1">
        <v>4</v>
      </c>
      <c r="AI28" s="1">
        <v>4</v>
      </c>
      <c r="AJ28" s="1">
        <v>4</v>
      </c>
      <c r="AK28" s="1">
        <v>4</v>
      </c>
      <c r="AL28" s="1">
        <v>4</v>
      </c>
      <c r="AM28" s="1">
        <v>4</v>
      </c>
      <c r="AN28" s="1">
        <v>4</v>
      </c>
      <c r="AO28" s="1">
        <v>4</v>
      </c>
      <c r="AP28" s="1">
        <v>4</v>
      </c>
      <c r="AQ28" s="1">
        <v>4</v>
      </c>
      <c r="AR28" s="764">
        <v>3.996735251753178</v>
      </c>
      <c r="AS28" s="1">
        <v>3.2868586304597911</v>
      </c>
      <c r="AT28" s="1">
        <v>3.8789595078365808</v>
      </c>
      <c r="AU28" s="1">
        <v>3.7329966585425431</v>
      </c>
      <c r="AV28" s="1">
        <v>3.7503650934995552</v>
      </c>
      <c r="AW28" s="1">
        <v>2.1473306292611181</v>
      </c>
      <c r="AX28" s="1">
        <v>3.9607999999999999</v>
      </c>
      <c r="AY28" s="1">
        <v>4</v>
      </c>
      <c r="AZ28" s="1">
        <v>3.9635445664390074</v>
      </c>
      <c r="BA28" s="1">
        <v>3.7412711733462096</v>
      </c>
      <c r="BB28" s="1">
        <v>3.7749690027768676</v>
      </c>
      <c r="BC28" s="1">
        <v>3.8120465246864157</v>
      </c>
      <c r="BD28" s="1">
        <v>3.7126706986922877</v>
      </c>
      <c r="BE28" s="1">
        <v>3.1</v>
      </c>
      <c r="BF28" s="1">
        <v>3.1</v>
      </c>
      <c r="BG28" s="1">
        <v>3.1</v>
      </c>
      <c r="BH28" s="1">
        <v>3.1</v>
      </c>
      <c r="BI28" s="1">
        <v>3.1</v>
      </c>
      <c r="BJ28" s="1">
        <v>3.1</v>
      </c>
      <c r="BK28" s="1">
        <v>3.2</v>
      </c>
      <c r="BL28" s="1">
        <v>3.1</v>
      </c>
      <c r="BM28" s="1">
        <v>59.7</v>
      </c>
      <c r="BN28" s="1">
        <v>3.1</v>
      </c>
      <c r="BO28" s="1">
        <v>3.1</v>
      </c>
      <c r="BP28" s="1">
        <v>3.1</v>
      </c>
      <c r="BQ28" s="1">
        <v>3.1</v>
      </c>
      <c r="BR28" s="1">
        <v>3.1</v>
      </c>
      <c r="BS28" s="1">
        <v>3.1</v>
      </c>
      <c r="BT28" s="1">
        <v>3.1</v>
      </c>
      <c r="BU28" s="1">
        <v>3.1</v>
      </c>
      <c r="BV28" s="1">
        <v>3.2</v>
      </c>
      <c r="BW28" s="1">
        <v>3.1</v>
      </c>
      <c r="BX28" s="2">
        <v>3.1942999999999997</v>
      </c>
      <c r="BY28" s="1">
        <v>3.1</v>
      </c>
      <c r="BZ28" s="2">
        <v>3.1942999999999997</v>
      </c>
      <c r="CA28" s="1">
        <v>3.1</v>
      </c>
      <c r="CB28" s="2">
        <v>3.1942999999999997</v>
      </c>
      <c r="CC28" s="1">
        <v>3.1</v>
      </c>
      <c r="CD28" s="1">
        <v>3.1</v>
      </c>
      <c r="CE28" s="715">
        <v>2006</v>
      </c>
    </row>
    <row r="29" spans="1:83">
      <c r="A29" s="5">
        <v>1991</v>
      </c>
      <c r="B29" s="1">
        <v>4.3</v>
      </c>
      <c r="C29" s="1">
        <v>4.3</v>
      </c>
      <c r="D29" s="1">
        <v>4.3</v>
      </c>
      <c r="E29" s="1">
        <v>4.3</v>
      </c>
      <c r="F29" s="1">
        <v>4.3</v>
      </c>
      <c r="G29" s="1">
        <v>4.3</v>
      </c>
      <c r="H29" s="1">
        <v>4.3</v>
      </c>
      <c r="I29" s="1">
        <v>1.6</v>
      </c>
      <c r="J29" s="1">
        <v>3.98</v>
      </c>
      <c r="K29" s="1">
        <v>1.6</v>
      </c>
      <c r="L29" s="1">
        <v>4.3</v>
      </c>
      <c r="M29" s="1">
        <v>4.3</v>
      </c>
      <c r="N29" s="1">
        <v>4.3</v>
      </c>
      <c r="O29" s="1">
        <v>4.3</v>
      </c>
      <c r="P29" s="1">
        <v>4.3</v>
      </c>
      <c r="Q29" s="1">
        <v>4.3</v>
      </c>
      <c r="R29" s="1">
        <v>4.3</v>
      </c>
      <c r="S29" s="1">
        <v>4.3</v>
      </c>
      <c r="T29" s="1">
        <v>4.3</v>
      </c>
      <c r="U29" s="1">
        <v>4.3</v>
      </c>
      <c r="V29" s="1">
        <v>4.3</v>
      </c>
      <c r="W29" s="1">
        <v>4.3</v>
      </c>
      <c r="X29" s="1">
        <v>4.3</v>
      </c>
      <c r="Y29" s="1">
        <v>4.3</v>
      </c>
      <c r="Z29" s="1">
        <v>4.3</v>
      </c>
      <c r="AA29" s="1">
        <v>3.98</v>
      </c>
      <c r="AB29" s="1">
        <v>87.212084953634459</v>
      </c>
      <c r="AC29" s="1">
        <v>4.3</v>
      </c>
      <c r="AD29" s="1">
        <v>4.3</v>
      </c>
      <c r="AE29" s="1">
        <v>4.3</v>
      </c>
      <c r="AF29" s="1">
        <v>4.3</v>
      </c>
      <c r="AG29" s="1">
        <v>4.3</v>
      </c>
      <c r="AH29" s="1">
        <v>4.3</v>
      </c>
      <c r="AI29" s="1">
        <v>4.3</v>
      </c>
      <c r="AJ29" s="1">
        <v>4.3</v>
      </c>
      <c r="AK29" s="1">
        <v>4.3</v>
      </c>
      <c r="AL29" s="1">
        <v>4.3</v>
      </c>
      <c r="AM29" s="1">
        <v>4.3</v>
      </c>
      <c r="AN29" s="1">
        <v>4.3</v>
      </c>
      <c r="AO29" s="1">
        <v>4.3</v>
      </c>
      <c r="AP29" s="1">
        <v>4.3</v>
      </c>
      <c r="AQ29" s="1">
        <v>4.3</v>
      </c>
      <c r="AR29" s="764">
        <v>4.295536595887457</v>
      </c>
      <c r="AS29" s="1">
        <v>8.4789936590628407</v>
      </c>
      <c r="AT29" s="1">
        <v>4.1516633349660879</v>
      </c>
      <c r="AU29" s="1">
        <v>3.991795643200184</v>
      </c>
      <c r="AV29" s="1">
        <v>4.0145283606251168</v>
      </c>
      <c r="AW29" s="1">
        <v>14.577365635084327</v>
      </c>
      <c r="AX29" s="1">
        <v>4.2552000000000003</v>
      </c>
      <c r="AY29" s="1">
        <v>4.3000000000000007</v>
      </c>
      <c r="AZ29" s="1">
        <v>4.260639198410642</v>
      </c>
      <c r="BA29" s="1">
        <v>4.0637332972460918</v>
      </c>
      <c r="BB29" s="1">
        <v>4.0423819798458807</v>
      </c>
      <c r="BC29" s="1">
        <v>5.44866685731379</v>
      </c>
      <c r="BD29" s="1">
        <v>5.8570960311097817</v>
      </c>
      <c r="BE29" s="1">
        <v>2.7</v>
      </c>
      <c r="BF29" s="1">
        <v>2.7</v>
      </c>
      <c r="BG29" s="1">
        <v>2.7</v>
      </c>
      <c r="BH29" s="1">
        <v>2.7</v>
      </c>
      <c r="BI29" s="1">
        <v>2.7</v>
      </c>
      <c r="BJ29" s="1">
        <v>2.7</v>
      </c>
      <c r="BK29" s="1">
        <v>2.4250000000000003</v>
      </c>
      <c r="BL29" s="1">
        <v>2.7</v>
      </c>
      <c r="BM29" s="1">
        <v>1.4</v>
      </c>
      <c r="BN29" s="1">
        <v>2.7</v>
      </c>
      <c r="BO29" s="1">
        <v>2.7</v>
      </c>
      <c r="BP29" s="1">
        <v>2.7</v>
      </c>
      <c r="BQ29" s="1">
        <v>2.7</v>
      </c>
      <c r="BR29" s="1">
        <v>2.7</v>
      </c>
      <c r="BS29" s="1">
        <v>2.7</v>
      </c>
      <c r="BT29" s="1">
        <v>2.7</v>
      </c>
      <c r="BU29" s="1">
        <v>2.7</v>
      </c>
      <c r="BV29" s="1">
        <v>2.4250000000000003</v>
      </c>
      <c r="BW29" s="1">
        <v>2.7</v>
      </c>
      <c r="BX29" s="2">
        <v>2.4406750000000001</v>
      </c>
      <c r="BY29" s="1">
        <v>2.7</v>
      </c>
      <c r="BZ29" s="2">
        <v>2.4406750000000001</v>
      </c>
      <c r="CA29" s="1">
        <v>2.7</v>
      </c>
      <c r="CB29" s="2">
        <v>2.4406750000000001</v>
      </c>
      <c r="CC29" s="1">
        <v>2.7</v>
      </c>
      <c r="CD29" s="1">
        <v>2.7</v>
      </c>
      <c r="CE29" s="715">
        <v>2007</v>
      </c>
    </row>
    <row r="30" spans="1:83">
      <c r="A30" s="5">
        <v>1992</v>
      </c>
      <c r="B30" s="1">
        <v>2.8</v>
      </c>
      <c r="C30" s="1">
        <v>2.8</v>
      </c>
      <c r="D30" s="1">
        <v>2.8</v>
      </c>
      <c r="E30" s="1">
        <v>2.8</v>
      </c>
      <c r="F30" s="1">
        <v>2.8</v>
      </c>
      <c r="G30" s="1">
        <v>2.8</v>
      </c>
      <c r="H30" s="1">
        <v>2.8</v>
      </c>
      <c r="I30" s="1">
        <v>2.5</v>
      </c>
      <c r="J30" s="1">
        <v>4.18</v>
      </c>
      <c r="K30" s="1">
        <v>2.5</v>
      </c>
      <c r="L30" s="1">
        <v>2.8</v>
      </c>
      <c r="M30" s="1">
        <v>2.8</v>
      </c>
      <c r="N30" s="1">
        <v>2.8</v>
      </c>
      <c r="O30" s="1">
        <v>2.7999999999999994</v>
      </c>
      <c r="P30" s="1">
        <v>2.8</v>
      </c>
      <c r="Q30" s="1">
        <v>2.8</v>
      </c>
      <c r="R30" s="1">
        <v>2.8</v>
      </c>
      <c r="S30" s="1">
        <v>2.8</v>
      </c>
      <c r="T30" s="1">
        <v>2.8</v>
      </c>
      <c r="U30" s="1">
        <v>2.8</v>
      </c>
      <c r="V30" s="1">
        <v>2.8</v>
      </c>
      <c r="W30" s="1">
        <v>2.8</v>
      </c>
      <c r="X30" s="1">
        <v>2.8</v>
      </c>
      <c r="Y30" s="1">
        <v>2.8</v>
      </c>
      <c r="Z30" s="1">
        <v>2.8</v>
      </c>
      <c r="AA30" s="1">
        <v>4.18</v>
      </c>
      <c r="AB30" s="1">
        <v>-33.298713749300958</v>
      </c>
      <c r="AC30" s="1">
        <v>2.8</v>
      </c>
      <c r="AD30" s="1">
        <v>2.8</v>
      </c>
      <c r="AE30" s="1">
        <v>2.8</v>
      </c>
      <c r="AF30" s="1">
        <v>2.8000000000000003</v>
      </c>
      <c r="AG30" s="1">
        <v>2.8</v>
      </c>
      <c r="AH30" s="1">
        <v>2.8</v>
      </c>
      <c r="AI30" s="1">
        <v>2.8</v>
      </c>
      <c r="AJ30" s="1">
        <v>2.8</v>
      </c>
      <c r="AK30" s="1">
        <v>2.8</v>
      </c>
      <c r="AL30" s="1">
        <v>2.8</v>
      </c>
      <c r="AM30" s="1">
        <v>2.8</v>
      </c>
      <c r="AN30" s="1">
        <v>2.8</v>
      </c>
      <c r="AO30" s="1">
        <v>2.8</v>
      </c>
      <c r="AP30" s="1">
        <v>2.8</v>
      </c>
      <c r="AQ30" s="1">
        <v>2.8</v>
      </c>
      <c r="AR30" s="764">
        <v>2.8198468106769718</v>
      </c>
      <c r="AS30" s="1">
        <v>1.5817861696527948</v>
      </c>
      <c r="AT30" s="1">
        <v>3.431136967724437</v>
      </c>
      <c r="AU30" s="1">
        <v>4.1283889289578068</v>
      </c>
      <c r="AV30" s="1">
        <v>4.0343539885205573</v>
      </c>
      <c r="AW30" s="1">
        <v>-1.4192041430674252</v>
      </c>
      <c r="AX30" s="1">
        <v>2.9931999999999999</v>
      </c>
      <c r="AY30" s="1">
        <v>2.8000000000000003</v>
      </c>
      <c r="AZ30" s="1">
        <v>3.0317300884955749</v>
      </c>
      <c r="BA30" s="1">
        <v>4.0907911072391343</v>
      </c>
      <c r="BB30" s="1">
        <v>3.8801417024935505</v>
      </c>
      <c r="BC30" s="1">
        <v>2.7934406052568508</v>
      </c>
      <c r="BD30" s="1">
        <v>2.2990746380123031</v>
      </c>
      <c r="BE30" s="1">
        <v>2.4</v>
      </c>
      <c r="BF30" s="1">
        <v>2.4</v>
      </c>
      <c r="BG30" s="1">
        <v>2.4</v>
      </c>
      <c r="BH30" s="1">
        <v>2.4</v>
      </c>
      <c r="BI30" s="1">
        <v>2.4</v>
      </c>
      <c r="BJ30" s="1">
        <v>2.4</v>
      </c>
      <c r="BK30" s="1">
        <v>3.1749999999999998</v>
      </c>
      <c r="BL30" s="1">
        <v>2.4</v>
      </c>
      <c r="BM30" s="1">
        <v>35.1</v>
      </c>
      <c r="BN30" s="1">
        <v>2.4</v>
      </c>
      <c r="BO30" s="1">
        <v>2.4</v>
      </c>
      <c r="BP30" s="1">
        <v>2.4</v>
      </c>
      <c r="BQ30" s="1">
        <v>2.4</v>
      </c>
      <c r="BR30" s="1">
        <v>2.4</v>
      </c>
      <c r="BS30" s="1">
        <v>2.4</v>
      </c>
      <c r="BT30" s="1">
        <v>2.4</v>
      </c>
      <c r="BU30" s="1">
        <v>2.4</v>
      </c>
      <c r="BV30" s="1">
        <v>3.1749999999999998</v>
      </c>
      <c r="BW30" s="1">
        <v>2.4</v>
      </c>
      <c r="BX30" s="2">
        <v>3.1308249999999997</v>
      </c>
      <c r="BY30" s="1">
        <v>2.4</v>
      </c>
      <c r="BZ30" s="2">
        <v>3.1308249999999997</v>
      </c>
      <c r="CA30" s="1">
        <v>2.4</v>
      </c>
      <c r="CB30" s="2">
        <v>3.1308249999999997</v>
      </c>
      <c r="CC30" s="1">
        <v>2.4</v>
      </c>
      <c r="CD30" s="1">
        <v>2.4</v>
      </c>
      <c r="CE30" s="713">
        <v>2008</v>
      </c>
    </row>
    <row r="31" spans="1:83">
      <c r="A31" s="5">
        <v>1993</v>
      </c>
      <c r="B31" s="1">
        <v>2.7</v>
      </c>
      <c r="C31" s="1">
        <v>2.7</v>
      </c>
      <c r="D31" s="1">
        <v>2.7</v>
      </c>
      <c r="E31" s="1">
        <v>2.7</v>
      </c>
      <c r="F31" s="1">
        <v>2.7</v>
      </c>
      <c r="G31" s="1">
        <v>2.7</v>
      </c>
      <c r="H31" s="1">
        <v>2.7</v>
      </c>
      <c r="I31" s="1">
        <v>3.2</v>
      </c>
      <c r="J31" s="1">
        <v>3.82</v>
      </c>
      <c r="K31" s="1">
        <v>3.2</v>
      </c>
      <c r="L31" s="1">
        <v>2.7</v>
      </c>
      <c r="M31" s="1">
        <v>2.7</v>
      </c>
      <c r="N31" s="1">
        <v>2.7</v>
      </c>
      <c r="O31" s="1">
        <v>2.7</v>
      </c>
      <c r="P31" s="1">
        <v>2.7</v>
      </c>
      <c r="Q31" s="1">
        <v>2.7</v>
      </c>
      <c r="R31" s="1">
        <v>2.6999999999999997</v>
      </c>
      <c r="S31" s="1">
        <v>2.6999999999999997</v>
      </c>
      <c r="T31" s="1">
        <v>2.7</v>
      </c>
      <c r="U31" s="1">
        <v>2.7</v>
      </c>
      <c r="V31" s="1">
        <v>2.7</v>
      </c>
      <c r="W31" s="1">
        <v>2.7</v>
      </c>
      <c r="X31" s="1">
        <v>2.7</v>
      </c>
      <c r="Y31" s="1">
        <v>2.7</v>
      </c>
      <c r="Z31" s="1">
        <v>2.7000000000000006</v>
      </c>
      <c r="AA31" s="1">
        <v>3.82</v>
      </c>
      <c r="AB31" s="1">
        <v>1.3893879506527762</v>
      </c>
      <c r="AC31" s="1">
        <v>2.7</v>
      </c>
      <c r="AD31" s="1">
        <v>2.7</v>
      </c>
      <c r="AE31" s="1">
        <v>2.7</v>
      </c>
      <c r="AF31" s="1">
        <v>2.7000000000000006</v>
      </c>
      <c r="AG31" s="1">
        <v>2.7</v>
      </c>
      <c r="AH31" s="1">
        <v>2.7</v>
      </c>
      <c r="AI31" s="1">
        <v>2.7000000000000006</v>
      </c>
      <c r="AJ31" s="1">
        <v>2.7</v>
      </c>
      <c r="AK31" s="1">
        <v>2.7</v>
      </c>
      <c r="AL31" s="1">
        <v>2.7</v>
      </c>
      <c r="AM31" s="1">
        <v>2.7</v>
      </c>
      <c r="AN31" s="1">
        <v>2.7</v>
      </c>
      <c r="AO31" s="1">
        <v>2.7</v>
      </c>
      <c r="AP31" s="1">
        <v>2.7</v>
      </c>
      <c r="AQ31" s="1">
        <v>2.7</v>
      </c>
      <c r="AR31" s="764">
        <v>2.7122863379414568</v>
      </c>
      <c r="AS31" s="1">
        <v>3.1373052245386477</v>
      </c>
      <c r="AT31" s="1">
        <v>3.2454382263580608</v>
      </c>
      <c r="AU31" s="1">
        <v>3.7728479999999998</v>
      </c>
      <c r="AV31" s="1">
        <v>3.6881635615775461</v>
      </c>
      <c r="AW31" s="1">
        <v>2.6458010188621763</v>
      </c>
      <c r="AX31" s="1">
        <v>2.8568000000000002</v>
      </c>
      <c r="AY31" s="1">
        <v>2.7</v>
      </c>
      <c r="AZ31" s="1">
        <v>3.2169230769230772</v>
      </c>
      <c r="BA31" s="1">
        <v>3.7464848107202386</v>
      </c>
      <c r="BB31" s="1">
        <v>3.575164581961817</v>
      </c>
      <c r="BC31" s="1">
        <v>2.9793502552037436</v>
      </c>
      <c r="BD31" s="1">
        <v>2.7678232009597297</v>
      </c>
      <c r="BE31" s="1">
        <v>1.5</v>
      </c>
      <c r="BF31" s="1">
        <v>1.5</v>
      </c>
      <c r="BG31" s="1">
        <v>1.5</v>
      </c>
      <c r="BH31" s="1">
        <v>1.5</v>
      </c>
      <c r="BI31" s="1">
        <v>1.5</v>
      </c>
      <c r="BJ31" s="1">
        <v>1.5</v>
      </c>
      <c r="BK31" s="1">
        <v>3.8</v>
      </c>
      <c r="BL31" s="1">
        <v>1.5</v>
      </c>
      <c r="BM31" s="1">
        <v>-31.2</v>
      </c>
      <c r="BN31" s="1">
        <v>1.5</v>
      </c>
      <c r="BO31" s="1">
        <v>1.5</v>
      </c>
      <c r="BP31" s="1">
        <v>1.5</v>
      </c>
      <c r="BQ31" s="1">
        <v>1.5</v>
      </c>
      <c r="BR31" s="1">
        <v>1.5</v>
      </c>
      <c r="BS31" s="1">
        <v>1.5</v>
      </c>
      <c r="BT31" s="1">
        <v>1.5</v>
      </c>
      <c r="BU31" s="1">
        <v>1.5</v>
      </c>
      <c r="BV31" s="1">
        <v>3.8</v>
      </c>
      <c r="BW31" s="1">
        <v>1.5</v>
      </c>
      <c r="BX31" s="2">
        <v>3.6688999999999998</v>
      </c>
      <c r="BY31" s="1">
        <v>1.5</v>
      </c>
      <c r="BZ31" s="2">
        <v>3.6688999999999998</v>
      </c>
      <c r="CA31" s="1">
        <v>1.5</v>
      </c>
      <c r="CB31" s="2">
        <v>3.6688999999999998</v>
      </c>
      <c r="CC31" s="1">
        <v>1.5</v>
      </c>
      <c r="CD31" s="1">
        <v>1.5</v>
      </c>
      <c r="CE31" s="714">
        <v>2009</v>
      </c>
    </row>
    <row r="32" spans="1:83">
      <c r="A32" s="5">
        <v>1994</v>
      </c>
      <c r="B32" s="1">
        <v>2</v>
      </c>
      <c r="C32" s="1">
        <v>2</v>
      </c>
      <c r="D32" s="1">
        <v>2</v>
      </c>
      <c r="E32" s="1">
        <v>2</v>
      </c>
      <c r="F32" s="1">
        <v>2</v>
      </c>
      <c r="G32" s="1">
        <v>2</v>
      </c>
      <c r="H32" s="1">
        <v>2</v>
      </c>
      <c r="I32" s="1">
        <v>4.2</v>
      </c>
      <c r="J32" s="1">
        <v>2.56</v>
      </c>
      <c r="K32" s="1">
        <v>4.2</v>
      </c>
      <c r="L32" s="1">
        <v>2</v>
      </c>
      <c r="M32" s="1">
        <v>2</v>
      </c>
      <c r="N32" s="1">
        <v>2</v>
      </c>
      <c r="O32" s="1">
        <v>2</v>
      </c>
      <c r="P32" s="1">
        <v>2</v>
      </c>
      <c r="Q32" s="1">
        <v>2</v>
      </c>
      <c r="R32" s="1">
        <v>2</v>
      </c>
      <c r="S32" s="1">
        <v>2</v>
      </c>
      <c r="T32" s="1">
        <v>2</v>
      </c>
      <c r="U32" s="1">
        <v>2</v>
      </c>
      <c r="V32" s="1">
        <v>2</v>
      </c>
      <c r="W32" s="1">
        <v>2</v>
      </c>
      <c r="X32" s="1">
        <v>2</v>
      </c>
      <c r="Y32" s="1">
        <v>2</v>
      </c>
      <c r="Z32" s="1">
        <v>2</v>
      </c>
      <c r="AA32" s="1">
        <v>0.9</v>
      </c>
      <c r="AB32" s="1">
        <v>14.105138806851736</v>
      </c>
      <c r="AC32" s="1">
        <v>2</v>
      </c>
      <c r="AD32" s="1">
        <v>2</v>
      </c>
      <c r="AE32" s="1">
        <v>2</v>
      </c>
      <c r="AF32" s="1">
        <v>2</v>
      </c>
      <c r="AG32" s="1">
        <v>2</v>
      </c>
      <c r="AH32" s="1">
        <v>2</v>
      </c>
      <c r="AI32" s="1">
        <v>2</v>
      </c>
      <c r="AJ32" s="1">
        <v>2</v>
      </c>
      <c r="AK32" s="1">
        <v>2</v>
      </c>
      <c r="AL32" s="1">
        <v>2</v>
      </c>
      <c r="AM32" s="1">
        <v>2</v>
      </c>
      <c r="AN32" s="1">
        <v>2</v>
      </c>
      <c r="AO32" s="1">
        <v>2</v>
      </c>
      <c r="AP32" s="1">
        <v>2</v>
      </c>
      <c r="AQ32" s="1">
        <v>2</v>
      </c>
      <c r="AR32" s="764">
        <v>1.98658</v>
      </c>
      <c r="AS32" s="1">
        <v>2.2420898700531597</v>
      </c>
      <c r="AT32" s="1">
        <v>1.4809099999999999</v>
      </c>
      <c r="AU32" s="1">
        <v>2.5362</v>
      </c>
      <c r="AV32" s="1">
        <v>2.4917359999999995</v>
      </c>
      <c r="AW32" s="1">
        <v>3.8555625280567027</v>
      </c>
      <c r="AX32" s="1">
        <v>1.8460000000000001</v>
      </c>
      <c r="AY32" s="1">
        <v>2</v>
      </c>
      <c r="AZ32" s="1">
        <v>1.7528299999999999</v>
      </c>
      <c r="BA32" s="1">
        <v>2.5247760000000001</v>
      </c>
      <c r="BB32" s="1">
        <v>2.4577440000000004</v>
      </c>
      <c r="BC32" s="1">
        <v>1.8228413880685173</v>
      </c>
      <c r="BD32" s="1">
        <v>2.1852445953927937</v>
      </c>
      <c r="BE32" s="1">
        <v>0.8</v>
      </c>
      <c r="BF32" s="1">
        <v>0.8</v>
      </c>
      <c r="BG32" s="1">
        <v>0.8</v>
      </c>
      <c r="BH32" s="1">
        <v>0.8</v>
      </c>
      <c r="BI32" s="1">
        <v>0.8</v>
      </c>
      <c r="BJ32" s="1">
        <v>0.8</v>
      </c>
      <c r="BK32" s="1">
        <v>2.4750000000000001</v>
      </c>
      <c r="BL32" s="1">
        <v>0.8</v>
      </c>
      <c r="BM32" s="1">
        <v>25.3</v>
      </c>
      <c r="BN32" s="1">
        <v>0.8</v>
      </c>
      <c r="BO32" s="1">
        <v>0.8</v>
      </c>
      <c r="BP32" s="1">
        <v>0.8</v>
      </c>
      <c r="BQ32" s="1">
        <v>0.8</v>
      </c>
      <c r="BR32" s="1">
        <v>0.8</v>
      </c>
      <c r="BS32" s="1">
        <v>0.8</v>
      </c>
      <c r="BT32" s="1">
        <v>0.8</v>
      </c>
      <c r="BU32" s="1">
        <v>0.8</v>
      </c>
      <c r="BV32" s="1">
        <v>3.5249999999999999</v>
      </c>
      <c r="BW32" s="1">
        <v>0.8</v>
      </c>
      <c r="BX32" s="2">
        <v>3.3696749999999995</v>
      </c>
      <c r="BY32" s="1">
        <v>0.8</v>
      </c>
      <c r="BZ32" s="2">
        <v>3.3696749999999995</v>
      </c>
      <c r="CA32" s="1">
        <v>0.8</v>
      </c>
      <c r="CB32" s="2">
        <v>3.3696749999999995</v>
      </c>
      <c r="CC32" s="1">
        <v>0.8</v>
      </c>
      <c r="CD32" s="1">
        <v>0.8</v>
      </c>
      <c r="CE32" s="31">
        <v>2010</v>
      </c>
    </row>
    <row r="33" spans="1:83">
      <c r="A33" s="5">
        <v>1995</v>
      </c>
      <c r="B33" s="1">
        <v>1.9</v>
      </c>
      <c r="C33" s="1">
        <v>1.9</v>
      </c>
      <c r="D33" s="1">
        <v>1.9</v>
      </c>
      <c r="E33" s="1">
        <v>1.9</v>
      </c>
      <c r="F33" s="1">
        <v>1.9</v>
      </c>
      <c r="G33" s="1">
        <v>1.9</v>
      </c>
      <c r="H33" s="1">
        <v>1.9</v>
      </c>
      <c r="I33" s="1">
        <v>3.9</v>
      </c>
      <c r="J33" s="1">
        <v>2.5</v>
      </c>
      <c r="K33" s="1">
        <v>3.9</v>
      </c>
      <c r="L33" s="1">
        <v>1.9</v>
      </c>
      <c r="M33" s="1">
        <v>1.9</v>
      </c>
      <c r="N33" s="1">
        <v>1.9</v>
      </c>
      <c r="O33" s="1">
        <v>1.9</v>
      </c>
      <c r="P33" s="1">
        <v>1.9</v>
      </c>
      <c r="Q33" s="1">
        <v>1.9</v>
      </c>
      <c r="R33" s="1">
        <v>1.8999999999999997</v>
      </c>
      <c r="S33" s="1">
        <v>1.8999999999999997</v>
      </c>
      <c r="T33" s="1">
        <v>1.9</v>
      </c>
      <c r="U33" s="1">
        <v>1.9</v>
      </c>
      <c r="V33" s="1">
        <v>1.9</v>
      </c>
      <c r="W33" s="1">
        <v>1.9</v>
      </c>
      <c r="X33" s="1">
        <v>1.9</v>
      </c>
      <c r="Y33" s="1">
        <v>1.9</v>
      </c>
      <c r="Z33" s="1">
        <v>1.9</v>
      </c>
      <c r="AA33" s="1">
        <v>1.5</v>
      </c>
      <c r="AB33" s="1">
        <v>-12.402940262967189</v>
      </c>
      <c r="AC33" s="1">
        <v>1.9</v>
      </c>
      <c r="AD33" s="1">
        <v>1.9</v>
      </c>
      <c r="AE33" s="1">
        <v>1.9</v>
      </c>
      <c r="AF33" s="1">
        <v>1.9</v>
      </c>
      <c r="AG33" s="1">
        <v>1.9</v>
      </c>
      <c r="AH33" s="1">
        <v>1.9</v>
      </c>
      <c r="AI33" s="1">
        <v>1.9</v>
      </c>
      <c r="AJ33" s="1">
        <v>1.8999999999999997</v>
      </c>
      <c r="AK33" s="1">
        <v>1.9</v>
      </c>
      <c r="AL33" s="1">
        <v>1.9</v>
      </c>
      <c r="AM33" s="1">
        <v>1.9</v>
      </c>
      <c r="AN33" s="1">
        <v>1.9</v>
      </c>
      <c r="AO33" s="1">
        <v>1.9</v>
      </c>
      <c r="AP33" s="1">
        <v>1.9</v>
      </c>
      <c r="AQ33" s="1">
        <v>1.9</v>
      </c>
      <c r="AR33" s="764">
        <v>1.8952</v>
      </c>
      <c r="AS33" s="1">
        <v>1.060642983745729</v>
      </c>
      <c r="AT33" s="1">
        <v>1.7187199999999998</v>
      </c>
      <c r="AU33" s="1">
        <v>2.4768399999999997</v>
      </c>
      <c r="AV33" s="1">
        <v>2.4311800000000003</v>
      </c>
      <c r="AW33" s="1">
        <v>0.218042748731752</v>
      </c>
      <c r="AX33" s="1">
        <v>1.8439999999999999</v>
      </c>
      <c r="AY33" s="1">
        <v>1.9</v>
      </c>
      <c r="AZ33" s="1">
        <v>1.7560399999999998</v>
      </c>
      <c r="BA33" s="1">
        <v>2.4623200000000001</v>
      </c>
      <c r="BB33" s="1">
        <v>2.3956600000000003</v>
      </c>
      <c r="BC33" s="1">
        <v>1.6951073599751525</v>
      </c>
      <c r="BD33" s="1">
        <v>1.6064453111088102</v>
      </c>
      <c r="BE33" s="1">
        <v>2</v>
      </c>
      <c r="BF33" s="1">
        <v>2</v>
      </c>
      <c r="BG33" s="1">
        <v>2</v>
      </c>
      <c r="BH33" s="1">
        <v>2</v>
      </c>
      <c r="BI33" s="1">
        <v>2</v>
      </c>
      <c r="BJ33" s="1">
        <v>2</v>
      </c>
      <c r="BK33" s="1">
        <v>0.5</v>
      </c>
      <c r="BL33" s="1">
        <v>2</v>
      </c>
      <c r="BM33" s="1">
        <v>24.2</v>
      </c>
      <c r="BN33" s="1">
        <v>2</v>
      </c>
      <c r="BO33" s="1">
        <v>2</v>
      </c>
      <c r="BP33" s="1">
        <v>2</v>
      </c>
      <c r="BQ33" s="1">
        <v>2</v>
      </c>
      <c r="BR33" s="1">
        <v>2</v>
      </c>
      <c r="BS33" s="1">
        <v>2</v>
      </c>
      <c r="BT33" s="1">
        <v>2</v>
      </c>
      <c r="BU33" s="1">
        <v>2</v>
      </c>
      <c r="BV33" s="1">
        <v>1.9</v>
      </c>
      <c r="BW33" s="1">
        <v>2</v>
      </c>
      <c r="BX33" s="2">
        <v>1.9056999999999999</v>
      </c>
      <c r="BY33" s="1">
        <v>2</v>
      </c>
      <c r="BZ33" s="2">
        <v>1.9056999999999999</v>
      </c>
      <c r="CA33" s="1">
        <v>2</v>
      </c>
      <c r="CB33" s="2">
        <v>1.9056999999999999</v>
      </c>
      <c r="CC33" s="1">
        <v>2</v>
      </c>
      <c r="CD33" s="1">
        <v>2</v>
      </c>
      <c r="CE33" s="32">
        <v>2011</v>
      </c>
    </row>
    <row r="34" spans="1:83">
      <c r="A34" s="5">
        <v>1996</v>
      </c>
      <c r="B34" s="1">
        <v>2</v>
      </c>
      <c r="C34" s="1">
        <v>2</v>
      </c>
      <c r="D34" s="1">
        <v>2</v>
      </c>
      <c r="E34" s="1">
        <v>2</v>
      </c>
      <c r="F34" s="1">
        <v>2</v>
      </c>
      <c r="G34" s="1">
        <v>2</v>
      </c>
      <c r="H34" s="1">
        <v>2</v>
      </c>
      <c r="I34" s="1">
        <v>1.5</v>
      </c>
      <c r="J34" s="1">
        <v>2.4500000000000002</v>
      </c>
      <c r="K34" s="1">
        <v>1.5</v>
      </c>
      <c r="L34" s="1">
        <v>2</v>
      </c>
      <c r="M34" s="1">
        <v>2</v>
      </c>
      <c r="N34" s="1">
        <v>2</v>
      </c>
      <c r="O34" s="1">
        <v>2</v>
      </c>
      <c r="P34" s="1">
        <v>2</v>
      </c>
      <c r="Q34" s="1">
        <v>2</v>
      </c>
      <c r="R34" s="1">
        <v>2</v>
      </c>
      <c r="S34" s="1">
        <v>2</v>
      </c>
      <c r="T34" s="1">
        <v>2</v>
      </c>
      <c r="U34" s="1">
        <v>2</v>
      </c>
      <c r="V34" s="1">
        <v>2</v>
      </c>
      <c r="W34" s="1">
        <v>2</v>
      </c>
      <c r="X34" s="1">
        <v>2</v>
      </c>
      <c r="Y34" s="1">
        <v>2</v>
      </c>
      <c r="Z34" s="1">
        <v>2</v>
      </c>
      <c r="AA34" s="1">
        <v>2</v>
      </c>
      <c r="AB34" s="1">
        <v>5.6021746838435194</v>
      </c>
      <c r="AC34" s="1">
        <v>2</v>
      </c>
      <c r="AD34" s="1">
        <v>2</v>
      </c>
      <c r="AE34" s="1">
        <v>2</v>
      </c>
      <c r="AF34" s="1">
        <v>2</v>
      </c>
      <c r="AG34" s="1">
        <v>2</v>
      </c>
      <c r="AH34" s="1">
        <v>2</v>
      </c>
      <c r="AI34" s="1">
        <v>2</v>
      </c>
      <c r="AJ34" s="1">
        <v>2</v>
      </c>
      <c r="AK34" s="1">
        <v>2</v>
      </c>
      <c r="AL34" s="1">
        <v>2</v>
      </c>
      <c r="AM34" s="1">
        <v>2</v>
      </c>
      <c r="AN34" s="1">
        <v>2</v>
      </c>
      <c r="AO34" s="1">
        <v>2</v>
      </c>
      <c r="AP34" s="1">
        <v>2</v>
      </c>
      <c r="AQ34" s="1">
        <v>2</v>
      </c>
      <c r="AR34" s="764">
        <v>2</v>
      </c>
      <c r="AS34" s="1">
        <v>2.1761463420399481</v>
      </c>
      <c r="AT34" s="1">
        <v>2</v>
      </c>
      <c r="AU34" s="1">
        <v>2.4333500000000003</v>
      </c>
      <c r="AV34" s="1">
        <v>2.4010400000000005</v>
      </c>
      <c r="AW34" s="1">
        <v>2.4956592364968682</v>
      </c>
      <c r="AX34" s="1">
        <v>2</v>
      </c>
      <c r="AY34" s="1">
        <v>2</v>
      </c>
      <c r="AZ34" s="1">
        <v>2</v>
      </c>
      <c r="BA34" s="1">
        <v>2.4213350000000005</v>
      </c>
      <c r="BB34" s="1">
        <v>2.3778649999999999</v>
      </c>
      <c r="BC34" s="1">
        <v>2.0248550053185204</v>
      </c>
      <c r="BD34" s="1">
        <v>2.0612369696253401</v>
      </c>
      <c r="BE34" s="1">
        <v>1.8</v>
      </c>
      <c r="BF34" s="1">
        <v>1.8</v>
      </c>
      <c r="BG34" s="1">
        <v>1.8</v>
      </c>
      <c r="BH34" s="1">
        <v>1.8</v>
      </c>
      <c r="BI34" s="1">
        <v>1.8</v>
      </c>
      <c r="BJ34" s="1">
        <v>1.8</v>
      </c>
      <c r="BK34" s="1">
        <v>0</v>
      </c>
      <c r="BL34" s="1">
        <v>1.8</v>
      </c>
      <c r="BM34" s="1">
        <v>3.1</v>
      </c>
      <c r="BN34" s="1">
        <v>1.8</v>
      </c>
      <c r="BO34" s="1">
        <v>1.8</v>
      </c>
      <c r="BP34" s="1">
        <v>1.8</v>
      </c>
      <c r="BQ34" s="1">
        <v>1.8</v>
      </c>
      <c r="BR34" s="1">
        <v>1.8</v>
      </c>
      <c r="BS34" s="1">
        <v>1.8</v>
      </c>
      <c r="BT34" s="1">
        <v>1.8</v>
      </c>
      <c r="BU34" s="1">
        <v>1.8</v>
      </c>
      <c r="BV34" s="1">
        <v>1.5500000000000003</v>
      </c>
      <c r="BW34" s="1">
        <v>1.8</v>
      </c>
      <c r="BX34" s="2">
        <v>1.5642500000000001</v>
      </c>
      <c r="BY34" s="1">
        <v>1.8</v>
      </c>
      <c r="BZ34" s="2">
        <v>1.5642500000000001</v>
      </c>
      <c r="CA34" s="1">
        <v>1.8</v>
      </c>
      <c r="CB34" s="2">
        <v>1.5642500000000001</v>
      </c>
      <c r="CC34" s="1">
        <v>1.8</v>
      </c>
      <c r="CD34" s="1">
        <v>1.8</v>
      </c>
      <c r="CE34" s="32">
        <v>2012</v>
      </c>
    </row>
    <row r="35" spans="1:83">
      <c r="A35" s="5">
        <v>1997</v>
      </c>
      <c r="B35" s="1">
        <v>1.8</v>
      </c>
      <c r="C35" s="1">
        <v>1.8</v>
      </c>
      <c r="D35" s="1">
        <v>1.8</v>
      </c>
      <c r="E35" s="1">
        <v>1.8</v>
      </c>
      <c r="F35" s="1">
        <v>1.8</v>
      </c>
      <c r="G35" s="1">
        <v>1.8</v>
      </c>
      <c r="H35" s="1">
        <v>1.8</v>
      </c>
      <c r="I35" s="1">
        <v>0.9</v>
      </c>
      <c r="J35" s="1">
        <v>2.85</v>
      </c>
      <c r="K35" s="1">
        <v>0.9</v>
      </c>
      <c r="L35" s="1">
        <v>1.8</v>
      </c>
      <c r="M35" s="1">
        <v>1.8</v>
      </c>
      <c r="N35" s="1">
        <v>1.8</v>
      </c>
      <c r="O35" s="1">
        <v>1.8</v>
      </c>
      <c r="P35" s="1">
        <v>1.8</v>
      </c>
      <c r="Q35" s="1">
        <v>1.8</v>
      </c>
      <c r="R35" s="1">
        <v>1.8</v>
      </c>
      <c r="S35" s="1">
        <v>1.8</v>
      </c>
      <c r="T35" s="1">
        <v>1.8</v>
      </c>
      <c r="U35" s="1">
        <v>1.8</v>
      </c>
      <c r="V35" s="1">
        <v>1.8</v>
      </c>
      <c r="W35" s="1">
        <v>1.8</v>
      </c>
      <c r="X35" s="1">
        <v>1.8</v>
      </c>
      <c r="Y35" s="1">
        <v>1.7999999999999998</v>
      </c>
      <c r="Z35" s="1">
        <v>1.8</v>
      </c>
      <c r="AA35" s="1">
        <v>2.75</v>
      </c>
      <c r="AB35" s="1">
        <v>1.2982652490207247</v>
      </c>
      <c r="AC35" s="1">
        <v>1.8</v>
      </c>
      <c r="AD35" s="1">
        <v>1.8</v>
      </c>
      <c r="AE35" s="1">
        <v>1.8000000000000003</v>
      </c>
      <c r="AF35" s="1">
        <v>1.8</v>
      </c>
      <c r="AG35" s="1">
        <v>1.8</v>
      </c>
      <c r="AH35" s="1">
        <v>1.8</v>
      </c>
      <c r="AI35" s="1">
        <v>1.8000000000000003</v>
      </c>
      <c r="AJ35" s="1">
        <v>1.7999999999999998</v>
      </c>
      <c r="AK35" s="1">
        <v>1.8</v>
      </c>
      <c r="AL35" s="1">
        <v>1.8000000000000003</v>
      </c>
      <c r="AM35" s="1">
        <v>1.8</v>
      </c>
      <c r="AN35" s="1">
        <v>1.8</v>
      </c>
      <c r="AO35" s="1">
        <v>1.8</v>
      </c>
      <c r="AP35" s="1">
        <v>1.8</v>
      </c>
      <c r="AQ35" s="1">
        <v>1.8</v>
      </c>
      <c r="AR35" s="764">
        <v>1.8128250000000001</v>
      </c>
      <c r="AS35" s="1">
        <v>2.207963987129268</v>
      </c>
      <c r="AT35" s="1">
        <v>2.25258</v>
      </c>
      <c r="AU35" s="1">
        <v>2.8121999999999998</v>
      </c>
      <c r="AV35" s="1">
        <v>2.731455</v>
      </c>
      <c r="AW35" s="1">
        <v>1.9303671768326827</v>
      </c>
      <c r="AX35" s="1">
        <v>1.9330000000000001</v>
      </c>
      <c r="AY35" s="1">
        <v>1.8</v>
      </c>
      <c r="AZ35" s="1">
        <v>2.03769</v>
      </c>
      <c r="BA35" s="1">
        <v>2.7648450000000002</v>
      </c>
      <c r="BB35" s="1">
        <v>2.6685600000000003</v>
      </c>
      <c r="BC35" s="1">
        <v>2.027612162842753</v>
      </c>
      <c r="BD35" s="1">
        <v>1.84943655008394</v>
      </c>
      <c r="BE35" s="1">
        <v>1.5</v>
      </c>
      <c r="BF35" s="1">
        <v>1.5</v>
      </c>
      <c r="BG35" s="1">
        <v>1.5</v>
      </c>
      <c r="BH35" s="1">
        <v>1.5</v>
      </c>
      <c r="BI35" s="1">
        <v>1.5</v>
      </c>
      <c r="BJ35" s="1">
        <v>1.5</v>
      </c>
      <c r="BK35" s="1">
        <v>0</v>
      </c>
      <c r="BL35" s="1">
        <v>1.5</v>
      </c>
      <c r="BM35" s="1">
        <v>8.4</v>
      </c>
      <c r="BN35" s="1">
        <v>1.5</v>
      </c>
      <c r="BO35" s="1">
        <v>1.5</v>
      </c>
      <c r="BP35" s="1">
        <v>1.5</v>
      </c>
      <c r="BQ35" s="1">
        <v>1.5</v>
      </c>
      <c r="BR35" s="1">
        <v>1.5</v>
      </c>
      <c r="BS35" s="1">
        <v>1.5</v>
      </c>
      <c r="BT35" s="1">
        <v>1.5</v>
      </c>
      <c r="BU35" s="1">
        <v>1.5</v>
      </c>
      <c r="BV35" s="1">
        <v>1.6749999999999998</v>
      </c>
      <c r="BW35" s="1">
        <v>1.5</v>
      </c>
      <c r="BX35" s="2">
        <v>1.6650249999999998</v>
      </c>
      <c r="BY35" s="1">
        <v>1.5</v>
      </c>
      <c r="BZ35" s="2">
        <v>1.6650249999999998</v>
      </c>
      <c r="CA35" s="1">
        <v>1.5</v>
      </c>
      <c r="CB35" s="2">
        <v>1.6650249999999998</v>
      </c>
      <c r="CC35" s="1">
        <v>1.5</v>
      </c>
      <c r="CD35" s="1">
        <v>1.5</v>
      </c>
      <c r="CE35" s="32">
        <v>2013</v>
      </c>
    </row>
    <row r="36" spans="1:83">
      <c r="A36" s="5">
        <v>1998</v>
      </c>
      <c r="B36" s="1">
        <v>0.7</v>
      </c>
      <c r="C36" s="1">
        <v>0.7</v>
      </c>
      <c r="D36" s="1">
        <v>0.7</v>
      </c>
      <c r="E36" s="1">
        <v>0.7</v>
      </c>
      <c r="F36" s="1">
        <v>0.7</v>
      </c>
      <c r="G36" s="1">
        <v>0.7</v>
      </c>
      <c r="H36" s="1">
        <v>0.7</v>
      </c>
      <c r="I36" s="1">
        <v>0.8</v>
      </c>
      <c r="J36" s="1">
        <v>2.85</v>
      </c>
      <c r="K36" s="1">
        <v>0.8</v>
      </c>
      <c r="L36" s="1">
        <v>0.7</v>
      </c>
      <c r="M36" s="1">
        <v>0.7</v>
      </c>
      <c r="N36" s="1">
        <v>0.7</v>
      </c>
      <c r="O36" s="1">
        <v>0.69999999999999984</v>
      </c>
      <c r="P36" s="1">
        <v>0.7</v>
      </c>
      <c r="Q36" s="1">
        <v>0.7</v>
      </c>
      <c r="R36" s="1">
        <v>0.70000000000000007</v>
      </c>
      <c r="S36" s="1">
        <v>0.7</v>
      </c>
      <c r="T36" s="1">
        <v>0.7</v>
      </c>
      <c r="U36" s="1">
        <v>0.7</v>
      </c>
      <c r="V36" s="1">
        <v>0.7</v>
      </c>
      <c r="W36" s="1">
        <v>0.7</v>
      </c>
      <c r="X36" s="1">
        <v>0.7</v>
      </c>
      <c r="Y36" s="1">
        <v>0.7</v>
      </c>
      <c r="Z36" s="1">
        <v>0.69999999999999984</v>
      </c>
      <c r="AA36" s="1">
        <v>2.85</v>
      </c>
      <c r="AB36" s="1">
        <v>19.699480720362384</v>
      </c>
      <c r="AC36" s="1">
        <v>0.7</v>
      </c>
      <c r="AD36" s="1">
        <v>0.7</v>
      </c>
      <c r="AE36" s="1">
        <v>0.7</v>
      </c>
      <c r="AF36" s="1">
        <v>0.69999999999999984</v>
      </c>
      <c r="AG36" s="1">
        <v>0.7</v>
      </c>
      <c r="AH36" s="1">
        <v>0.7</v>
      </c>
      <c r="AI36" s="1">
        <v>0.7</v>
      </c>
      <c r="AJ36" s="1">
        <v>0.7</v>
      </c>
      <c r="AK36" s="1">
        <v>0.7</v>
      </c>
      <c r="AL36" s="1">
        <v>0.7</v>
      </c>
      <c r="AM36" s="1">
        <v>0.7</v>
      </c>
      <c r="AN36" s="1">
        <v>0.7</v>
      </c>
      <c r="AO36" s="1">
        <v>0.7</v>
      </c>
      <c r="AP36" s="1">
        <v>0.7</v>
      </c>
      <c r="AQ36" s="1">
        <v>0.7</v>
      </c>
      <c r="AR36" s="764">
        <v>0.72924</v>
      </c>
      <c r="AS36" s="1">
        <v>2.6793426858910614</v>
      </c>
      <c r="AT36" s="1">
        <v>1.7343650000000002</v>
      </c>
      <c r="AU36" s="1">
        <v>2.7575500000000002</v>
      </c>
      <c r="AV36" s="1">
        <v>2.5967300000000004</v>
      </c>
      <c r="AW36" s="1">
        <v>3.5980512993039437</v>
      </c>
      <c r="AX36" s="1">
        <v>1.0010000000000001</v>
      </c>
      <c r="AY36" s="1">
        <v>0.7</v>
      </c>
      <c r="AZ36" s="1">
        <v>1.2465299999999999</v>
      </c>
      <c r="BA36" s="1">
        <v>2.7151950000000005</v>
      </c>
      <c r="BB36" s="1">
        <v>2.47031</v>
      </c>
      <c r="BC36" s="1">
        <v>1.3841956380510441</v>
      </c>
      <c r="BD36" s="1">
        <v>1.1539261722461607</v>
      </c>
      <c r="BE36" s="1">
        <v>1.5</v>
      </c>
      <c r="BF36" s="1">
        <v>1.5</v>
      </c>
      <c r="BG36" s="1">
        <v>1.5</v>
      </c>
      <c r="BH36" s="1">
        <v>1.5</v>
      </c>
      <c r="BI36" s="1">
        <v>1.5</v>
      </c>
      <c r="BJ36" s="1">
        <v>1.5</v>
      </c>
      <c r="BK36" s="1">
        <v>0.75</v>
      </c>
      <c r="BL36" s="1">
        <v>1.5</v>
      </c>
      <c r="BM36" s="1">
        <v>-2.9</v>
      </c>
      <c r="BN36" s="1">
        <v>1.5</v>
      </c>
      <c r="BO36" s="1">
        <v>1.5</v>
      </c>
      <c r="BP36" s="1">
        <v>1.5</v>
      </c>
      <c r="BQ36" s="1">
        <v>1.5</v>
      </c>
      <c r="BR36" s="1">
        <v>1.5</v>
      </c>
      <c r="BS36" s="1">
        <v>1.5</v>
      </c>
      <c r="BT36" s="1">
        <v>1.5</v>
      </c>
      <c r="BU36" s="1">
        <v>1.5</v>
      </c>
      <c r="BV36" s="1">
        <v>1.175</v>
      </c>
      <c r="BW36" s="1">
        <v>1.5</v>
      </c>
      <c r="BX36" s="2">
        <v>1.1935249999999999</v>
      </c>
      <c r="BY36" s="1">
        <v>1.5</v>
      </c>
      <c r="BZ36" s="2">
        <v>1.1935249999999999</v>
      </c>
      <c r="CA36" s="1">
        <v>1.5</v>
      </c>
      <c r="CB36" s="2">
        <v>1.1935249999999999</v>
      </c>
      <c r="CC36" s="1">
        <v>1.5</v>
      </c>
      <c r="CD36" s="1">
        <v>1.5</v>
      </c>
      <c r="CE36" s="714">
        <v>2014</v>
      </c>
    </row>
    <row r="37" spans="1:83">
      <c r="A37" s="5">
        <v>1999</v>
      </c>
      <c r="B37" s="1">
        <v>0.8</v>
      </c>
      <c r="C37" s="1">
        <v>0.8</v>
      </c>
      <c r="D37" s="1">
        <v>0.8</v>
      </c>
      <c r="E37" s="1">
        <v>0.8</v>
      </c>
      <c r="F37" s="1">
        <v>0.8</v>
      </c>
      <c r="G37" s="1">
        <v>0.8</v>
      </c>
      <c r="H37" s="1">
        <v>0.8</v>
      </c>
      <c r="I37" s="1">
        <v>-0.9</v>
      </c>
      <c r="J37" s="1">
        <v>3.4</v>
      </c>
      <c r="K37" s="1">
        <v>-0.9</v>
      </c>
      <c r="L37" s="1">
        <v>0.8</v>
      </c>
      <c r="M37" s="1">
        <v>0.8</v>
      </c>
      <c r="N37" s="1">
        <v>0.8</v>
      </c>
      <c r="O37" s="1">
        <v>0.8</v>
      </c>
      <c r="P37" s="1">
        <v>0.8</v>
      </c>
      <c r="Q37" s="1">
        <v>0.8</v>
      </c>
      <c r="R37" s="1">
        <v>0.8</v>
      </c>
      <c r="S37" s="1">
        <v>0.8</v>
      </c>
      <c r="T37" s="1">
        <v>0.8</v>
      </c>
      <c r="U37" s="1">
        <v>0.8</v>
      </c>
      <c r="V37" s="1">
        <v>0.8</v>
      </c>
      <c r="W37" s="1">
        <v>0.8</v>
      </c>
      <c r="X37" s="1">
        <v>0.8</v>
      </c>
      <c r="Y37" s="1">
        <v>0.8</v>
      </c>
      <c r="Z37" s="1">
        <v>0.8</v>
      </c>
      <c r="AA37" s="1">
        <v>3.4</v>
      </c>
      <c r="AB37" s="1">
        <v>-8.7963817611223956</v>
      </c>
      <c r="AC37" s="1">
        <v>0.8</v>
      </c>
      <c r="AD37" s="1">
        <v>0.8</v>
      </c>
      <c r="AE37" s="1">
        <v>0.8</v>
      </c>
      <c r="AF37" s="1">
        <v>0.79999999999999993</v>
      </c>
      <c r="AG37" s="1">
        <v>0.8</v>
      </c>
      <c r="AH37" s="1">
        <v>0.8</v>
      </c>
      <c r="AI37" s="1">
        <v>0.8</v>
      </c>
      <c r="AJ37" s="1">
        <v>0.8</v>
      </c>
      <c r="AK37" s="1">
        <v>0.8</v>
      </c>
      <c r="AL37" s="1">
        <v>0.8</v>
      </c>
      <c r="AM37" s="1">
        <v>0.8</v>
      </c>
      <c r="AN37" s="1">
        <v>0.8</v>
      </c>
      <c r="AO37" s="1">
        <v>0.8</v>
      </c>
      <c r="AP37" s="1">
        <v>0.8</v>
      </c>
      <c r="AQ37" s="1">
        <v>0.8</v>
      </c>
      <c r="AR37" s="764">
        <v>0.83926000000000012</v>
      </c>
      <c r="AS37" s="1">
        <v>1.4686435443972679</v>
      </c>
      <c r="AT37" s="1">
        <v>1.9544000000000001</v>
      </c>
      <c r="AU37" s="1">
        <v>3.2915800000000002</v>
      </c>
      <c r="AV37" s="1">
        <v>3.0703200000000002</v>
      </c>
      <c r="AW37" s="1">
        <v>0.26294678973601582</v>
      </c>
      <c r="AX37" s="1">
        <v>1.1640000000000001</v>
      </c>
      <c r="AY37" s="1">
        <v>0.8</v>
      </c>
      <c r="AZ37" s="1">
        <v>1.5576400000000001</v>
      </c>
      <c r="BA37" s="1">
        <v>3.2452999999999999</v>
      </c>
      <c r="BB37" s="1">
        <v>2.91926</v>
      </c>
      <c r="BC37" s="1">
        <v>1.3400860513199189</v>
      </c>
      <c r="BD37" s="1">
        <v>0.77792331918035806</v>
      </c>
      <c r="BE37" s="1">
        <v>1.1000000000000001</v>
      </c>
      <c r="BF37" s="1">
        <v>1.1000000000000001</v>
      </c>
      <c r="BG37" s="1">
        <v>1.1000000000000001</v>
      </c>
      <c r="BH37" s="1">
        <v>1.1000000000000001</v>
      </c>
      <c r="BI37" s="1">
        <v>1.1000000000000001</v>
      </c>
      <c r="BJ37" s="1">
        <v>1.1000000000000001</v>
      </c>
      <c r="BK37" s="1">
        <v>1</v>
      </c>
      <c r="BL37" s="1">
        <v>1.1000000000000001</v>
      </c>
      <c r="BM37" s="1">
        <v>-5.9</v>
      </c>
      <c r="BN37" s="1">
        <v>1.1000000000000001</v>
      </c>
      <c r="BO37" s="1">
        <v>1.1000000000000001</v>
      </c>
      <c r="BP37" s="1">
        <v>1.1000000000000001</v>
      </c>
      <c r="BQ37" s="1">
        <v>1.1000000000000001</v>
      </c>
      <c r="BR37" s="1">
        <v>1.1000000000000001</v>
      </c>
      <c r="BS37" s="1">
        <v>1.1000000000000001</v>
      </c>
      <c r="BT37" s="1">
        <v>1.1000000000000001</v>
      </c>
      <c r="BU37" s="1">
        <v>1.1000000000000001</v>
      </c>
      <c r="BV37" s="1">
        <v>1</v>
      </c>
      <c r="BW37" s="1">
        <v>1.1000000000000001</v>
      </c>
      <c r="BX37" s="2">
        <v>1.0057</v>
      </c>
      <c r="BY37" s="1">
        <v>1.1000000000000001</v>
      </c>
      <c r="BZ37" s="2">
        <v>1.0057</v>
      </c>
      <c r="CA37" s="1">
        <v>1.1000000000000001</v>
      </c>
      <c r="CB37" s="2">
        <v>1.0057</v>
      </c>
      <c r="CC37" s="1">
        <v>1.1000000000000001</v>
      </c>
      <c r="CD37" s="1">
        <v>1.1000000000000001</v>
      </c>
      <c r="CE37" s="31">
        <v>2015</v>
      </c>
    </row>
    <row r="38" spans="1:83">
      <c r="A38" s="5">
        <v>2000</v>
      </c>
      <c r="B38" s="1">
        <v>1.4</v>
      </c>
      <c r="C38" s="1">
        <v>1.4</v>
      </c>
      <c r="D38" s="1">
        <v>1.4</v>
      </c>
      <c r="E38" s="1">
        <v>1.4</v>
      </c>
      <c r="F38" s="1">
        <v>1.4</v>
      </c>
      <c r="G38" s="1">
        <v>1.4</v>
      </c>
      <c r="H38" s="1">
        <v>1.4</v>
      </c>
      <c r="I38" s="1">
        <v>3.3</v>
      </c>
      <c r="J38" s="1">
        <v>4.5078870496592094</v>
      </c>
      <c r="K38" s="1">
        <v>3.3</v>
      </c>
      <c r="L38" s="1">
        <v>1.4</v>
      </c>
      <c r="M38" s="1">
        <v>1.4</v>
      </c>
      <c r="N38" s="1">
        <v>1.4</v>
      </c>
      <c r="O38" s="1">
        <v>1.4</v>
      </c>
      <c r="P38" s="1">
        <v>1.4</v>
      </c>
      <c r="Q38" s="1">
        <v>1.4</v>
      </c>
      <c r="R38" s="1">
        <v>1.3999999999999997</v>
      </c>
      <c r="S38" s="1">
        <v>1.4</v>
      </c>
      <c r="T38" s="1">
        <v>1.4</v>
      </c>
      <c r="U38" s="1">
        <v>1.4</v>
      </c>
      <c r="V38" s="1">
        <v>1.4</v>
      </c>
      <c r="W38" s="1">
        <v>1.4</v>
      </c>
      <c r="X38" s="1">
        <v>1.4</v>
      </c>
      <c r="Y38" s="1">
        <v>1.4</v>
      </c>
      <c r="Z38" s="1">
        <v>1.4</v>
      </c>
      <c r="AA38" s="1">
        <v>4.5078870496592094</v>
      </c>
      <c r="AB38" s="1">
        <v>-25.3</v>
      </c>
      <c r="AC38" s="1">
        <v>1.4</v>
      </c>
      <c r="AD38" s="1">
        <v>1.4</v>
      </c>
      <c r="AE38" s="1">
        <v>1.4</v>
      </c>
      <c r="AF38" s="1">
        <v>1.4</v>
      </c>
      <c r="AG38" s="1">
        <v>1.4</v>
      </c>
      <c r="AH38" s="1">
        <v>1.4</v>
      </c>
      <c r="AI38" s="1">
        <v>1.4</v>
      </c>
      <c r="AJ38" s="1">
        <v>1.4</v>
      </c>
      <c r="AK38" s="1">
        <v>1.4</v>
      </c>
      <c r="AL38" s="1">
        <v>1.4</v>
      </c>
      <c r="AM38" s="1">
        <v>1.4</v>
      </c>
      <c r="AN38" s="1">
        <v>1.4</v>
      </c>
      <c r="AO38" s="1">
        <v>1.4</v>
      </c>
      <c r="AP38" s="1">
        <v>1.4</v>
      </c>
      <c r="AQ38" s="1">
        <v>1.4</v>
      </c>
      <c r="AR38" s="764">
        <v>1.4317004479065238</v>
      </c>
      <c r="AS38" s="1">
        <v>1.8604050632911424</v>
      </c>
      <c r="AT38" s="1">
        <v>2.8047649464459625</v>
      </c>
      <c r="AU38" s="1">
        <v>4.3848147224927043</v>
      </c>
      <c r="AV38" s="1">
        <v>4.0914301850048753</v>
      </c>
      <c r="AW38" s="1">
        <v>-3.1485593768257045</v>
      </c>
      <c r="AX38" s="1">
        <v>1.8351041869522895</v>
      </c>
      <c r="AY38" s="1">
        <v>1.4</v>
      </c>
      <c r="AZ38" s="1">
        <v>2.0417786757546268</v>
      </c>
      <c r="BA38" s="1">
        <v>4.327629600778975</v>
      </c>
      <c r="BB38" s="1">
        <v>3.9341711002921196</v>
      </c>
      <c r="BC38" s="1">
        <v>1.9628077117818907</v>
      </c>
      <c r="BD38" s="1">
        <v>1.2881679844206428</v>
      </c>
      <c r="BE38" s="1">
        <v>1.2</v>
      </c>
      <c r="BF38" s="1">
        <v>1.2</v>
      </c>
      <c r="BG38" s="1">
        <v>1.2</v>
      </c>
      <c r="BH38" s="1">
        <v>1.2</v>
      </c>
      <c r="BI38" s="1">
        <v>1.2</v>
      </c>
      <c r="BJ38" s="1">
        <v>1.2</v>
      </c>
      <c r="BK38" s="1">
        <v>1.2250000000000001</v>
      </c>
      <c r="BL38" s="1">
        <v>1.2</v>
      </c>
      <c r="BM38" s="1">
        <v>-30.8</v>
      </c>
      <c r="BN38" s="1">
        <v>1.2</v>
      </c>
      <c r="BO38" s="1">
        <v>1.2</v>
      </c>
      <c r="BP38" s="1">
        <v>1.2</v>
      </c>
      <c r="BQ38" s="1">
        <v>1.2</v>
      </c>
      <c r="BR38" s="1">
        <v>1.2</v>
      </c>
      <c r="BS38" s="1">
        <v>1.2</v>
      </c>
      <c r="BT38" s="1">
        <v>1.2</v>
      </c>
      <c r="BU38" s="1">
        <v>1.2</v>
      </c>
      <c r="BV38" s="1">
        <v>1.2250000000000001</v>
      </c>
      <c r="BW38" s="1">
        <v>1.2</v>
      </c>
      <c r="BX38" s="2">
        <v>1.2235750000000001</v>
      </c>
      <c r="BY38" s="1">
        <v>1.2</v>
      </c>
      <c r="BZ38" s="2">
        <v>1.2235750000000001</v>
      </c>
      <c r="CA38" s="1">
        <v>1.2</v>
      </c>
      <c r="CB38" s="2">
        <v>1.2235750000000001</v>
      </c>
      <c r="CC38" s="1">
        <v>1.2</v>
      </c>
      <c r="CD38" s="1">
        <v>1.2</v>
      </c>
      <c r="CE38" s="32">
        <v>2016</v>
      </c>
    </row>
    <row r="39" spans="1:83">
      <c r="A39" s="5">
        <v>2001</v>
      </c>
      <c r="B39" s="1">
        <v>1.8</v>
      </c>
      <c r="C39" s="1">
        <v>1.8</v>
      </c>
      <c r="D39" s="1">
        <v>1.8</v>
      </c>
      <c r="E39" s="1">
        <v>1.8</v>
      </c>
      <c r="F39" s="1">
        <v>1.8</v>
      </c>
      <c r="G39" s="1">
        <v>1.8</v>
      </c>
      <c r="H39" s="1">
        <v>1.8</v>
      </c>
      <c r="I39" s="1">
        <v>1.3</v>
      </c>
      <c r="J39" s="1">
        <v>3.9654440154440085</v>
      </c>
      <c r="K39" s="1">
        <v>1.3</v>
      </c>
      <c r="L39" s="1">
        <v>1.8</v>
      </c>
      <c r="M39" s="1">
        <v>1.8</v>
      </c>
      <c r="N39" s="1">
        <v>1.8</v>
      </c>
      <c r="O39" s="1">
        <v>1.8</v>
      </c>
      <c r="P39" s="1">
        <v>1.8</v>
      </c>
      <c r="Q39" s="1">
        <v>1.8</v>
      </c>
      <c r="R39" s="1">
        <v>1.8000000000000003</v>
      </c>
      <c r="S39" s="1">
        <v>1.8</v>
      </c>
      <c r="T39" s="1">
        <v>1.8</v>
      </c>
      <c r="U39" s="1">
        <v>1.8</v>
      </c>
      <c r="V39" s="1">
        <v>1.8</v>
      </c>
      <c r="W39" s="1">
        <v>1.8</v>
      </c>
      <c r="X39" s="1">
        <v>1.8</v>
      </c>
      <c r="Y39" s="1">
        <v>1.8</v>
      </c>
      <c r="Z39" s="1">
        <v>1.8000000000000003</v>
      </c>
      <c r="AA39" s="1">
        <v>3.9654440154440085</v>
      </c>
      <c r="AB39" s="1">
        <v>62.9</v>
      </c>
      <c r="AC39" s="1">
        <v>1.8</v>
      </c>
      <c r="AD39" s="1">
        <v>1.8</v>
      </c>
      <c r="AE39" s="1">
        <v>1.7999999999999998</v>
      </c>
      <c r="AF39" s="1">
        <v>1.8000000000000003</v>
      </c>
      <c r="AG39" s="1">
        <v>1.8</v>
      </c>
      <c r="AH39" s="1">
        <v>1.8</v>
      </c>
      <c r="AI39" s="1">
        <v>1.8</v>
      </c>
      <c r="AJ39" s="1">
        <v>1.8</v>
      </c>
      <c r="AK39" s="1">
        <v>1.8</v>
      </c>
      <c r="AL39" s="1">
        <v>1.7999999999999998</v>
      </c>
      <c r="AM39" s="1">
        <v>1.8</v>
      </c>
      <c r="AN39" s="1">
        <v>1.8</v>
      </c>
      <c r="AO39" s="1">
        <v>1.8</v>
      </c>
      <c r="AP39" s="1">
        <v>1.8</v>
      </c>
      <c r="AQ39" s="1">
        <v>1.8</v>
      </c>
      <c r="AR39" s="764">
        <v>1.822798066826484</v>
      </c>
      <c r="AS39" s="1">
        <v>5.7765125647683346</v>
      </c>
      <c r="AT39" s="1">
        <v>2.7573509189139918</v>
      </c>
      <c r="AU39" s="1">
        <v>3.8819058644713946</v>
      </c>
      <c r="AV39" s="1">
        <v>3.6731590963829466</v>
      </c>
      <c r="AW39" s="1">
        <v>8.8964407503421583</v>
      </c>
      <c r="AX39" s="1">
        <v>2.1031621621621612</v>
      </c>
      <c r="AY39" s="1">
        <v>1.7999999999999998</v>
      </c>
      <c r="AZ39" s="1">
        <v>2.2146769098242407</v>
      </c>
      <c r="BA39" s="1">
        <v>3.8825397227394447</v>
      </c>
      <c r="BB39" s="1">
        <v>3.9654440154440089</v>
      </c>
      <c r="BC39" s="1">
        <v>2.7059905149584011</v>
      </c>
      <c r="BD39" s="1">
        <v>2.4585054876981607</v>
      </c>
      <c r="BE39" s="1">
        <v>1.7</v>
      </c>
      <c r="BF39" s="1">
        <v>1.7</v>
      </c>
      <c r="BG39" s="1">
        <v>1.7</v>
      </c>
      <c r="BH39" s="1">
        <v>1.7</v>
      </c>
      <c r="BI39" s="1">
        <v>1.7</v>
      </c>
      <c r="BJ39" s="1">
        <v>1.7</v>
      </c>
      <c r="BK39" s="1">
        <v>1.9000000000000001</v>
      </c>
      <c r="BL39" s="1">
        <v>1.7</v>
      </c>
      <c r="BM39" s="1">
        <v>6</v>
      </c>
      <c r="BN39" s="1">
        <v>1.7</v>
      </c>
      <c r="BO39" s="1">
        <v>1.7</v>
      </c>
      <c r="BP39" s="1">
        <v>1.7</v>
      </c>
      <c r="BQ39" s="1">
        <v>1.7</v>
      </c>
      <c r="BR39" s="1">
        <v>1.7</v>
      </c>
      <c r="BS39" s="1">
        <v>1.7</v>
      </c>
      <c r="BT39" s="1">
        <v>1.7</v>
      </c>
      <c r="BU39" s="1">
        <v>1.7</v>
      </c>
      <c r="BV39" s="1">
        <v>1.9000000000000001</v>
      </c>
      <c r="BW39" s="1">
        <v>1.7</v>
      </c>
      <c r="BX39" s="2">
        <v>1.8886000000000001</v>
      </c>
      <c r="BY39" s="1">
        <v>1.7</v>
      </c>
      <c r="BZ39" s="2">
        <v>1.8886000000000001</v>
      </c>
      <c r="CA39" s="1">
        <v>1.7</v>
      </c>
      <c r="CB39" s="2">
        <v>1.8886000000000001</v>
      </c>
      <c r="CC39" s="1">
        <v>1.7</v>
      </c>
      <c r="CD39" s="1">
        <v>1.7</v>
      </c>
      <c r="CE39" s="32">
        <v>2017</v>
      </c>
    </row>
    <row r="40" spans="1:83">
      <c r="A40" s="5">
        <v>2002</v>
      </c>
      <c r="B40" s="1">
        <v>0.8</v>
      </c>
      <c r="C40" s="1">
        <v>0.8</v>
      </c>
      <c r="D40" s="1">
        <v>0.8</v>
      </c>
      <c r="E40" s="1">
        <v>0.8</v>
      </c>
      <c r="F40" s="1">
        <v>0.8</v>
      </c>
      <c r="G40" s="1">
        <v>0.8</v>
      </c>
      <c r="H40" s="1">
        <v>0.8</v>
      </c>
      <c r="I40" s="1">
        <v>1.7</v>
      </c>
      <c r="J40" s="1">
        <v>6.121600583799558</v>
      </c>
      <c r="K40" s="1">
        <v>1.7</v>
      </c>
      <c r="L40" s="1">
        <v>0.8</v>
      </c>
      <c r="M40" s="1">
        <v>0.8</v>
      </c>
      <c r="N40" s="1">
        <v>0.8</v>
      </c>
      <c r="O40" s="1">
        <v>0.79999999999999993</v>
      </c>
      <c r="P40" s="1">
        <v>0.8</v>
      </c>
      <c r="Q40" s="1">
        <v>0.8</v>
      </c>
      <c r="R40" s="1">
        <v>0.8</v>
      </c>
      <c r="S40" s="1">
        <v>0.8</v>
      </c>
      <c r="T40" s="1">
        <v>0.8</v>
      </c>
      <c r="U40" s="1">
        <v>0.8</v>
      </c>
      <c r="V40" s="1">
        <v>0.8</v>
      </c>
      <c r="W40" s="1">
        <v>0.8</v>
      </c>
      <c r="X40" s="1">
        <v>0.8</v>
      </c>
      <c r="Y40" s="1">
        <v>0.8</v>
      </c>
      <c r="Z40" s="1">
        <v>0.8</v>
      </c>
      <c r="AA40" s="1">
        <v>4.3810751641936152</v>
      </c>
      <c r="AB40" s="1">
        <v>-1</v>
      </c>
      <c r="AC40" s="1">
        <v>0.8</v>
      </c>
      <c r="AD40" s="1">
        <v>0.8</v>
      </c>
      <c r="AE40" s="1">
        <v>0.8</v>
      </c>
      <c r="AF40" s="1">
        <v>0.79999999999999993</v>
      </c>
      <c r="AG40" s="1">
        <v>0.8</v>
      </c>
      <c r="AH40" s="1">
        <v>0.8</v>
      </c>
      <c r="AI40" s="1">
        <v>0.8</v>
      </c>
      <c r="AJ40" s="1">
        <v>0.8</v>
      </c>
      <c r="AK40" s="1">
        <v>0.8</v>
      </c>
      <c r="AL40" s="1">
        <v>0.8</v>
      </c>
      <c r="AM40" s="1">
        <v>0.8</v>
      </c>
      <c r="AN40" s="1">
        <v>0.8</v>
      </c>
      <c r="AO40" s="1">
        <v>0.8</v>
      </c>
      <c r="AP40" s="1">
        <v>0.8</v>
      </c>
      <c r="AQ40" s="1">
        <v>0.8</v>
      </c>
      <c r="AR40" s="764">
        <v>0.83104121777063156</v>
      </c>
      <c r="AS40" s="1">
        <v>2.0854328296081013</v>
      </c>
      <c r="AT40" s="1">
        <v>2.2329084124765957</v>
      </c>
      <c r="AU40" s="1">
        <v>5.9379176331427841</v>
      </c>
      <c r="AV40" s="1">
        <v>5.36715698688971</v>
      </c>
      <c r="AW40" s="1">
        <v>1.1908524963509295</v>
      </c>
      <c r="AX40" s="1">
        <v>1.3013505229871063</v>
      </c>
      <c r="AY40" s="1">
        <v>0.8</v>
      </c>
      <c r="AZ40" s="1">
        <v>1.3903023454006136</v>
      </c>
      <c r="BA40" s="1">
        <v>5.9014260378289629</v>
      </c>
      <c r="BB40" s="1">
        <v>6.0640887344779646</v>
      </c>
      <c r="BC40" s="1">
        <v>1.6121920052493861</v>
      </c>
      <c r="BD40" s="1">
        <v>0.99941419990396851</v>
      </c>
      <c r="BE40" s="1">
        <v>2.2000000000000002</v>
      </c>
      <c r="BF40" s="1">
        <v>2.2000000000000002</v>
      </c>
      <c r="BG40" s="1">
        <v>2.2000000000000002</v>
      </c>
      <c r="BH40" s="1">
        <v>2.2000000000000002</v>
      </c>
      <c r="BI40" s="1">
        <v>2.2000000000000002</v>
      </c>
      <c r="BJ40" s="1">
        <v>2.2000000000000002</v>
      </c>
      <c r="BK40" s="1">
        <v>1.9499999999999997</v>
      </c>
      <c r="BL40" s="1">
        <v>2.2000000000000002</v>
      </c>
      <c r="BM40" s="1">
        <v>9.9600000000000009</v>
      </c>
      <c r="BN40" s="1">
        <v>2.2000000000000002</v>
      </c>
      <c r="BO40" s="1">
        <v>2.2000000000000002</v>
      </c>
      <c r="BP40" s="1">
        <v>2.2000000000000002</v>
      </c>
      <c r="BQ40" s="1">
        <v>2.2000000000000002</v>
      </c>
      <c r="BR40" s="1">
        <v>2.2000000000000002</v>
      </c>
      <c r="BS40" s="1">
        <v>2.2000000000000002</v>
      </c>
      <c r="BT40" s="1">
        <v>2.2000000000000002</v>
      </c>
      <c r="BU40" s="1">
        <v>2.2000000000000002</v>
      </c>
      <c r="BV40" s="1">
        <v>2.3249999999999997</v>
      </c>
      <c r="BW40" s="1">
        <v>2.2000000000000002</v>
      </c>
      <c r="BX40" s="2">
        <v>2.3178749999999995</v>
      </c>
      <c r="BY40" s="1">
        <v>2.2000000000000002</v>
      </c>
      <c r="BZ40" s="2">
        <v>2.3178749999999995</v>
      </c>
      <c r="CA40" s="1">
        <v>2.2000000000000002</v>
      </c>
      <c r="CB40" s="2">
        <v>2.3178749999999995</v>
      </c>
      <c r="CC40" s="1">
        <v>2.2000000000000002</v>
      </c>
      <c r="CD40" s="1">
        <v>2.2000000000000002</v>
      </c>
      <c r="CE40" s="32">
        <v>2018</v>
      </c>
    </row>
    <row r="41" spans="1:83">
      <c r="A41" s="5">
        <v>2003</v>
      </c>
      <c r="B41" s="1">
        <v>1</v>
      </c>
      <c r="C41" s="1">
        <v>1</v>
      </c>
      <c r="D41" s="1">
        <v>1</v>
      </c>
      <c r="E41" s="1">
        <v>1</v>
      </c>
      <c r="F41" s="1">
        <v>1</v>
      </c>
      <c r="G41" s="1">
        <v>1</v>
      </c>
      <c r="H41" s="1">
        <v>1</v>
      </c>
      <c r="I41" s="1">
        <v>3.1</v>
      </c>
      <c r="J41" s="1">
        <v>5.2229379605419624</v>
      </c>
      <c r="K41" s="1">
        <v>3.1</v>
      </c>
      <c r="L41" s="1">
        <v>1</v>
      </c>
      <c r="M41" s="1">
        <v>1</v>
      </c>
      <c r="N41" s="1">
        <v>1</v>
      </c>
      <c r="O41" s="1">
        <v>1.0000000000000002</v>
      </c>
      <c r="P41" s="1">
        <v>1</v>
      </c>
      <c r="Q41" s="1">
        <v>1</v>
      </c>
      <c r="R41" s="1">
        <v>1</v>
      </c>
      <c r="S41" s="1">
        <v>1</v>
      </c>
      <c r="T41" s="1">
        <v>1</v>
      </c>
      <c r="U41" s="1">
        <v>1</v>
      </c>
      <c r="V41" s="1">
        <v>1</v>
      </c>
      <c r="W41" s="1">
        <v>1</v>
      </c>
      <c r="X41" s="1">
        <v>1</v>
      </c>
      <c r="Y41" s="1">
        <v>1</v>
      </c>
      <c r="Z41" s="1">
        <v>1</v>
      </c>
      <c r="AA41" s="1">
        <v>4.2208313194779912</v>
      </c>
      <c r="AB41" s="1">
        <v>-16</v>
      </c>
      <c r="AC41" s="1">
        <v>1</v>
      </c>
      <c r="AD41" s="1">
        <v>1</v>
      </c>
      <c r="AE41" s="1">
        <v>1</v>
      </c>
      <c r="AF41" s="1">
        <v>1</v>
      </c>
      <c r="AG41" s="1">
        <v>1</v>
      </c>
      <c r="AH41" s="1">
        <v>1</v>
      </c>
      <c r="AI41" s="1">
        <v>0.99999999999999989</v>
      </c>
      <c r="AJ41" s="1">
        <v>0.99999999999999989</v>
      </c>
      <c r="AK41" s="1">
        <v>1</v>
      </c>
      <c r="AL41" s="1">
        <v>1</v>
      </c>
      <c r="AM41" s="1">
        <v>1</v>
      </c>
      <c r="AN41" s="1">
        <v>1</v>
      </c>
      <c r="AO41" s="1">
        <v>1</v>
      </c>
      <c r="AP41" s="1">
        <v>1</v>
      </c>
      <c r="AQ41" s="1">
        <v>1</v>
      </c>
      <c r="AR41" s="764">
        <v>1.0244129682634742</v>
      </c>
      <c r="AS41" s="1">
        <v>1.6012316287995727</v>
      </c>
      <c r="AT41" s="1">
        <v>2.2147111777848125</v>
      </c>
      <c r="AU41" s="1">
        <v>4.6481328350585889</v>
      </c>
      <c r="AV41" s="1">
        <v>4.4149269589181168</v>
      </c>
      <c r="AW41" s="1">
        <v>0.22504877771967147</v>
      </c>
      <c r="AX41" s="1">
        <v>1.4509163847269189</v>
      </c>
      <c r="AY41" s="1">
        <v>1</v>
      </c>
      <c r="AZ41" s="1">
        <v>1.459931936001241</v>
      </c>
      <c r="BA41" s="1">
        <v>5.0641557929119063</v>
      </c>
      <c r="BB41" s="1">
        <v>5.1915778016320884</v>
      </c>
      <c r="BC41" s="1">
        <v>1.0184413976991009</v>
      </c>
      <c r="BD41" s="1">
        <v>0.69741695288517014</v>
      </c>
      <c r="BE41" s="1">
        <v>2</v>
      </c>
      <c r="BF41" s="1">
        <v>2</v>
      </c>
      <c r="BG41" s="1">
        <v>2</v>
      </c>
      <c r="BH41" s="1">
        <v>2</v>
      </c>
      <c r="BI41" s="1">
        <v>2</v>
      </c>
      <c r="BJ41" s="1">
        <v>2</v>
      </c>
      <c r="BK41" s="1">
        <v>1.9</v>
      </c>
      <c r="BL41" s="1">
        <v>2</v>
      </c>
      <c r="BM41" s="1">
        <v>21.4</v>
      </c>
      <c r="BN41" s="1">
        <v>2</v>
      </c>
      <c r="BO41" s="1">
        <v>2</v>
      </c>
      <c r="BP41" s="1">
        <v>2</v>
      </c>
      <c r="BQ41" s="1">
        <v>2</v>
      </c>
      <c r="BR41" s="1">
        <v>2</v>
      </c>
      <c r="BS41" s="1">
        <v>2</v>
      </c>
      <c r="BT41" s="1">
        <v>2</v>
      </c>
      <c r="BU41" s="1">
        <v>2</v>
      </c>
      <c r="BV41" s="1">
        <v>2.5500000000000003</v>
      </c>
      <c r="BW41" s="1">
        <v>2</v>
      </c>
      <c r="BX41" s="2">
        <v>2.5186500000000001</v>
      </c>
      <c r="BY41" s="1">
        <v>2</v>
      </c>
      <c r="BZ41" s="2">
        <v>2.5186500000000001</v>
      </c>
      <c r="CA41" s="1">
        <v>2</v>
      </c>
      <c r="CB41" s="2">
        <v>2.5186500000000001</v>
      </c>
      <c r="CC41" s="1">
        <v>2</v>
      </c>
      <c r="CD41" s="1">
        <v>2</v>
      </c>
      <c r="CE41" s="714">
        <v>2019</v>
      </c>
    </row>
    <row r="42" spans="1:83" s="100" customFormat="1">
      <c r="A42" s="121">
        <v>2004</v>
      </c>
      <c r="B42" s="1">
        <v>2</v>
      </c>
      <c r="C42" s="1">
        <v>2</v>
      </c>
      <c r="D42" s="1">
        <v>2</v>
      </c>
      <c r="E42" s="1">
        <v>2</v>
      </c>
      <c r="F42" s="1">
        <v>2</v>
      </c>
      <c r="G42" s="1">
        <v>2</v>
      </c>
      <c r="H42" s="1">
        <v>2</v>
      </c>
      <c r="I42" s="1">
        <v>3.7</v>
      </c>
      <c r="J42" s="1">
        <v>4.2828181598647763</v>
      </c>
      <c r="K42" s="1">
        <v>3.7</v>
      </c>
      <c r="L42" s="1">
        <v>2</v>
      </c>
      <c r="M42" s="1">
        <v>2</v>
      </c>
      <c r="N42" s="1">
        <v>2</v>
      </c>
      <c r="O42" s="1">
        <v>2</v>
      </c>
      <c r="P42" s="1">
        <v>2</v>
      </c>
      <c r="Q42" s="1">
        <v>2</v>
      </c>
      <c r="R42" s="1">
        <v>2</v>
      </c>
      <c r="S42" s="1">
        <v>1.9999999999999998</v>
      </c>
      <c r="T42" s="1">
        <v>2</v>
      </c>
      <c r="U42" s="1">
        <v>2</v>
      </c>
      <c r="V42" s="1">
        <v>2</v>
      </c>
      <c r="W42" s="1">
        <v>2</v>
      </c>
      <c r="X42" s="1">
        <v>2</v>
      </c>
      <c r="Y42" s="1">
        <v>2</v>
      </c>
      <c r="Z42" s="1">
        <v>1.9999999999999998</v>
      </c>
      <c r="AA42" s="1">
        <v>4.0999999999999703</v>
      </c>
      <c r="AB42" s="1">
        <v>8.3000000000000007</v>
      </c>
      <c r="AC42" s="1">
        <v>2</v>
      </c>
      <c r="AD42" s="1">
        <v>2</v>
      </c>
      <c r="AE42" s="1">
        <v>2</v>
      </c>
      <c r="AF42" s="1">
        <v>2</v>
      </c>
      <c r="AG42" s="1">
        <v>2</v>
      </c>
      <c r="AH42" s="1">
        <v>2</v>
      </c>
      <c r="AI42" s="1">
        <v>1.9999999999999998</v>
      </c>
      <c r="AJ42" s="1">
        <v>1.9999999999999998</v>
      </c>
      <c r="AK42" s="1">
        <v>2</v>
      </c>
      <c r="AL42" s="1">
        <v>2</v>
      </c>
      <c r="AM42" s="1">
        <v>2</v>
      </c>
      <c r="AN42" s="1">
        <v>2</v>
      </c>
      <c r="AO42" s="1">
        <v>2</v>
      </c>
      <c r="AP42" s="1">
        <v>2</v>
      </c>
      <c r="AQ42" s="1">
        <v>2</v>
      </c>
      <c r="AR42" s="764">
        <v>2.0154648809608822</v>
      </c>
      <c r="AS42" s="1">
        <v>3.0255813469760993</v>
      </c>
      <c r="AT42" s="1">
        <v>2.8316479055112946</v>
      </c>
      <c r="AU42" s="1">
        <v>4.0494808952958286</v>
      </c>
      <c r="AV42" s="1">
        <v>3.8621043719995312</v>
      </c>
      <c r="AW42" s="1">
        <v>2.963602874163358</v>
      </c>
      <c r="AX42" s="1">
        <v>2.293999999999996</v>
      </c>
      <c r="AY42" s="1">
        <v>2</v>
      </c>
      <c r="AZ42" s="1">
        <v>2.3580607727486571</v>
      </c>
      <c r="BA42" s="1">
        <v>4.1859844448752881</v>
      </c>
      <c r="BB42" s="1">
        <v>4.2748491613711979</v>
      </c>
      <c r="BC42" s="1">
        <v>2.4911327981383167</v>
      </c>
      <c r="BD42" s="1">
        <v>2.1672119450317111</v>
      </c>
      <c r="BE42" s="1">
        <v>2</v>
      </c>
      <c r="BF42" s="1">
        <v>2</v>
      </c>
      <c r="BG42" s="1">
        <v>2</v>
      </c>
      <c r="BH42" s="1">
        <v>2</v>
      </c>
      <c r="BI42" s="1">
        <v>2</v>
      </c>
      <c r="BJ42" s="1">
        <v>2</v>
      </c>
      <c r="BK42" s="1">
        <v>0.47499999999999998</v>
      </c>
      <c r="BL42" s="1">
        <v>2</v>
      </c>
      <c r="BM42" s="1">
        <v>-0.7</v>
      </c>
      <c r="BN42" s="1">
        <v>2</v>
      </c>
      <c r="BO42" s="1">
        <v>2</v>
      </c>
      <c r="BP42" s="1">
        <v>2</v>
      </c>
      <c r="BQ42" s="1">
        <v>2</v>
      </c>
      <c r="BR42" s="1">
        <v>2</v>
      </c>
      <c r="BS42" s="1">
        <v>2</v>
      </c>
      <c r="BT42" s="1">
        <v>2</v>
      </c>
      <c r="BU42" s="1">
        <v>2</v>
      </c>
      <c r="BV42" s="1">
        <v>2.9750000000000001</v>
      </c>
      <c r="BW42" s="1">
        <v>2</v>
      </c>
      <c r="BX42" s="2">
        <v>2.9194249999999999</v>
      </c>
      <c r="BY42" s="1">
        <v>2</v>
      </c>
      <c r="BZ42" s="2">
        <v>2.9194249999999999</v>
      </c>
      <c r="CA42" s="1">
        <v>2</v>
      </c>
      <c r="CB42" s="2">
        <v>2.9194249999999999</v>
      </c>
      <c r="CC42" s="1">
        <v>2</v>
      </c>
      <c r="CD42" s="1">
        <v>2</v>
      </c>
      <c r="CE42" s="31">
        <v>2020</v>
      </c>
    </row>
    <row r="43" spans="1:83">
      <c r="A43" s="5">
        <v>2005</v>
      </c>
      <c r="B43" s="1">
        <v>2.8</v>
      </c>
      <c r="C43" s="1">
        <v>2.8</v>
      </c>
      <c r="D43" s="1">
        <v>2.8</v>
      </c>
      <c r="E43" s="1">
        <v>2.8</v>
      </c>
      <c r="F43" s="1">
        <v>2.8</v>
      </c>
      <c r="G43" s="1">
        <v>2.8</v>
      </c>
      <c r="H43" s="1">
        <v>2.8</v>
      </c>
      <c r="I43" s="1">
        <v>4.3</v>
      </c>
      <c r="J43" s="1">
        <v>3.6575948599830266</v>
      </c>
      <c r="K43" s="1">
        <v>4.3</v>
      </c>
      <c r="L43" s="1">
        <v>2.8</v>
      </c>
      <c r="M43" s="1">
        <v>2.8</v>
      </c>
      <c r="N43" s="1">
        <v>2.8</v>
      </c>
      <c r="O43" s="1">
        <v>2.8000000000000003</v>
      </c>
      <c r="P43" s="1">
        <v>2.8</v>
      </c>
      <c r="Q43" s="1">
        <v>2.8</v>
      </c>
      <c r="R43" s="1">
        <v>2.7998660590893452</v>
      </c>
      <c r="S43" s="1">
        <v>2.7999999999999994</v>
      </c>
      <c r="T43" s="1">
        <v>2.8</v>
      </c>
      <c r="U43" s="1">
        <v>2.8</v>
      </c>
      <c r="V43" s="1">
        <v>2.8</v>
      </c>
      <c r="W43" s="1">
        <v>2.8</v>
      </c>
      <c r="X43" s="1">
        <v>2.8</v>
      </c>
      <c r="Y43" s="1">
        <v>2.8</v>
      </c>
      <c r="Z43" s="1">
        <v>2.8000000000000003</v>
      </c>
      <c r="AA43" s="1">
        <v>3.6455251030802716</v>
      </c>
      <c r="AB43" s="1">
        <v>33</v>
      </c>
      <c r="AC43" s="1">
        <v>2.8</v>
      </c>
      <c r="AD43" s="1">
        <v>2.8</v>
      </c>
      <c r="AE43" s="1">
        <v>2.8</v>
      </c>
      <c r="AF43" s="1">
        <v>2.7999999999999994</v>
      </c>
      <c r="AG43" s="1">
        <v>2.8</v>
      </c>
      <c r="AH43" s="1">
        <v>2.8</v>
      </c>
      <c r="AI43" s="1">
        <v>2.8000000000000003</v>
      </c>
      <c r="AJ43" s="1">
        <v>2.8</v>
      </c>
      <c r="AK43" s="1">
        <v>2.8</v>
      </c>
      <c r="AL43" s="1">
        <v>2.8</v>
      </c>
      <c r="AM43" s="1">
        <v>2.8</v>
      </c>
      <c r="AN43" s="1">
        <v>2.8</v>
      </c>
      <c r="AO43" s="1">
        <v>2.8</v>
      </c>
      <c r="AP43" s="1">
        <v>2.8</v>
      </c>
      <c r="AQ43" s="1">
        <v>2.8</v>
      </c>
      <c r="AR43" s="764">
        <v>2.8056359279307568</v>
      </c>
      <c r="AS43" s="1">
        <v>4.0796305501569901</v>
      </c>
      <c r="AT43" s="1">
        <v>3.1116724839231704</v>
      </c>
      <c r="AU43" s="1">
        <v>3.5335831973492091</v>
      </c>
      <c r="AV43" s="1">
        <v>3.477048122109633</v>
      </c>
      <c r="AW43" s="1">
        <v>5.0373296286342075</v>
      </c>
      <c r="AX43" s="1">
        <v>2.9183735144312379</v>
      </c>
      <c r="AY43" s="1">
        <v>2.7999999999999994</v>
      </c>
      <c r="AZ43" s="1">
        <v>2.9324188628548211</v>
      </c>
      <c r="BA43" s="1">
        <v>3.5223380599896528</v>
      </c>
      <c r="BB43" s="1">
        <v>3.4636970577942079</v>
      </c>
      <c r="BC43" s="1">
        <v>3.3020035288931755</v>
      </c>
      <c r="BD43" s="1">
        <v>3.3006503638325206</v>
      </c>
      <c r="BE43" s="1">
        <v>2</v>
      </c>
      <c r="BF43" s="1">
        <v>2</v>
      </c>
      <c r="BG43" s="1">
        <v>2</v>
      </c>
      <c r="BH43" s="1">
        <v>2</v>
      </c>
      <c r="BI43" s="1">
        <v>2</v>
      </c>
      <c r="BJ43" s="1">
        <v>2</v>
      </c>
      <c r="BK43" s="1">
        <v>1.5750000000000002</v>
      </c>
      <c r="BL43" s="1">
        <v>2</v>
      </c>
      <c r="BM43" s="1">
        <v>-2.7</v>
      </c>
      <c r="BN43" s="1">
        <v>2</v>
      </c>
      <c r="BO43" s="1">
        <v>2</v>
      </c>
      <c r="BP43" s="1">
        <v>2</v>
      </c>
      <c r="BQ43" s="1">
        <v>2</v>
      </c>
      <c r="BR43" s="1">
        <v>2</v>
      </c>
      <c r="BS43" s="1">
        <v>2</v>
      </c>
      <c r="BT43" s="1">
        <v>2</v>
      </c>
      <c r="BU43" s="1">
        <v>2</v>
      </c>
      <c r="BV43" s="1">
        <v>2.7250000000000001</v>
      </c>
      <c r="BW43" s="1">
        <v>2</v>
      </c>
      <c r="BX43" s="2">
        <v>2.683675</v>
      </c>
      <c r="BY43" s="1">
        <v>2</v>
      </c>
      <c r="BZ43" s="2">
        <v>2.683675</v>
      </c>
      <c r="CA43" s="1">
        <v>2</v>
      </c>
      <c r="CB43" s="2">
        <v>2.683675</v>
      </c>
      <c r="CC43" s="1">
        <v>2</v>
      </c>
      <c r="CD43" s="1">
        <v>2</v>
      </c>
      <c r="CE43" s="32">
        <v>2021</v>
      </c>
    </row>
    <row r="44" spans="1:83">
      <c r="A44" s="5">
        <v>2006</v>
      </c>
      <c r="B44" s="1">
        <v>3.1</v>
      </c>
      <c r="C44" s="1">
        <v>3.1</v>
      </c>
      <c r="D44" s="1">
        <v>3.1</v>
      </c>
      <c r="E44" s="1">
        <v>3.1</v>
      </c>
      <c r="F44" s="1">
        <v>3.1</v>
      </c>
      <c r="G44" s="1">
        <v>3.1</v>
      </c>
      <c r="H44" s="1">
        <v>3.1</v>
      </c>
      <c r="I44" s="1">
        <v>4.9000000000000004</v>
      </c>
      <c r="J44" s="1">
        <v>3.1974421437271694</v>
      </c>
      <c r="K44" s="1">
        <v>4.9000000000000004</v>
      </c>
      <c r="L44" s="1">
        <v>3.1</v>
      </c>
      <c r="M44" s="1">
        <v>3.1</v>
      </c>
      <c r="N44" s="1">
        <v>3.1</v>
      </c>
      <c r="O44" s="1">
        <v>3.0999999999999996</v>
      </c>
      <c r="P44" s="1">
        <v>3.1</v>
      </c>
      <c r="Q44" s="1">
        <v>3.1</v>
      </c>
      <c r="R44" s="1">
        <v>3.0999503427817698</v>
      </c>
      <c r="S44" s="1">
        <v>3.1000000000000005</v>
      </c>
      <c r="T44" s="1">
        <v>3.1</v>
      </c>
      <c r="U44" s="1">
        <v>3.1</v>
      </c>
      <c r="V44" s="1">
        <v>3.1</v>
      </c>
      <c r="W44" s="1">
        <v>3.1</v>
      </c>
      <c r="X44" s="1">
        <v>3.1</v>
      </c>
      <c r="Y44" s="1">
        <v>3.1000000000000005</v>
      </c>
      <c r="Z44" s="1">
        <v>3.0999999999999996</v>
      </c>
      <c r="AA44" s="1">
        <v>3.1974421437271694</v>
      </c>
      <c r="AB44" s="1">
        <v>59.7</v>
      </c>
      <c r="AC44" s="1">
        <v>3.1</v>
      </c>
      <c r="AD44" s="1">
        <v>3.1</v>
      </c>
      <c r="AE44" s="1">
        <v>3.1</v>
      </c>
      <c r="AF44" s="1">
        <v>3.1</v>
      </c>
      <c r="AG44" s="1">
        <v>3.1</v>
      </c>
      <c r="AH44" s="1">
        <v>3.1</v>
      </c>
      <c r="AI44" s="1">
        <v>3.0999999999999996</v>
      </c>
      <c r="AJ44" s="1">
        <v>3.1000000000000005</v>
      </c>
      <c r="AK44" s="1">
        <v>3.1</v>
      </c>
      <c r="AL44" s="1">
        <v>3.1000000000000005</v>
      </c>
      <c r="AM44" s="1">
        <v>3.1</v>
      </c>
      <c r="AN44" s="1">
        <v>3.1</v>
      </c>
      <c r="AO44" s="1">
        <v>3.1</v>
      </c>
      <c r="AP44" s="1">
        <v>3.1</v>
      </c>
      <c r="AQ44" s="1">
        <v>3.1</v>
      </c>
      <c r="AR44" s="764">
        <v>3.1006209666911126</v>
      </c>
      <c r="AS44" s="1">
        <v>7.7008415586749628</v>
      </c>
      <c r="AT44" s="1">
        <v>3.1437479089129527</v>
      </c>
      <c r="AU44" s="1">
        <v>3.1899029826022347</v>
      </c>
      <c r="AV44" s="1">
        <v>3.1905324438662936</v>
      </c>
      <c r="AW44" s="1">
        <v>10.045338833097134</v>
      </c>
      <c r="AX44" s="1">
        <v>3.1136419001218036</v>
      </c>
      <c r="AY44" s="1">
        <v>3.1000000000000005</v>
      </c>
      <c r="AZ44" s="1">
        <v>3.1144853375118964</v>
      </c>
      <c r="BA44" s="1">
        <v>3.1931964942507576</v>
      </c>
      <c r="BB44" s="1">
        <v>3.2006207606892341</v>
      </c>
      <c r="BC44" s="1">
        <v>6.9456306267784642</v>
      </c>
      <c r="BD44" s="1">
        <v>3.8483067052558826</v>
      </c>
      <c r="BE44" s="1">
        <v>2</v>
      </c>
      <c r="BF44" s="1">
        <v>2</v>
      </c>
      <c r="BG44" s="1">
        <v>2</v>
      </c>
      <c r="BH44" s="1">
        <v>2</v>
      </c>
      <c r="BI44" s="1">
        <v>2</v>
      </c>
      <c r="BJ44" s="1">
        <v>2</v>
      </c>
      <c r="BK44" s="1">
        <v>2.1</v>
      </c>
      <c r="BL44" s="1">
        <v>2</v>
      </c>
      <c r="BM44" s="1">
        <v>-1</v>
      </c>
      <c r="BN44" s="1">
        <v>2</v>
      </c>
      <c r="BO44" s="1">
        <v>2</v>
      </c>
      <c r="BP44" s="1">
        <v>2</v>
      </c>
      <c r="BQ44" s="1">
        <v>2</v>
      </c>
      <c r="BR44" s="1">
        <v>2</v>
      </c>
      <c r="BS44" s="1">
        <v>2</v>
      </c>
      <c r="BT44" s="1">
        <v>2</v>
      </c>
      <c r="BU44" s="1">
        <v>2</v>
      </c>
      <c r="BV44" s="1">
        <v>2.6</v>
      </c>
      <c r="BW44" s="1">
        <v>2</v>
      </c>
      <c r="BX44" s="2">
        <v>2.5657999999999999</v>
      </c>
      <c r="BY44" s="1">
        <v>2</v>
      </c>
      <c r="BZ44" s="2">
        <v>2.5657999999999999</v>
      </c>
      <c r="CA44" s="1">
        <v>2</v>
      </c>
      <c r="CB44" s="2">
        <v>2.5657999999999999</v>
      </c>
      <c r="CC44" s="1">
        <v>2</v>
      </c>
      <c r="CD44" s="1">
        <v>2</v>
      </c>
      <c r="CE44" s="32">
        <v>2022</v>
      </c>
    </row>
    <row r="45" spans="1:83">
      <c r="A45" s="5">
        <v>2007</v>
      </c>
      <c r="B45" s="1">
        <v>2.7</v>
      </c>
      <c r="C45" s="1">
        <v>2.7</v>
      </c>
      <c r="D45" s="1">
        <v>2.7</v>
      </c>
      <c r="E45" s="1">
        <v>2.7</v>
      </c>
      <c r="F45" s="1">
        <v>2.7</v>
      </c>
      <c r="G45" s="1">
        <v>2.7</v>
      </c>
      <c r="H45" s="1">
        <v>2.7</v>
      </c>
      <c r="I45" s="1">
        <v>5</v>
      </c>
      <c r="J45" s="1">
        <v>2.4198876129977842</v>
      </c>
      <c r="K45" s="1">
        <v>5</v>
      </c>
      <c r="L45" s="1">
        <v>2.7</v>
      </c>
      <c r="M45" s="1">
        <v>2.7</v>
      </c>
      <c r="N45" s="1">
        <v>2.7</v>
      </c>
      <c r="O45" s="1">
        <v>2.7</v>
      </c>
      <c r="P45" s="1">
        <v>2.7</v>
      </c>
      <c r="Q45" s="1">
        <v>2.7</v>
      </c>
      <c r="R45" s="1">
        <v>2.6999094824696415</v>
      </c>
      <c r="S45" s="1">
        <v>2.7</v>
      </c>
      <c r="T45" s="1">
        <v>2.7</v>
      </c>
      <c r="U45" s="1">
        <v>2.7</v>
      </c>
      <c r="V45" s="1">
        <v>2.7</v>
      </c>
      <c r="W45" s="1">
        <v>2.7</v>
      </c>
      <c r="X45" s="1">
        <v>2.7</v>
      </c>
      <c r="Y45" s="1">
        <v>2.7</v>
      </c>
      <c r="Z45" s="1">
        <v>2.7</v>
      </c>
      <c r="AA45" s="1">
        <v>2.4198876129977842</v>
      </c>
      <c r="AB45" s="1">
        <v>1.4</v>
      </c>
      <c r="AC45" s="1">
        <v>2.7</v>
      </c>
      <c r="AD45" s="1">
        <v>2.7</v>
      </c>
      <c r="AE45" s="1">
        <v>2.7</v>
      </c>
      <c r="AF45" s="1">
        <v>2.7</v>
      </c>
      <c r="AG45" s="1">
        <v>2.7</v>
      </c>
      <c r="AH45" s="1">
        <v>2.7</v>
      </c>
      <c r="AI45" s="1">
        <v>2.7</v>
      </c>
      <c r="AJ45" s="1">
        <v>2.7</v>
      </c>
      <c r="AK45" s="1">
        <v>2.7</v>
      </c>
      <c r="AL45" s="1">
        <v>2.7000000000000006</v>
      </c>
      <c r="AM45" s="1">
        <v>2.7</v>
      </c>
      <c r="AN45" s="1">
        <v>2.7</v>
      </c>
      <c r="AO45" s="1">
        <v>2.7</v>
      </c>
      <c r="AP45" s="1">
        <v>2.7</v>
      </c>
      <c r="AQ45" s="1">
        <v>2.7</v>
      </c>
      <c r="AR45" s="764">
        <v>2.6982183713649852</v>
      </c>
      <c r="AS45" s="1">
        <v>2.5528975160241369</v>
      </c>
      <c r="AT45" s="1">
        <v>2.5985245061795146</v>
      </c>
      <c r="AU45" s="1">
        <v>2.4315484691657105</v>
      </c>
      <c r="AV45" s="1">
        <v>2.4490298018373315</v>
      </c>
      <c r="AW45" s="1">
        <v>2.4554488712221008</v>
      </c>
      <c r="AX45" s="1">
        <v>2.6607842658196899</v>
      </c>
      <c r="AY45" s="1">
        <v>2.7</v>
      </c>
      <c r="AZ45" s="1">
        <v>2.6594022439690299</v>
      </c>
      <c r="BA45" s="1">
        <v>2.4379344529280269</v>
      </c>
      <c r="BB45" s="1">
        <v>2.4539612448515853</v>
      </c>
      <c r="BC45" s="1">
        <v>2.5922417283031942</v>
      </c>
      <c r="BD45" s="1">
        <v>2.6432405053655859</v>
      </c>
      <c r="BE45" s="1">
        <v>2</v>
      </c>
      <c r="BF45" s="1">
        <v>2</v>
      </c>
      <c r="BG45" s="1">
        <v>2</v>
      </c>
      <c r="BH45" s="1">
        <v>2</v>
      </c>
      <c r="BI45" s="1">
        <v>2</v>
      </c>
      <c r="BJ45" s="1">
        <v>2</v>
      </c>
      <c r="BK45" s="1">
        <v>2.1</v>
      </c>
      <c r="BL45" s="1">
        <v>2</v>
      </c>
      <c r="BM45" s="1">
        <v>3.2</v>
      </c>
      <c r="BN45" s="1">
        <v>2</v>
      </c>
      <c r="BO45" s="1">
        <v>2</v>
      </c>
      <c r="BP45" s="1">
        <v>2</v>
      </c>
      <c r="BQ45" s="1">
        <v>2</v>
      </c>
      <c r="BR45" s="1">
        <v>2</v>
      </c>
      <c r="BS45" s="1">
        <v>2</v>
      </c>
      <c r="BT45" s="1">
        <v>2</v>
      </c>
      <c r="BU45" s="1">
        <v>2</v>
      </c>
      <c r="BV45" s="1">
        <v>2.6</v>
      </c>
      <c r="BW45" s="1">
        <v>2</v>
      </c>
      <c r="BX45" s="2">
        <v>2.5657999999999999</v>
      </c>
      <c r="BY45" s="1">
        <v>2</v>
      </c>
      <c r="BZ45" s="2">
        <v>2.5657999999999999</v>
      </c>
      <c r="CA45" s="1">
        <v>2</v>
      </c>
      <c r="CB45" s="2">
        <v>2.5657999999999999</v>
      </c>
      <c r="CC45" s="1">
        <v>2</v>
      </c>
      <c r="CD45" s="1">
        <v>2</v>
      </c>
      <c r="CE45" s="32">
        <v>2023</v>
      </c>
    </row>
    <row r="46" spans="1:83">
      <c r="A46" s="5">
        <v>2008</v>
      </c>
      <c r="B46" s="1">
        <v>2.4</v>
      </c>
      <c r="C46" s="1">
        <v>2.4</v>
      </c>
      <c r="D46" s="1">
        <v>2.4</v>
      </c>
      <c r="E46" s="1">
        <v>2.4</v>
      </c>
      <c r="F46" s="1">
        <v>2.4</v>
      </c>
      <c r="G46" s="1">
        <v>2.4</v>
      </c>
      <c r="H46" s="1">
        <v>2.4</v>
      </c>
      <c r="I46" s="1">
        <v>4.8</v>
      </c>
      <c r="J46" s="1">
        <v>3.1802754549926204</v>
      </c>
      <c r="K46" s="1">
        <v>4.8</v>
      </c>
      <c r="L46" s="1">
        <v>2.4</v>
      </c>
      <c r="M46" s="1">
        <v>2.4</v>
      </c>
      <c r="N46" s="1">
        <v>2.4</v>
      </c>
      <c r="O46" s="1">
        <v>2.4</v>
      </c>
      <c r="P46" s="1">
        <v>2.4</v>
      </c>
      <c r="Q46" s="1">
        <v>2.4</v>
      </c>
      <c r="R46" s="1">
        <v>2.4</v>
      </c>
      <c r="S46" s="1">
        <v>2.4</v>
      </c>
      <c r="T46" s="1">
        <v>2.4</v>
      </c>
      <c r="U46" s="1">
        <v>2.4</v>
      </c>
      <c r="V46" s="1">
        <v>2.4</v>
      </c>
      <c r="W46" s="1">
        <v>2.4</v>
      </c>
      <c r="X46" s="1">
        <v>2.4</v>
      </c>
      <c r="Y46" s="1">
        <v>2.4</v>
      </c>
      <c r="Z46" s="1">
        <v>2.4000000000000004</v>
      </c>
      <c r="AA46" s="1">
        <v>3.1802754549926204</v>
      </c>
      <c r="AB46" s="1">
        <v>35.1</v>
      </c>
      <c r="AC46" s="1">
        <v>2.4</v>
      </c>
      <c r="AD46" s="1">
        <v>2.4</v>
      </c>
      <c r="AE46" s="1">
        <v>2.4</v>
      </c>
      <c r="AF46" s="1">
        <v>2.4000000000000004</v>
      </c>
      <c r="AG46" s="1">
        <v>2.4</v>
      </c>
      <c r="AH46" s="1">
        <v>2.4</v>
      </c>
      <c r="AI46" s="1">
        <v>2.4</v>
      </c>
      <c r="AJ46" s="1">
        <v>2.4</v>
      </c>
      <c r="AK46" s="1">
        <v>2.4</v>
      </c>
      <c r="AL46" s="1">
        <v>2.4</v>
      </c>
      <c r="AM46" s="1">
        <v>2.4</v>
      </c>
      <c r="AN46" s="1">
        <v>2.4</v>
      </c>
      <c r="AO46" s="1">
        <v>2.4</v>
      </c>
      <c r="AP46" s="1">
        <v>2.4</v>
      </c>
      <c r="AQ46" s="1">
        <v>2.4</v>
      </c>
      <c r="AR46" s="764">
        <v>2.4050554298764641</v>
      </c>
      <c r="AS46" s="1">
        <v>5.6664159764680129</v>
      </c>
      <c r="AT46" s="1">
        <v>2.7603294773262452</v>
      </c>
      <c r="AU46" s="1">
        <v>3.1614307323660182</v>
      </c>
      <c r="AV46" s="1">
        <v>3.1101368343486473</v>
      </c>
      <c r="AW46" s="1">
        <v>9.2259200088598199</v>
      </c>
      <c r="AX46" s="1">
        <v>2.5092385636989669</v>
      </c>
      <c r="AY46" s="1">
        <v>2.4000000000000004</v>
      </c>
      <c r="AZ46" s="1">
        <v>2.5435793565311617</v>
      </c>
      <c r="BA46" s="1">
        <v>3.1426960204307068</v>
      </c>
      <c r="BB46" s="1">
        <v>3.1085727715914691</v>
      </c>
      <c r="BC46" s="1">
        <v>3.0773937889813632</v>
      </c>
      <c r="BD46" s="1">
        <v>2.9915909524778206</v>
      </c>
      <c r="BE46" s="1">
        <v>2</v>
      </c>
      <c r="BF46" s="1">
        <v>2</v>
      </c>
      <c r="BG46" s="1">
        <v>2</v>
      </c>
      <c r="BH46" s="1">
        <v>2</v>
      </c>
      <c r="BI46" s="1">
        <v>2</v>
      </c>
      <c r="BJ46" s="1">
        <v>2</v>
      </c>
      <c r="BK46" s="1">
        <v>2.1</v>
      </c>
      <c r="BL46" s="1">
        <v>2</v>
      </c>
      <c r="BM46" s="1">
        <v>1.7</v>
      </c>
      <c r="BN46" s="1">
        <v>2</v>
      </c>
      <c r="BO46" s="1">
        <v>2</v>
      </c>
      <c r="BP46" s="1">
        <v>2</v>
      </c>
      <c r="BQ46" s="1">
        <v>2</v>
      </c>
      <c r="BR46" s="1">
        <v>2</v>
      </c>
      <c r="BS46" s="1">
        <v>2</v>
      </c>
      <c r="BT46" s="1">
        <v>2</v>
      </c>
      <c r="BU46" s="1">
        <v>2</v>
      </c>
      <c r="BV46" s="1">
        <v>2.6</v>
      </c>
      <c r="BW46" s="1">
        <v>2</v>
      </c>
      <c r="BX46" s="2">
        <v>2.5657999999999999</v>
      </c>
      <c r="BY46" s="1">
        <v>2</v>
      </c>
      <c r="BZ46" s="2">
        <v>2.5657999999999999</v>
      </c>
      <c r="CA46" s="1">
        <v>2</v>
      </c>
      <c r="CB46" s="2">
        <v>2.5657999999999999</v>
      </c>
      <c r="CC46" s="1">
        <v>2</v>
      </c>
      <c r="CD46" s="1">
        <v>2</v>
      </c>
      <c r="CE46" s="714">
        <v>2024</v>
      </c>
    </row>
    <row r="47" spans="1:83">
      <c r="A47" s="5">
        <v>2009</v>
      </c>
      <c r="B47" s="1">
        <v>1.5</v>
      </c>
      <c r="C47" s="1">
        <v>1.5</v>
      </c>
      <c r="D47" s="1">
        <v>1.5</v>
      </c>
      <c r="E47" s="1">
        <v>1.5</v>
      </c>
      <c r="F47" s="1">
        <v>1.5</v>
      </c>
      <c r="G47" s="1">
        <v>1.5</v>
      </c>
      <c r="H47" s="1">
        <v>1.5</v>
      </c>
      <c r="I47" s="1">
        <v>3.2</v>
      </c>
      <c r="J47" s="1">
        <v>3.8025578562728368</v>
      </c>
      <c r="K47" s="1">
        <v>3.2</v>
      </c>
      <c r="L47" s="1">
        <v>1.5</v>
      </c>
      <c r="M47" s="1">
        <v>1.5</v>
      </c>
      <c r="N47" s="1">
        <v>1.5</v>
      </c>
      <c r="O47" s="1">
        <v>1.5</v>
      </c>
      <c r="P47" s="1">
        <v>1.5</v>
      </c>
      <c r="Q47" s="1">
        <v>1.5</v>
      </c>
      <c r="R47" s="1">
        <v>1.4999999999999998</v>
      </c>
      <c r="S47" s="1">
        <v>1.5</v>
      </c>
      <c r="T47" s="1">
        <v>1.5</v>
      </c>
      <c r="U47" s="1">
        <v>1.5</v>
      </c>
      <c r="V47" s="1">
        <v>1.5</v>
      </c>
      <c r="W47" s="1">
        <v>1.5</v>
      </c>
      <c r="X47" s="1">
        <v>1.5</v>
      </c>
      <c r="Y47" s="1">
        <v>1.5</v>
      </c>
      <c r="Z47" s="1">
        <v>1.5</v>
      </c>
      <c r="AA47" s="1">
        <v>3.8025578562728368</v>
      </c>
      <c r="AB47" s="1">
        <v>-31.2</v>
      </c>
      <c r="AC47" s="1">
        <v>1.5</v>
      </c>
      <c r="AD47" s="1">
        <v>1.5</v>
      </c>
      <c r="AE47" s="1">
        <v>1.5</v>
      </c>
      <c r="AF47" s="1">
        <v>1.5</v>
      </c>
      <c r="AG47" s="1">
        <v>1.5</v>
      </c>
      <c r="AH47" s="1">
        <v>1.5</v>
      </c>
      <c r="AI47" s="1">
        <v>1.5</v>
      </c>
      <c r="AJ47" s="1">
        <v>1.5</v>
      </c>
      <c r="AK47" s="1">
        <v>1.5</v>
      </c>
      <c r="AL47" s="1">
        <v>1.5</v>
      </c>
      <c r="AM47" s="1">
        <v>1.5</v>
      </c>
      <c r="AN47" s="1">
        <v>1.5</v>
      </c>
      <c r="AO47" s="1">
        <v>1.5</v>
      </c>
      <c r="AP47" s="1">
        <v>1.5</v>
      </c>
      <c r="AQ47" s="1">
        <v>1.5</v>
      </c>
      <c r="AR47" s="764">
        <v>1.5130955952722067</v>
      </c>
      <c r="AS47" s="1">
        <v>0.5663506374119196</v>
      </c>
      <c r="AT47" s="1">
        <v>2.4605139044499373</v>
      </c>
      <c r="AU47" s="1">
        <v>3.7141368984547065</v>
      </c>
      <c r="AV47" s="1">
        <v>3.5575320176758036</v>
      </c>
      <c r="AW47" s="1">
        <v>-2.6523598572433658</v>
      </c>
      <c r="AX47" s="1">
        <v>1.8223580998781972</v>
      </c>
      <c r="AY47" s="1">
        <v>1.5</v>
      </c>
      <c r="AZ47" s="1">
        <v>2.0131595566382456</v>
      </c>
      <c r="BA47" s="1">
        <v>3.6943611867909554</v>
      </c>
      <c r="BB47" s="1">
        <v>3.5883570129923035</v>
      </c>
      <c r="BC47" s="1">
        <v>1.5932763296128365</v>
      </c>
      <c r="BD47" s="1">
        <v>1.5776755150933868</v>
      </c>
      <c r="BE47" s="1">
        <v>2</v>
      </c>
      <c r="BF47" s="1">
        <v>2</v>
      </c>
      <c r="BG47" s="1">
        <v>2</v>
      </c>
      <c r="BH47" s="1">
        <v>2</v>
      </c>
      <c r="BI47" s="1">
        <v>2</v>
      </c>
      <c r="BJ47" s="1">
        <v>2</v>
      </c>
      <c r="BK47" s="1">
        <v>2.1</v>
      </c>
      <c r="BL47" s="1">
        <v>2</v>
      </c>
      <c r="BM47" s="1">
        <v>2.5</v>
      </c>
      <c r="BN47" s="1">
        <v>2</v>
      </c>
      <c r="BO47" s="1">
        <v>2</v>
      </c>
      <c r="BP47" s="1">
        <v>2</v>
      </c>
      <c r="BQ47" s="1">
        <v>2</v>
      </c>
      <c r="BR47" s="1">
        <v>2</v>
      </c>
      <c r="BS47" s="1">
        <v>2</v>
      </c>
      <c r="BT47" s="1">
        <v>2</v>
      </c>
      <c r="BU47" s="1">
        <v>2</v>
      </c>
      <c r="BV47" s="1">
        <v>2.6</v>
      </c>
      <c r="BW47" s="1">
        <v>2</v>
      </c>
      <c r="BX47" s="2">
        <v>2.5657999999999999</v>
      </c>
      <c r="BY47" s="1">
        <v>2</v>
      </c>
      <c r="BZ47" s="2">
        <v>2.5657999999999999</v>
      </c>
      <c r="CA47" s="1">
        <v>2</v>
      </c>
      <c r="CB47" s="2">
        <v>2.5657999999999999</v>
      </c>
      <c r="CC47" s="1">
        <v>2</v>
      </c>
      <c r="CD47" s="1">
        <v>2</v>
      </c>
      <c r="CE47" s="714">
        <v>2025</v>
      </c>
    </row>
    <row r="48" spans="1:83">
      <c r="A48" s="5">
        <v>2010</v>
      </c>
      <c r="B48" s="1">
        <v>0.8</v>
      </c>
      <c r="C48" s="1">
        <v>0.8</v>
      </c>
      <c r="D48" s="1">
        <v>0.8</v>
      </c>
      <c r="E48" s="1">
        <v>0.8</v>
      </c>
      <c r="F48" s="1">
        <v>0.8</v>
      </c>
      <c r="G48" s="1">
        <v>0.8</v>
      </c>
      <c r="H48" s="1">
        <v>0.8</v>
      </c>
      <c r="I48" s="1">
        <v>2.9</v>
      </c>
      <c r="J48" s="1">
        <v>3.5214476560602392</v>
      </c>
      <c r="K48" s="1">
        <v>2.9</v>
      </c>
      <c r="L48" s="1">
        <v>0.8</v>
      </c>
      <c r="M48" s="1">
        <v>0.8</v>
      </c>
      <c r="N48" s="1">
        <v>0.8</v>
      </c>
      <c r="O48" s="1">
        <v>0.80000000000000016</v>
      </c>
      <c r="P48" s="1">
        <v>0.8</v>
      </c>
      <c r="Q48" s="1">
        <v>0.8</v>
      </c>
      <c r="R48" s="1">
        <v>0.8</v>
      </c>
      <c r="S48" s="1">
        <v>0.80000000000000016</v>
      </c>
      <c r="T48" s="1">
        <v>0.8</v>
      </c>
      <c r="U48" s="1">
        <v>0.8</v>
      </c>
      <c r="V48" s="1">
        <v>0.8</v>
      </c>
      <c r="W48" s="1">
        <v>0.8</v>
      </c>
      <c r="X48" s="1">
        <v>0.8</v>
      </c>
      <c r="Y48" s="1">
        <v>0.8</v>
      </c>
      <c r="Z48" s="1">
        <v>0.8</v>
      </c>
      <c r="AA48" s="1">
        <v>2.4615010930289172</v>
      </c>
      <c r="AB48" s="1">
        <v>25.3</v>
      </c>
      <c r="AC48" s="1">
        <v>0.8</v>
      </c>
      <c r="AD48" s="1">
        <v>0.8</v>
      </c>
      <c r="AE48" s="1">
        <v>0.8</v>
      </c>
      <c r="AF48" s="1">
        <v>0.79999999999999993</v>
      </c>
      <c r="AG48" s="1">
        <v>0.8</v>
      </c>
      <c r="AH48" s="1">
        <v>0.8</v>
      </c>
      <c r="AI48" s="1">
        <v>0.8</v>
      </c>
      <c r="AJ48" s="1">
        <v>0.8</v>
      </c>
      <c r="AK48" s="1">
        <v>0.8</v>
      </c>
      <c r="AL48" s="1">
        <v>0.8</v>
      </c>
      <c r="AM48" s="1">
        <v>0.8</v>
      </c>
      <c r="AN48" s="1">
        <v>0.8</v>
      </c>
      <c r="AO48" s="1">
        <v>0.8</v>
      </c>
      <c r="AP48" s="1">
        <v>0.8</v>
      </c>
      <c r="AQ48" s="1">
        <v>0.8</v>
      </c>
      <c r="AR48" s="764">
        <v>0.81021411090437034</v>
      </c>
      <c r="AS48" s="1">
        <v>2.9620060424576016</v>
      </c>
      <c r="AT48" s="1">
        <v>1.459142998686916</v>
      </c>
      <c r="AU48" s="1">
        <v>3.3953000186765903</v>
      </c>
      <c r="AV48" s="1">
        <v>3.0855275338257937</v>
      </c>
      <c r="AW48" s="1">
        <v>5.1462765624831261</v>
      </c>
      <c r="AX48" s="1">
        <v>1.0326101530240486</v>
      </c>
      <c r="AY48" s="1">
        <v>0.79999999999999993</v>
      </c>
      <c r="AZ48" s="1">
        <v>0.8</v>
      </c>
      <c r="BA48" s="1">
        <v>3.3796805059573685</v>
      </c>
      <c r="BB48" s="1">
        <v>3.3082777013966691</v>
      </c>
      <c r="BC48" s="1">
        <v>1.4856684734457803</v>
      </c>
      <c r="BD48" s="1">
        <v>1.2784419375931206</v>
      </c>
      <c r="BE48" s="1">
        <v>2</v>
      </c>
      <c r="BF48" s="1">
        <v>2</v>
      </c>
      <c r="BG48" s="1">
        <v>2</v>
      </c>
      <c r="BH48" s="1">
        <v>2</v>
      </c>
      <c r="BI48" s="1">
        <v>2</v>
      </c>
      <c r="BJ48" s="1">
        <v>2</v>
      </c>
      <c r="BK48" s="1">
        <v>2.1</v>
      </c>
      <c r="BL48" s="1">
        <v>2</v>
      </c>
      <c r="BM48" s="1">
        <v>2.5</v>
      </c>
      <c r="BN48" s="1">
        <v>2</v>
      </c>
      <c r="BO48" s="1">
        <v>2</v>
      </c>
      <c r="BP48" s="1">
        <v>2</v>
      </c>
      <c r="BQ48" s="1">
        <v>2</v>
      </c>
      <c r="BR48" s="1">
        <v>2</v>
      </c>
      <c r="BS48" s="1">
        <v>2</v>
      </c>
      <c r="BT48" s="1">
        <v>2</v>
      </c>
      <c r="BU48" s="1">
        <v>2</v>
      </c>
      <c r="BV48" s="1">
        <v>2.6</v>
      </c>
      <c r="BW48" s="1">
        <v>2</v>
      </c>
      <c r="BX48" s="2">
        <v>2.5657999999999999</v>
      </c>
      <c r="BY48" s="1">
        <v>2</v>
      </c>
      <c r="BZ48" s="2">
        <v>2.5657999999999999</v>
      </c>
      <c r="CA48" s="1">
        <v>2</v>
      </c>
      <c r="CB48" s="2">
        <v>2.5657999999999999</v>
      </c>
      <c r="CC48" s="1">
        <v>2</v>
      </c>
      <c r="CD48" s="1">
        <v>2</v>
      </c>
    </row>
    <row r="49" spans="1:82">
      <c r="A49" s="5">
        <v>2011</v>
      </c>
      <c r="B49" s="1">
        <v>2</v>
      </c>
      <c r="C49" s="1">
        <v>2</v>
      </c>
      <c r="D49" s="1">
        <v>2</v>
      </c>
      <c r="E49" s="1">
        <v>2</v>
      </c>
      <c r="F49" s="1">
        <v>2</v>
      </c>
      <c r="G49" s="1">
        <v>2</v>
      </c>
      <c r="H49" s="1">
        <v>2</v>
      </c>
      <c r="I49" s="1">
        <v>3.9</v>
      </c>
      <c r="J49" s="1">
        <v>1.8875670404680633</v>
      </c>
      <c r="K49" s="1">
        <v>3.9</v>
      </c>
      <c r="L49" s="1">
        <v>2</v>
      </c>
      <c r="M49" s="1">
        <v>2</v>
      </c>
      <c r="N49" s="1">
        <v>2</v>
      </c>
      <c r="O49" s="1">
        <v>2</v>
      </c>
      <c r="P49" s="1">
        <v>2</v>
      </c>
      <c r="Q49" s="1">
        <v>2</v>
      </c>
      <c r="R49" s="1">
        <v>2</v>
      </c>
      <c r="S49" s="1">
        <v>2</v>
      </c>
      <c r="T49" s="1">
        <v>2</v>
      </c>
      <c r="U49" s="1">
        <v>2</v>
      </c>
      <c r="V49" s="1">
        <v>2</v>
      </c>
      <c r="W49" s="1">
        <v>2</v>
      </c>
      <c r="X49" s="1">
        <v>2</v>
      </c>
      <c r="Y49" s="1">
        <v>2</v>
      </c>
      <c r="Z49" s="1">
        <v>2</v>
      </c>
      <c r="AA49" s="1">
        <v>0.49261083743841194</v>
      </c>
      <c r="AB49" s="1">
        <v>24.2</v>
      </c>
      <c r="AC49" s="1">
        <v>2</v>
      </c>
      <c r="AD49" s="1">
        <v>2</v>
      </c>
      <c r="AE49" s="1">
        <v>2</v>
      </c>
      <c r="AF49" s="1">
        <v>2</v>
      </c>
      <c r="AG49" s="1">
        <v>2</v>
      </c>
      <c r="AH49" s="1">
        <v>2</v>
      </c>
      <c r="AI49" s="1">
        <v>2</v>
      </c>
      <c r="AJ49" s="1">
        <v>2</v>
      </c>
      <c r="AK49" s="1">
        <v>2</v>
      </c>
      <c r="AL49" s="1">
        <v>2</v>
      </c>
      <c r="AM49" s="1">
        <v>2</v>
      </c>
      <c r="AN49" s="1">
        <v>2</v>
      </c>
      <c r="AO49" s="1">
        <v>2</v>
      </c>
      <c r="AP49" s="1">
        <v>2</v>
      </c>
      <c r="AQ49" s="1">
        <v>2</v>
      </c>
      <c r="AR49" s="764">
        <v>1.9885433448947381</v>
      </c>
      <c r="AS49" s="1">
        <v>3.0952841146514363</v>
      </c>
      <c r="AT49" s="1">
        <v>1.3662424314104586</v>
      </c>
      <c r="AU49" s="1">
        <v>1.9136490531749246</v>
      </c>
      <c r="AV49" s="1">
        <v>1.9231444934578592</v>
      </c>
      <c r="AW49" s="1">
        <v>5.7527113003266326</v>
      </c>
      <c r="AX49" s="1">
        <v>1.7889655172413776</v>
      </c>
      <c r="AY49" s="1">
        <v>2</v>
      </c>
      <c r="AZ49" s="1">
        <v>2</v>
      </c>
      <c r="BA49" s="1">
        <v>1.9120881123628157</v>
      </c>
      <c r="BB49" s="1">
        <v>1.8978290373748332</v>
      </c>
      <c r="BC49" s="1">
        <v>1.9687537373557207</v>
      </c>
      <c r="BD49" s="1">
        <v>2.0772137320396031</v>
      </c>
      <c r="BE49" s="1">
        <v>2</v>
      </c>
      <c r="BF49" s="1">
        <v>2</v>
      </c>
      <c r="BG49" s="1">
        <v>2</v>
      </c>
      <c r="BH49" s="1">
        <v>2</v>
      </c>
      <c r="BI49" s="1">
        <v>2</v>
      </c>
      <c r="BJ49" s="1">
        <v>2</v>
      </c>
      <c r="BK49" s="1">
        <v>2.1</v>
      </c>
      <c r="BL49" s="1">
        <v>2</v>
      </c>
      <c r="BM49" s="1">
        <v>2.5</v>
      </c>
      <c r="BN49" s="1">
        <v>2</v>
      </c>
      <c r="BO49" s="1">
        <v>2</v>
      </c>
      <c r="BP49" s="1">
        <v>2</v>
      </c>
      <c r="BQ49" s="1">
        <v>2</v>
      </c>
      <c r="BR49" s="1">
        <v>2</v>
      </c>
      <c r="BS49" s="1">
        <v>2</v>
      </c>
      <c r="BT49" s="1">
        <v>2</v>
      </c>
      <c r="BU49" s="1">
        <v>2</v>
      </c>
      <c r="BV49" s="1">
        <v>2.6</v>
      </c>
      <c r="BW49" s="1">
        <v>2</v>
      </c>
      <c r="BX49" s="2">
        <v>2.5657999999999999</v>
      </c>
      <c r="BY49" s="1">
        <v>2</v>
      </c>
      <c r="BZ49" s="2">
        <v>2.5657999999999999</v>
      </c>
      <c r="CA49" s="1">
        <v>2</v>
      </c>
      <c r="CB49" s="2">
        <v>2.5657999999999999</v>
      </c>
      <c r="CC49" s="1">
        <v>2</v>
      </c>
      <c r="CD49" s="1">
        <v>2</v>
      </c>
    </row>
    <row r="50" spans="1:82">
      <c r="A50" s="5">
        <v>2012</v>
      </c>
      <c r="B50" s="1">
        <v>1.8</v>
      </c>
      <c r="C50" s="1">
        <v>1.8</v>
      </c>
      <c r="D50" s="1">
        <v>1.8</v>
      </c>
      <c r="E50" s="1">
        <v>1.8</v>
      </c>
      <c r="F50" s="1">
        <v>1.8</v>
      </c>
      <c r="G50" s="1">
        <v>1.8</v>
      </c>
      <c r="H50" s="1">
        <v>1.8</v>
      </c>
      <c r="I50" s="1">
        <v>3</v>
      </c>
      <c r="J50" s="1">
        <v>1.5505195447798048</v>
      </c>
      <c r="K50" s="1">
        <v>3</v>
      </c>
      <c r="L50" s="1">
        <v>1.8</v>
      </c>
      <c r="M50" s="1">
        <v>1.8</v>
      </c>
      <c r="N50" s="1">
        <v>1.8</v>
      </c>
      <c r="O50" s="1">
        <v>1.8</v>
      </c>
      <c r="P50" s="1">
        <v>1.8</v>
      </c>
      <c r="Q50" s="1">
        <v>1.8</v>
      </c>
      <c r="R50" s="1">
        <v>1.8</v>
      </c>
      <c r="S50" s="1">
        <v>1.8000000000000003</v>
      </c>
      <c r="T50" s="1">
        <v>1.8</v>
      </c>
      <c r="U50" s="1">
        <v>1.8</v>
      </c>
      <c r="V50" s="1">
        <v>1.8</v>
      </c>
      <c r="W50" s="1">
        <v>1.8</v>
      </c>
      <c r="X50" s="1">
        <v>1.8</v>
      </c>
      <c r="Y50" s="1">
        <v>1.8000000000000003</v>
      </c>
      <c r="Z50" s="1">
        <v>1.8</v>
      </c>
      <c r="AA50" s="1">
        <v>0</v>
      </c>
      <c r="AB50" s="1">
        <v>3.1</v>
      </c>
      <c r="AC50" s="1">
        <v>1.8</v>
      </c>
      <c r="AD50" s="1">
        <v>1.8</v>
      </c>
      <c r="AE50" s="1">
        <v>1.8</v>
      </c>
      <c r="AF50" s="1">
        <v>1.7999999999999998</v>
      </c>
      <c r="AG50" s="1">
        <v>1.8</v>
      </c>
      <c r="AH50" s="1">
        <v>1.8</v>
      </c>
      <c r="AI50" s="1">
        <v>1.8</v>
      </c>
      <c r="AJ50" s="1">
        <v>1.7999999999999998</v>
      </c>
      <c r="AK50" s="1">
        <v>1.8</v>
      </c>
      <c r="AL50" s="1">
        <v>1.7999999999999998</v>
      </c>
      <c r="AM50" s="1">
        <v>1.8</v>
      </c>
      <c r="AN50" s="1">
        <v>1.8</v>
      </c>
      <c r="AO50" s="1">
        <v>1.8</v>
      </c>
      <c r="AP50" s="1">
        <v>1.8</v>
      </c>
      <c r="AQ50" s="1">
        <v>1.8</v>
      </c>
      <c r="AR50" s="764">
        <v>1.7878229067699924</v>
      </c>
      <c r="AS50" s="1">
        <v>1.0558232284566724</v>
      </c>
      <c r="AT50" s="1">
        <v>0.85152162895988026</v>
      </c>
      <c r="AU50" s="1">
        <v>1.6089593477454742</v>
      </c>
      <c r="AV50" s="1">
        <v>1.6264484407329034</v>
      </c>
      <c r="AW50" s="1">
        <v>1.7366587008047447</v>
      </c>
      <c r="AX50" s="1">
        <v>1.548</v>
      </c>
      <c r="AY50" s="1">
        <v>1.8</v>
      </c>
      <c r="AZ50" s="1">
        <v>1.8</v>
      </c>
      <c r="BA50" s="1">
        <v>1.6033515365461086</v>
      </c>
      <c r="BB50" s="1">
        <v>1.6083550800626722</v>
      </c>
      <c r="BC50" s="1">
        <v>1.4516918950066564</v>
      </c>
      <c r="BD50" s="1">
        <v>1.4927927098068887</v>
      </c>
      <c r="BE50" s="1">
        <v>2</v>
      </c>
      <c r="BF50" s="1">
        <v>2</v>
      </c>
      <c r="BG50" s="1">
        <v>2</v>
      </c>
      <c r="BH50" s="1">
        <v>2</v>
      </c>
      <c r="BI50" s="1">
        <v>2</v>
      </c>
      <c r="BJ50" s="1">
        <v>2</v>
      </c>
      <c r="BK50" s="1">
        <v>2.1</v>
      </c>
      <c r="BL50" s="1">
        <v>2</v>
      </c>
      <c r="BM50" s="1">
        <v>2.5</v>
      </c>
      <c r="BN50" s="1">
        <v>2</v>
      </c>
      <c r="BO50" s="1">
        <v>2</v>
      </c>
      <c r="BP50" s="1">
        <v>2</v>
      </c>
      <c r="BQ50" s="1">
        <v>2</v>
      </c>
      <c r="BR50" s="1">
        <v>2</v>
      </c>
      <c r="BS50" s="1">
        <v>2</v>
      </c>
      <c r="BT50" s="1">
        <v>2</v>
      </c>
      <c r="BU50" s="1">
        <v>2</v>
      </c>
      <c r="BV50" s="1">
        <v>2.6</v>
      </c>
      <c r="BW50" s="1">
        <v>2</v>
      </c>
      <c r="BX50" s="2">
        <v>2.5657999999999999</v>
      </c>
      <c r="BY50" s="1">
        <v>2</v>
      </c>
      <c r="BZ50" s="2">
        <v>2.5657999999999999</v>
      </c>
      <c r="CA50" s="1">
        <v>2</v>
      </c>
      <c r="CB50" s="2">
        <v>2.5657999999999999</v>
      </c>
      <c r="CC50" s="1">
        <v>2</v>
      </c>
      <c r="CD50" s="1">
        <v>2</v>
      </c>
    </row>
    <row r="51" spans="1:82">
      <c r="A51" s="5">
        <v>2013</v>
      </c>
      <c r="B51" s="1">
        <v>1.5</v>
      </c>
      <c r="C51" s="1">
        <v>1.5</v>
      </c>
      <c r="D51" s="1">
        <v>1.5</v>
      </c>
      <c r="E51" s="1">
        <v>1.5</v>
      </c>
      <c r="F51" s="1">
        <v>1.5</v>
      </c>
      <c r="G51" s="1">
        <v>1.5</v>
      </c>
      <c r="H51" s="1">
        <v>1.5</v>
      </c>
      <c r="I51" s="1">
        <v>2.6</v>
      </c>
      <c r="J51" s="1">
        <v>1.675296442687757</v>
      </c>
      <c r="K51" s="1">
        <v>2.6</v>
      </c>
      <c r="L51" s="1">
        <v>1.5</v>
      </c>
      <c r="M51" s="1">
        <v>1.5</v>
      </c>
      <c r="N51" s="1">
        <v>1.5</v>
      </c>
      <c r="O51" s="1">
        <v>1.5</v>
      </c>
      <c r="P51" s="1">
        <v>1.5</v>
      </c>
      <c r="Q51" s="1">
        <v>1.5</v>
      </c>
      <c r="R51" s="1">
        <v>1.5</v>
      </c>
      <c r="S51" s="1">
        <v>1.5000000000000002</v>
      </c>
      <c r="T51" s="1">
        <v>1.5</v>
      </c>
      <c r="U51" s="1">
        <v>1.5</v>
      </c>
      <c r="V51" s="1">
        <v>1.5</v>
      </c>
      <c r="W51" s="1">
        <v>1.5</v>
      </c>
      <c r="X51" s="1">
        <v>1.5</v>
      </c>
      <c r="Y51" s="1">
        <v>1.5</v>
      </c>
      <c r="Z51" s="1">
        <v>1.5</v>
      </c>
      <c r="AA51" s="1">
        <v>0</v>
      </c>
      <c r="AB51" s="1">
        <v>8.4</v>
      </c>
      <c r="AC51" s="1">
        <v>1.5</v>
      </c>
      <c r="AD51" s="1">
        <v>1.5</v>
      </c>
      <c r="AE51" s="1">
        <v>1.5</v>
      </c>
      <c r="AF51" s="1">
        <v>1.5</v>
      </c>
      <c r="AG51" s="1">
        <v>1.5</v>
      </c>
      <c r="AH51" s="1">
        <v>1.5</v>
      </c>
      <c r="AI51" s="1">
        <v>1.5</v>
      </c>
      <c r="AJ51" s="1">
        <v>1.5</v>
      </c>
      <c r="AK51" s="1">
        <v>1.5</v>
      </c>
      <c r="AL51" s="1">
        <v>1.4999999999999998</v>
      </c>
      <c r="AM51" s="1">
        <v>1.5</v>
      </c>
      <c r="AN51" s="1">
        <v>1.5</v>
      </c>
      <c r="AO51" s="1">
        <v>1.5</v>
      </c>
      <c r="AP51" s="1">
        <v>1.5</v>
      </c>
      <c r="AQ51" s="1">
        <v>1.5</v>
      </c>
      <c r="AR51" s="764">
        <v>1.4870707729400574</v>
      </c>
      <c r="AS51" s="1">
        <v>1.3095877648255849</v>
      </c>
      <c r="AT51" s="1">
        <v>0.69274911193959365</v>
      </c>
      <c r="AU51" s="1">
        <v>1.636204869758846</v>
      </c>
      <c r="AV51" s="1">
        <v>1.619466643063644</v>
      </c>
      <c r="AW51" s="1">
        <v>2.7668062598595764</v>
      </c>
      <c r="AX51" s="1">
        <v>1.29</v>
      </c>
      <c r="AY51" s="1">
        <v>1.4999999999999998</v>
      </c>
      <c r="AZ51" s="1">
        <v>1.5</v>
      </c>
      <c r="BA51" s="1">
        <v>1.639130614461066</v>
      </c>
      <c r="BB51" s="1">
        <v>1.6433388480204725</v>
      </c>
      <c r="BC51" s="1">
        <v>1.2815006656466708</v>
      </c>
      <c r="BD51" s="1">
        <v>1.3361512649274598</v>
      </c>
      <c r="BE51" s="1">
        <v>2</v>
      </c>
      <c r="BF51" s="1">
        <v>2</v>
      </c>
      <c r="BG51" s="1">
        <v>2</v>
      </c>
      <c r="BH51" s="1">
        <v>2</v>
      </c>
      <c r="BI51" s="1">
        <v>2</v>
      </c>
      <c r="BJ51" s="1">
        <v>2</v>
      </c>
      <c r="BK51" s="1">
        <v>2.1</v>
      </c>
      <c r="BL51" s="1">
        <v>2</v>
      </c>
      <c r="BM51" s="1">
        <v>2.5</v>
      </c>
      <c r="BN51" s="1">
        <v>2</v>
      </c>
      <c r="BO51" s="1">
        <v>2</v>
      </c>
      <c r="BP51" s="1">
        <v>2</v>
      </c>
      <c r="BQ51" s="1">
        <v>2</v>
      </c>
      <c r="BR51" s="1">
        <v>2</v>
      </c>
      <c r="BS51" s="1">
        <v>2</v>
      </c>
      <c r="BT51" s="1">
        <v>2</v>
      </c>
      <c r="BU51" s="1">
        <v>2</v>
      </c>
      <c r="BV51" s="1">
        <v>2.6</v>
      </c>
      <c r="BW51" s="1">
        <v>2</v>
      </c>
      <c r="BX51" s="2">
        <v>2.5657999999999999</v>
      </c>
      <c r="BY51" s="1">
        <v>2</v>
      </c>
      <c r="BZ51" s="2">
        <v>2.5657999999999999</v>
      </c>
      <c r="CA51" s="1">
        <v>2</v>
      </c>
      <c r="CB51" s="2">
        <v>2.5657999999999999</v>
      </c>
      <c r="CC51" s="1">
        <v>2</v>
      </c>
      <c r="CD51" s="1">
        <v>2</v>
      </c>
    </row>
    <row r="52" spans="1:82">
      <c r="A52" s="5">
        <v>2014</v>
      </c>
      <c r="B52" s="1">
        <v>1.5</v>
      </c>
      <c r="C52" s="1">
        <v>1.5</v>
      </c>
      <c r="D52" s="1">
        <v>1.5</v>
      </c>
      <c r="E52" s="1">
        <v>1.5</v>
      </c>
      <c r="F52" s="1">
        <v>1.5</v>
      </c>
      <c r="G52" s="1">
        <v>1.5</v>
      </c>
      <c r="H52" s="1">
        <v>1.5</v>
      </c>
      <c r="I52" s="1">
        <v>2.58</v>
      </c>
      <c r="J52" s="1">
        <v>1.1727968402863498</v>
      </c>
      <c r="K52" s="1">
        <v>2.58</v>
      </c>
      <c r="L52" s="1">
        <v>1.5</v>
      </c>
      <c r="M52" s="1">
        <v>1.5</v>
      </c>
      <c r="N52" s="1">
        <v>1.5</v>
      </c>
      <c r="O52" s="1">
        <v>1.5000000000000002</v>
      </c>
      <c r="P52" s="1">
        <v>1.5</v>
      </c>
      <c r="Q52" s="1">
        <v>1.5</v>
      </c>
      <c r="R52" s="1">
        <v>1.5</v>
      </c>
      <c r="S52" s="1">
        <v>1.5</v>
      </c>
      <c r="T52" s="1">
        <v>1.5</v>
      </c>
      <c r="U52" s="1">
        <v>1.5</v>
      </c>
      <c r="V52" s="1">
        <v>1.5</v>
      </c>
      <c r="W52" s="1">
        <v>1.5</v>
      </c>
      <c r="X52" s="1">
        <v>1.5</v>
      </c>
      <c r="Y52" s="1">
        <v>1.5</v>
      </c>
      <c r="Z52" s="1">
        <v>1.4999999999999998</v>
      </c>
      <c r="AA52" s="1">
        <v>0.75000000000000622</v>
      </c>
      <c r="AB52" s="1">
        <v>-2.9</v>
      </c>
      <c r="AC52" s="1">
        <v>1.5</v>
      </c>
      <c r="AD52" s="1">
        <v>1.5</v>
      </c>
      <c r="AE52" s="1">
        <v>1.5</v>
      </c>
      <c r="AF52" s="1">
        <v>1.5</v>
      </c>
      <c r="AG52" s="1">
        <v>1.5</v>
      </c>
      <c r="AH52" s="1">
        <v>1.5</v>
      </c>
      <c r="AI52" s="1">
        <v>1.5</v>
      </c>
      <c r="AJ52" s="1">
        <v>1.5</v>
      </c>
      <c r="AK52" s="1">
        <v>1.5</v>
      </c>
      <c r="AL52" s="1">
        <v>1.5</v>
      </c>
      <c r="AM52" s="1">
        <v>1.5</v>
      </c>
      <c r="AN52" s="1">
        <v>1.5</v>
      </c>
      <c r="AO52" s="1">
        <v>1.5</v>
      </c>
      <c r="AP52" s="1">
        <v>1.5</v>
      </c>
      <c r="AQ52" s="1">
        <v>1.5</v>
      </c>
      <c r="AR52" s="764">
        <v>1.4919566445231434</v>
      </c>
      <c r="AS52" s="1">
        <v>0.75019647250943211</v>
      </c>
      <c r="AT52" s="1">
        <v>1.0972001341131024</v>
      </c>
      <c r="AU52" s="1">
        <v>1.2456972242460138</v>
      </c>
      <c r="AV52" s="1">
        <v>1.2819264813214843</v>
      </c>
      <c r="AW52" s="1">
        <v>0.35724408303098565</v>
      </c>
      <c r="AX52" s="1">
        <v>1.3950000000000009</v>
      </c>
      <c r="AY52" s="1">
        <v>1.5000000000000002</v>
      </c>
      <c r="AZ52" s="1">
        <v>1.5</v>
      </c>
      <c r="BA52" s="1">
        <v>1.2375588340764374</v>
      </c>
      <c r="BB52" s="1">
        <v>1.2416562872814771</v>
      </c>
      <c r="BC52" s="1">
        <v>1.2285413809715291</v>
      </c>
      <c r="BD52" s="1">
        <v>1.4026175146063935</v>
      </c>
      <c r="BE52" s="1">
        <v>2</v>
      </c>
      <c r="BF52" s="1">
        <v>2</v>
      </c>
      <c r="BG52" s="1">
        <v>2</v>
      </c>
      <c r="BH52" s="1">
        <v>2</v>
      </c>
      <c r="BI52" s="1">
        <v>2</v>
      </c>
      <c r="BJ52" s="1">
        <v>2</v>
      </c>
      <c r="BK52" s="1">
        <v>2.1</v>
      </c>
      <c r="BL52" s="1">
        <v>2</v>
      </c>
      <c r="BM52" s="1">
        <v>2.5</v>
      </c>
      <c r="BN52" s="1">
        <v>2</v>
      </c>
      <c r="BO52" s="1">
        <v>2</v>
      </c>
      <c r="BP52" s="1">
        <v>2</v>
      </c>
      <c r="BQ52" s="1">
        <v>2</v>
      </c>
      <c r="BR52" s="1">
        <v>2</v>
      </c>
      <c r="BS52" s="1">
        <v>2</v>
      </c>
      <c r="BT52" s="1">
        <v>2</v>
      </c>
      <c r="BU52" s="1">
        <v>2</v>
      </c>
      <c r="BV52" s="1">
        <v>2.6</v>
      </c>
      <c r="BW52" s="1">
        <v>2</v>
      </c>
      <c r="BX52" s="2">
        <v>2.5657999999999999</v>
      </c>
      <c r="BY52" s="1">
        <v>2</v>
      </c>
      <c r="BZ52" s="2">
        <v>2.5657999999999999</v>
      </c>
      <c r="CA52" s="1">
        <v>2</v>
      </c>
      <c r="CB52" s="2">
        <v>2.5657999999999999</v>
      </c>
      <c r="CC52" s="1">
        <v>2</v>
      </c>
      <c r="CD52" s="1">
        <v>2</v>
      </c>
    </row>
    <row r="53" spans="1:82">
      <c r="A53" s="5">
        <v>2015</v>
      </c>
      <c r="B53" s="1">
        <v>1.1000000000000001</v>
      </c>
      <c r="C53" s="1">
        <v>1.1000000000000001</v>
      </c>
      <c r="D53" s="1">
        <v>1.1000000000000001</v>
      </c>
      <c r="E53" s="1">
        <v>1.1000000000000001</v>
      </c>
      <c r="F53" s="1">
        <v>1.1000000000000001</v>
      </c>
      <c r="G53" s="1">
        <v>1.1000000000000001</v>
      </c>
      <c r="H53" s="1">
        <v>1.1000000000000001</v>
      </c>
      <c r="I53" s="1">
        <v>1.71</v>
      </c>
      <c r="J53" s="1">
        <v>1.0000000000000009</v>
      </c>
      <c r="K53" s="1">
        <v>1.71</v>
      </c>
      <c r="L53" s="1">
        <v>1.1000000000000001</v>
      </c>
      <c r="M53" s="1">
        <v>1.1000000000000001</v>
      </c>
      <c r="N53" s="1">
        <v>1.1000000000000001</v>
      </c>
      <c r="O53" s="1">
        <v>1.1000000000000003</v>
      </c>
      <c r="P53" s="1">
        <v>1.1000000000000001</v>
      </c>
      <c r="Q53" s="1">
        <v>1.1000000000000001</v>
      </c>
      <c r="R53" s="1">
        <v>1.1000000000000001</v>
      </c>
      <c r="S53" s="1">
        <v>1.1000000000000001</v>
      </c>
      <c r="T53" s="1">
        <v>1.1000000000000001</v>
      </c>
      <c r="U53" s="1">
        <v>1.1000000000000001</v>
      </c>
      <c r="V53" s="1">
        <v>1.1000000000000001</v>
      </c>
      <c r="W53" s="1">
        <v>1.1000000000000001</v>
      </c>
      <c r="X53" s="1">
        <v>1.1000000000000001</v>
      </c>
      <c r="Y53" s="1">
        <v>1.1000000000000001</v>
      </c>
      <c r="Z53" s="1">
        <v>1.1000000000000001</v>
      </c>
      <c r="AA53" s="1">
        <v>1.0000000000000009</v>
      </c>
      <c r="AB53" s="1">
        <v>-5.9</v>
      </c>
      <c r="AC53" s="1">
        <v>1.1000000000000001</v>
      </c>
      <c r="AD53" s="1">
        <v>1.1000000000000001</v>
      </c>
      <c r="AE53" s="1">
        <v>1.1000000000000001</v>
      </c>
      <c r="AF53" s="1">
        <v>1.1000000000000001</v>
      </c>
      <c r="AG53" s="1">
        <v>1.1000000000000001</v>
      </c>
      <c r="AH53" s="1">
        <v>1.1000000000000001</v>
      </c>
      <c r="AI53" s="1">
        <v>1.1000000000000001</v>
      </c>
      <c r="AJ53" s="1">
        <v>1.1000000000000001</v>
      </c>
      <c r="AK53" s="1">
        <v>1.1000000000000001</v>
      </c>
      <c r="AL53" s="1">
        <v>1.1000000000000001</v>
      </c>
      <c r="AM53" s="1">
        <v>1.1000000000000001</v>
      </c>
      <c r="AN53" s="1">
        <v>1.1000000000000001</v>
      </c>
      <c r="AO53" s="1">
        <v>1.1000000000000001</v>
      </c>
      <c r="AP53" s="1">
        <v>1.1000000000000001</v>
      </c>
      <c r="AQ53" s="1">
        <v>1.1000000000000001</v>
      </c>
      <c r="AR53" s="764">
        <v>1.0990835537275427</v>
      </c>
      <c r="AS53" s="1">
        <v>0.44647624507141714</v>
      </c>
      <c r="AT53" s="1">
        <v>1.0420190622959522</v>
      </c>
      <c r="AU53" s="1">
        <v>1.0227424361886659</v>
      </c>
      <c r="AV53" s="1">
        <v>1.0349482038597129</v>
      </c>
      <c r="AW53" s="1">
        <v>-0.31858896566029249</v>
      </c>
      <c r="AX53" s="1">
        <v>1.0860000000000003</v>
      </c>
      <c r="AY53" s="1">
        <v>1.1000000000000003</v>
      </c>
      <c r="AZ53" s="1">
        <v>1.1000000000000001</v>
      </c>
      <c r="BA53" s="1">
        <v>1.0198914526033878</v>
      </c>
      <c r="BB53" s="1">
        <v>1.0201724683999891</v>
      </c>
      <c r="BC53" s="1">
        <v>0.9662137454857338</v>
      </c>
      <c r="BD53" s="1">
        <v>0.95799652000994295</v>
      </c>
      <c r="BE53" s="1">
        <v>2</v>
      </c>
      <c r="BF53" s="1">
        <v>2</v>
      </c>
      <c r="BG53" s="1">
        <v>2</v>
      </c>
      <c r="BH53" s="1">
        <v>2</v>
      </c>
      <c r="BI53" s="1">
        <v>2</v>
      </c>
      <c r="BJ53" s="1">
        <v>2</v>
      </c>
      <c r="BK53" s="1">
        <v>2.1</v>
      </c>
      <c r="BL53" s="1">
        <v>2</v>
      </c>
      <c r="BM53" s="1">
        <v>2.5</v>
      </c>
      <c r="BN53" s="1">
        <v>2</v>
      </c>
      <c r="BO53" s="1">
        <v>2</v>
      </c>
      <c r="BP53" s="1">
        <v>2</v>
      </c>
      <c r="BQ53" s="1">
        <v>2</v>
      </c>
      <c r="BR53" s="1">
        <v>2</v>
      </c>
      <c r="BS53" s="1">
        <v>2</v>
      </c>
      <c r="BT53" s="1">
        <v>2</v>
      </c>
      <c r="BU53" s="1">
        <v>2</v>
      </c>
      <c r="BV53" s="1">
        <v>2.6</v>
      </c>
      <c r="BW53" s="1">
        <v>2</v>
      </c>
      <c r="BX53" s="2">
        <v>2.5657999999999999</v>
      </c>
      <c r="BY53" s="1">
        <v>2</v>
      </c>
      <c r="BZ53" s="2">
        <v>2.5657999999999999</v>
      </c>
      <c r="CA53" s="1">
        <v>2</v>
      </c>
      <c r="CB53" s="2">
        <v>2.5657999999999999</v>
      </c>
      <c r="CC53" s="1">
        <v>2</v>
      </c>
      <c r="CD53" s="1">
        <v>2</v>
      </c>
    </row>
    <row r="54" spans="1:82">
      <c r="A54" s="5">
        <v>2016</v>
      </c>
      <c r="B54" s="1">
        <v>1.2</v>
      </c>
      <c r="C54" s="1">
        <v>1.2</v>
      </c>
      <c r="D54" s="1">
        <v>1.2</v>
      </c>
      <c r="E54" s="1">
        <v>1.2</v>
      </c>
      <c r="F54" s="1">
        <v>1.2</v>
      </c>
      <c r="G54" s="1">
        <v>1.2</v>
      </c>
      <c r="H54" s="1">
        <v>1.2</v>
      </c>
      <c r="I54" s="1">
        <v>1.36</v>
      </c>
      <c r="J54" s="1">
        <v>1.2255583126550729</v>
      </c>
      <c r="K54" s="1">
        <v>1.36</v>
      </c>
      <c r="L54" s="1">
        <v>1.2</v>
      </c>
      <c r="M54" s="1">
        <v>1.2</v>
      </c>
      <c r="N54" s="1">
        <v>1.2</v>
      </c>
      <c r="O54" s="1">
        <v>1.2000000000000002</v>
      </c>
      <c r="P54" s="1">
        <v>1.2</v>
      </c>
      <c r="Q54" s="1">
        <v>1.2</v>
      </c>
      <c r="R54" s="1">
        <v>1.1999999999999997</v>
      </c>
      <c r="S54" s="1">
        <v>1.2000000000000002</v>
      </c>
      <c r="T54" s="1">
        <v>1.2</v>
      </c>
      <c r="U54" s="1">
        <v>1.2</v>
      </c>
      <c r="V54" s="1">
        <v>1.2</v>
      </c>
      <c r="W54" s="1">
        <v>1.2</v>
      </c>
      <c r="X54" s="1">
        <v>1.2</v>
      </c>
      <c r="Y54" s="1">
        <v>1.2000000000000002</v>
      </c>
      <c r="Z54" s="1">
        <v>1.2</v>
      </c>
      <c r="AA54" s="1">
        <v>1.2255583126550729</v>
      </c>
      <c r="AB54" s="1">
        <v>-30.8</v>
      </c>
      <c r="AC54" s="1">
        <v>1.2</v>
      </c>
      <c r="AD54" s="1">
        <v>1.2</v>
      </c>
      <c r="AE54" s="1">
        <v>1.2</v>
      </c>
      <c r="AF54" s="1">
        <v>1.2</v>
      </c>
      <c r="AG54" s="1">
        <v>1.2</v>
      </c>
      <c r="AH54" s="1">
        <v>1.2</v>
      </c>
      <c r="AI54" s="1">
        <v>1.2000000000000002</v>
      </c>
      <c r="AJ54" s="1">
        <v>1.2000000000000002</v>
      </c>
      <c r="AK54" s="1">
        <v>1.2</v>
      </c>
      <c r="AL54" s="1">
        <v>1.2</v>
      </c>
      <c r="AM54" s="1">
        <v>1.2</v>
      </c>
      <c r="AN54" s="1">
        <v>1.2</v>
      </c>
      <c r="AO54" s="1">
        <v>1.2</v>
      </c>
      <c r="AP54" s="1">
        <v>1.2</v>
      </c>
      <c r="AQ54" s="1">
        <v>1.2</v>
      </c>
      <c r="AR54" s="764">
        <v>1.2001986359438244</v>
      </c>
      <c r="AS54" s="1">
        <v>-0.69010484052091003</v>
      </c>
      <c r="AT54" s="1">
        <v>1.2147589551941831</v>
      </c>
      <c r="AU54" s="1">
        <v>1.2197380220862908</v>
      </c>
      <c r="AV54" s="1">
        <v>1.2166305175795196</v>
      </c>
      <c r="AW54" s="1">
        <v>-3.0794721277930588</v>
      </c>
      <c r="AX54" s="1">
        <v>1.2035781637717102</v>
      </c>
      <c r="AY54" s="1">
        <v>1.2</v>
      </c>
      <c r="AZ54" s="1">
        <v>1.2</v>
      </c>
      <c r="BA54" s="1">
        <v>1.2204671755228427</v>
      </c>
      <c r="BB54" s="1">
        <v>1.2203348313973823</v>
      </c>
      <c r="BC54" s="1">
        <v>0.63584955580339941</v>
      </c>
      <c r="BD54" s="1">
        <v>0.69990973078189622</v>
      </c>
      <c r="BE54" s="1">
        <v>2</v>
      </c>
      <c r="BF54" s="1">
        <v>2</v>
      </c>
      <c r="BG54" s="1">
        <v>2</v>
      </c>
      <c r="BH54" s="1">
        <v>2</v>
      </c>
      <c r="BI54" s="1">
        <v>2</v>
      </c>
      <c r="BJ54" s="1">
        <v>2</v>
      </c>
      <c r="BK54" s="1">
        <v>2.1</v>
      </c>
      <c r="BL54" s="1">
        <v>2</v>
      </c>
      <c r="BM54" s="1">
        <v>2.5</v>
      </c>
      <c r="BN54" s="1">
        <v>2</v>
      </c>
      <c r="BO54" s="1">
        <v>2</v>
      </c>
      <c r="BP54" s="1">
        <v>2</v>
      </c>
      <c r="BQ54" s="1">
        <v>2</v>
      </c>
      <c r="BR54" s="1">
        <v>2</v>
      </c>
      <c r="BS54" s="1">
        <v>2</v>
      </c>
      <c r="BT54" s="1">
        <v>2</v>
      </c>
      <c r="BU54" s="1">
        <v>2</v>
      </c>
      <c r="BV54" s="1">
        <v>2.6</v>
      </c>
      <c r="BW54" s="1">
        <v>2</v>
      </c>
      <c r="BX54" s="2">
        <v>2.5657999999999999</v>
      </c>
      <c r="BY54" s="1">
        <v>2</v>
      </c>
      <c r="BZ54" s="2">
        <v>2.5657999999999999</v>
      </c>
      <c r="CA54" s="1">
        <v>2</v>
      </c>
      <c r="CB54" s="2">
        <v>2.5657999999999999</v>
      </c>
      <c r="CC54" s="1">
        <v>2</v>
      </c>
      <c r="CD54" s="1">
        <v>2</v>
      </c>
    </row>
    <row r="55" spans="1:82">
      <c r="A55" s="5">
        <v>2017</v>
      </c>
      <c r="B55" s="1">
        <v>1.7</v>
      </c>
      <c r="C55" s="1">
        <v>1.7</v>
      </c>
      <c r="D55" s="1">
        <v>1.7</v>
      </c>
      <c r="E55" s="1">
        <v>1.7</v>
      </c>
      <c r="F55" s="1">
        <v>1.7</v>
      </c>
      <c r="G55" s="1">
        <v>1.7</v>
      </c>
      <c r="H55" s="1">
        <v>1.7</v>
      </c>
      <c r="I55" s="1">
        <v>2.29</v>
      </c>
      <c r="J55" s="1">
        <v>1.9019311710819276</v>
      </c>
      <c r="K55" s="1">
        <v>2.29</v>
      </c>
      <c r="L55" s="1">
        <v>1.7</v>
      </c>
      <c r="M55" s="1">
        <v>1.7</v>
      </c>
      <c r="N55" s="1">
        <v>1.7</v>
      </c>
      <c r="O55" s="1">
        <v>1.7</v>
      </c>
      <c r="P55" s="1">
        <v>1.7</v>
      </c>
      <c r="Q55" s="1">
        <v>1.7</v>
      </c>
      <c r="R55" s="1">
        <v>1.7</v>
      </c>
      <c r="S55" s="1">
        <v>1.7000000000000002</v>
      </c>
      <c r="T55" s="1">
        <v>1.7</v>
      </c>
      <c r="U55" s="1">
        <v>1.7</v>
      </c>
      <c r="V55" s="1">
        <v>1.7</v>
      </c>
      <c r="W55" s="1">
        <v>1.7</v>
      </c>
      <c r="X55" s="1">
        <v>1.7</v>
      </c>
      <c r="Y55" s="1">
        <v>1.7000000000000002</v>
      </c>
      <c r="Z55" s="1">
        <v>1.7</v>
      </c>
      <c r="AA55" s="1">
        <v>1.9019311710819276</v>
      </c>
      <c r="AB55" s="1">
        <v>6</v>
      </c>
      <c r="AC55" s="1">
        <v>1.7</v>
      </c>
      <c r="AD55" s="1">
        <v>1.7</v>
      </c>
      <c r="AE55" s="1">
        <v>1.7</v>
      </c>
      <c r="AF55" s="1">
        <v>1.7</v>
      </c>
      <c r="AG55" s="1">
        <v>1.7</v>
      </c>
      <c r="AH55" s="1">
        <v>1.7</v>
      </c>
      <c r="AI55" s="1">
        <v>1.7</v>
      </c>
      <c r="AJ55" s="1">
        <v>1.7000000000000002</v>
      </c>
      <c r="AK55" s="1">
        <v>1.7</v>
      </c>
      <c r="AL55" s="1">
        <v>1.7000000000000002</v>
      </c>
      <c r="AM55" s="1">
        <v>1.7</v>
      </c>
      <c r="AN55" s="1">
        <v>1.7</v>
      </c>
      <c r="AO55" s="1">
        <v>1.7</v>
      </c>
      <c r="AP55" s="1">
        <v>1.7</v>
      </c>
      <c r="AQ55" s="1">
        <v>1.7</v>
      </c>
      <c r="AR55" s="764">
        <v>1.7015573110995845</v>
      </c>
      <c r="AS55" s="1">
        <v>2.1063122890456172</v>
      </c>
      <c r="AT55" s="1">
        <v>1.8168580058337729</v>
      </c>
      <c r="AU55" s="1">
        <v>1.8561200829193301</v>
      </c>
      <c r="AV55" s="1">
        <v>1.8333796676628669</v>
      </c>
      <c r="AW55" s="1">
        <v>2.4386167090419466</v>
      </c>
      <c r="AX55" s="1">
        <v>1.7282703639514698</v>
      </c>
      <c r="AY55" s="1">
        <v>1.7</v>
      </c>
      <c r="AZ55" s="1">
        <v>1.7</v>
      </c>
      <c r="BA55" s="1">
        <v>1.8634311193765369</v>
      </c>
      <c r="BB55" s="1">
        <v>1.8611356995711599</v>
      </c>
      <c r="BC55" s="1">
        <v>1.8232452440873681</v>
      </c>
      <c r="BD55" s="1">
        <v>1.7856290877322012</v>
      </c>
      <c r="BE55" s="1">
        <v>2</v>
      </c>
      <c r="BF55" s="1">
        <v>2</v>
      </c>
      <c r="BG55" s="1">
        <v>2</v>
      </c>
      <c r="BH55" s="1">
        <v>2</v>
      </c>
      <c r="BI55" s="1">
        <v>2</v>
      </c>
      <c r="BJ55" s="1">
        <v>2</v>
      </c>
      <c r="BK55" s="1">
        <v>2.1</v>
      </c>
      <c r="BL55" s="1">
        <v>2</v>
      </c>
      <c r="BM55" s="1">
        <v>2.5</v>
      </c>
      <c r="BN55" s="1">
        <v>2</v>
      </c>
      <c r="BO55" s="1">
        <v>2</v>
      </c>
      <c r="BP55" s="1">
        <v>2</v>
      </c>
      <c r="BQ55" s="1">
        <v>2</v>
      </c>
      <c r="BR55" s="1">
        <v>2</v>
      </c>
      <c r="BS55" s="1">
        <v>2</v>
      </c>
      <c r="BT55" s="1">
        <v>2</v>
      </c>
      <c r="BU55" s="1">
        <v>2</v>
      </c>
      <c r="BV55" s="1">
        <v>2.6</v>
      </c>
      <c r="BW55" s="1">
        <v>2</v>
      </c>
      <c r="BX55" s="2">
        <v>2.5657999999999999</v>
      </c>
      <c r="BY55" s="1">
        <v>2</v>
      </c>
      <c r="BZ55" s="2">
        <v>2.5657999999999999</v>
      </c>
      <c r="CA55" s="1">
        <v>2</v>
      </c>
      <c r="CB55" s="2">
        <v>2.5657999999999999</v>
      </c>
      <c r="CC55" s="1">
        <v>2</v>
      </c>
      <c r="CD55" s="1">
        <v>2</v>
      </c>
    </row>
    <row r="56" spans="1:82">
      <c r="A56" s="5">
        <v>2018</v>
      </c>
      <c r="B56" s="1">
        <v>2.2000000000000002</v>
      </c>
      <c r="C56" s="1">
        <v>2.2000000000000002</v>
      </c>
      <c r="D56" s="1">
        <v>2.2000000000000002</v>
      </c>
      <c r="E56" s="1">
        <v>2.2000000000000002</v>
      </c>
      <c r="F56" s="1">
        <v>2.2000000000000002</v>
      </c>
      <c r="G56" s="1">
        <v>2.2000000000000002</v>
      </c>
      <c r="H56" s="1">
        <v>2.2000000000000002</v>
      </c>
      <c r="I56" s="1">
        <v>2.2000000000000002</v>
      </c>
      <c r="J56" s="1">
        <v>2.3261629337927747</v>
      </c>
      <c r="K56" s="1">
        <v>2.2000000000000002</v>
      </c>
      <c r="L56" s="1">
        <v>2.2000000000000002</v>
      </c>
      <c r="M56" s="1">
        <v>2.2000000000000002</v>
      </c>
      <c r="N56" s="1">
        <v>2.2000000000000002</v>
      </c>
      <c r="O56" s="1">
        <v>2.1999999999999997</v>
      </c>
      <c r="P56" s="1">
        <v>2.2000000000000002</v>
      </c>
      <c r="Q56" s="1">
        <v>2.2000000000000002</v>
      </c>
      <c r="R56" s="1">
        <v>2.2000000000000002</v>
      </c>
      <c r="S56" s="1">
        <v>2.2000000000000002</v>
      </c>
      <c r="T56" s="1">
        <v>2.2000000000000002</v>
      </c>
      <c r="U56" s="1">
        <v>2.2000000000000002</v>
      </c>
      <c r="V56" s="1">
        <v>2.2000000000000002</v>
      </c>
      <c r="W56" s="1">
        <v>2.2000000000000002</v>
      </c>
      <c r="X56" s="1">
        <v>2.2000000000000002</v>
      </c>
      <c r="Y56" s="1">
        <v>2.2000000000000002</v>
      </c>
      <c r="Z56" s="1">
        <v>2.2000000000000002</v>
      </c>
      <c r="AA56" s="1">
        <v>1.9492247108048089</v>
      </c>
      <c r="AB56" s="1">
        <v>9.9600000000000009</v>
      </c>
      <c r="AC56" s="1">
        <v>2.2000000000000002</v>
      </c>
      <c r="AD56" s="1">
        <v>2.2000000000000002</v>
      </c>
      <c r="AE56" s="1">
        <v>2.2000000000000002</v>
      </c>
      <c r="AF56" s="1">
        <v>2.1999999999999997</v>
      </c>
      <c r="AG56" s="1">
        <v>2.2000000000000002</v>
      </c>
      <c r="AH56" s="1">
        <v>2.2000000000000002</v>
      </c>
      <c r="AI56" s="1">
        <v>2.2000000000000002</v>
      </c>
      <c r="AJ56" s="1">
        <v>2.2000000000000002</v>
      </c>
      <c r="AK56" s="1">
        <v>2.2000000000000002</v>
      </c>
      <c r="AL56" s="1">
        <v>2.2000000000000002</v>
      </c>
      <c r="AM56" s="1">
        <v>2.2000000000000002</v>
      </c>
      <c r="AN56" s="1">
        <v>2.2000000000000002</v>
      </c>
      <c r="AO56" s="1">
        <v>2.2000000000000002</v>
      </c>
      <c r="AP56" s="1">
        <v>2.2000000000000002</v>
      </c>
      <c r="AQ56" s="1">
        <v>2.2000000000000002</v>
      </c>
      <c r="AR56" s="764">
        <v>2.1980064023868522</v>
      </c>
      <c r="AS56" s="1">
        <v>2.5973531804012371</v>
      </c>
      <c r="AT56" s="1">
        <v>2.0385991687615088</v>
      </c>
      <c r="AU56" s="1">
        <v>2.2997187525877507</v>
      </c>
      <c r="AV56" s="1">
        <v>2.2836017106001965</v>
      </c>
      <c r="AW56" s="1">
        <v>3.2332083585729703</v>
      </c>
      <c r="AX56" s="1">
        <v>2.1648914595126731</v>
      </c>
      <c r="AY56" s="1">
        <v>2.2000000000000006</v>
      </c>
      <c r="AZ56" s="1">
        <v>2.2000000000000002</v>
      </c>
      <c r="BA56" s="1">
        <v>2.300428475864964</v>
      </c>
      <c r="BB56" s="1">
        <v>2.2998355130976149</v>
      </c>
      <c r="BC56" s="1">
        <v>2.2982857466564486</v>
      </c>
      <c r="BD56" s="1">
        <v>2.3011869661984274</v>
      </c>
      <c r="BE56" s="1">
        <v>2</v>
      </c>
      <c r="BF56" s="1">
        <v>2</v>
      </c>
      <c r="BG56" s="1">
        <v>2</v>
      </c>
      <c r="BH56" s="1">
        <v>2</v>
      </c>
      <c r="BI56" s="1">
        <v>2</v>
      </c>
      <c r="BJ56" s="1">
        <v>2</v>
      </c>
      <c r="BK56" s="1">
        <v>2.1</v>
      </c>
      <c r="BL56" s="1">
        <v>2</v>
      </c>
      <c r="BM56" s="1">
        <v>2.5</v>
      </c>
      <c r="BN56" s="1">
        <v>2</v>
      </c>
      <c r="BO56" s="1">
        <v>2</v>
      </c>
      <c r="BP56" s="1">
        <v>2</v>
      </c>
      <c r="BQ56" s="1">
        <v>2</v>
      </c>
      <c r="BR56" s="1">
        <v>2</v>
      </c>
      <c r="BS56" s="1">
        <v>2</v>
      </c>
      <c r="BT56" s="1">
        <v>2</v>
      </c>
      <c r="BU56" s="1">
        <v>2</v>
      </c>
      <c r="BV56" s="1">
        <v>2.6</v>
      </c>
      <c r="BW56" s="1">
        <v>2</v>
      </c>
      <c r="BX56" s="2">
        <v>2.5657999999999999</v>
      </c>
      <c r="BY56" s="1">
        <v>2</v>
      </c>
      <c r="BZ56" s="2">
        <v>2.5657999999999999</v>
      </c>
      <c r="CA56" s="1">
        <v>2</v>
      </c>
      <c r="CB56" s="2">
        <v>2.5657999999999999</v>
      </c>
      <c r="CC56" s="1">
        <v>2</v>
      </c>
      <c r="CD56" s="1">
        <v>2</v>
      </c>
    </row>
    <row r="57" spans="1:82">
      <c r="A57" s="5">
        <v>2019</v>
      </c>
      <c r="B57" s="1">
        <v>2</v>
      </c>
      <c r="C57" s="1">
        <v>2</v>
      </c>
      <c r="D57" s="1">
        <v>2</v>
      </c>
      <c r="E57" s="1">
        <v>2</v>
      </c>
      <c r="F57" s="1">
        <v>2</v>
      </c>
      <c r="G57" s="1">
        <v>2</v>
      </c>
      <c r="H57" s="1">
        <v>2</v>
      </c>
      <c r="I57" s="1">
        <v>2</v>
      </c>
      <c r="J57" s="1">
        <v>2.5508840864440163</v>
      </c>
      <c r="K57" s="1">
        <v>2</v>
      </c>
      <c r="L57" s="1">
        <v>2</v>
      </c>
      <c r="M57" s="1">
        <v>2</v>
      </c>
      <c r="N57" s="1">
        <v>2</v>
      </c>
      <c r="O57" s="1">
        <v>2</v>
      </c>
      <c r="P57" s="1">
        <v>2</v>
      </c>
      <c r="Q57" s="1">
        <v>2</v>
      </c>
      <c r="R57" s="1">
        <v>2.0000000000000004</v>
      </c>
      <c r="S57" s="1">
        <v>2</v>
      </c>
      <c r="T57" s="1">
        <v>2</v>
      </c>
      <c r="U57" s="1">
        <v>2</v>
      </c>
      <c r="V57" s="1">
        <v>2</v>
      </c>
      <c r="W57" s="1">
        <v>2</v>
      </c>
      <c r="X57" s="1">
        <v>2</v>
      </c>
      <c r="Y57" s="1">
        <v>2</v>
      </c>
      <c r="Z57" s="1">
        <v>2</v>
      </c>
      <c r="AA57" s="1">
        <v>1.8999999999999906</v>
      </c>
      <c r="AB57" s="1">
        <v>21.4</v>
      </c>
      <c r="AC57" s="1">
        <v>2</v>
      </c>
      <c r="AD57" s="1">
        <v>2</v>
      </c>
      <c r="AE57" s="1">
        <v>2</v>
      </c>
      <c r="AF57" s="1">
        <v>1.9999999999999998</v>
      </c>
      <c r="AG57" s="1">
        <v>2</v>
      </c>
      <c r="AH57" s="1">
        <v>2</v>
      </c>
      <c r="AI57" s="1">
        <v>2</v>
      </c>
      <c r="AJ57" s="1">
        <v>2</v>
      </c>
      <c r="AK57" s="1">
        <v>2</v>
      </c>
      <c r="AL57" s="1">
        <v>1.9999999999999998</v>
      </c>
      <c r="AM57" s="1">
        <v>2</v>
      </c>
      <c r="AN57" s="1">
        <v>2</v>
      </c>
      <c r="AO57" s="1">
        <v>2</v>
      </c>
      <c r="AP57" s="1">
        <v>2</v>
      </c>
      <c r="AQ57" s="1">
        <v>2</v>
      </c>
      <c r="AR57" s="764">
        <v>1.9992129597988852</v>
      </c>
      <c r="AS57" s="1">
        <v>3.3084006441415901</v>
      </c>
      <c r="AT57" s="1">
        <v>1.9354224252005516</v>
      </c>
      <c r="AU57" s="1">
        <v>2.420071954348443</v>
      </c>
      <c r="AV57" s="1">
        <v>2.3592626571756146</v>
      </c>
      <c r="AW57" s="1">
        <v>4.7082509492205338</v>
      </c>
      <c r="AX57" s="1">
        <v>1.9859999999999987</v>
      </c>
      <c r="AY57" s="1">
        <v>2</v>
      </c>
      <c r="AZ57" s="1">
        <v>2</v>
      </c>
      <c r="BA57" s="1">
        <v>2.4191737411990499</v>
      </c>
      <c r="BB57" s="1">
        <v>2.4240971935940774</v>
      </c>
      <c r="BC57" s="1">
        <v>2.4461167361595928</v>
      </c>
      <c r="BD57" s="1">
        <v>2.3104609829035705</v>
      </c>
      <c r="BE57" s="1">
        <v>2</v>
      </c>
      <c r="BF57" s="1">
        <v>2</v>
      </c>
      <c r="BG57" s="1">
        <v>2</v>
      </c>
      <c r="BH57" s="1">
        <v>2</v>
      </c>
      <c r="BI57" s="1">
        <v>2</v>
      </c>
      <c r="BJ57" s="1">
        <v>2</v>
      </c>
      <c r="BK57" s="1">
        <v>2.1</v>
      </c>
      <c r="BL57" s="1">
        <v>2</v>
      </c>
      <c r="BM57" s="1">
        <v>2.5</v>
      </c>
      <c r="BN57" s="1">
        <v>2</v>
      </c>
      <c r="BO57" s="1">
        <v>2</v>
      </c>
      <c r="BP57" s="1">
        <v>2</v>
      </c>
      <c r="BQ57" s="1">
        <v>2</v>
      </c>
      <c r="BR57" s="1">
        <v>2</v>
      </c>
      <c r="BS57" s="1">
        <v>2</v>
      </c>
      <c r="BT57" s="1">
        <v>2</v>
      </c>
      <c r="BU57" s="1">
        <v>2</v>
      </c>
      <c r="BV57" s="1">
        <v>2.6</v>
      </c>
      <c r="BW57" s="1">
        <v>2</v>
      </c>
      <c r="BX57" s="2">
        <v>2.5657999999999999</v>
      </c>
      <c r="BY57" s="1">
        <v>2</v>
      </c>
      <c r="BZ57" s="2">
        <v>2.5657999999999999</v>
      </c>
      <c r="CA57" s="1">
        <v>2</v>
      </c>
      <c r="CB57" s="2">
        <v>2.5657999999999999</v>
      </c>
      <c r="CC57" s="1">
        <v>2</v>
      </c>
      <c r="CD57" s="1">
        <v>2</v>
      </c>
    </row>
    <row r="58" spans="1:82">
      <c r="A58" s="5">
        <v>2020</v>
      </c>
      <c r="B58" s="1">
        <v>2</v>
      </c>
      <c r="C58" s="1">
        <v>2</v>
      </c>
      <c r="D58" s="1">
        <v>2</v>
      </c>
      <c r="E58" s="1">
        <v>2</v>
      </c>
      <c r="F58" s="1">
        <v>2</v>
      </c>
      <c r="G58" s="1">
        <v>2</v>
      </c>
      <c r="H58" s="1">
        <v>2</v>
      </c>
      <c r="I58" s="1">
        <v>2</v>
      </c>
      <c r="J58" s="1">
        <v>2.9773908778813141</v>
      </c>
      <c r="K58" s="1">
        <v>2</v>
      </c>
      <c r="L58" s="1">
        <v>2</v>
      </c>
      <c r="M58" s="1">
        <v>2</v>
      </c>
      <c r="N58" s="1">
        <v>2</v>
      </c>
      <c r="O58" s="1">
        <v>2</v>
      </c>
      <c r="P58" s="1">
        <v>2</v>
      </c>
      <c r="Q58" s="1">
        <v>2</v>
      </c>
      <c r="R58" s="1">
        <v>1.9999999999999996</v>
      </c>
      <c r="S58" s="1">
        <v>2</v>
      </c>
      <c r="T58" s="1">
        <v>2</v>
      </c>
      <c r="U58" s="1">
        <v>2</v>
      </c>
      <c r="V58" s="1">
        <v>2</v>
      </c>
      <c r="W58" s="1">
        <v>2</v>
      </c>
      <c r="X58" s="1">
        <v>2</v>
      </c>
      <c r="Y58" s="1">
        <v>2</v>
      </c>
      <c r="Z58" s="1">
        <v>2.0000000000000004</v>
      </c>
      <c r="AA58" s="1">
        <v>0.46832634951934349</v>
      </c>
      <c r="AB58" s="1">
        <v>-0.7</v>
      </c>
      <c r="AC58" s="1">
        <v>2</v>
      </c>
      <c r="AD58" s="1">
        <v>2</v>
      </c>
      <c r="AE58" s="1">
        <v>2</v>
      </c>
      <c r="AF58" s="1">
        <v>1.9999999999999998</v>
      </c>
      <c r="AG58" s="1">
        <v>2</v>
      </c>
      <c r="AH58" s="1">
        <v>2</v>
      </c>
      <c r="AI58" s="1">
        <v>2</v>
      </c>
      <c r="AJ58" s="1">
        <v>2</v>
      </c>
      <c r="AK58" s="1">
        <v>2</v>
      </c>
      <c r="AL58" s="1">
        <v>1.9999999999999998</v>
      </c>
      <c r="AM58" s="1">
        <v>2</v>
      </c>
      <c r="AN58" s="1">
        <v>2</v>
      </c>
      <c r="AO58" s="1">
        <v>2</v>
      </c>
      <c r="AP58" s="1">
        <v>2</v>
      </c>
      <c r="AQ58" s="1">
        <v>2</v>
      </c>
      <c r="AR58" s="764">
        <v>1.9871651475202046</v>
      </c>
      <c r="AS58" s="1">
        <v>0.9042966230780326</v>
      </c>
      <c r="AT58" s="1">
        <v>1.0260472918210664</v>
      </c>
      <c r="AU58" s="1">
        <v>2.7274931906311326</v>
      </c>
      <c r="AV58" s="1">
        <v>2.6341788466190175</v>
      </c>
      <c r="AW58" s="1">
        <v>1.2238274966400287</v>
      </c>
      <c r="AX58" s="1">
        <v>1.7855656889327081</v>
      </c>
      <c r="AY58" s="1">
        <v>2</v>
      </c>
      <c r="AZ58" s="1">
        <v>2</v>
      </c>
      <c r="BA58" s="1">
        <v>2.7245821699034081</v>
      </c>
      <c r="BB58" s="1">
        <v>2.7342061081445928</v>
      </c>
      <c r="BC58" s="1">
        <v>1.42217678348484</v>
      </c>
      <c r="BD58" s="1">
        <v>1.804745269015535</v>
      </c>
      <c r="BE58" s="1">
        <v>2</v>
      </c>
      <c r="BF58" s="1">
        <v>2</v>
      </c>
      <c r="BG58" s="1">
        <v>2</v>
      </c>
      <c r="BH58" s="1">
        <v>2</v>
      </c>
      <c r="BI58" s="1">
        <v>2</v>
      </c>
      <c r="BJ58" s="1">
        <v>2</v>
      </c>
      <c r="BK58" s="1">
        <v>2.1</v>
      </c>
      <c r="BL58" s="1">
        <v>2</v>
      </c>
      <c r="BM58" s="1">
        <v>2.5</v>
      </c>
      <c r="BN58" s="1">
        <v>2</v>
      </c>
      <c r="BO58" s="1">
        <v>2</v>
      </c>
      <c r="BP58" s="1">
        <v>2</v>
      </c>
      <c r="BQ58" s="1">
        <v>2</v>
      </c>
      <c r="BR58" s="1">
        <v>2</v>
      </c>
      <c r="BS58" s="1">
        <v>2</v>
      </c>
      <c r="BT58" s="1">
        <v>2</v>
      </c>
      <c r="BU58" s="1">
        <v>2</v>
      </c>
      <c r="BV58" s="1">
        <v>2.6</v>
      </c>
      <c r="BW58" s="1">
        <v>2</v>
      </c>
      <c r="BX58" s="2">
        <v>2.5657999999999999</v>
      </c>
      <c r="BY58" s="1">
        <v>2</v>
      </c>
      <c r="BZ58" s="2">
        <v>2.5657999999999999</v>
      </c>
      <c r="CA58" s="1">
        <v>2</v>
      </c>
      <c r="CB58" s="2">
        <v>2.5657999999999999</v>
      </c>
      <c r="CC58" s="1">
        <v>2</v>
      </c>
      <c r="CD58" s="1">
        <v>2</v>
      </c>
    </row>
    <row r="59" spans="1:82">
      <c r="A59" s="5">
        <v>2021</v>
      </c>
      <c r="B59" s="1">
        <v>2</v>
      </c>
      <c r="C59" s="1">
        <v>2</v>
      </c>
      <c r="D59" s="1">
        <v>2</v>
      </c>
      <c r="E59" s="1">
        <v>2</v>
      </c>
      <c r="F59" s="1">
        <v>2</v>
      </c>
      <c r="G59" s="1">
        <v>2</v>
      </c>
      <c r="H59" s="1">
        <v>2</v>
      </c>
      <c r="I59" s="1">
        <v>2</v>
      </c>
      <c r="J59" s="1">
        <v>2.72215978499879</v>
      </c>
      <c r="K59" s="1">
        <v>2</v>
      </c>
      <c r="L59" s="1">
        <v>2</v>
      </c>
      <c r="M59" s="1">
        <v>2</v>
      </c>
      <c r="N59" s="1">
        <v>2</v>
      </c>
      <c r="O59" s="1">
        <v>2</v>
      </c>
      <c r="P59" s="1">
        <v>2</v>
      </c>
      <c r="Q59" s="1">
        <v>2</v>
      </c>
      <c r="R59" s="1">
        <v>2</v>
      </c>
      <c r="S59" s="1">
        <v>2</v>
      </c>
      <c r="T59" s="1">
        <v>2</v>
      </c>
      <c r="U59" s="1">
        <v>2</v>
      </c>
      <c r="V59" s="1">
        <v>2</v>
      </c>
      <c r="W59" s="1">
        <v>2</v>
      </c>
      <c r="X59" s="1">
        <v>2</v>
      </c>
      <c r="Y59" s="1">
        <v>2</v>
      </c>
      <c r="Z59" s="1">
        <v>1.9999999999999998</v>
      </c>
      <c r="AA59" s="1">
        <v>1.5749999999999931</v>
      </c>
      <c r="AB59" s="1">
        <v>-2.7</v>
      </c>
      <c r="AC59" s="1">
        <v>2</v>
      </c>
      <c r="AD59" s="1">
        <v>2</v>
      </c>
      <c r="AE59" s="1">
        <v>2</v>
      </c>
      <c r="AF59" s="1">
        <v>2</v>
      </c>
      <c r="AG59" s="1">
        <v>2</v>
      </c>
      <c r="AH59" s="1">
        <v>2</v>
      </c>
      <c r="AI59" s="1">
        <v>2</v>
      </c>
      <c r="AJ59" s="1">
        <v>2</v>
      </c>
      <c r="AK59" s="1">
        <v>2</v>
      </c>
      <c r="AL59" s="1">
        <v>1.9999999999999998</v>
      </c>
      <c r="AM59" s="1">
        <v>2</v>
      </c>
      <c r="AN59" s="1">
        <v>2</v>
      </c>
      <c r="AO59" s="1">
        <v>2</v>
      </c>
      <c r="AP59" s="1">
        <v>2</v>
      </c>
      <c r="AQ59" s="1">
        <v>2</v>
      </c>
      <c r="AR59" s="764">
        <v>1.9960215326866222</v>
      </c>
      <c r="AS59" s="1">
        <v>1.4237668931093019</v>
      </c>
      <c r="AT59" s="1">
        <v>1.7367210998027973</v>
      </c>
      <c r="AU59" s="1">
        <v>2.5290890700681605</v>
      </c>
      <c r="AV59" s="1">
        <v>2.4671472738707707</v>
      </c>
      <c r="AW59" s="1">
        <v>1.2184860647104168</v>
      </c>
      <c r="AX59" s="1">
        <v>1.940499999999999</v>
      </c>
      <c r="AY59" s="1">
        <v>2</v>
      </c>
      <c r="AZ59" s="1">
        <v>2</v>
      </c>
      <c r="BA59" s="1">
        <v>2.5218696349627239</v>
      </c>
      <c r="BB59" s="1">
        <v>2.527374759865034</v>
      </c>
      <c r="BC59" s="1">
        <v>1.7419075862883475</v>
      </c>
      <c r="BD59" s="1">
        <v>1.8790790366350059</v>
      </c>
      <c r="BE59" s="1">
        <v>2</v>
      </c>
      <c r="BF59" s="1">
        <v>2</v>
      </c>
      <c r="BG59" s="1">
        <v>2</v>
      </c>
      <c r="BH59" s="1">
        <v>2</v>
      </c>
      <c r="BI59" s="1">
        <v>2</v>
      </c>
      <c r="BJ59" s="1">
        <v>2</v>
      </c>
      <c r="BK59" s="1">
        <v>2.1</v>
      </c>
      <c r="BL59" s="1">
        <v>2</v>
      </c>
      <c r="BM59" s="1">
        <v>2.5</v>
      </c>
      <c r="BN59" s="1">
        <v>2</v>
      </c>
      <c r="BO59" s="1">
        <v>2</v>
      </c>
      <c r="BP59" s="1">
        <v>2</v>
      </c>
      <c r="BQ59" s="1">
        <v>2</v>
      </c>
      <c r="BR59" s="1">
        <v>2</v>
      </c>
      <c r="BS59" s="1">
        <v>2</v>
      </c>
      <c r="BT59" s="1">
        <v>2</v>
      </c>
      <c r="BU59" s="1">
        <v>2</v>
      </c>
      <c r="BV59" s="1">
        <v>2.6</v>
      </c>
      <c r="BW59" s="1">
        <v>2</v>
      </c>
      <c r="BX59" s="2">
        <v>2.5657999999999999</v>
      </c>
      <c r="BY59" s="1">
        <v>2</v>
      </c>
      <c r="BZ59" s="2">
        <v>2.5657999999999999</v>
      </c>
      <c r="CA59" s="1">
        <v>2</v>
      </c>
      <c r="CB59" s="2">
        <v>2.5657999999999999</v>
      </c>
      <c r="CC59" s="1">
        <v>2</v>
      </c>
      <c r="CD59" s="1">
        <v>2</v>
      </c>
    </row>
    <row r="60" spans="1:82">
      <c r="A60" s="5">
        <v>2022</v>
      </c>
      <c r="B60" s="1">
        <v>2</v>
      </c>
      <c r="C60" s="1">
        <v>2</v>
      </c>
      <c r="D60" s="1">
        <v>2</v>
      </c>
      <c r="E60" s="1">
        <v>2</v>
      </c>
      <c r="F60" s="1">
        <v>2</v>
      </c>
      <c r="G60" s="1">
        <v>2</v>
      </c>
      <c r="H60" s="1">
        <v>2</v>
      </c>
      <c r="I60" s="1">
        <v>2</v>
      </c>
      <c r="J60" s="1">
        <v>2.6000000000000023</v>
      </c>
      <c r="K60" s="1">
        <v>2</v>
      </c>
      <c r="L60" s="1">
        <v>2</v>
      </c>
      <c r="M60" s="1">
        <v>2</v>
      </c>
      <c r="N60" s="1">
        <v>2</v>
      </c>
      <c r="O60" s="1">
        <v>2</v>
      </c>
      <c r="P60" s="1">
        <v>2</v>
      </c>
      <c r="Q60" s="1">
        <v>2</v>
      </c>
      <c r="R60" s="1">
        <v>2</v>
      </c>
      <c r="S60" s="1">
        <v>2</v>
      </c>
      <c r="T60" s="1">
        <v>2</v>
      </c>
      <c r="U60" s="1">
        <v>2</v>
      </c>
      <c r="V60" s="1">
        <v>2</v>
      </c>
      <c r="W60" s="1">
        <v>2</v>
      </c>
      <c r="X60" s="1">
        <v>2</v>
      </c>
      <c r="Y60" s="1">
        <v>2</v>
      </c>
      <c r="Z60" s="1">
        <v>1.9999999999999998</v>
      </c>
      <c r="AA60" s="1">
        <v>2.0999999999999908</v>
      </c>
      <c r="AB60" s="1">
        <v>-1</v>
      </c>
      <c r="AC60" s="1">
        <v>2</v>
      </c>
      <c r="AD60" s="1">
        <v>2</v>
      </c>
      <c r="AE60" s="1">
        <v>2</v>
      </c>
      <c r="AF60" s="1">
        <v>1.9999999999999998</v>
      </c>
      <c r="AG60" s="1">
        <v>2</v>
      </c>
      <c r="AH60" s="1">
        <v>2</v>
      </c>
      <c r="AI60" s="1">
        <v>2</v>
      </c>
      <c r="AJ60" s="1">
        <v>2</v>
      </c>
      <c r="AK60" s="1">
        <v>2</v>
      </c>
      <c r="AL60" s="1">
        <v>1.9999999999999998</v>
      </c>
      <c r="AM60" s="1">
        <v>2</v>
      </c>
      <c r="AN60" s="1">
        <v>2</v>
      </c>
      <c r="AO60" s="1">
        <v>2</v>
      </c>
      <c r="AP60" s="1">
        <v>2</v>
      </c>
      <c r="AQ60" s="1">
        <v>2</v>
      </c>
      <c r="AR60" s="764">
        <v>2.0010688994142587</v>
      </c>
      <c r="AS60" s="1">
        <v>1.8448252092996336</v>
      </c>
      <c r="AT60" s="1">
        <v>2.0607200548704854</v>
      </c>
      <c r="AU60" s="1">
        <v>2.4350991289465136</v>
      </c>
      <c r="AV60" s="1">
        <v>2.384911560290738</v>
      </c>
      <c r="AW60" s="1">
        <v>1.6045517427365708</v>
      </c>
      <c r="AX60" s="1">
        <v>2.0139999999999989</v>
      </c>
      <c r="AY60" s="1">
        <v>2</v>
      </c>
      <c r="AZ60" s="1">
        <v>2</v>
      </c>
      <c r="BA60" s="1">
        <v>2.4220058930941475</v>
      </c>
      <c r="BB60" s="1">
        <v>2.4276383090199563</v>
      </c>
      <c r="BC60" s="1">
        <v>1.9660139252215325</v>
      </c>
      <c r="BD60" s="1">
        <v>1.9621521633001759</v>
      </c>
      <c r="BE60" s="1">
        <v>2</v>
      </c>
      <c r="BF60" s="1">
        <v>2</v>
      </c>
      <c r="BG60" s="1">
        <v>2</v>
      </c>
      <c r="BH60" s="1">
        <v>2</v>
      </c>
      <c r="BI60" s="1">
        <v>2</v>
      </c>
      <c r="BJ60" s="1">
        <v>2</v>
      </c>
      <c r="BK60" s="1">
        <v>2.1</v>
      </c>
      <c r="BL60" s="1">
        <v>2</v>
      </c>
      <c r="BM60" s="1">
        <v>2.5</v>
      </c>
      <c r="BN60" s="1">
        <v>2</v>
      </c>
      <c r="BO60" s="1">
        <v>2</v>
      </c>
      <c r="BP60" s="1">
        <v>2</v>
      </c>
      <c r="BQ60" s="1">
        <v>2</v>
      </c>
      <c r="BR60" s="1">
        <v>2</v>
      </c>
      <c r="BS60" s="1">
        <v>2</v>
      </c>
      <c r="BT60" s="1">
        <v>2</v>
      </c>
      <c r="BU60" s="1">
        <v>2</v>
      </c>
      <c r="BV60" s="1">
        <v>2.6</v>
      </c>
      <c r="BW60" s="1">
        <v>2</v>
      </c>
      <c r="BX60" s="2">
        <v>2.5657999999999999</v>
      </c>
      <c r="BY60" s="1">
        <v>2</v>
      </c>
      <c r="BZ60" s="2">
        <v>2.5657999999999999</v>
      </c>
      <c r="CA60" s="1">
        <v>2</v>
      </c>
      <c r="CB60" s="2">
        <v>2.5657999999999999</v>
      </c>
      <c r="CC60" s="1">
        <v>2</v>
      </c>
      <c r="CD60" s="1">
        <v>2</v>
      </c>
    </row>
    <row r="61" spans="1:82">
      <c r="A61" s="5">
        <v>2023</v>
      </c>
      <c r="B61" s="1">
        <v>2</v>
      </c>
      <c r="C61" s="1">
        <v>2</v>
      </c>
      <c r="D61" s="1">
        <v>2</v>
      </c>
      <c r="E61" s="1">
        <v>2</v>
      </c>
      <c r="F61" s="1">
        <v>2</v>
      </c>
      <c r="G61" s="1">
        <v>2</v>
      </c>
      <c r="H61" s="1">
        <v>2</v>
      </c>
      <c r="I61" s="1">
        <v>2</v>
      </c>
      <c r="J61" s="1">
        <v>2.6000000000000023</v>
      </c>
      <c r="K61" s="1">
        <v>2</v>
      </c>
      <c r="L61" s="1">
        <v>2</v>
      </c>
      <c r="M61" s="1">
        <v>2</v>
      </c>
      <c r="N61" s="1">
        <v>2</v>
      </c>
      <c r="O61" s="1">
        <v>2</v>
      </c>
      <c r="P61" s="1">
        <v>2</v>
      </c>
      <c r="Q61" s="1">
        <v>2</v>
      </c>
      <c r="R61" s="1">
        <v>2</v>
      </c>
      <c r="S61" s="1">
        <v>2</v>
      </c>
      <c r="T61" s="1">
        <v>2</v>
      </c>
      <c r="U61" s="1">
        <v>2</v>
      </c>
      <c r="V61" s="1">
        <v>2</v>
      </c>
      <c r="W61" s="1">
        <v>2</v>
      </c>
      <c r="X61" s="1">
        <v>2</v>
      </c>
      <c r="Y61" s="1">
        <v>2</v>
      </c>
      <c r="Z61" s="1">
        <v>1.9999999999999998</v>
      </c>
      <c r="AA61" s="1">
        <v>2.0999999999999908</v>
      </c>
      <c r="AB61" s="1">
        <v>3.2</v>
      </c>
      <c r="AC61" s="1">
        <v>2</v>
      </c>
      <c r="AD61" s="1">
        <v>2</v>
      </c>
      <c r="AE61" s="1">
        <v>2</v>
      </c>
      <c r="AF61" s="1">
        <v>2</v>
      </c>
      <c r="AG61" s="1">
        <v>2</v>
      </c>
      <c r="AH61" s="1">
        <v>2</v>
      </c>
      <c r="AI61" s="1">
        <v>2</v>
      </c>
      <c r="AJ61" s="1">
        <v>2</v>
      </c>
      <c r="AK61" s="1">
        <v>2</v>
      </c>
      <c r="AL61" s="1">
        <v>1.9999999999999998</v>
      </c>
      <c r="AM61" s="1">
        <v>2</v>
      </c>
      <c r="AN61" s="1">
        <v>2</v>
      </c>
      <c r="AO61" s="1">
        <v>2</v>
      </c>
      <c r="AP61" s="1">
        <v>2</v>
      </c>
      <c r="AQ61" s="1">
        <v>2</v>
      </c>
      <c r="AR61" s="764">
        <v>2.0010759639933715</v>
      </c>
      <c r="AS61" s="1">
        <v>2.1418810732018505</v>
      </c>
      <c r="AT61" s="1">
        <v>2.0615800334227061</v>
      </c>
      <c r="AU61" s="1">
        <v>2.431116822971755</v>
      </c>
      <c r="AV61" s="1">
        <v>2.3829303346675843</v>
      </c>
      <c r="AW61" s="1">
        <v>2.1971348586219772</v>
      </c>
      <c r="AX61" s="1">
        <v>2.0139999999999989</v>
      </c>
      <c r="AY61" s="1">
        <v>2</v>
      </c>
      <c r="AZ61" s="1">
        <v>2</v>
      </c>
      <c r="BA61" s="1">
        <v>2.4112285601017454</v>
      </c>
      <c r="BB61" s="1">
        <v>2.4154270154792838</v>
      </c>
      <c r="BC61" s="1">
        <v>2.0559924044938027</v>
      </c>
      <c r="BD61" s="1">
        <v>2.0271083325557515</v>
      </c>
      <c r="BE61" s="1">
        <v>2</v>
      </c>
      <c r="BF61" s="1">
        <v>2</v>
      </c>
      <c r="BG61" s="1">
        <v>2</v>
      </c>
      <c r="BH61" s="1">
        <v>2</v>
      </c>
      <c r="BI61" s="1">
        <v>2</v>
      </c>
      <c r="BJ61" s="1">
        <v>2</v>
      </c>
      <c r="BK61" s="1">
        <v>2.1</v>
      </c>
      <c r="BL61" s="1">
        <v>2</v>
      </c>
      <c r="BM61" s="1">
        <v>2.5</v>
      </c>
      <c r="BN61" s="1">
        <v>2</v>
      </c>
      <c r="BO61" s="1">
        <v>2</v>
      </c>
      <c r="BP61" s="1">
        <v>2</v>
      </c>
      <c r="BQ61" s="1">
        <v>2</v>
      </c>
      <c r="BR61" s="1">
        <v>2</v>
      </c>
      <c r="BS61" s="1">
        <v>2</v>
      </c>
      <c r="BT61" s="1">
        <v>2</v>
      </c>
      <c r="BU61" s="1">
        <v>2</v>
      </c>
      <c r="BV61" s="1">
        <v>2.6</v>
      </c>
      <c r="BW61" s="1">
        <v>2</v>
      </c>
      <c r="BX61" s="2">
        <v>2.5657999999999999</v>
      </c>
      <c r="BY61" s="1">
        <v>2</v>
      </c>
      <c r="BZ61" s="2">
        <v>2.5657999999999999</v>
      </c>
      <c r="CA61" s="1">
        <v>2</v>
      </c>
      <c r="CB61" s="2">
        <v>2.5657999999999999</v>
      </c>
      <c r="CC61" s="1">
        <v>2</v>
      </c>
      <c r="CD61" s="1">
        <v>2</v>
      </c>
    </row>
    <row r="62" spans="1:82">
      <c r="A62" s="5">
        <v>2024</v>
      </c>
      <c r="B62" s="1">
        <v>2</v>
      </c>
      <c r="C62" s="1">
        <v>2</v>
      </c>
      <c r="D62" s="1">
        <v>2</v>
      </c>
      <c r="E62" s="1">
        <v>2</v>
      </c>
      <c r="F62" s="1">
        <v>2</v>
      </c>
      <c r="G62" s="1">
        <v>2</v>
      </c>
      <c r="H62" s="1">
        <v>2</v>
      </c>
      <c r="I62" s="1">
        <v>2</v>
      </c>
      <c r="J62" s="1">
        <v>2.6000000000000023</v>
      </c>
      <c r="K62" s="1">
        <v>2</v>
      </c>
      <c r="L62" s="1">
        <v>2</v>
      </c>
      <c r="M62" s="1">
        <v>2</v>
      </c>
      <c r="N62" s="1">
        <v>2</v>
      </c>
      <c r="O62" s="1">
        <v>2</v>
      </c>
      <c r="P62" s="1">
        <v>2</v>
      </c>
      <c r="Q62" s="1">
        <v>2</v>
      </c>
      <c r="R62" s="1">
        <v>2</v>
      </c>
      <c r="S62" s="1">
        <v>2</v>
      </c>
      <c r="T62" s="1">
        <v>2</v>
      </c>
      <c r="U62" s="1">
        <v>2</v>
      </c>
      <c r="V62" s="1">
        <v>2</v>
      </c>
      <c r="W62" s="1">
        <v>2</v>
      </c>
      <c r="X62" s="1">
        <v>2</v>
      </c>
      <c r="Y62" s="1">
        <v>2</v>
      </c>
      <c r="Z62" s="1">
        <v>1.9999999999999998</v>
      </c>
      <c r="AA62" s="1">
        <v>2.0999999999999908</v>
      </c>
      <c r="AB62" s="1">
        <v>1.7</v>
      </c>
      <c r="AC62" s="1">
        <v>2</v>
      </c>
      <c r="AD62" s="1">
        <v>2</v>
      </c>
      <c r="AE62" s="1">
        <v>2</v>
      </c>
      <c r="AF62" s="1">
        <v>2</v>
      </c>
      <c r="AG62" s="1">
        <v>2</v>
      </c>
      <c r="AH62" s="1">
        <v>2</v>
      </c>
      <c r="AI62" s="1">
        <v>2</v>
      </c>
      <c r="AJ62" s="1">
        <v>2</v>
      </c>
      <c r="AK62" s="1">
        <v>2</v>
      </c>
      <c r="AL62" s="1">
        <v>1.9999999999999998</v>
      </c>
      <c r="AM62" s="1">
        <v>2</v>
      </c>
      <c r="AN62" s="1">
        <v>2</v>
      </c>
      <c r="AO62" s="1">
        <v>2</v>
      </c>
      <c r="AP62" s="1">
        <v>2</v>
      </c>
      <c r="AQ62" s="1">
        <v>2</v>
      </c>
      <c r="AR62" s="764">
        <v>2.0010759639933715</v>
      </c>
      <c r="AS62" s="1">
        <v>2.0360751639547923</v>
      </c>
      <c r="AT62" s="1">
        <v>2.0615800334227061</v>
      </c>
      <c r="AU62" s="1">
        <v>2.431116822971755</v>
      </c>
      <c r="AV62" s="1">
        <v>2.3829303346675843</v>
      </c>
      <c r="AW62" s="1">
        <v>1.9857026158622659</v>
      </c>
      <c r="AX62" s="1">
        <v>2.0139999999999989</v>
      </c>
      <c r="AY62" s="1">
        <v>2</v>
      </c>
      <c r="AZ62" s="1">
        <v>2</v>
      </c>
      <c r="BA62" s="1">
        <v>2.4112285601017454</v>
      </c>
      <c r="BB62" s="1">
        <v>2.4154270154792838</v>
      </c>
      <c r="BC62" s="1">
        <v>2.0243987566445454</v>
      </c>
      <c r="BD62" s="1">
        <v>2.0041989362694772</v>
      </c>
      <c r="BE62" s="1">
        <v>2</v>
      </c>
      <c r="BF62" s="1">
        <v>2</v>
      </c>
      <c r="BG62" s="1">
        <v>2</v>
      </c>
      <c r="BH62" s="1">
        <v>2</v>
      </c>
      <c r="BI62" s="1">
        <v>2</v>
      </c>
      <c r="BJ62" s="1">
        <v>2</v>
      </c>
      <c r="BK62" s="1">
        <v>2.1</v>
      </c>
      <c r="BL62" s="1">
        <v>2</v>
      </c>
      <c r="BM62" s="1">
        <v>2.5</v>
      </c>
      <c r="BN62" s="1">
        <v>2</v>
      </c>
      <c r="BO62" s="1">
        <v>2</v>
      </c>
      <c r="BP62" s="1">
        <v>2</v>
      </c>
      <c r="BQ62" s="1">
        <v>2</v>
      </c>
      <c r="BR62" s="1">
        <v>2</v>
      </c>
      <c r="BS62" s="1">
        <v>2</v>
      </c>
      <c r="BT62" s="1">
        <v>2</v>
      </c>
      <c r="BU62" s="1">
        <v>2</v>
      </c>
      <c r="BV62" s="1">
        <v>2.6</v>
      </c>
      <c r="BW62" s="1">
        <v>2</v>
      </c>
      <c r="BX62" s="2">
        <v>2.5657999999999999</v>
      </c>
      <c r="BY62" s="1">
        <v>2</v>
      </c>
      <c r="BZ62" s="2">
        <v>2.5657999999999999</v>
      </c>
      <c r="CA62" s="1">
        <v>2</v>
      </c>
      <c r="CB62" s="2">
        <v>2.5657999999999999</v>
      </c>
      <c r="CC62" s="1">
        <v>2</v>
      </c>
      <c r="CD62" s="1">
        <v>2</v>
      </c>
    </row>
    <row r="63" spans="1:82">
      <c r="A63" s="5">
        <v>2025</v>
      </c>
      <c r="B63" s="1">
        <v>2</v>
      </c>
      <c r="C63" s="1">
        <v>2</v>
      </c>
      <c r="D63" s="1">
        <v>2</v>
      </c>
      <c r="E63" s="1">
        <v>2</v>
      </c>
      <c r="F63" s="1">
        <v>2</v>
      </c>
      <c r="G63" s="1">
        <v>2</v>
      </c>
      <c r="H63" s="1">
        <v>2</v>
      </c>
      <c r="I63" s="1">
        <v>2</v>
      </c>
      <c r="J63" s="1">
        <v>2.6000000000000023</v>
      </c>
      <c r="K63" s="1">
        <v>2</v>
      </c>
      <c r="L63" s="1">
        <v>2</v>
      </c>
      <c r="M63" s="1">
        <v>2</v>
      </c>
      <c r="N63" s="1">
        <v>2</v>
      </c>
      <c r="O63" s="1">
        <v>2</v>
      </c>
      <c r="P63" s="1">
        <v>2</v>
      </c>
      <c r="Q63" s="1">
        <v>2</v>
      </c>
      <c r="R63" s="1">
        <v>2</v>
      </c>
      <c r="S63" s="1">
        <v>2</v>
      </c>
      <c r="T63" s="1">
        <v>2</v>
      </c>
      <c r="U63" s="1">
        <v>2</v>
      </c>
      <c r="V63" s="1">
        <v>2</v>
      </c>
      <c r="W63" s="1">
        <v>2</v>
      </c>
      <c r="X63" s="1">
        <v>2</v>
      </c>
      <c r="Y63" s="1">
        <v>2</v>
      </c>
      <c r="Z63" s="1">
        <v>1.9999999999999998</v>
      </c>
      <c r="AA63" s="1">
        <v>2.0999999999999908</v>
      </c>
      <c r="AB63" s="1">
        <v>2.5</v>
      </c>
      <c r="AC63" s="1">
        <v>2</v>
      </c>
      <c r="AD63" s="1">
        <v>2</v>
      </c>
      <c r="AE63" s="1">
        <v>2</v>
      </c>
      <c r="AF63" s="1">
        <v>2</v>
      </c>
      <c r="AG63" s="1">
        <v>2</v>
      </c>
      <c r="AH63" s="1">
        <v>2</v>
      </c>
      <c r="AI63" s="1">
        <v>2</v>
      </c>
      <c r="AJ63" s="1">
        <v>2</v>
      </c>
      <c r="AK63" s="1">
        <v>2</v>
      </c>
      <c r="AL63" s="1">
        <v>1.9999999999999998</v>
      </c>
      <c r="AM63" s="1">
        <v>2</v>
      </c>
      <c r="AN63" s="1">
        <v>2</v>
      </c>
      <c r="AO63" s="1">
        <v>2</v>
      </c>
      <c r="AP63" s="1">
        <v>2</v>
      </c>
      <c r="AQ63" s="1">
        <v>2</v>
      </c>
      <c r="AR63" s="764">
        <v>2.0010759639933715</v>
      </c>
      <c r="AS63" s="1">
        <v>2.0925049822198902</v>
      </c>
      <c r="AT63" s="1">
        <v>2.0615800334227061</v>
      </c>
      <c r="AU63" s="1">
        <v>2.431116822971755</v>
      </c>
      <c r="AV63" s="1">
        <v>2.3829303346675843</v>
      </c>
      <c r="AW63" s="1">
        <v>2.0984664786674454</v>
      </c>
      <c r="AX63" s="1">
        <v>2.0139999999999989</v>
      </c>
      <c r="AY63" s="1">
        <v>2</v>
      </c>
      <c r="AZ63" s="1">
        <v>2</v>
      </c>
      <c r="BA63" s="1">
        <v>2.4112285601017454</v>
      </c>
      <c r="BB63" s="1">
        <v>2.4154270154792838</v>
      </c>
      <c r="BC63" s="1">
        <v>2.0412487021641494</v>
      </c>
      <c r="BD63" s="1">
        <v>2.0164172809554901</v>
      </c>
      <c r="BE63" s="1">
        <v>2</v>
      </c>
      <c r="BF63" s="1">
        <v>2</v>
      </c>
      <c r="BG63" s="1">
        <v>2</v>
      </c>
      <c r="BH63" s="1">
        <v>2</v>
      </c>
      <c r="BI63" s="1">
        <v>2</v>
      </c>
      <c r="BJ63" s="1">
        <v>2</v>
      </c>
      <c r="BK63" s="1">
        <v>2.1</v>
      </c>
      <c r="BL63" s="1">
        <v>2</v>
      </c>
      <c r="BM63" s="1">
        <v>2.5</v>
      </c>
      <c r="BN63" s="1">
        <v>2</v>
      </c>
      <c r="BO63" s="1">
        <v>2</v>
      </c>
      <c r="BP63" s="1">
        <v>2</v>
      </c>
      <c r="BQ63" s="1">
        <v>2</v>
      </c>
      <c r="BR63" s="1">
        <v>2</v>
      </c>
      <c r="BS63" s="1">
        <v>2</v>
      </c>
      <c r="BT63" s="1">
        <v>2</v>
      </c>
      <c r="BU63" s="1">
        <v>2</v>
      </c>
      <c r="BV63" s="1">
        <v>2.6</v>
      </c>
      <c r="BW63" s="1">
        <v>2</v>
      </c>
      <c r="BX63" s="2">
        <v>2.5657999999999999</v>
      </c>
      <c r="BY63" s="1">
        <v>2</v>
      </c>
      <c r="BZ63" s="2">
        <v>2.5657999999999999</v>
      </c>
      <c r="CA63" s="1">
        <v>2</v>
      </c>
      <c r="CB63" s="2">
        <v>2.5657999999999999</v>
      </c>
      <c r="CC63" s="1">
        <v>2</v>
      </c>
      <c r="CD63" s="1">
        <v>2</v>
      </c>
    </row>
  </sheetData>
  <protectedRanges>
    <protectedRange sqref="BE13 BE15:BE63" name="Range1_1"/>
  </protectedRanges>
  <mergeCells count="1">
    <mergeCell ref="B2:O2"/>
  </mergeCells>
  <phoneticPr fontId="0" type="noConversion"/>
  <printOptions gridLines="1"/>
  <pageMargins left="0" right="0" top="0.17" bottom="0.16" header="0.5" footer="0.5"/>
  <pageSetup scale="25" pageOrder="overThenDown"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E73"/>
  <sheetViews>
    <sheetView workbookViewId="0">
      <pane xSplit="1" ySplit="4" topLeftCell="B5" activePane="bottomRight" state="frozen"/>
      <selection sqref="A1:A3"/>
      <selection pane="topRight" sqref="A1:A3"/>
      <selection pane="bottomLeft" sqref="A1:A3"/>
      <selection pane="bottomRight" activeCell="E63" sqref="E63"/>
    </sheetView>
  </sheetViews>
  <sheetFormatPr defaultRowHeight="12.75"/>
  <cols>
    <col min="1" max="1" width="7.5703125" style="5" customWidth="1"/>
    <col min="2" max="8" width="6.5703125" style="2" customWidth="1"/>
    <col min="9" max="27" width="6.5703125" customWidth="1"/>
    <col min="28" max="28" width="7" customWidth="1"/>
    <col min="29" max="37" width="6.5703125" customWidth="1"/>
    <col min="38" max="43" width="6.42578125" customWidth="1"/>
    <col min="44" max="44" width="6.42578125" style="87" customWidth="1"/>
    <col min="45" max="59" width="6.42578125" customWidth="1"/>
    <col min="60" max="60" width="6.7109375" customWidth="1"/>
    <col min="61" max="62" width="6.42578125" customWidth="1"/>
    <col min="63" max="63" width="7.5703125" customWidth="1"/>
    <col min="64" max="64" width="8.42578125" customWidth="1"/>
    <col min="65" max="65" width="7.140625" customWidth="1"/>
    <col min="66" max="66" width="6.42578125" customWidth="1"/>
    <col min="67" max="67" width="7.7109375" customWidth="1"/>
    <col min="68" max="70" width="6.42578125" customWidth="1"/>
    <col min="71" max="71" width="7.5703125" customWidth="1"/>
    <col min="72" max="72" width="6.42578125" customWidth="1"/>
    <col min="73" max="73" width="9.28515625" customWidth="1"/>
    <col min="74" max="74" width="6.42578125" customWidth="1"/>
    <col min="75" max="75" width="7.42578125" customWidth="1"/>
    <col min="76" max="76" width="9.42578125" customWidth="1"/>
    <col min="77" max="82" width="9.28515625" customWidth="1"/>
    <col min="83" max="84" width="6.42578125" customWidth="1"/>
  </cols>
  <sheetData>
    <row r="1" spans="1:83">
      <c r="A1" s="4" t="s">
        <v>137</v>
      </c>
      <c r="F1" s="2" t="s">
        <v>138</v>
      </c>
      <c r="I1" s="125" t="s">
        <v>749</v>
      </c>
    </row>
    <row r="2" spans="1:83" ht="29.25" customHeight="1">
      <c r="A2" s="120" t="s">
        <v>210</v>
      </c>
      <c r="B2" s="858" t="s">
        <v>270</v>
      </c>
      <c r="C2" s="858"/>
      <c r="D2" s="858"/>
      <c r="E2" s="858"/>
      <c r="F2" s="858"/>
      <c r="G2" s="858"/>
      <c r="H2" s="858"/>
      <c r="I2" s="858"/>
      <c r="J2" s="858"/>
      <c r="K2" s="858"/>
      <c r="L2" s="858"/>
      <c r="M2" s="858"/>
      <c r="N2" s="858"/>
      <c r="O2" s="858"/>
      <c r="T2" s="11"/>
      <c r="AR2" s="87" t="s">
        <v>195</v>
      </c>
      <c r="BE2" t="s">
        <v>423</v>
      </c>
    </row>
    <row r="3" spans="1:83">
      <c r="A3" s="30"/>
      <c r="BE3" s="184" t="s">
        <v>301</v>
      </c>
      <c r="BI3" s="243"/>
    </row>
    <row r="4" spans="1:83" s="22" customFormat="1" ht="64.5" customHeight="1">
      <c r="A4" s="20"/>
      <c r="B4" s="22" t="s">
        <v>88</v>
      </c>
      <c r="C4" s="22" t="s">
        <v>3</v>
      </c>
      <c r="D4" s="22" t="s">
        <v>89</v>
      </c>
      <c r="E4" s="22" t="s">
        <v>4</v>
      </c>
      <c r="F4" s="22" t="s">
        <v>5</v>
      </c>
      <c r="G4" s="22" t="s">
        <v>6</v>
      </c>
      <c r="H4" s="22" t="s">
        <v>7</v>
      </c>
      <c r="I4" s="22" t="s">
        <v>8</v>
      </c>
      <c r="J4" s="22" t="s">
        <v>9</v>
      </c>
      <c r="K4" s="22" t="s">
        <v>250</v>
      </c>
      <c r="L4" s="22" t="s">
        <v>144</v>
      </c>
      <c r="M4" s="22" t="s">
        <v>196</v>
      </c>
      <c r="N4" s="22" t="s">
        <v>192</v>
      </c>
      <c r="O4" s="22" t="s">
        <v>11</v>
      </c>
      <c r="P4" s="22" t="s">
        <v>92</v>
      </c>
      <c r="Q4" s="22" t="s">
        <v>14</v>
      </c>
      <c r="R4" s="22" t="s">
        <v>16</v>
      </c>
      <c r="S4" s="22" t="s">
        <v>608</v>
      </c>
      <c r="T4" s="22" t="s">
        <v>146</v>
      </c>
      <c r="U4" s="22" t="s">
        <v>235</v>
      </c>
      <c r="V4" s="22" t="s">
        <v>13</v>
      </c>
      <c r="W4" s="22" t="s">
        <v>15</v>
      </c>
      <c r="X4" s="22" t="s">
        <v>17</v>
      </c>
      <c r="Y4" s="22" t="s">
        <v>19</v>
      </c>
      <c r="Z4" s="22" t="s">
        <v>20</v>
      </c>
      <c r="AA4" s="22" t="s">
        <v>21</v>
      </c>
      <c r="AB4" s="96" t="s">
        <v>650</v>
      </c>
      <c r="AC4" s="22" t="s">
        <v>22</v>
      </c>
      <c r="AD4" s="22" t="s">
        <v>90</v>
      </c>
      <c r="AE4" s="22" t="s">
        <v>25</v>
      </c>
      <c r="AF4" s="22" t="s">
        <v>609</v>
      </c>
      <c r="AG4" s="22" t="s">
        <v>148</v>
      </c>
      <c r="AH4" s="22" t="s">
        <v>237</v>
      </c>
      <c r="AI4" s="22" t="s">
        <v>23</v>
      </c>
      <c r="AJ4" s="22" t="s">
        <v>610</v>
      </c>
      <c r="AK4" s="22" t="s">
        <v>149</v>
      </c>
      <c r="AL4" s="22" t="s">
        <v>238</v>
      </c>
      <c r="AM4" s="22" t="s">
        <v>611</v>
      </c>
      <c r="AN4" s="160" t="s">
        <v>240</v>
      </c>
      <c r="AO4" s="160" t="s">
        <v>241</v>
      </c>
      <c r="AP4" s="181" t="s">
        <v>308</v>
      </c>
      <c r="AQ4" s="181" t="s">
        <v>309</v>
      </c>
      <c r="AR4" s="91" t="s">
        <v>108</v>
      </c>
      <c r="AS4" s="709" t="s">
        <v>117</v>
      </c>
      <c r="AT4" s="709" t="s">
        <v>118</v>
      </c>
      <c r="AU4" s="709" t="s">
        <v>109</v>
      </c>
      <c r="AV4" s="709" t="s">
        <v>110</v>
      </c>
      <c r="AW4" s="709" t="s">
        <v>111</v>
      </c>
      <c r="AX4" s="709" t="s">
        <v>100</v>
      </c>
      <c r="AY4" s="709" t="s">
        <v>101</v>
      </c>
      <c r="AZ4" s="709" t="s">
        <v>112</v>
      </c>
      <c r="BA4" s="709" t="s">
        <v>113</v>
      </c>
      <c r="BB4" s="709" t="s">
        <v>114</v>
      </c>
      <c r="BC4" s="709" t="s">
        <v>115</v>
      </c>
      <c r="BD4" s="709" t="s">
        <v>116</v>
      </c>
      <c r="BE4" s="710" t="s">
        <v>310</v>
      </c>
      <c r="BF4" s="710" t="s">
        <v>312</v>
      </c>
      <c r="BG4" s="710" t="s">
        <v>314</v>
      </c>
      <c r="BH4" s="710" t="s">
        <v>316</v>
      </c>
      <c r="BI4" s="710" t="s">
        <v>318</v>
      </c>
      <c r="BJ4" s="710" t="s">
        <v>319</v>
      </c>
      <c r="BK4" s="710" t="s">
        <v>321</v>
      </c>
      <c r="BL4" s="710" t="s">
        <v>322</v>
      </c>
      <c r="BM4" s="710" t="s">
        <v>324</v>
      </c>
      <c r="BN4" s="710" t="s">
        <v>325</v>
      </c>
      <c r="BO4" s="710" t="s">
        <v>327</v>
      </c>
      <c r="BP4" s="710" t="s">
        <v>329</v>
      </c>
      <c r="BQ4" s="710" t="s">
        <v>331</v>
      </c>
      <c r="BR4" s="710" t="s">
        <v>333</v>
      </c>
      <c r="BS4" s="710" t="s">
        <v>335</v>
      </c>
      <c r="BT4" s="710" t="s">
        <v>337</v>
      </c>
      <c r="BU4" s="710" t="s">
        <v>339</v>
      </c>
      <c r="BV4" s="710" t="s">
        <v>341</v>
      </c>
      <c r="BW4" s="710" t="s">
        <v>342</v>
      </c>
      <c r="BX4" s="711" t="s">
        <v>420</v>
      </c>
      <c r="BY4" s="710" t="s">
        <v>344</v>
      </c>
      <c r="BZ4" s="710" t="s">
        <v>421</v>
      </c>
      <c r="CA4" s="710" t="s">
        <v>346</v>
      </c>
      <c r="CB4" s="710" t="s">
        <v>422</v>
      </c>
      <c r="CC4" s="710" t="s">
        <v>348</v>
      </c>
      <c r="CD4" s="710" t="s">
        <v>350</v>
      </c>
    </row>
    <row r="5" spans="1:83">
      <c r="CE5" s="4" t="s">
        <v>276</v>
      </c>
    </row>
    <row r="6" spans="1:83" s="6" customFormat="1">
      <c r="A6" s="17" t="s">
        <v>0</v>
      </c>
      <c r="B6" s="6">
        <v>1</v>
      </c>
      <c r="C6" s="6">
        <v>2</v>
      </c>
      <c r="D6" s="6">
        <v>3</v>
      </c>
      <c r="E6" s="6">
        <v>4</v>
      </c>
      <c r="F6" s="6">
        <v>5</v>
      </c>
      <c r="G6" s="6">
        <v>6</v>
      </c>
      <c r="H6" s="6">
        <v>7</v>
      </c>
      <c r="I6" s="6">
        <v>8</v>
      </c>
      <c r="J6" s="6">
        <v>9</v>
      </c>
      <c r="K6" s="6">
        <v>10</v>
      </c>
      <c r="L6" s="6">
        <v>11</v>
      </c>
      <c r="M6" s="6">
        <v>12</v>
      </c>
      <c r="N6" s="6">
        <v>13</v>
      </c>
      <c r="O6" s="6">
        <v>14</v>
      </c>
      <c r="P6" s="6">
        <v>15</v>
      </c>
      <c r="Q6" s="6">
        <v>16</v>
      </c>
      <c r="R6" s="6">
        <v>17</v>
      </c>
      <c r="S6" s="6">
        <v>18</v>
      </c>
      <c r="T6" s="6">
        <v>19</v>
      </c>
      <c r="U6" s="6">
        <v>20</v>
      </c>
      <c r="V6" s="6">
        <v>21</v>
      </c>
      <c r="W6" s="6">
        <v>22</v>
      </c>
      <c r="X6" s="6">
        <v>23</v>
      </c>
      <c r="Y6" s="6">
        <v>24</v>
      </c>
      <c r="Z6" s="6">
        <v>25</v>
      </c>
      <c r="AA6" s="6">
        <v>26</v>
      </c>
      <c r="AB6" s="6">
        <v>27</v>
      </c>
      <c r="AC6" s="6">
        <v>28</v>
      </c>
      <c r="AD6" s="6">
        <v>29</v>
      </c>
      <c r="AE6" s="6">
        <v>30</v>
      </c>
      <c r="AF6" s="6">
        <v>31</v>
      </c>
      <c r="AG6" s="6">
        <v>32</v>
      </c>
      <c r="AH6" s="6">
        <v>33</v>
      </c>
      <c r="AI6" s="6">
        <v>34</v>
      </c>
      <c r="AJ6" s="6">
        <v>35</v>
      </c>
      <c r="AK6" s="6">
        <v>36</v>
      </c>
      <c r="AL6" s="6">
        <v>37</v>
      </c>
      <c r="AM6" s="6">
        <v>38</v>
      </c>
      <c r="AN6" s="6">
        <v>39</v>
      </c>
      <c r="AO6" s="6">
        <v>40</v>
      </c>
      <c r="AP6" s="185">
        <v>41</v>
      </c>
      <c r="AQ6" s="4">
        <v>42</v>
      </c>
      <c r="AR6" s="186">
        <v>43</v>
      </c>
      <c r="AS6" s="4">
        <v>44</v>
      </c>
      <c r="AT6" s="4">
        <v>45</v>
      </c>
      <c r="AU6" s="4">
        <v>46</v>
      </c>
      <c r="AV6" s="6">
        <v>47</v>
      </c>
      <c r="AW6" s="4">
        <v>48</v>
      </c>
      <c r="AX6" s="4">
        <v>49</v>
      </c>
      <c r="AY6" s="4">
        <v>50</v>
      </c>
      <c r="AZ6" s="4">
        <v>51</v>
      </c>
      <c r="BA6" s="4">
        <v>52</v>
      </c>
      <c r="BB6" s="4">
        <v>53</v>
      </c>
      <c r="BC6" s="6">
        <v>54</v>
      </c>
      <c r="BD6" s="6">
        <v>55</v>
      </c>
      <c r="BE6" s="4">
        <v>56</v>
      </c>
      <c r="BF6" s="4">
        <v>57</v>
      </c>
      <c r="BG6" s="4">
        <v>58</v>
      </c>
      <c r="BH6" s="4">
        <v>59</v>
      </c>
      <c r="BI6" s="4">
        <v>60</v>
      </c>
      <c r="BJ6" s="4">
        <v>61</v>
      </c>
      <c r="BK6" s="4">
        <v>62</v>
      </c>
      <c r="BL6" s="4">
        <v>63</v>
      </c>
      <c r="BM6" s="4">
        <v>64</v>
      </c>
      <c r="BN6" s="4">
        <v>65</v>
      </c>
      <c r="BO6" s="4">
        <v>66</v>
      </c>
      <c r="BP6" s="4">
        <v>67</v>
      </c>
      <c r="BQ6" s="4">
        <v>68</v>
      </c>
      <c r="BR6" s="4">
        <v>69</v>
      </c>
      <c r="BS6" s="4">
        <v>70</v>
      </c>
      <c r="BT6" s="4">
        <v>71</v>
      </c>
      <c r="BU6" s="4">
        <v>72</v>
      </c>
      <c r="BV6" s="4">
        <v>73</v>
      </c>
      <c r="BW6" s="4">
        <v>74</v>
      </c>
      <c r="BX6" s="4">
        <v>75</v>
      </c>
      <c r="BY6" s="4">
        <v>76</v>
      </c>
      <c r="BZ6" s="4">
        <v>77</v>
      </c>
      <c r="CA6" s="4">
        <v>78</v>
      </c>
      <c r="CB6" s="4">
        <v>79</v>
      </c>
      <c r="CC6" s="4">
        <v>80</v>
      </c>
      <c r="CD6" s="4">
        <v>81</v>
      </c>
      <c r="CE6" s="17" t="s">
        <v>0</v>
      </c>
    </row>
    <row r="7" spans="1:83" s="2" customFormat="1">
      <c r="A7" s="31">
        <v>1970</v>
      </c>
      <c r="B7" s="2">
        <v>1.0309575913287803</v>
      </c>
      <c r="C7" s="2">
        <v>1.1573757754540852</v>
      </c>
      <c r="D7" s="2">
        <v>1.0080467504786299</v>
      </c>
      <c r="E7" s="2">
        <v>1.0571215841233979</v>
      </c>
      <c r="F7" s="2">
        <v>1.0619279378574713</v>
      </c>
      <c r="G7" s="2">
        <v>1.0617723417217002</v>
      </c>
      <c r="H7" s="2">
        <v>1.2575070699691739</v>
      </c>
      <c r="I7" s="2">
        <v>1.1652026064033398</v>
      </c>
      <c r="J7" s="2">
        <v>1</v>
      </c>
      <c r="K7" s="2">
        <v>1.1652026064033398</v>
      </c>
      <c r="L7" s="2">
        <v>1.0005193169043585</v>
      </c>
      <c r="M7" s="2">
        <v>1</v>
      </c>
      <c r="N7" s="2">
        <v>1.0199005812118678</v>
      </c>
      <c r="O7" s="2">
        <v>1.0033587136497801</v>
      </c>
      <c r="P7" s="2">
        <v>1.0080467504786299</v>
      </c>
      <c r="Q7" s="2">
        <v>1.0617723417217002</v>
      </c>
      <c r="R7" s="2">
        <v>1.0000929057941899</v>
      </c>
      <c r="S7" s="2">
        <v>1.0000788692774678</v>
      </c>
      <c r="T7" s="2">
        <v>1.0012024691045918</v>
      </c>
      <c r="U7" s="2">
        <v>1.1573757754540852</v>
      </c>
      <c r="V7" s="2">
        <v>1.099290126033144</v>
      </c>
      <c r="W7" s="2">
        <v>1.0205366690644104</v>
      </c>
      <c r="X7" s="2">
        <v>1.0883073686216955</v>
      </c>
      <c r="Y7" s="2">
        <v>1.0040491248408465</v>
      </c>
      <c r="Z7" s="2">
        <v>1.0109075312091758</v>
      </c>
      <c r="AA7" s="2">
        <v>1</v>
      </c>
      <c r="AB7" s="2">
        <v>1</v>
      </c>
      <c r="AC7" s="2">
        <v>1.1573757754540852</v>
      </c>
      <c r="AD7" s="2">
        <v>1.0149858735863422</v>
      </c>
      <c r="AE7" s="2">
        <v>1.1460708809908955</v>
      </c>
      <c r="AF7" s="2">
        <v>1.0000793629609031</v>
      </c>
      <c r="AG7" s="2">
        <v>1.0005193169043585</v>
      </c>
      <c r="AH7" s="2">
        <v>1.1573757754540852</v>
      </c>
      <c r="AI7" s="2">
        <v>1.0002561259192781</v>
      </c>
      <c r="AJ7" s="2">
        <v>1.0057936603446134</v>
      </c>
      <c r="AK7" s="2">
        <v>1.0012024691045918</v>
      </c>
      <c r="AL7" s="2">
        <v>1.0071213741735874</v>
      </c>
      <c r="AM7" s="2">
        <v>1.0249728836958854</v>
      </c>
      <c r="AN7" s="2">
        <v>1.0108601638410164</v>
      </c>
      <c r="AO7" s="2">
        <v>1.0240642854420736</v>
      </c>
      <c r="AP7" s="2">
        <v>1.0240642854420736</v>
      </c>
      <c r="AQ7" s="2">
        <v>1.0240642854420736</v>
      </c>
      <c r="AR7" s="90">
        <v>1.0274129471216349</v>
      </c>
      <c r="AS7" s="2">
        <v>1.0033587136497801</v>
      </c>
      <c r="AT7" s="2">
        <v>1.0040491248408465</v>
      </c>
      <c r="AU7" s="2">
        <v>1.0000929057941899</v>
      </c>
      <c r="AV7" s="2">
        <v>1.0000788692774678</v>
      </c>
      <c r="AW7" s="2">
        <v>1.0109075312091758</v>
      </c>
      <c r="AX7" s="2">
        <v>1.0176615353953928</v>
      </c>
      <c r="AY7" s="2">
        <v>1.0274129471216349</v>
      </c>
      <c r="AZ7" s="2">
        <v>1.1460708809908955</v>
      </c>
      <c r="BA7" s="2">
        <v>1.0000793629609031</v>
      </c>
      <c r="BB7" s="2">
        <v>1.0002561259192781</v>
      </c>
      <c r="BC7" s="2">
        <v>1.0057936603446134</v>
      </c>
      <c r="BD7" s="2">
        <v>1.0071213741735874</v>
      </c>
      <c r="BE7" s="2">
        <v>1.0184234120640001</v>
      </c>
      <c r="BF7" s="2">
        <v>1.0432521038340641</v>
      </c>
      <c r="BG7" s="2">
        <v>1.0460423608785601</v>
      </c>
      <c r="BH7" s="2">
        <v>1.0385714866732241</v>
      </c>
      <c r="BI7" s="2">
        <v>1.0474057221238724</v>
      </c>
      <c r="BJ7" s="2">
        <v>1.052807196467856</v>
      </c>
      <c r="BK7" s="2">
        <v>1</v>
      </c>
      <c r="BL7" s="2">
        <v>1.0105337468</v>
      </c>
      <c r="BM7" s="2">
        <v>1</v>
      </c>
      <c r="BN7" s="2">
        <v>1.0096180000000001</v>
      </c>
      <c r="BO7" s="2">
        <v>1.1001756000000003</v>
      </c>
      <c r="BP7" s="2">
        <v>1.0105084</v>
      </c>
      <c r="BQ7" s="2">
        <v>1.0537266339913742</v>
      </c>
      <c r="BR7" s="2">
        <v>1.0543525919280001</v>
      </c>
      <c r="BS7" s="2">
        <v>1.0528869935280001</v>
      </c>
      <c r="BT7" s="2">
        <v>1.0357125774160001</v>
      </c>
      <c r="BU7" s="189">
        <v>0</v>
      </c>
      <c r="BV7" s="2">
        <v>1</v>
      </c>
      <c r="BW7" s="2">
        <v>1.0024898050000002</v>
      </c>
      <c r="BX7" s="2">
        <v>1.0003459748068924</v>
      </c>
      <c r="BY7" s="189">
        <v>0</v>
      </c>
      <c r="BZ7" s="189">
        <v>0</v>
      </c>
      <c r="CA7" s="189">
        <v>0</v>
      </c>
      <c r="CB7" s="189">
        <v>0</v>
      </c>
      <c r="CC7" s="189">
        <v>0</v>
      </c>
      <c r="CD7" s="189">
        <v>0</v>
      </c>
      <c r="CE7" s="712">
        <v>1985</v>
      </c>
    </row>
    <row r="8" spans="1:83" s="2" customFormat="1">
      <c r="A8" s="32">
        <v>1971</v>
      </c>
      <c r="B8" s="2">
        <v>1.0258218751948234</v>
      </c>
      <c r="C8" s="2">
        <v>1.1308007142945606</v>
      </c>
      <c r="D8" s="2">
        <v>1.0075643940431926</v>
      </c>
      <c r="E8" s="2">
        <v>1.0539836210916638</v>
      </c>
      <c r="F8" s="2">
        <v>1.0609696932127126</v>
      </c>
      <c r="G8" s="2">
        <v>1.061968735561029</v>
      </c>
      <c r="H8" s="2">
        <v>1.28175860365161</v>
      </c>
      <c r="I8" s="2">
        <v>1.1918677983048225</v>
      </c>
      <c r="J8" s="2">
        <v>1</v>
      </c>
      <c r="K8" s="2">
        <v>1.1918677983048225</v>
      </c>
      <c r="L8" s="2">
        <v>1.0001625176594142</v>
      </c>
      <c r="M8" s="2">
        <v>1</v>
      </c>
      <c r="N8" s="2">
        <v>1.0199005812118678</v>
      </c>
      <c r="O8" s="2">
        <v>1.0031573780736287</v>
      </c>
      <c r="P8" s="2">
        <v>1.0075643940431926</v>
      </c>
      <c r="Q8" s="2">
        <v>1.061968735561029</v>
      </c>
      <c r="R8" s="2">
        <v>1.0000290744092692</v>
      </c>
      <c r="S8" s="2">
        <v>1.0000246817507117</v>
      </c>
      <c r="T8" s="2">
        <v>1.000705535084665</v>
      </c>
      <c r="U8" s="2">
        <v>1.1308007142945606</v>
      </c>
      <c r="V8" s="2">
        <v>1.1018819974158101</v>
      </c>
      <c r="W8" s="2">
        <v>1.0190611873872069</v>
      </c>
      <c r="X8" s="2">
        <v>1.1057220108386459</v>
      </c>
      <c r="Y8" s="2">
        <v>1.0038064030825344</v>
      </c>
      <c r="Z8" s="2">
        <v>1.0104931479803401</v>
      </c>
      <c r="AA8" s="2">
        <v>1</v>
      </c>
      <c r="AB8" s="2">
        <v>1</v>
      </c>
      <c r="AC8" s="2">
        <v>1.1308007142945606</v>
      </c>
      <c r="AD8" s="2">
        <v>1.0144165518429942</v>
      </c>
      <c r="AE8" s="2">
        <v>1.1214048065283031</v>
      </c>
      <c r="AF8" s="2">
        <v>1.0000465653155879</v>
      </c>
      <c r="AG8" s="2">
        <v>1.0001625176594142</v>
      </c>
      <c r="AH8" s="2">
        <v>1.1308007142945606</v>
      </c>
      <c r="AI8" s="2">
        <v>1.0001502789730337</v>
      </c>
      <c r="AJ8" s="2">
        <v>1.0054463637110986</v>
      </c>
      <c r="AK8" s="2">
        <v>1.0007055350846652</v>
      </c>
      <c r="AL8" s="2">
        <v>1.0066944887282254</v>
      </c>
      <c r="AM8" s="2">
        <v>1.0249728836958854</v>
      </c>
      <c r="AN8" s="2">
        <v>1.0108601638410164</v>
      </c>
      <c r="AO8" s="2">
        <v>1.0240642854420736</v>
      </c>
      <c r="AP8" s="2">
        <v>1.0240642854420736</v>
      </c>
      <c r="AQ8" s="2">
        <v>1.0240642854420736</v>
      </c>
      <c r="AR8" s="90">
        <v>1.0228652704850161</v>
      </c>
      <c r="AS8" s="2">
        <v>1.0031573780736287</v>
      </c>
      <c r="AT8" s="2">
        <v>1.0038064030825344</v>
      </c>
      <c r="AU8" s="2">
        <v>1.0000290744092692</v>
      </c>
      <c r="AV8" s="2">
        <v>1.0000246817507117</v>
      </c>
      <c r="AW8" s="2">
        <v>1.0104931479803401</v>
      </c>
      <c r="AX8" s="2">
        <v>1.0163926211529979</v>
      </c>
      <c r="AY8" s="2">
        <v>1.0228652704850161</v>
      </c>
      <c r="AZ8" s="2">
        <v>1.1214048065283031</v>
      </c>
      <c r="BA8" s="2">
        <v>1.0000465653155879</v>
      </c>
      <c r="BB8" s="2">
        <v>1.0001502789730337</v>
      </c>
      <c r="BC8" s="2">
        <v>1.0054463637110986</v>
      </c>
      <c r="BD8" s="2">
        <v>1.0066944887282254</v>
      </c>
      <c r="BE8" s="2">
        <v>1.0191812332599999</v>
      </c>
      <c r="BF8" s="2">
        <v>1.0423231536199682</v>
      </c>
      <c r="BG8" s="2">
        <v>1.0527231357018139</v>
      </c>
      <c r="BH8" s="2">
        <v>1.0373432857831841</v>
      </c>
      <c r="BI8" s="2">
        <v>1.0581841781063499</v>
      </c>
      <c r="BJ8" s="2">
        <v>1.052297181626612</v>
      </c>
      <c r="BK8" s="2">
        <v>1</v>
      </c>
      <c r="BL8" s="2">
        <v>1.0113182440000001</v>
      </c>
      <c r="BM8" s="2">
        <v>1</v>
      </c>
      <c r="BN8" s="2">
        <v>1.0103382999999999</v>
      </c>
      <c r="BO8" s="2">
        <v>1.0074924999999999</v>
      </c>
      <c r="BP8" s="2">
        <v>1.0104517000000002</v>
      </c>
      <c r="BQ8" s="2">
        <v>1.0590042375976256</v>
      </c>
      <c r="BR8" s="2">
        <v>1.0637220854980001</v>
      </c>
      <c r="BS8" s="2">
        <v>1.0597131611799997</v>
      </c>
      <c r="BT8" s="2">
        <v>1.0299339183699998</v>
      </c>
      <c r="BU8" s="189">
        <v>0</v>
      </c>
      <c r="BV8" s="2">
        <v>1</v>
      </c>
      <c r="BW8" s="2">
        <v>1.003328488</v>
      </c>
      <c r="BX8" s="2">
        <v>1.0005858025628305</v>
      </c>
      <c r="BY8" s="189">
        <v>0</v>
      </c>
      <c r="BZ8" s="189">
        <v>0</v>
      </c>
      <c r="CA8" s="189">
        <v>0</v>
      </c>
      <c r="CB8" s="189">
        <v>0</v>
      </c>
      <c r="CC8" s="189">
        <v>0</v>
      </c>
      <c r="CD8" s="189">
        <v>0</v>
      </c>
      <c r="CE8" s="713">
        <v>1986</v>
      </c>
    </row>
    <row r="9" spans="1:83" s="2" customFormat="1">
      <c r="A9" s="32">
        <v>1972</v>
      </c>
      <c r="B9" s="2">
        <v>1.0249911978606963</v>
      </c>
      <c r="C9" s="2">
        <v>1.1438502272183542</v>
      </c>
      <c r="D9" s="2">
        <v>1.0088269073777694</v>
      </c>
      <c r="E9" s="2">
        <v>1.0635770803167595</v>
      </c>
      <c r="F9" s="2">
        <v>1.0727904621364224</v>
      </c>
      <c r="G9" s="2">
        <v>1.0507529485913001</v>
      </c>
      <c r="H9" s="2">
        <v>1.3465771050599327</v>
      </c>
      <c r="I9" s="2">
        <v>1.2539789124052494</v>
      </c>
      <c r="J9" s="2">
        <v>1</v>
      </c>
      <c r="K9" s="2">
        <v>1.2539789124052494</v>
      </c>
      <c r="L9" s="2">
        <v>1.0012949298491773</v>
      </c>
      <c r="M9" s="2">
        <v>1</v>
      </c>
      <c r="N9" s="2">
        <v>1.0199005812118678</v>
      </c>
      <c r="O9" s="2">
        <v>1.0036843511394811</v>
      </c>
      <c r="P9" s="2">
        <v>1.0088269073777694</v>
      </c>
      <c r="Q9" s="2">
        <v>1.0507529485913001</v>
      </c>
      <c r="R9" s="2">
        <v>1.0002316629500179</v>
      </c>
      <c r="S9" s="2">
        <v>1.0001966625401928</v>
      </c>
      <c r="T9" s="2">
        <v>1.00197055159802</v>
      </c>
      <c r="U9" s="2">
        <v>1.1438502272183542</v>
      </c>
      <c r="V9" s="2">
        <v>1.1252440900259386</v>
      </c>
      <c r="W9" s="2">
        <v>1.0222298031978256</v>
      </c>
      <c r="X9" s="2">
        <v>1.1477661847260763</v>
      </c>
      <c r="Y9" s="2">
        <v>1.0044416997924936</v>
      </c>
      <c r="Z9" s="2">
        <v>1.0098526158687089</v>
      </c>
      <c r="AA9" s="2">
        <v>1</v>
      </c>
      <c r="AB9" s="2">
        <v>1</v>
      </c>
      <c r="AC9" s="2">
        <v>1.1643341229921544</v>
      </c>
      <c r="AD9" s="2">
        <v>1.0135365238083438</v>
      </c>
      <c r="AE9" s="2">
        <v>1.1335169238079839</v>
      </c>
      <c r="AF9" s="2">
        <v>1.0001300564054694</v>
      </c>
      <c r="AG9" s="2">
        <v>1.0012949298491773</v>
      </c>
      <c r="AH9" s="2">
        <v>1.1438502272183542</v>
      </c>
      <c r="AI9" s="2">
        <v>1.0004197274903783</v>
      </c>
      <c r="AJ9" s="2">
        <v>1.0063553733119939</v>
      </c>
      <c r="AK9" s="2">
        <v>1.00197055159802</v>
      </c>
      <c r="AL9" s="2">
        <v>1.0078118130293259</v>
      </c>
      <c r="AM9" s="2">
        <v>1.0249728836958854</v>
      </c>
      <c r="AN9" s="2">
        <v>1.0108601638410164</v>
      </c>
      <c r="AO9" s="2">
        <v>1.0240642854420736</v>
      </c>
      <c r="AP9" s="2">
        <v>1.0240642854420736</v>
      </c>
      <c r="AQ9" s="2">
        <v>1.0240642854420736</v>
      </c>
      <c r="AR9" s="90">
        <v>1.0221297057056464</v>
      </c>
      <c r="AS9" s="2">
        <v>1.0036843511394811</v>
      </c>
      <c r="AT9" s="2">
        <v>1.0044416997924936</v>
      </c>
      <c r="AU9" s="2">
        <v>1.0002316629500179</v>
      </c>
      <c r="AV9" s="2">
        <v>1.0001966625401928</v>
      </c>
      <c r="AW9" s="2">
        <v>1.0098526158687089</v>
      </c>
      <c r="AX9" s="2">
        <v>1.01911763075013</v>
      </c>
      <c r="AY9" s="2">
        <v>1.0221297057056464</v>
      </c>
      <c r="AZ9" s="2">
        <v>1.1335169238079839</v>
      </c>
      <c r="BA9" s="2">
        <v>1.0001300564054694</v>
      </c>
      <c r="BB9" s="2">
        <v>1.0004197274903783</v>
      </c>
      <c r="BC9" s="2">
        <v>1.0063553733119939</v>
      </c>
      <c r="BD9" s="2">
        <v>1.0078118130293259</v>
      </c>
      <c r="BE9" s="2">
        <v>1.0232842110439999</v>
      </c>
      <c r="BF9" s="2">
        <v>1.0543672480914978</v>
      </c>
      <c r="BG9" s="2">
        <v>1.066742559032188</v>
      </c>
      <c r="BH9" s="2">
        <v>1.0431582683176983</v>
      </c>
      <c r="BI9" s="2">
        <v>1.0597789253893219</v>
      </c>
      <c r="BJ9" s="2">
        <v>1.0607876932034879</v>
      </c>
      <c r="BK9" s="2">
        <v>1</v>
      </c>
      <c r="BL9" s="2">
        <v>1.014733498</v>
      </c>
      <c r="BM9" s="2">
        <v>1</v>
      </c>
      <c r="BN9" s="2">
        <v>1.0120089999999999</v>
      </c>
      <c r="BO9" s="2">
        <v>1.0144239999999998</v>
      </c>
      <c r="BP9" s="2">
        <v>1.0151049999999999</v>
      </c>
      <c r="BQ9" s="2">
        <v>1.0667144265353292</v>
      </c>
      <c r="BR9" s="2">
        <v>1.086260671232</v>
      </c>
      <c r="BS9" s="2">
        <v>1.0479737833659999</v>
      </c>
      <c r="BT9" s="2">
        <v>1.038409574216</v>
      </c>
      <c r="BU9" s="189">
        <v>0</v>
      </c>
      <c r="BV9" s="2">
        <v>1</v>
      </c>
      <c r="BW9" s="2">
        <v>1.0035639520000001</v>
      </c>
      <c r="BX9" s="2">
        <v>1.0006434619026181</v>
      </c>
      <c r="BY9" s="189">
        <v>0</v>
      </c>
      <c r="BZ9" s="189">
        <v>0</v>
      </c>
      <c r="CA9" s="189">
        <v>0</v>
      </c>
      <c r="CB9" s="189">
        <v>0</v>
      </c>
      <c r="CC9" s="189">
        <v>0</v>
      </c>
      <c r="CD9" s="189">
        <v>0</v>
      </c>
      <c r="CE9" s="713">
        <v>1987</v>
      </c>
    </row>
    <row r="10" spans="1:83" s="2" customFormat="1">
      <c r="A10" s="32">
        <v>1973</v>
      </c>
      <c r="B10" s="2">
        <v>1.0399239176317778</v>
      </c>
      <c r="C10" s="2">
        <v>1.1837372413776044</v>
      </c>
      <c r="D10" s="2">
        <v>1.0304215303673721</v>
      </c>
      <c r="E10" s="2">
        <v>1.1262630020966513</v>
      </c>
      <c r="F10" s="2">
        <v>1.0876464565478312</v>
      </c>
      <c r="G10" s="2">
        <v>1.0792955725188469</v>
      </c>
      <c r="H10" s="2">
        <v>1.4597250198164522</v>
      </c>
      <c r="I10" s="2">
        <v>1.3409098723315649</v>
      </c>
      <c r="J10" s="2">
        <v>1</v>
      </c>
      <c r="K10" s="2">
        <v>1.3409098723315649</v>
      </c>
      <c r="L10" s="2">
        <v>1.0020580551108402</v>
      </c>
      <c r="M10" s="2">
        <v>1</v>
      </c>
      <c r="N10" s="2">
        <v>1.0199005812118678</v>
      </c>
      <c r="O10" s="2">
        <v>1.0126979467753412</v>
      </c>
      <c r="P10" s="2">
        <v>1.0304215303673721</v>
      </c>
      <c r="Q10" s="2">
        <v>1.0792955725188471</v>
      </c>
      <c r="R10" s="2">
        <v>1.0003681860593294</v>
      </c>
      <c r="S10" s="2">
        <v>1.0003125592835871</v>
      </c>
      <c r="T10" s="2">
        <v>1.0018560837058694</v>
      </c>
      <c r="U10" s="2">
        <v>1.1837372413776044</v>
      </c>
      <c r="V10" s="2">
        <v>1.1660573556247678</v>
      </c>
      <c r="W10" s="2">
        <v>1.0674436274217189</v>
      </c>
      <c r="X10" s="2">
        <v>1.2630833546314553</v>
      </c>
      <c r="Y10" s="2">
        <v>1.0153081140808617</v>
      </c>
      <c r="Z10" s="2">
        <v>1.0343047470298909</v>
      </c>
      <c r="AA10" s="2">
        <v>1</v>
      </c>
      <c r="AB10" s="2">
        <v>1</v>
      </c>
      <c r="AC10" s="2">
        <v>1.2032431193165567</v>
      </c>
      <c r="AD10" s="2">
        <v>1.0471313437057994</v>
      </c>
      <c r="AE10" s="2">
        <v>1.1705387035674606</v>
      </c>
      <c r="AF10" s="2">
        <v>1.0001225015245874</v>
      </c>
      <c r="AG10" s="2">
        <v>1.0020580551108402</v>
      </c>
      <c r="AH10" s="2">
        <v>1.1837372413776044</v>
      </c>
      <c r="AI10" s="2">
        <v>1.0003953458293502</v>
      </c>
      <c r="AJ10" s="2">
        <v>1.0219035018645077</v>
      </c>
      <c r="AK10" s="2">
        <v>1.0018560837058694</v>
      </c>
      <c r="AL10" s="2">
        <v>1.0269230543751242</v>
      </c>
      <c r="AM10" s="2">
        <v>1.0249728836958854</v>
      </c>
      <c r="AN10" s="2">
        <v>1.0108601638410164</v>
      </c>
      <c r="AO10" s="2">
        <v>1.0240642854420736</v>
      </c>
      <c r="AP10" s="2">
        <v>1.0240642854420736</v>
      </c>
      <c r="AQ10" s="2">
        <v>1.0240642854420736</v>
      </c>
      <c r="AR10" s="90">
        <v>1.0353526290629391</v>
      </c>
      <c r="AS10" s="2">
        <v>1.0126979467753412</v>
      </c>
      <c r="AT10" s="2">
        <v>1.0153081140808617</v>
      </c>
      <c r="AU10" s="2">
        <v>1.0003681860593294</v>
      </c>
      <c r="AV10" s="2">
        <v>1.0003125592835871</v>
      </c>
      <c r="AW10" s="2">
        <v>1.0343047470298909</v>
      </c>
      <c r="AX10" s="2">
        <v>1.0580015195826782</v>
      </c>
      <c r="AY10" s="2">
        <v>1.0353526290629391</v>
      </c>
      <c r="AZ10" s="2">
        <v>1.1705387035674606</v>
      </c>
      <c r="BA10" s="2">
        <v>1.0001225015245874</v>
      </c>
      <c r="BB10" s="2">
        <v>1.0003953458293502</v>
      </c>
      <c r="BC10" s="2">
        <v>1.0219035018645077</v>
      </c>
      <c r="BD10" s="2">
        <v>1.0269230543751242</v>
      </c>
      <c r="BE10" s="2">
        <v>1.0336251767305999</v>
      </c>
      <c r="BF10" s="2">
        <v>1.0620809087770542</v>
      </c>
      <c r="BG10" s="2">
        <v>1.071644025080418</v>
      </c>
      <c r="BH10" s="2">
        <v>1.0627038204054799</v>
      </c>
      <c r="BI10" s="2">
        <v>1.073138344329376</v>
      </c>
      <c r="BJ10" s="2">
        <v>1.0731703459505479</v>
      </c>
      <c r="BK10" s="2">
        <v>1</v>
      </c>
      <c r="BL10" s="2">
        <v>1.0199029664000003</v>
      </c>
      <c r="BM10" s="2">
        <v>1</v>
      </c>
      <c r="BN10" s="2">
        <v>1.0176064</v>
      </c>
      <c r="BO10" s="2">
        <v>1.0179172000000001</v>
      </c>
      <c r="BP10" s="2">
        <v>1.0167286</v>
      </c>
      <c r="BQ10" s="2">
        <v>1.0734561680546744</v>
      </c>
      <c r="BR10" s="2">
        <v>1.0896137291337999</v>
      </c>
      <c r="BS10" s="2">
        <v>1.0582157466100002</v>
      </c>
      <c r="BT10" s="2">
        <v>1.0452472254890002</v>
      </c>
      <c r="BU10" s="189">
        <v>0</v>
      </c>
      <c r="BV10" s="2">
        <v>1</v>
      </c>
      <c r="BW10" s="2">
        <v>1.0062713942000001</v>
      </c>
      <c r="BX10" s="2">
        <v>1.0011382160909972</v>
      </c>
      <c r="BY10" s="189">
        <v>0</v>
      </c>
      <c r="BZ10" s="189">
        <v>0</v>
      </c>
      <c r="CA10" s="189">
        <v>0</v>
      </c>
      <c r="CB10" s="189">
        <v>0</v>
      </c>
      <c r="CC10" s="2">
        <v>1.0407337191999999</v>
      </c>
      <c r="CD10" s="189">
        <v>0</v>
      </c>
      <c r="CE10" s="713">
        <v>1988</v>
      </c>
    </row>
    <row r="11" spans="1:83" s="2" customFormat="1">
      <c r="A11" s="714">
        <v>1974</v>
      </c>
      <c r="B11" s="2">
        <v>1.0472289320525991</v>
      </c>
      <c r="C11" s="2">
        <v>1.1863778591563219</v>
      </c>
      <c r="D11" s="2">
        <v>1.0496510728391948</v>
      </c>
      <c r="E11" s="2">
        <v>1.1159408620279831</v>
      </c>
      <c r="F11" s="2">
        <v>1.1121260214732545</v>
      </c>
      <c r="G11" s="2">
        <v>1.1236975574274009</v>
      </c>
      <c r="H11" s="2">
        <v>1.4240088661804737</v>
      </c>
      <c r="I11" s="2">
        <v>1.3570753305552619</v>
      </c>
      <c r="J11" s="2">
        <v>1</v>
      </c>
      <c r="K11" s="2">
        <v>1.3570753305552619</v>
      </c>
      <c r="L11" s="2">
        <v>1.0025968156349836</v>
      </c>
      <c r="M11" s="2">
        <v>1</v>
      </c>
      <c r="N11" s="2">
        <v>1.0199005812118678</v>
      </c>
      <c r="O11" s="2">
        <v>1.02072435780308</v>
      </c>
      <c r="P11" s="2">
        <v>1.0496510728391948</v>
      </c>
      <c r="Q11" s="2">
        <v>1.1236975574274004</v>
      </c>
      <c r="R11" s="2">
        <v>1.0004645703170987</v>
      </c>
      <c r="S11" s="2">
        <v>1.0003943814867751</v>
      </c>
      <c r="T11" s="2">
        <v>1.0023306526776483</v>
      </c>
      <c r="U11" s="2">
        <v>1.1863778591563219</v>
      </c>
      <c r="V11" s="2">
        <v>1.1504024929584529</v>
      </c>
      <c r="W11" s="2">
        <v>1.0837873508466194</v>
      </c>
      <c r="X11" s="2">
        <v>1.2590524597430763</v>
      </c>
      <c r="Y11" s="2">
        <v>1.0249844198526827</v>
      </c>
      <c r="Z11" s="2">
        <v>1.0466771011360476</v>
      </c>
      <c r="AA11" s="2">
        <v>1</v>
      </c>
      <c r="AB11" s="2">
        <v>1</v>
      </c>
      <c r="AC11" s="2">
        <v>1.2039492455441865</v>
      </c>
      <c r="AD11" s="2">
        <v>1.0641297396805323</v>
      </c>
      <c r="AE11" s="2">
        <v>1.1729896358293324</v>
      </c>
      <c r="AF11" s="2">
        <v>1.0001538230767248</v>
      </c>
      <c r="AG11" s="2">
        <v>1.0025968156349836</v>
      </c>
      <c r="AH11" s="2">
        <v>1.1863778591563219</v>
      </c>
      <c r="AI11" s="2">
        <v>1.0004964290203391</v>
      </c>
      <c r="AJ11" s="2">
        <v>1.0357487724442203</v>
      </c>
      <c r="AK11" s="2">
        <v>1.0023306526776481</v>
      </c>
      <c r="AL11" s="2">
        <v>1.0439411994626875</v>
      </c>
      <c r="AM11" s="2">
        <v>1.0249728836958854</v>
      </c>
      <c r="AN11" s="2">
        <v>1.0108601638410164</v>
      </c>
      <c r="AO11" s="2">
        <v>1.0240642854420736</v>
      </c>
      <c r="AP11" s="2">
        <v>1.0240642854420736</v>
      </c>
      <c r="AQ11" s="2">
        <v>1.0240642854420736</v>
      </c>
      <c r="AR11" s="90">
        <v>1.0418212193325764</v>
      </c>
      <c r="AS11" s="2">
        <v>1.02072435780308</v>
      </c>
      <c r="AT11" s="2">
        <v>1.0249844198526827</v>
      </c>
      <c r="AU11" s="2">
        <v>1.0004645703170987</v>
      </c>
      <c r="AV11" s="2">
        <v>1.0003943814867751</v>
      </c>
      <c r="AW11" s="2">
        <v>1.0466771011360476</v>
      </c>
      <c r="AX11" s="2">
        <v>1.0720571217280925</v>
      </c>
      <c r="AY11" s="2">
        <v>1.0418212193325764</v>
      </c>
      <c r="AZ11" s="2">
        <v>1.1729896358293324</v>
      </c>
      <c r="BA11" s="2">
        <v>1.0001538230767248</v>
      </c>
      <c r="BB11" s="2">
        <v>1.0004964290203391</v>
      </c>
      <c r="BC11" s="2">
        <v>1.0357487724442203</v>
      </c>
      <c r="BD11" s="2">
        <v>1.0439411994626875</v>
      </c>
      <c r="BE11" s="2">
        <v>1.031921991528</v>
      </c>
      <c r="BF11" s="2">
        <v>1.0588234367142562</v>
      </c>
      <c r="BG11" s="2">
        <v>1.0777096937917598</v>
      </c>
      <c r="BH11" s="2">
        <v>1.0576736377018401</v>
      </c>
      <c r="BI11" s="2">
        <v>1.072375064484232</v>
      </c>
      <c r="BJ11" s="2">
        <v>1.0744349283403039</v>
      </c>
      <c r="BK11" s="2">
        <v>1</v>
      </c>
      <c r="BL11" s="2">
        <v>1.0204526077999998</v>
      </c>
      <c r="BM11" s="2">
        <v>1</v>
      </c>
      <c r="BN11" s="2">
        <v>1.0238292</v>
      </c>
      <c r="BO11" s="2">
        <v>1.0219062999999999</v>
      </c>
      <c r="BP11" s="2">
        <v>1.0124271</v>
      </c>
      <c r="BQ11" s="2">
        <v>1.0602848783333638</v>
      </c>
      <c r="BR11" s="2">
        <v>1.072562074088</v>
      </c>
      <c r="BS11" s="2">
        <v>1.0549598261119999</v>
      </c>
      <c r="BT11" s="2">
        <v>1.0574815383339999</v>
      </c>
      <c r="BU11" s="189">
        <v>0</v>
      </c>
      <c r="BV11" s="2">
        <v>1</v>
      </c>
      <c r="BW11" s="2">
        <v>1.0229168601</v>
      </c>
      <c r="BX11" s="2">
        <v>1.0041713810014634</v>
      </c>
      <c r="BY11" s="189">
        <v>0</v>
      </c>
      <c r="BZ11" s="189">
        <v>0</v>
      </c>
      <c r="CA11" s="189">
        <v>0</v>
      </c>
      <c r="CB11" s="189">
        <v>0</v>
      </c>
      <c r="CC11" s="2">
        <v>1.0430110218999999</v>
      </c>
      <c r="CD11" s="2">
        <v>1.0415433770461122</v>
      </c>
      <c r="CE11" s="714">
        <v>1989</v>
      </c>
    </row>
    <row r="12" spans="1:83" s="2" customFormat="1">
      <c r="A12" s="31">
        <v>1975</v>
      </c>
      <c r="B12" s="2">
        <v>1.0270818078333039</v>
      </c>
      <c r="C12" s="2">
        <v>1.099778460920438</v>
      </c>
      <c r="D12" s="2">
        <v>1.0165507003689487</v>
      </c>
      <c r="E12" s="2">
        <v>1.0820046799527385</v>
      </c>
      <c r="F12" s="2">
        <v>1.0858354427270052</v>
      </c>
      <c r="G12" s="2">
        <v>1.0997059281003327</v>
      </c>
      <c r="H12" s="2">
        <v>1.3717106515892965</v>
      </c>
      <c r="I12" s="2">
        <v>1.314408123184144</v>
      </c>
      <c r="J12" s="2">
        <v>1</v>
      </c>
      <c r="K12" s="2">
        <v>1.314408123184144</v>
      </c>
      <c r="L12" s="2">
        <v>1.0002623983325662</v>
      </c>
      <c r="M12" s="2">
        <v>1</v>
      </c>
      <c r="N12" s="2">
        <v>1.0199005812118678</v>
      </c>
      <c r="O12" s="2">
        <v>1.0069082623339993</v>
      </c>
      <c r="P12" s="2">
        <v>1.0165507003689487</v>
      </c>
      <c r="Q12" s="2">
        <v>1.0999062551265018</v>
      </c>
      <c r="R12" s="2">
        <v>1.0000469430616961</v>
      </c>
      <c r="S12" s="2">
        <v>1.0000398507476351</v>
      </c>
      <c r="T12" s="2">
        <v>1.0001842128586667</v>
      </c>
      <c r="U12" s="2">
        <v>1.099778460920438</v>
      </c>
      <c r="V12" s="2">
        <v>1.1118806655669886</v>
      </c>
      <c r="W12" s="2">
        <v>1.0299316989289791</v>
      </c>
      <c r="X12" s="2">
        <v>1.1057803146327696</v>
      </c>
      <c r="Y12" s="2">
        <v>1.008328312425655</v>
      </c>
      <c r="Z12" s="2">
        <v>1.0166785110863377</v>
      </c>
      <c r="AA12" s="2">
        <v>1</v>
      </c>
      <c r="AB12" s="2">
        <v>1</v>
      </c>
      <c r="AC12" s="2">
        <v>1.0933073340361192</v>
      </c>
      <c r="AD12" s="2">
        <v>1.0229146315472382</v>
      </c>
      <c r="AE12" s="2">
        <v>1.0926109984113548</v>
      </c>
      <c r="AF12" s="2">
        <v>1.0000121580486721</v>
      </c>
      <c r="AG12" s="2">
        <v>1.0002623983325662</v>
      </c>
      <c r="AH12" s="2">
        <v>1.099778460920438</v>
      </c>
      <c r="AI12" s="2">
        <v>1.000039237338896</v>
      </c>
      <c r="AJ12" s="2">
        <v>1.0119165042656431</v>
      </c>
      <c r="AK12" s="2">
        <v>1.0001842128586664</v>
      </c>
      <c r="AL12" s="2">
        <v>1.0146473698265197</v>
      </c>
      <c r="AM12" s="2">
        <v>1.0249728836958854</v>
      </c>
      <c r="AN12" s="2">
        <v>1.0108601638410164</v>
      </c>
      <c r="AO12" s="2">
        <v>1.0240642854420736</v>
      </c>
      <c r="AP12" s="2">
        <v>1.0240642854420736</v>
      </c>
      <c r="AQ12" s="2">
        <v>1.0240642854420736</v>
      </c>
      <c r="AR12" s="90">
        <v>1.0239809408363907</v>
      </c>
      <c r="AS12" s="2">
        <v>1.0069082623339993</v>
      </c>
      <c r="AT12" s="2">
        <v>1.008328312425655</v>
      </c>
      <c r="AU12" s="2">
        <v>1.0000469430616961</v>
      </c>
      <c r="AV12" s="2">
        <v>1.0000398507476351</v>
      </c>
      <c r="AW12" s="2">
        <v>1.0166785110863377</v>
      </c>
      <c r="AX12" s="2">
        <v>1.0257412610789221</v>
      </c>
      <c r="AY12" s="2">
        <v>1.0239809408363907</v>
      </c>
      <c r="AZ12" s="2">
        <v>1.0926109984113548</v>
      </c>
      <c r="BA12" s="2">
        <v>1.0000121580486721</v>
      </c>
      <c r="BB12" s="2">
        <v>1.000039237338896</v>
      </c>
      <c r="BC12" s="2">
        <v>1.0119165042656431</v>
      </c>
      <c r="BD12" s="2">
        <v>1.0146473698265197</v>
      </c>
      <c r="BE12" s="2">
        <v>1.0287788083679998</v>
      </c>
      <c r="BF12" s="2">
        <v>1.05428506500608</v>
      </c>
      <c r="BG12" s="2">
        <v>1.0682427124896001</v>
      </c>
      <c r="BH12" s="2">
        <v>1.05021145786432</v>
      </c>
      <c r="BI12" s="2">
        <v>1.06282105792992</v>
      </c>
      <c r="BJ12" s="2">
        <v>1.06537372294976</v>
      </c>
      <c r="BK12" s="2">
        <v>1</v>
      </c>
      <c r="BL12" s="2">
        <v>1.0150390499999999</v>
      </c>
      <c r="BM12" s="2">
        <v>1</v>
      </c>
      <c r="BN12" s="2">
        <v>1.0221536</v>
      </c>
      <c r="BO12" s="2">
        <v>1.0209281000000001</v>
      </c>
      <c r="BP12" s="2">
        <v>1.0122206</v>
      </c>
      <c r="BQ12" s="2">
        <v>1.0509381505636863</v>
      </c>
      <c r="BR12" s="2">
        <v>1.064818163208</v>
      </c>
      <c r="BS12" s="2">
        <v>1.0532097243120002</v>
      </c>
      <c r="BT12" s="2">
        <v>1.0564004785600001</v>
      </c>
      <c r="BU12" s="2">
        <v>1.0481229780280001</v>
      </c>
      <c r="BV12" s="2">
        <v>1</v>
      </c>
      <c r="BW12" s="2">
        <v>1.0187222569999999</v>
      </c>
      <c r="BX12" s="2">
        <v>1.0034179407606461</v>
      </c>
      <c r="BY12" s="189">
        <v>0</v>
      </c>
      <c r="BZ12" s="189">
        <v>0</v>
      </c>
      <c r="CA12" s="189">
        <v>0</v>
      </c>
      <c r="CB12" s="189">
        <v>0</v>
      </c>
      <c r="CC12" s="2">
        <v>1.0192533969519999</v>
      </c>
      <c r="CD12" s="2">
        <v>1.0333107887219199</v>
      </c>
      <c r="CE12" s="713">
        <v>1990</v>
      </c>
    </row>
    <row r="13" spans="1:83" s="2" customFormat="1">
      <c r="A13" s="32">
        <v>1976</v>
      </c>
      <c r="B13" s="2">
        <v>1.0198332099397498</v>
      </c>
      <c r="C13" s="2">
        <v>1.1150720981105509</v>
      </c>
      <c r="D13" s="2">
        <v>1.014466053345692</v>
      </c>
      <c r="E13" s="2">
        <v>1.0829913058865184</v>
      </c>
      <c r="F13" s="2">
        <v>1.0969641511946169</v>
      </c>
      <c r="G13" s="2">
        <v>1.1125176607456755</v>
      </c>
      <c r="H13" s="2">
        <v>1.2887642178658369</v>
      </c>
      <c r="I13" s="2">
        <v>1.2716702295208828</v>
      </c>
      <c r="J13" s="2">
        <v>1</v>
      </c>
      <c r="K13" s="2">
        <v>1.2716702295208828</v>
      </c>
      <c r="L13" s="2">
        <v>0.99994421569841807</v>
      </c>
      <c r="M13" s="2">
        <v>1</v>
      </c>
      <c r="N13" s="2">
        <v>1.0199005812118678</v>
      </c>
      <c r="O13" s="2">
        <v>1.0060381306664918</v>
      </c>
      <c r="P13" s="2">
        <v>1.014466053345692</v>
      </c>
      <c r="Q13" s="2">
        <v>1.1136182517353836</v>
      </c>
      <c r="R13" s="2">
        <v>0.99999002018844707</v>
      </c>
      <c r="S13" s="2">
        <v>0.99999152797160484</v>
      </c>
      <c r="T13" s="2">
        <v>0.99993577940851697</v>
      </c>
      <c r="U13" s="2">
        <v>1.1150720981105509</v>
      </c>
      <c r="V13" s="2">
        <v>1.0537166128305879</v>
      </c>
      <c r="W13" s="2">
        <v>1.0167438729760749</v>
      </c>
      <c r="X13" s="2">
        <v>1.0862860030745956</v>
      </c>
      <c r="Y13" s="2">
        <v>1.0072793180435522</v>
      </c>
      <c r="Z13" s="2">
        <v>1.0085376851400571</v>
      </c>
      <c r="AA13" s="2">
        <v>1</v>
      </c>
      <c r="AB13" s="2">
        <v>1</v>
      </c>
      <c r="AC13" s="2">
        <v>1.1115830477775921</v>
      </c>
      <c r="AD13" s="2">
        <v>1.0117299384961884</v>
      </c>
      <c r="AE13" s="2">
        <v>1.106806036062284</v>
      </c>
      <c r="AF13" s="2">
        <v>0.99999576144096214</v>
      </c>
      <c r="AG13" s="2">
        <v>0.99994421569841807</v>
      </c>
      <c r="AH13" s="2">
        <v>1.1150720981105509</v>
      </c>
      <c r="AI13" s="2">
        <v>0.99998632101401408</v>
      </c>
      <c r="AJ13" s="2">
        <v>1.0104155584088983</v>
      </c>
      <c r="AK13" s="2">
        <v>0.99993577940851697</v>
      </c>
      <c r="AL13" s="2">
        <v>1.0128024572109373</v>
      </c>
      <c r="AM13" s="2">
        <v>1.0249728836958854</v>
      </c>
      <c r="AN13" s="2">
        <v>1.0108601638410164</v>
      </c>
      <c r="AO13" s="2">
        <v>1.0240642854420736</v>
      </c>
      <c r="AP13" s="2">
        <v>1.0240642854420736</v>
      </c>
      <c r="AQ13" s="2">
        <v>1.0240642854420736</v>
      </c>
      <c r="AR13" s="90">
        <v>1.0175623074016484</v>
      </c>
      <c r="AS13" s="2">
        <v>1.0060381306664918</v>
      </c>
      <c r="AT13" s="2">
        <v>1.0072793180435522</v>
      </c>
      <c r="AU13" s="2">
        <v>0.99999002018844707</v>
      </c>
      <c r="AV13" s="2">
        <v>0.99999152797160484</v>
      </c>
      <c r="AW13" s="2">
        <v>1.0085376851400571</v>
      </c>
      <c r="AX13" s="2">
        <v>1.0143997307594246</v>
      </c>
      <c r="AY13" s="2">
        <v>1.0175623074016484</v>
      </c>
      <c r="AZ13" s="2">
        <v>1.106806036062284</v>
      </c>
      <c r="BA13" s="2">
        <v>0.99999576144096214</v>
      </c>
      <c r="BB13" s="2">
        <v>0.99998632101401408</v>
      </c>
      <c r="BC13" s="2">
        <v>1.0104155584088983</v>
      </c>
      <c r="BD13" s="2">
        <v>1.0128024572109373</v>
      </c>
      <c r="BE13" s="2">
        <v>1.0235971414374399</v>
      </c>
      <c r="BF13" s="2">
        <v>1.0434167879316483</v>
      </c>
      <c r="BG13" s="2">
        <v>1.0487796860042242</v>
      </c>
      <c r="BH13" s="2">
        <v>1.0358970181964799</v>
      </c>
      <c r="BI13" s="2">
        <v>1.0497477207878656</v>
      </c>
      <c r="BJ13" s="2">
        <v>1.0508932053515265</v>
      </c>
      <c r="BK13" s="2">
        <v>1</v>
      </c>
      <c r="BL13" s="2">
        <v>1.01429597728</v>
      </c>
      <c r="BM13" s="2">
        <v>1</v>
      </c>
      <c r="BN13" s="2">
        <v>1.013519896</v>
      </c>
      <c r="BO13" s="2">
        <v>1.0127872959999999</v>
      </c>
      <c r="BP13" s="2">
        <v>1.0102437776000002</v>
      </c>
      <c r="BQ13" s="2">
        <v>1.0462514066700288</v>
      </c>
      <c r="BR13" s="2">
        <v>1.046319647190016</v>
      </c>
      <c r="BS13" s="2">
        <v>1.0422505096294401</v>
      </c>
      <c r="BT13" s="2">
        <v>1.0396584281649153</v>
      </c>
      <c r="BU13" s="2">
        <v>1.03245519776256</v>
      </c>
      <c r="BV13" s="2">
        <v>1</v>
      </c>
      <c r="BW13" s="2">
        <v>1.013773</v>
      </c>
      <c r="BX13" s="2">
        <v>1.0025177681473458</v>
      </c>
      <c r="BY13" s="189">
        <v>0</v>
      </c>
      <c r="BZ13" s="189">
        <v>0</v>
      </c>
      <c r="CA13" s="189">
        <v>0</v>
      </c>
      <c r="CB13" s="189">
        <v>0</v>
      </c>
      <c r="CC13" s="2">
        <v>1.0176905334399999</v>
      </c>
      <c r="CD13" s="2">
        <v>1.0230337151436804</v>
      </c>
      <c r="CE13" s="713">
        <v>1991</v>
      </c>
    </row>
    <row r="14" spans="1:83" s="2" customFormat="1">
      <c r="A14" s="32" t="s">
        <v>1</v>
      </c>
      <c r="B14" s="2">
        <v>1.0317531805947162</v>
      </c>
      <c r="C14" s="2">
        <v>1.1647735177352936</v>
      </c>
      <c r="D14" s="2">
        <v>1.0348885887232013</v>
      </c>
      <c r="E14" s="2">
        <v>1.1063109957492547</v>
      </c>
      <c r="F14" s="2">
        <v>1.1093822675645941</v>
      </c>
      <c r="G14" s="2">
        <v>1.148144924880669</v>
      </c>
      <c r="H14" s="2">
        <v>1.4067992937375937</v>
      </c>
      <c r="I14" s="2">
        <v>1.3755455175371751</v>
      </c>
      <c r="J14" s="2">
        <v>1</v>
      </c>
      <c r="K14" s="2">
        <v>1.3755455175371751</v>
      </c>
      <c r="L14" s="2">
        <v>1.0007772442471159</v>
      </c>
      <c r="M14" s="2">
        <v>1</v>
      </c>
      <c r="N14" s="2">
        <v>1.0199005812118678</v>
      </c>
      <c r="O14" s="2">
        <v>1.0145624969330642</v>
      </c>
      <c r="P14" s="2">
        <v>1.0348885887232013</v>
      </c>
      <c r="Q14" s="2">
        <v>1.1518592388771962</v>
      </c>
      <c r="R14" s="2">
        <v>1.0001390489958091</v>
      </c>
      <c r="S14" s="2">
        <v>0.9999761529664879</v>
      </c>
      <c r="T14" s="2">
        <v>1.0002784355040526</v>
      </c>
      <c r="U14" s="2">
        <v>1.1647735177352936</v>
      </c>
      <c r="V14" s="2">
        <v>1.0866038383558083</v>
      </c>
      <c r="W14" s="2">
        <v>1.0263085365194873</v>
      </c>
      <c r="X14" s="2">
        <v>1.1236946075638954</v>
      </c>
      <c r="Y14" s="2">
        <v>1.0175559378455148</v>
      </c>
      <c r="Z14" s="2">
        <v>1.013511241619617</v>
      </c>
      <c r="AA14" s="2">
        <v>1</v>
      </c>
      <c r="AB14" s="2">
        <v>1</v>
      </c>
      <c r="AC14" s="2">
        <v>1.1764998200351957</v>
      </c>
      <c r="AD14" s="2">
        <v>1.0185631152479102</v>
      </c>
      <c r="AE14" s="2">
        <v>1.1529372155918962</v>
      </c>
      <c r="AF14" s="2">
        <v>1.0000183767432675</v>
      </c>
      <c r="AG14" s="2">
        <v>0.99984297855870818</v>
      </c>
      <c r="AH14" s="2">
        <v>1.1647735177352936</v>
      </c>
      <c r="AI14" s="2">
        <v>1.0000593067623631</v>
      </c>
      <c r="AJ14" s="2">
        <v>1.0251197838807049</v>
      </c>
      <c r="AK14" s="2">
        <v>1.0002784355040524</v>
      </c>
      <c r="AL14" s="2">
        <v>1.0308764010200333</v>
      </c>
      <c r="AM14" s="2">
        <v>1.0249728836958854</v>
      </c>
      <c r="AN14" s="2">
        <v>1.0108601638410164</v>
      </c>
      <c r="AO14" s="2">
        <v>1.0240642854420736</v>
      </c>
      <c r="AP14" s="2">
        <v>1.0240642854420736</v>
      </c>
      <c r="AQ14" s="2">
        <v>1.0240642854420736</v>
      </c>
      <c r="AR14" s="90">
        <v>1.0281174414166212</v>
      </c>
      <c r="AS14" s="2">
        <v>1.0145624969330642</v>
      </c>
      <c r="AT14" s="2">
        <v>1.0175559378455148</v>
      </c>
      <c r="AU14" s="2">
        <v>1.0001390489958091</v>
      </c>
      <c r="AV14" s="2">
        <v>0.9999761529664879</v>
      </c>
      <c r="AW14" s="2">
        <v>1.013511241619617</v>
      </c>
      <c r="AX14" s="2">
        <v>1.022625341406759</v>
      </c>
      <c r="AY14" s="2">
        <v>1.0281174414166212</v>
      </c>
      <c r="AZ14" s="2">
        <v>1.1529372155918962</v>
      </c>
      <c r="BA14" s="2">
        <v>1.0000183767432675</v>
      </c>
      <c r="BB14" s="2">
        <v>1.0000593067623631</v>
      </c>
      <c r="BC14" s="2">
        <v>1.0251197838807049</v>
      </c>
      <c r="BD14" s="2">
        <v>1.0308764010200333</v>
      </c>
      <c r="BE14" s="2">
        <v>1.0169864858419198</v>
      </c>
      <c r="BF14" s="2">
        <v>1.0372974710683238</v>
      </c>
      <c r="BG14" s="2">
        <v>1.0407441785828964</v>
      </c>
      <c r="BH14" s="2">
        <v>1.0287542437376</v>
      </c>
      <c r="BI14" s="2">
        <v>1.0409587598731673</v>
      </c>
      <c r="BJ14" s="2">
        <v>1.04218852415914</v>
      </c>
      <c r="BK14" s="2">
        <v>1</v>
      </c>
      <c r="BL14" s="2">
        <v>1.012124551936</v>
      </c>
      <c r="BM14" s="2">
        <v>1</v>
      </c>
      <c r="BN14" s="2">
        <v>1.0092932480000001</v>
      </c>
      <c r="BO14" s="2">
        <v>1.0089975680000001</v>
      </c>
      <c r="BP14" s="2">
        <v>1.0078692710400001</v>
      </c>
      <c r="BQ14" s="2">
        <v>1.039001396307067</v>
      </c>
      <c r="BR14" s="2">
        <v>1.0347837689384958</v>
      </c>
      <c r="BS14" s="2">
        <v>1.0362899731005439</v>
      </c>
      <c r="BT14" s="2">
        <v>1.0310081020082584</v>
      </c>
      <c r="BU14" s="643">
        <v>1.0394462656349801</v>
      </c>
      <c r="BV14" s="2">
        <v>1</v>
      </c>
      <c r="BW14" s="2">
        <v>1.0084768</v>
      </c>
      <c r="BX14" s="2">
        <v>1.0015340420010641</v>
      </c>
      <c r="BY14" s="189">
        <v>0</v>
      </c>
      <c r="BZ14" s="189">
        <v>0</v>
      </c>
      <c r="CA14" s="189">
        <v>0</v>
      </c>
      <c r="CB14" s="189">
        <v>0</v>
      </c>
      <c r="CC14" s="643">
        <v>1.00664137728</v>
      </c>
      <c r="CD14" s="643">
        <v>1.0214524918490726</v>
      </c>
      <c r="CE14" s="713">
        <v>1992</v>
      </c>
    </row>
    <row r="15" spans="1:83" s="2" customFormat="1">
      <c r="A15" s="32">
        <v>1977</v>
      </c>
      <c r="B15" s="2">
        <v>1.0339767072473425</v>
      </c>
      <c r="C15" s="2">
        <v>1.1374220057468711</v>
      </c>
      <c r="D15" s="2">
        <v>1.0243266903775798</v>
      </c>
      <c r="E15" s="2">
        <v>1.1171799913558755</v>
      </c>
      <c r="F15" s="2">
        <v>1.1322425551149604</v>
      </c>
      <c r="G15" s="2">
        <v>1.139704183985971</v>
      </c>
      <c r="H15" s="2">
        <v>1.3456801535149632</v>
      </c>
      <c r="I15" s="2">
        <v>1.3024161972848849</v>
      </c>
      <c r="J15" s="2">
        <v>1</v>
      </c>
      <c r="K15" s="2">
        <v>1.3024161972848849</v>
      </c>
      <c r="L15" s="2">
        <v>1.0011276270124931</v>
      </c>
      <c r="M15" s="2">
        <v>1</v>
      </c>
      <c r="N15" s="2">
        <v>1.0199005812118678</v>
      </c>
      <c r="O15" s="2">
        <v>1.0101539605636018</v>
      </c>
      <c r="P15" s="2">
        <v>1.0243266903775798</v>
      </c>
      <c r="Q15" s="2">
        <v>1.1391457806179559</v>
      </c>
      <c r="R15" s="2">
        <v>1.0002017324725352</v>
      </c>
      <c r="S15" s="2">
        <v>1.0001712540589034</v>
      </c>
      <c r="T15" s="2">
        <v>1.0013144017588944</v>
      </c>
      <c r="U15" s="2">
        <v>1.1374220057468711</v>
      </c>
      <c r="V15" s="2">
        <v>1.1084640608278156</v>
      </c>
      <c r="W15" s="2">
        <v>1.037429584092149</v>
      </c>
      <c r="X15" s="2">
        <v>1.161368192952148</v>
      </c>
      <c r="Y15" s="2">
        <v>1.0122411905979982</v>
      </c>
      <c r="Z15" s="2">
        <v>1.0194939981048061</v>
      </c>
      <c r="AA15" s="2">
        <v>1</v>
      </c>
      <c r="AB15" s="2">
        <v>1</v>
      </c>
      <c r="AC15" s="2">
        <v>1.1374220057468711</v>
      </c>
      <c r="AD15" s="2">
        <v>1.0267828334101181</v>
      </c>
      <c r="AE15" s="2">
        <v>1.1275504656867461</v>
      </c>
      <c r="AF15" s="2">
        <v>1.0000867505160871</v>
      </c>
      <c r="AG15" s="2">
        <v>1.0011276270124931</v>
      </c>
      <c r="AH15" s="2">
        <v>1.1374220057468711</v>
      </c>
      <c r="AI15" s="2">
        <v>1.0002799675746445</v>
      </c>
      <c r="AJ15" s="2">
        <v>1.0175152170718573</v>
      </c>
      <c r="AK15" s="2">
        <v>1.0013144017588944</v>
      </c>
      <c r="AL15" s="2">
        <v>1.0215291209841582</v>
      </c>
      <c r="AM15" s="2">
        <v>1.0249728836958854</v>
      </c>
      <c r="AN15" s="2">
        <v>1.0108601638410164</v>
      </c>
      <c r="AO15" s="2">
        <v>1.0240642854420736</v>
      </c>
      <c r="AP15" s="2">
        <v>1.0240642854420736</v>
      </c>
      <c r="AQ15" s="2">
        <v>1.0240642854420736</v>
      </c>
      <c r="AR15" s="90">
        <v>1.0300863742675217</v>
      </c>
      <c r="AS15" s="2">
        <v>1.0101539605636018</v>
      </c>
      <c r="AT15" s="2">
        <v>1.0122411905979982</v>
      </c>
      <c r="AU15" s="2">
        <v>1.0002017324725352</v>
      </c>
      <c r="AV15" s="2">
        <v>1.0001712540589034</v>
      </c>
      <c r="AW15" s="2">
        <v>1.0194939981048061</v>
      </c>
      <c r="AX15" s="2">
        <v>1.0321894423192481</v>
      </c>
      <c r="AY15" s="2">
        <v>1.0300863742675217</v>
      </c>
      <c r="AZ15" s="2">
        <v>1.1275504656867461</v>
      </c>
      <c r="BA15" s="2">
        <v>1.0000867505160871</v>
      </c>
      <c r="BB15" s="2">
        <v>1.0002799675746445</v>
      </c>
      <c r="BC15" s="2">
        <v>1.0175152170718573</v>
      </c>
      <c r="BD15" s="2">
        <v>1.0215291209841582</v>
      </c>
      <c r="BE15" s="2">
        <v>1.0165876492300798</v>
      </c>
      <c r="BF15" s="2">
        <v>1.0334271022370336</v>
      </c>
      <c r="BG15" s="2">
        <v>1.0361624958611158</v>
      </c>
      <c r="BH15" s="2">
        <v>1.026302925008</v>
      </c>
      <c r="BI15" s="2">
        <v>1.0366002794217513</v>
      </c>
      <c r="BJ15" s="2">
        <v>1.0382898934094558</v>
      </c>
      <c r="BK15" s="2">
        <v>1</v>
      </c>
      <c r="BL15" s="2">
        <v>1.01498712528</v>
      </c>
      <c r="BM15" s="2">
        <v>1</v>
      </c>
      <c r="BN15" s="2">
        <v>1.0083218239999998</v>
      </c>
      <c r="BO15" s="2">
        <v>1.009420896</v>
      </c>
      <c r="BP15" s="2">
        <v>1.0070948981600001</v>
      </c>
      <c r="BQ15" s="2">
        <v>1.0269660027875673</v>
      </c>
      <c r="BR15" s="2">
        <v>1.0309816708400001</v>
      </c>
      <c r="BS15" s="2">
        <v>1.0217448558352</v>
      </c>
      <c r="BT15" s="2">
        <v>1.0212801513295762</v>
      </c>
      <c r="BU15" s="643">
        <v>1.037100259154232</v>
      </c>
      <c r="BV15" s="2">
        <v>1</v>
      </c>
      <c r="BW15" s="2">
        <v>1.0088619999999999</v>
      </c>
      <c r="BX15" s="2">
        <v>1.0015860000605508</v>
      </c>
      <c r="BY15" s="189">
        <v>0</v>
      </c>
      <c r="BZ15" s="189">
        <v>0</v>
      </c>
      <c r="CA15" s="189">
        <v>0</v>
      </c>
      <c r="CB15" s="189">
        <v>0</v>
      </c>
      <c r="CC15" s="643">
        <v>1.0057847520000001</v>
      </c>
      <c r="CD15" s="643">
        <v>1.019421129926352</v>
      </c>
      <c r="CE15" s="713">
        <v>1993</v>
      </c>
    </row>
    <row r="16" spans="1:83" s="2" customFormat="1">
      <c r="A16" s="32">
        <v>1978</v>
      </c>
      <c r="B16" s="2">
        <v>1.0425895094590383</v>
      </c>
      <c r="C16" s="2">
        <v>1.1649239844989128</v>
      </c>
      <c r="D16" s="2">
        <v>1.0331955495245184</v>
      </c>
      <c r="E16" s="2">
        <v>1.1473037425723447</v>
      </c>
      <c r="F16" s="2">
        <v>1.1853629456115273</v>
      </c>
      <c r="G16" s="2">
        <v>1.1569529492144404</v>
      </c>
      <c r="H16" s="2">
        <v>1.3959226494547583</v>
      </c>
      <c r="I16" s="2">
        <v>1.3145198668472391</v>
      </c>
      <c r="J16" s="2">
        <v>1</v>
      </c>
      <c r="K16" s="2">
        <v>1.3145198668472391</v>
      </c>
      <c r="L16" s="2">
        <v>1.0009548129487142</v>
      </c>
      <c r="M16" s="2">
        <v>1</v>
      </c>
      <c r="N16" s="2">
        <v>1.0199005812118678</v>
      </c>
      <c r="O16" s="2">
        <v>1.0138558223715342</v>
      </c>
      <c r="P16" s="2">
        <v>1.0331955495245184</v>
      </c>
      <c r="Q16" s="2">
        <v>1.1880029738803266</v>
      </c>
      <c r="R16" s="2">
        <v>1.000170816036525</v>
      </c>
      <c r="S16" s="2">
        <v>1.000145008580984</v>
      </c>
      <c r="T16" s="2">
        <v>1.0007111719017017</v>
      </c>
      <c r="U16" s="2">
        <v>1.1649239844989128</v>
      </c>
      <c r="V16" s="2">
        <v>1.1225394170610752</v>
      </c>
      <c r="W16" s="2">
        <v>1.0462551378691431</v>
      </c>
      <c r="X16" s="2">
        <v>1.1859760892982258</v>
      </c>
      <c r="Y16" s="2">
        <v>1.0167040005207375</v>
      </c>
      <c r="Z16" s="2">
        <v>1.0242593121052708</v>
      </c>
      <c r="AA16" s="2">
        <v>1</v>
      </c>
      <c r="AB16" s="2">
        <v>1</v>
      </c>
      <c r="AC16" s="2">
        <v>1.1649239844989128</v>
      </c>
      <c r="AD16" s="2">
        <v>1.0333299055056</v>
      </c>
      <c r="AE16" s="2">
        <v>1.1530768737613843</v>
      </c>
      <c r="AF16" s="2">
        <v>1.0000469373455123</v>
      </c>
      <c r="AG16" s="2">
        <v>1.0009548129487142</v>
      </c>
      <c r="AH16" s="2">
        <v>1.1649239844989128</v>
      </c>
      <c r="AI16" s="2">
        <v>1.0001514796150626</v>
      </c>
      <c r="AJ16" s="2">
        <v>1.0239007956576534</v>
      </c>
      <c r="AK16" s="2">
        <v>1.0007111719017017</v>
      </c>
      <c r="AL16" s="2">
        <v>1.029378061329199</v>
      </c>
      <c r="AM16" s="2">
        <v>1.0249728836958854</v>
      </c>
      <c r="AN16" s="2">
        <v>1.0108601638410164</v>
      </c>
      <c r="AO16" s="2">
        <v>1.0240642854420736</v>
      </c>
      <c r="AP16" s="2">
        <v>1.0240642854420736</v>
      </c>
      <c r="AQ16" s="2">
        <v>1.0240642854420736</v>
      </c>
      <c r="AR16" s="90">
        <v>1.0377130106259784</v>
      </c>
      <c r="AS16" s="2">
        <v>1.0138558223715342</v>
      </c>
      <c r="AT16" s="2">
        <v>1.0167040005207375</v>
      </c>
      <c r="AU16" s="2">
        <v>1.000170816036525</v>
      </c>
      <c r="AV16" s="2">
        <v>1.000145008580984</v>
      </c>
      <c r="AW16" s="2">
        <v>1.0242593121052708</v>
      </c>
      <c r="AX16" s="2">
        <v>1.0397794185674631</v>
      </c>
      <c r="AY16" s="2">
        <v>1.0377130106259784</v>
      </c>
      <c r="AZ16" s="2">
        <v>1.1530768737613843</v>
      </c>
      <c r="BA16" s="2">
        <v>1.0000469373455123</v>
      </c>
      <c r="BB16" s="2">
        <v>1.0001514796150626</v>
      </c>
      <c r="BC16" s="2">
        <v>1.0239007956576534</v>
      </c>
      <c r="BD16" s="2">
        <v>1.029378061329199</v>
      </c>
      <c r="BE16" s="2">
        <v>1.0151648511946239</v>
      </c>
      <c r="BF16" s="2">
        <v>1.0319165090147016</v>
      </c>
      <c r="BG16" s="2">
        <v>1.0342264940157457</v>
      </c>
      <c r="BH16" s="2">
        <v>1.0227800164376</v>
      </c>
      <c r="BI16" s="2">
        <v>1.0347649064259166</v>
      </c>
      <c r="BJ16" s="2">
        <v>1.0322644755567023</v>
      </c>
      <c r="BK16" s="2">
        <v>1</v>
      </c>
      <c r="BL16" s="2">
        <v>1.0151800600159999</v>
      </c>
      <c r="BM16" s="2">
        <v>1</v>
      </c>
      <c r="BN16" s="2">
        <v>1.0074777699999999</v>
      </c>
      <c r="BO16" s="2">
        <v>1.0093614259999999</v>
      </c>
      <c r="BP16" s="2">
        <v>1.0053276</v>
      </c>
      <c r="BQ16" s="2">
        <v>1.0320486747327378</v>
      </c>
      <c r="BR16" s="2">
        <v>1.0297272144</v>
      </c>
      <c r="BS16" s="2">
        <v>1.0326438626839998</v>
      </c>
      <c r="BT16" s="2">
        <v>1.0292818841359999</v>
      </c>
      <c r="BU16" s="643">
        <v>1.0345805681218527</v>
      </c>
      <c r="BV16" s="2">
        <v>1</v>
      </c>
      <c r="BW16" s="2">
        <v>1.0084968000000001</v>
      </c>
      <c r="BX16" s="2">
        <v>1.0015160814052833</v>
      </c>
      <c r="BY16" s="643">
        <v>0</v>
      </c>
      <c r="BZ16" s="643">
        <v>0</v>
      </c>
      <c r="CA16" s="643">
        <v>0</v>
      </c>
      <c r="CB16" s="643">
        <v>0</v>
      </c>
      <c r="CC16" s="643">
        <v>1.0061486209999999</v>
      </c>
      <c r="CD16" s="643">
        <v>1.0183396059679006</v>
      </c>
      <c r="CE16" s="714">
        <v>1994</v>
      </c>
    </row>
    <row r="17" spans="1:83" s="2" customFormat="1">
      <c r="A17" s="714">
        <v>1979</v>
      </c>
      <c r="B17" s="2">
        <v>1.0621650191443173</v>
      </c>
      <c r="C17" s="2">
        <v>1.0883001763219489</v>
      </c>
      <c r="D17" s="2">
        <v>1.0397873590339546</v>
      </c>
      <c r="E17" s="2">
        <v>1.1804512786550843</v>
      </c>
      <c r="F17" s="2">
        <v>1.2015637683916176</v>
      </c>
      <c r="G17" s="2">
        <v>1.1765801537024139</v>
      </c>
      <c r="H17" s="2">
        <v>1.3111288009171551</v>
      </c>
      <c r="I17" s="2">
        <v>1.2221556208076929</v>
      </c>
      <c r="J17" s="2">
        <v>1</v>
      </c>
      <c r="K17" s="2">
        <v>1.2221556208076929</v>
      </c>
      <c r="L17" s="2">
        <v>1.0015014009068752</v>
      </c>
      <c r="M17" s="2">
        <v>1</v>
      </c>
      <c r="N17" s="2">
        <v>1.0199005812118678</v>
      </c>
      <c r="O17" s="2">
        <v>1.0166072436607727</v>
      </c>
      <c r="P17" s="2">
        <v>1.0397873590339546</v>
      </c>
      <c r="Q17" s="2">
        <v>1.2120121737296328</v>
      </c>
      <c r="R17" s="2">
        <v>1.0002686006222401</v>
      </c>
      <c r="S17" s="2">
        <v>1.0002280195459092</v>
      </c>
      <c r="T17" s="2">
        <v>1.0014407045138582</v>
      </c>
      <c r="U17" s="2">
        <v>1.0883001763219489</v>
      </c>
      <c r="V17" s="2">
        <v>1.1335040171605884</v>
      </c>
      <c r="W17" s="2">
        <v>1.0517349190162038</v>
      </c>
      <c r="X17" s="2">
        <v>1.1904861925828376</v>
      </c>
      <c r="Y17" s="2">
        <v>1.0200209990658859</v>
      </c>
      <c r="Z17" s="2">
        <v>1.0274202881828167</v>
      </c>
      <c r="AA17" s="2">
        <v>1</v>
      </c>
      <c r="AB17" s="2">
        <v>1</v>
      </c>
      <c r="AC17" s="2">
        <v>1.0852171911423216</v>
      </c>
      <c r="AD17" s="2">
        <v>1.0376727753080448</v>
      </c>
      <c r="AE17" s="2">
        <v>1.0819572422107717</v>
      </c>
      <c r="AF17" s="2">
        <v>1.0000950864979148</v>
      </c>
      <c r="AG17" s="2">
        <v>1.0015014009068752</v>
      </c>
      <c r="AH17" s="2">
        <v>1.0883001763219489</v>
      </c>
      <c r="AI17" s="2">
        <v>1.0003068700614519</v>
      </c>
      <c r="AJ17" s="2">
        <v>1.0286468985044475</v>
      </c>
      <c r="AK17" s="2">
        <v>1.0014407045138585</v>
      </c>
      <c r="AL17" s="2">
        <v>1.0352118127450498</v>
      </c>
      <c r="AM17" s="2">
        <v>1.0249728836958854</v>
      </c>
      <c r="AN17" s="2">
        <v>1.0108601638410164</v>
      </c>
      <c r="AO17" s="2">
        <v>1.0240642854420736</v>
      </c>
      <c r="AP17" s="2">
        <v>1.0240642854420736</v>
      </c>
      <c r="AQ17" s="2">
        <v>1.0240642854420736</v>
      </c>
      <c r="AR17" s="90">
        <v>1.055047124452293</v>
      </c>
      <c r="AS17" s="2">
        <v>1.0166072436607727</v>
      </c>
      <c r="AT17" s="2">
        <v>1.0200209990658859</v>
      </c>
      <c r="AU17" s="2">
        <v>1.0002686006222401</v>
      </c>
      <c r="AV17" s="2">
        <v>1.0002280195459092</v>
      </c>
      <c r="AW17" s="2">
        <v>1.0274202881828167</v>
      </c>
      <c r="AX17" s="2">
        <v>1.0444920303539353</v>
      </c>
      <c r="AY17" s="2">
        <v>1.055047124452293</v>
      </c>
      <c r="AZ17" s="2">
        <v>1.0819572422107717</v>
      </c>
      <c r="BA17" s="2">
        <v>1.0000950864979148</v>
      </c>
      <c r="BB17" s="2">
        <v>1.0003068700614519</v>
      </c>
      <c r="BC17" s="2">
        <v>1.0286468985044475</v>
      </c>
      <c r="BD17" s="2">
        <v>1.0352118127450498</v>
      </c>
      <c r="BE17" s="2">
        <v>1.01567029384416</v>
      </c>
      <c r="BF17" s="2">
        <v>1.0292182795421925</v>
      </c>
      <c r="BG17" s="2">
        <v>1.0328353915905983</v>
      </c>
      <c r="BH17" s="2">
        <v>1.0232204544896</v>
      </c>
      <c r="BI17" s="2">
        <v>1.0326895825923468</v>
      </c>
      <c r="BJ17" s="2">
        <v>1.0327723715849346</v>
      </c>
      <c r="BK17" s="2">
        <v>1</v>
      </c>
      <c r="BL17" s="2">
        <v>1.0108777324960001</v>
      </c>
      <c r="BM17" s="2">
        <v>1</v>
      </c>
      <c r="BN17" s="2">
        <v>1.01082004</v>
      </c>
      <c r="BO17" s="2">
        <v>1.0091626040000001</v>
      </c>
      <c r="BP17" s="2">
        <v>1.0051808311719999</v>
      </c>
      <c r="BQ17" s="2">
        <v>1.0340176879064613</v>
      </c>
      <c r="BR17" s="2">
        <v>1.0295764290682494</v>
      </c>
      <c r="BS17" s="2">
        <v>1.02086025711424</v>
      </c>
      <c r="BT17" s="2">
        <v>1.0278145074913982</v>
      </c>
      <c r="BU17" s="643">
        <v>1.0316426884195968</v>
      </c>
      <c r="BV17" s="2">
        <v>1</v>
      </c>
      <c r="BW17" s="2">
        <v>1.0059100000000001</v>
      </c>
      <c r="BX17" s="2">
        <v>1.0010494427894137</v>
      </c>
      <c r="BY17" s="643">
        <v>0</v>
      </c>
      <c r="BZ17" s="643">
        <v>0</v>
      </c>
      <c r="CA17" s="643">
        <v>0</v>
      </c>
      <c r="CB17" s="643">
        <v>0</v>
      </c>
      <c r="CC17" s="643">
        <v>1.0228765886080002</v>
      </c>
      <c r="CD17" s="643">
        <v>1.0175575364014851</v>
      </c>
      <c r="CE17" s="713">
        <v>1995</v>
      </c>
    </row>
    <row r="18" spans="1:83" s="2" customFormat="1">
      <c r="A18" s="713">
        <v>1980</v>
      </c>
      <c r="B18" s="2">
        <v>1.0619125167488574</v>
      </c>
      <c r="C18" s="2">
        <v>1.1360759822348252</v>
      </c>
      <c r="D18" s="2">
        <v>1.0610589773052816</v>
      </c>
      <c r="E18" s="2">
        <v>1.1779501189992514</v>
      </c>
      <c r="F18" s="2">
        <v>1.1839936786433647</v>
      </c>
      <c r="G18" s="2">
        <v>1.1510052053462194</v>
      </c>
      <c r="H18" s="2">
        <v>1.3288072567963902</v>
      </c>
      <c r="I18" s="2">
        <v>1.2081013964986951</v>
      </c>
      <c r="J18" s="2">
        <v>1</v>
      </c>
      <c r="K18" s="2">
        <v>1.2081013964986951</v>
      </c>
      <c r="L18" s="2">
        <v>1.0038951812707644</v>
      </c>
      <c r="M18" s="2">
        <v>1</v>
      </c>
      <c r="N18" s="2">
        <v>1.0199005812118678</v>
      </c>
      <c r="O18" s="2">
        <v>1.0254860171272246</v>
      </c>
      <c r="P18" s="2">
        <v>1.0610589773052816</v>
      </c>
      <c r="Q18" s="2">
        <v>1.2099886238469755</v>
      </c>
      <c r="R18" s="2">
        <v>1.0006968479293399</v>
      </c>
      <c r="S18" s="2">
        <v>1.0005915658239759</v>
      </c>
      <c r="T18" s="2">
        <v>1.0027453030392202</v>
      </c>
      <c r="U18" s="2">
        <v>1.1360759822348252</v>
      </c>
      <c r="V18" s="2">
        <v>1.1297337112554933</v>
      </c>
      <c r="W18" s="2">
        <v>1.0489922213610763</v>
      </c>
      <c r="X18" s="2">
        <v>1.1650862147354677</v>
      </c>
      <c r="Y18" s="2">
        <v>1.0307248773800177</v>
      </c>
      <c r="Z18" s="2">
        <v>1.0265368199074394</v>
      </c>
      <c r="AA18" s="2">
        <v>1</v>
      </c>
      <c r="AB18" s="2">
        <v>1</v>
      </c>
      <c r="AC18" s="2">
        <v>1.1360759822348252</v>
      </c>
      <c r="AD18" s="2">
        <v>1.0364589769114645</v>
      </c>
      <c r="AE18" s="2">
        <v>1.126301132111285</v>
      </c>
      <c r="AF18" s="2">
        <v>1.0001811900005886</v>
      </c>
      <c r="AG18" s="2">
        <v>1.0038951812707644</v>
      </c>
      <c r="AH18" s="2">
        <v>1.1360759822348252</v>
      </c>
      <c r="AI18" s="2">
        <v>1.0005847495473539</v>
      </c>
      <c r="AJ18" s="2">
        <v>1.0439624636598028</v>
      </c>
      <c r="AK18" s="2">
        <v>1.0027453030392202</v>
      </c>
      <c r="AL18" s="2">
        <v>1.0540371949151743</v>
      </c>
      <c r="AM18" s="2">
        <v>1.0249728836958854</v>
      </c>
      <c r="AN18" s="2">
        <v>1.0108601638410164</v>
      </c>
      <c r="AO18" s="2">
        <v>1.0240642854420736</v>
      </c>
      <c r="AP18" s="2">
        <v>1.0240642854420736</v>
      </c>
      <c r="AQ18" s="2">
        <v>1.0240642854420736</v>
      </c>
      <c r="AR18" s="90">
        <v>1.0548235335811131</v>
      </c>
      <c r="AS18" s="2">
        <v>1.0254860171272246</v>
      </c>
      <c r="AT18" s="2">
        <v>1.0307248773800177</v>
      </c>
      <c r="AU18" s="2">
        <v>1.0006968479293399</v>
      </c>
      <c r="AV18" s="2">
        <v>1.0005915658239759</v>
      </c>
      <c r="AW18" s="2">
        <v>1.0265368199074394</v>
      </c>
      <c r="AX18" s="2">
        <v>1.0421333103705255</v>
      </c>
      <c r="AY18" s="2">
        <v>1.0548235335811131</v>
      </c>
      <c r="AZ18" s="2">
        <v>1.126301132111285</v>
      </c>
      <c r="BA18" s="2">
        <v>1.0001811900005886</v>
      </c>
      <c r="BB18" s="2">
        <v>1.0005847495473539</v>
      </c>
      <c r="BC18" s="2">
        <v>1.0439624636598028</v>
      </c>
      <c r="BD18" s="2">
        <v>1.0540371949151743</v>
      </c>
      <c r="BE18" s="2">
        <v>1.0134641296271361</v>
      </c>
      <c r="BF18" s="2">
        <v>1.0229589423369847</v>
      </c>
      <c r="BG18" s="2">
        <v>1.0209663255582719</v>
      </c>
      <c r="BH18" s="2">
        <v>1.0173555694912</v>
      </c>
      <c r="BI18" s="2">
        <v>1.0261493601489207</v>
      </c>
      <c r="BJ18" s="2">
        <v>1.0219778301972746</v>
      </c>
      <c r="BK18" s="2">
        <v>1</v>
      </c>
      <c r="BL18" s="2">
        <v>1.01189404736</v>
      </c>
      <c r="BM18" s="2">
        <v>1</v>
      </c>
      <c r="BN18" s="2">
        <v>1.0085832730000002</v>
      </c>
      <c r="BO18" s="2">
        <v>1.0091350960000001</v>
      </c>
      <c r="BP18" s="2">
        <v>1.004250071128</v>
      </c>
      <c r="BQ18" s="2">
        <v>1.026475482144344</v>
      </c>
      <c r="BR18" s="2">
        <v>1.030869567992768</v>
      </c>
      <c r="BS18" s="2">
        <v>1.027287000184</v>
      </c>
      <c r="BT18" s="2">
        <v>1.0230480378082107</v>
      </c>
      <c r="BU18" s="643">
        <v>1.0291472330881333</v>
      </c>
      <c r="BV18" s="2">
        <v>1</v>
      </c>
      <c r="BW18" s="2">
        <v>1.007371024</v>
      </c>
      <c r="BX18" s="2">
        <v>1.0005448440691265</v>
      </c>
      <c r="BY18" s="643">
        <v>0</v>
      </c>
      <c r="BZ18" s="643">
        <v>0</v>
      </c>
      <c r="CA18" s="643">
        <v>0</v>
      </c>
      <c r="CB18" s="643">
        <v>0</v>
      </c>
      <c r="CC18" s="643">
        <v>1.0180170197855998</v>
      </c>
      <c r="CD18" s="643">
        <v>1.00966940891168</v>
      </c>
      <c r="CE18" s="713">
        <v>1996</v>
      </c>
    </row>
    <row r="19" spans="1:83" s="2" customFormat="1">
      <c r="A19" s="713">
        <v>1981</v>
      </c>
      <c r="B19" s="2">
        <v>1.047350014228098</v>
      </c>
      <c r="C19" s="2">
        <v>1.0879252760028986</v>
      </c>
      <c r="D19" s="2">
        <v>1.0428287796366988</v>
      </c>
      <c r="E19" s="2">
        <v>1.1750542385913501</v>
      </c>
      <c r="F19" s="2">
        <v>1.1834713505654217</v>
      </c>
      <c r="G19" s="2">
        <v>1.1070109979606138</v>
      </c>
      <c r="H19" s="2">
        <v>1.2574720725184709</v>
      </c>
      <c r="I19" s="2">
        <v>1.138210240064411</v>
      </c>
      <c r="J19" s="2">
        <v>1</v>
      </c>
      <c r="K19" s="2">
        <v>1.138210240064411</v>
      </c>
      <c r="L19" s="2">
        <v>1</v>
      </c>
      <c r="M19" s="2">
        <v>1</v>
      </c>
      <c r="N19" s="2">
        <v>1.0199005812118678</v>
      </c>
      <c r="O19" s="2">
        <v>1.0178767326203582</v>
      </c>
      <c r="P19" s="2">
        <v>1.0428287796366988</v>
      </c>
      <c r="Q19" s="2">
        <v>1.1965635885496484</v>
      </c>
      <c r="R19" s="2">
        <v>1</v>
      </c>
      <c r="S19" s="2">
        <v>1</v>
      </c>
      <c r="T19" s="2">
        <v>1</v>
      </c>
      <c r="U19" s="2">
        <v>1.0879252760028986</v>
      </c>
      <c r="V19" s="2">
        <v>1.118559703352771</v>
      </c>
      <c r="W19" s="2">
        <v>1.0351833068098113</v>
      </c>
      <c r="X19" s="2">
        <v>1.1163086377407809</v>
      </c>
      <c r="Y19" s="2">
        <v>1.0215514419131868</v>
      </c>
      <c r="Z19" s="2">
        <v>1.0192110801989411</v>
      </c>
      <c r="AA19" s="2">
        <v>1</v>
      </c>
      <c r="AB19" s="2">
        <v>1</v>
      </c>
      <c r="AC19" s="2">
        <v>1.0879252760028986</v>
      </c>
      <c r="AD19" s="2">
        <v>1.0263941320723637</v>
      </c>
      <c r="AE19" s="2">
        <v>1.0816092723931205</v>
      </c>
      <c r="AF19" s="2">
        <v>1</v>
      </c>
      <c r="AG19" s="2">
        <v>1</v>
      </c>
      <c r="AH19" s="2">
        <v>1.0879252760028986</v>
      </c>
      <c r="AI19" s="2">
        <v>1</v>
      </c>
      <c r="AJ19" s="2">
        <v>1.0308367213384231</v>
      </c>
      <c r="AK19" s="2">
        <v>1</v>
      </c>
      <c r="AL19" s="2">
        <v>1.0379034699784784</v>
      </c>
      <c r="AM19" s="2">
        <v>1.0249728836958854</v>
      </c>
      <c r="AN19" s="2">
        <v>1.0108601638410164</v>
      </c>
      <c r="AO19" s="2">
        <v>1.0240642854420736</v>
      </c>
      <c r="AP19" s="2">
        <v>1.0240642854420736</v>
      </c>
      <c r="AQ19" s="2">
        <v>1.0240642854420736</v>
      </c>
      <c r="AR19" s="90">
        <v>1.0419284375989808</v>
      </c>
      <c r="AS19" s="2">
        <v>1.0178767326203582</v>
      </c>
      <c r="AT19" s="2">
        <v>1.0215514419131868</v>
      </c>
      <c r="AU19" s="2">
        <v>1</v>
      </c>
      <c r="AV19" s="2">
        <v>1</v>
      </c>
      <c r="AW19" s="2">
        <v>1.0192110801989411</v>
      </c>
      <c r="AX19" s="2">
        <v>1.0302576438564377</v>
      </c>
      <c r="AY19" s="2">
        <v>1.0419284375989808</v>
      </c>
      <c r="AZ19" s="2">
        <v>1.0816092723931205</v>
      </c>
      <c r="BA19" s="2">
        <v>1</v>
      </c>
      <c r="BB19" s="2">
        <v>1</v>
      </c>
      <c r="BC19" s="2">
        <v>1.0308367213384231</v>
      </c>
      <c r="BD19" s="2">
        <v>1.0379034699784784</v>
      </c>
      <c r="BE19" s="2">
        <v>1.0068894439351808</v>
      </c>
      <c r="BF19" s="2">
        <v>1.0159568414511042</v>
      </c>
      <c r="BG19" s="2">
        <v>1.0135753886513921</v>
      </c>
      <c r="BH19" s="2">
        <v>1.0130121448511999</v>
      </c>
      <c r="BI19" s="2">
        <v>1.0166215628441426</v>
      </c>
      <c r="BJ19" s="2">
        <v>1.015691610075482</v>
      </c>
      <c r="BK19" s="2">
        <v>1</v>
      </c>
      <c r="BL19" s="2">
        <v>1.0055795846495998</v>
      </c>
      <c r="BM19" s="2">
        <v>1</v>
      </c>
      <c r="BN19" s="2">
        <v>1.0050397576000001</v>
      </c>
      <c r="BO19" s="2">
        <v>1.0042817728</v>
      </c>
      <c r="BP19" s="2">
        <v>1.0020479202655999</v>
      </c>
      <c r="BQ19" s="2">
        <v>1.0171228176148643</v>
      </c>
      <c r="BR19" s="2">
        <v>1.0248432044567679</v>
      </c>
      <c r="BS19" s="2">
        <v>1.019835861526784</v>
      </c>
      <c r="BT19" s="2">
        <v>1.0140567009689598</v>
      </c>
      <c r="BU19" s="643">
        <v>1.0213872858040771</v>
      </c>
      <c r="BV19" s="2">
        <v>1</v>
      </c>
      <c r="BW19" s="2">
        <v>1.0028195207999999</v>
      </c>
      <c r="BX19" s="2">
        <v>1.0002064386636702</v>
      </c>
      <c r="BY19" s="643">
        <v>0</v>
      </c>
      <c r="BZ19" s="643">
        <v>0</v>
      </c>
      <c r="CA19" s="643">
        <v>0</v>
      </c>
      <c r="CB19" s="643">
        <v>0</v>
      </c>
      <c r="CC19" s="643">
        <v>1.0106080063456</v>
      </c>
      <c r="CD19" s="643">
        <v>1.0130974060399998</v>
      </c>
      <c r="CE19" s="715">
        <v>1997</v>
      </c>
    </row>
    <row r="20" spans="1:83" s="2" customFormat="1">
      <c r="A20" s="713">
        <v>1982</v>
      </c>
      <c r="B20" s="2">
        <v>1.0246666460318159</v>
      </c>
      <c r="C20" s="2">
        <v>1.0671972238206358</v>
      </c>
      <c r="D20" s="2">
        <v>1.0245133004667193</v>
      </c>
      <c r="E20" s="2">
        <v>1.1167471106323581</v>
      </c>
      <c r="F20" s="2">
        <v>1.1241734746550709</v>
      </c>
      <c r="G20" s="2">
        <v>1.0732877233404734</v>
      </c>
      <c r="H20" s="2">
        <v>1.1540451101339029</v>
      </c>
      <c r="I20" s="2">
        <v>1.0905447438067877</v>
      </c>
      <c r="J20" s="2">
        <v>1</v>
      </c>
      <c r="K20" s="2">
        <v>1.0905447438067877</v>
      </c>
      <c r="L20" s="2">
        <v>1</v>
      </c>
      <c r="M20" s="2">
        <v>1</v>
      </c>
      <c r="N20" s="2">
        <v>1.0199005812118678</v>
      </c>
      <c r="O20" s="2">
        <v>1.0111805163428706</v>
      </c>
      <c r="P20" s="2">
        <v>1.0245133004667193</v>
      </c>
      <c r="Q20" s="2">
        <v>1.152968585592631</v>
      </c>
      <c r="R20" s="2">
        <v>1</v>
      </c>
      <c r="S20" s="2">
        <v>1</v>
      </c>
      <c r="T20" s="2">
        <v>1</v>
      </c>
      <c r="U20" s="2">
        <v>1.0671972238206358</v>
      </c>
      <c r="V20" s="2">
        <v>1.0702907523929235</v>
      </c>
      <c r="W20" s="2">
        <v>1.0237172041359774</v>
      </c>
      <c r="X20" s="2">
        <v>1.0819539215508205</v>
      </c>
      <c r="Y20" s="2">
        <v>1.0128817393952609</v>
      </c>
      <c r="Z20" s="2">
        <v>1.0128334396721548</v>
      </c>
      <c r="AA20" s="2">
        <v>1</v>
      </c>
      <c r="AB20" s="2">
        <v>1</v>
      </c>
      <c r="AC20" s="2">
        <v>1.0671972238206358</v>
      </c>
      <c r="AD20" s="2">
        <v>1.0176318821295762</v>
      </c>
      <c r="AE20" s="2">
        <v>1.0623701942392421</v>
      </c>
      <c r="AF20" s="2">
        <v>1</v>
      </c>
      <c r="AG20" s="2">
        <v>1</v>
      </c>
      <c r="AH20" s="2">
        <v>1.0671972238206358</v>
      </c>
      <c r="AI20" s="2">
        <v>1</v>
      </c>
      <c r="AJ20" s="2">
        <v>1.017649576336038</v>
      </c>
      <c r="AK20" s="2">
        <v>1</v>
      </c>
      <c r="AL20" s="2">
        <v>1.0216942709130465</v>
      </c>
      <c r="AM20" s="2">
        <v>1.0249728836958854</v>
      </c>
      <c r="AN20" s="2">
        <v>1.0108601638410164</v>
      </c>
      <c r="AO20" s="2">
        <v>1.0240642854420736</v>
      </c>
      <c r="AP20" s="2">
        <v>1.0240642854420736</v>
      </c>
      <c r="AQ20" s="2">
        <v>1.0240642854420736</v>
      </c>
      <c r="AR20" s="90">
        <v>1.0220445815586339</v>
      </c>
      <c r="AS20" s="2">
        <v>1.0111805163428706</v>
      </c>
      <c r="AT20" s="2">
        <v>1.0128817393952609</v>
      </c>
      <c r="AU20" s="2">
        <v>1</v>
      </c>
      <c r="AV20" s="2">
        <v>1</v>
      </c>
      <c r="AW20" s="2">
        <v>1.0128334396721548</v>
      </c>
      <c r="AX20" s="2">
        <v>1.0203967955569406</v>
      </c>
      <c r="AY20" s="2">
        <v>1.0220445815586339</v>
      </c>
      <c r="AZ20" s="2">
        <v>1.0623701942392421</v>
      </c>
      <c r="BA20" s="2">
        <v>1</v>
      </c>
      <c r="BB20" s="2">
        <v>1</v>
      </c>
      <c r="BC20" s="2">
        <v>1.017649576336038</v>
      </c>
      <c r="BD20" s="2">
        <v>1.0216942709130465</v>
      </c>
      <c r="BE20" s="2">
        <v>1.007951618672333</v>
      </c>
      <c r="BF20" s="2">
        <v>1.0184743214165606</v>
      </c>
      <c r="BG20" s="2">
        <v>1.018490222376448</v>
      </c>
      <c r="BH20" s="2">
        <v>1.0175449326540802</v>
      </c>
      <c r="BI20" s="2">
        <v>1.0208513260640666</v>
      </c>
      <c r="BJ20" s="2">
        <v>1.0182640716375961</v>
      </c>
      <c r="BK20" s="2">
        <v>1</v>
      </c>
      <c r="BL20" s="2">
        <v>1.007076256448</v>
      </c>
      <c r="BM20" s="2">
        <v>1</v>
      </c>
      <c r="BN20" s="2">
        <v>1.0059956096</v>
      </c>
      <c r="BO20" s="2">
        <v>1.0052628768</v>
      </c>
      <c r="BP20" s="2">
        <v>1.0025930884544001</v>
      </c>
      <c r="BQ20" s="2">
        <v>1.021338832859525</v>
      </c>
      <c r="BR20" s="2">
        <v>1.0306367947985919</v>
      </c>
      <c r="BS20" s="2">
        <v>1.0250966645288959</v>
      </c>
      <c r="BT20" s="2">
        <v>1.0218808311566849</v>
      </c>
      <c r="BU20" s="643">
        <v>1.0260340224024782</v>
      </c>
      <c r="BV20" s="2">
        <v>1</v>
      </c>
      <c r="BW20" s="2">
        <v>1.0031016736</v>
      </c>
      <c r="BX20" s="2">
        <v>1.0002226907749865</v>
      </c>
      <c r="BY20" s="643">
        <v>1.0040784255999999</v>
      </c>
      <c r="BZ20" s="643">
        <v>1.000292818611729</v>
      </c>
      <c r="CA20" s="643">
        <v>1.0038616</v>
      </c>
      <c r="CB20" s="643">
        <v>1.0002772511900309</v>
      </c>
      <c r="CC20" s="2">
        <v>1.0133369457663999</v>
      </c>
      <c r="CD20" s="643">
        <v>1.0288905119825922</v>
      </c>
      <c r="CE20" s="715">
        <v>1998</v>
      </c>
    </row>
    <row r="21" spans="1:83" s="2" customFormat="1">
      <c r="A21" s="713">
        <v>1983</v>
      </c>
      <c r="B21" s="2">
        <v>1.0206918658114403</v>
      </c>
      <c r="C21" s="2">
        <v>1.0535500333153673</v>
      </c>
      <c r="D21" s="2">
        <v>1.0188286941559708</v>
      </c>
      <c r="E21" s="2">
        <v>1.0898690776511355</v>
      </c>
      <c r="F21" s="2">
        <v>1.0906891672306163</v>
      </c>
      <c r="G21" s="2">
        <v>1.0618089682735039</v>
      </c>
      <c r="H21" s="2">
        <v>1.0838112022874407</v>
      </c>
      <c r="I21" s="2">
        <v>1.0678169555232782</v>
      </c>
      <c r="J21" s="2">
        <v>1</v>
      </c>
      <c r="K21" s="2">
        <v>1.0678169555232782</v>
      </c>
      <c r="L21" s="2">
        <v>1.0029657536193461</v>
      </c>
      <c r="M21" s="2">
        <v>1</v>
      </c>
      <c r="N21" s="2">
        <v>1.0199005812118678</v>
      </c>
      <c r="O21" s="2">
        <v>1.0084220748959656</v>
      </c>
      <c r="P21" s="2">
        <v>1.0179524040073165</v>
      </c>
      <c r="Q21" s="2">
        <v>1.0986656231358425</v>
      </c>
      <c r="R21" s="2">
        <v>1.0004831212645915</v>
      </c>
      <c r="S21" s="2">
        <v>1.0010438715724825</v>
      </c>
      <c r="T21" s="2">
        <v>1.0039639706647576</v>
      </c>
      <c r="U21" s="2">
        <v>1.0535500333153673</v>
      </c>
      <c r="V21" s="2">
        <v>1.0365402520667195</v>
      </c>
      <c r="W21" s="2">
        <v>1.0189941616077398</v>
      </c>
      <c r="X21" s="2">
        <v>1.0675668480259655</v>
      </c>
      <c r="Y21" s="2">
        <v>1.0098135153940919</v>
      </c>
      <c r="Z21" s="2">
        <v>1.0101871032163177</v>
      </c>
      <c r="AA21" s="2">
        <v>1</v>
      </c>
      <c r="AB21" s="2">
        <v>1</v>
      </c>
      <c r="AC21" s="2">
        <v>1.0435722086389885</v>
      </c>
      <c r="AD21" s="2">
        <v>1.0139960764799216</v>
      </c>
      <c r="AE21" s="2">
        <v>1.0497033328089915</v>
      </c>
      <c r="AF21" s="2">
        <v>1.000261622063874</v>
      </c>
      <c r="AG21" s="2">
        <v>1.0068734007838531</v>
      </c>
      <c r="AH21" s="2">
        <v>1.0535500333153673</v>
      </c>
      <c r="AI21" s="2">
        <v>1.0019287406630375</v>
      </c>
      <c r="AJ21" s="2">
        <v>1.0129257308852679</v>
      </c>
      <c r="AK21" s="2">
        <v>1.0090551204837437</v>
      </c>
      <c r="AL21" s="2">
        <v>1.015887877546475</v>
      </c>
      <c r="AM21" s="2">
        <v>1.0249728836958854</v>
      </c>
      <c r="AN21" s="2">
        <v>1.0108601638410164</v>
      </c>
      <c r="AO21" s="2">
        <v>1.0240642854420736</v>
      </c>
      <c r="AP21" s="2">
        <v>1.0240642854420736</v>
      </c>
      <c r="AQ21" s="2">
        <v>1.0240642854420736</v>
      </c>
      <c r="AR21" s="90">
        <v>1.0204373558619597</v>
      </c>
      <c r="AS21" s="2">
        <v>1.0084220748959656</v>
      </c>
      <c r="AT21" s="2">
        <v>1.0098135153940919</v>
      </c>
      <c r="AU21" s="2">
        <v>1.0004831212645915</v>
      </c>
      <c r="AV21" s="2">
        <v>1.0010438715724825</v>
      </c>
      <c r="AW21" s="2">
        <v>1.0101871032163177</v>
      </c>
      <c r="AX21" s="2">
        <v>1.0163349789826563</v>
      </c>
      <c r="AY21" s="2">
        <v>1.0204373558619597</v>
      </c>
      <c r="AZ21" s="2">
        <v>1.0497033328089915</v>
      </c>
      <c r="BA21" s="2">
        <v>1.000261622063874</v>
      </c>
      <c r="BB21" s="2">
        <v>1.0019287406630375</v>
      </c>
      <c r="BC21" s="2">
        <v>1.0129257308852679</v>
      </c>
      <c r="BD21" s="2">
        <v>1.015887877546475</v>
      </c>
      <c r="BE21" s="2">
        <v>1.0114103911475201</v>
      </c>
      <c r="BF21" s="2">
        <v>1.0179986333401601</v>
      </c>
      <c r="BG21" s="2">
        <v>1.0255973355116801</v>
      </c>
      <c r="BH21" s="2">
        <v>1.0178016765305602</v>
      </c>
      <c r="BI21" s="2">
        <v>1.0206295843695488</v>
      </c>
      <c r="BJ21" s="2">
        <v>1.0215449248852095</v>
      </c>
      <c r="BK21" s="2">
        <v>1</v>
      </c>
      <c r="BL21" s="2">
        <v>1.010947690896</v>
      </c>
      <c r="BM21" s="2">
        <v>1</v>
      </c>
      <c r="BN21" s="2">
        <v>1.0102209816000001</v>
      </c>
      <c r="BO21" s="2">
        <v>1.00758345</v>
      </c>
      <c r="BP21" s="2">
        <v>1.0057046584544</v>
      </c>
      <c r="BQ21" s="2">
        <v>1.0247907179859199</v>
      </c>
      <c r="BR21" s="2">
        <v>1.0252400851622399</v>
      </c>
      <c r="BS21" s="2">
        <v>1.02908375684992</v>
      </c>
      <c r="BT21" s="2">
        <v>1.0293751297765759</v>
      </c>
      <c r="BU21" s="643">
        <v>1.031740268805555</v>
      </c>
      <c r="BV21" s="2">
        <v>1</v>
      </c>
      <c r="BW21" s="2">
        <v>1.0064949496</v>
      </c>
      <c r="BX21" s="2">
        <v>1.0004554143064632</v>
      </c>
      <c r="BY21" s="643">
        <v>1.0061438471999999</v>
      </c>
      <c r="BZ21" s="643">
        <v>1.0004307956310552</v>
      </c>
      <c r="CA21" s="643">
        <v>1.0075849632</v>
      </c>
      <c r="CB21" s="643">
        <v>1.0005318441201263</v>
      </c>
      <c r="CC21" s="2">
        <v>1.0183717967679999</v>
      </c>
      <c r="CD21" s="2">
        <v>1.0304057299183613</v>
      </c>
      <c r="CE21" s="716">
        <v>1999</v>
      </c>
    </row>
    <row r="22" spans="1:83" s="2" customFormat="1">
      <c r="A22" s="713">
        <v>1984</v>
      </c>
      <c r="B22" s="2">
        <v>1.0188360577103066</v>
      </c>
      <c r="C22" s="2">
        <v>1.0496494759010697</v>
      </c>
      <c r="D22" s="2">
        <v>1.0186524135603094</v>
      </c>
      <c r="E22" s="2">
        <v>1.0497189943899305</v>
      </c>
      <c r="F22" s="2">
        <v>1.0507924074223278</v>
      </c>
      <c r="G22" s="2">
        <v>1.0532753059829765</v>
      </c>
      <c r="H22" s="2">
        <v>1.0840562431029444</v>
      </c>
      <c r="I22" s="2">
        <v>1.051009458757731</v>
      </c>
      <c r="J22" s="2">
        <v>1</v>
      </c>
      <c r="K22" s="2">
        <v>1.051009458757731</v>
      </c>
      <c r="L22" s="2">
        <v>1.0021584205052856</v>
      </c>
      <c r="M22" s="2">
        <v>1</v>
      </c>
      <c r="N22" s="2">
        <v>1.0199005812118678</v>
      </c>
      <c r="O22" s="2">
        <v>1.0093038238838825</v>
      </c>
      <c r="P22" s="2">
        <v>1.0166402163895543</v>
      </c>
      <c r="Q22" s="2">
        <v>1.0544352757478501</v>
      </c>
      <c r="R22" s="2">
        <v>1.0003466423331488</v>
      </c>
      <c r="S22" s="2">
        <v>1.0007905529694148</v>
      </c>
      <c r="T22" s="2">
        <v>1.0044594172327503</v>
      </c>
      <c r="U22" s="2">
        <v>1.0496494759010697</v>
      </c>
      <c r="V22" s="2">
        <v>1.0370449904890566</v>
      </c>
      <c r="W22" s="2">
        <v>1.0166519616893706</v>
      </c>
      <c r="X22" s="2">
        <v>1.0528299742182941</v>
      </c>
      <c r="Y22" s="2">
        <v>1.0103856638703803</v>
      </c>
      <c r="Z22" s="2">
        <v>1.0109062949696299</v>
      </c>
      <c r="AA22" s="2">
        <v>1</v>
      </c>
      <c r="AB22" s="2">
        <v>1</v>
      </c>
      <c r="AC22" s="2">
        <v>1.038598526663506</v>
      </c>
      <c r="AD22" s="2">
        <v>1.0149841751149649</v>
      </c>
      <c r="AE22" s="2">
        <v>1.0460829671191763</v>
      </c>
      <c r="AF22" s="2">
        <v>1.0002943215373616</v>
      </c>
      <c r="AG22" s="2">
        <v>1.0052054175464611</v>
      </c>
      <c r="AH22" s="2">
        <v>1.0496494759010697</v>
      </c>
      <c r="AI22" s="2">
        <v>1.0011423671663837</v>
      </c>
      <c r="AJ22" s="2">
        <v>1.0119809558004791</v>
      </c>
      <c r="AK22" s="2">
        <v>1.0053632261332568</v>
      </c>
      <c r="AL22" s="2">
        <v>1.0147265915047554</v>
      </c>
      <c r="AM22" s="2">
        <v>1.0249728836958854</v>
      </c>
      <c r="AN22" s="2">
        <v>1.0108601638410164</v>
      </c>
      <c r="AO22" s="2">
        <v>1.0240642854420736</v>
      </c>
      <c r="AP22" s="2">
        <v>1.0240642854420736</v>
      </c>
      <c r="AQ22" s="2">
        <v>1.0240642854420736</v>
      </c>
      <c r="AR22" s="90">
        <v>1.0186420463158905</v>
      </c>
      <c r="AS22" s="2">
        <v>1.0093038238838825</v>
      </c>
      <c r="AT22" s="2">
        <v>1.0103856638703803</v>
      </c>
      <c r="AU22" s="2">
        <v>1.0003466423331488</v>
      </c>
      <c r="AV22" s="2">
        <v>1.0007905529694148</v>
      </c>
      <c r="AW22" s="2">
        <v>1.0109062949696299</v>
      </c>
      <c r="AX22" s="2">
        <v>1.0143206870528587</v>
      </c>
      <c r="AY22" s="2">
        <v>1.0186420463158905</v>
      </c>
      <c r="AZ22" s="2">
        <v>1.0460829671191763</v>
      </c>
      <c r="BA22" s="2">
        <v>1.0002943215373616</v>
      </c>
      <c r="BB22" s="2">
        <v>1.0011423671663837</v>
      </c>
      <c r="BC22" s="2">
        <v>1.0119809558004791</v>
      </c>
      <c r="BD22" s="2">
        <v>1.0147265915047554</v>
      </c>
      <c r="BE22" s="2">
        <v>1.0125251352345597</v>
      </c>
      <c r="BF22" s="2">
        <v>1.0171171157759999</v>
      </c>
      <c r="BG22" s="2">
        <v>1.0231701521856</v>
      </c>
      <c r="BH22" s="2">
        <v>1.0198353309921535</v>
      </c>
      <c r="BI22" s="2">
        <v>1.0208814006110976</v>
      </c>
      <c r="BJ22" s="2">
        <v>1.0188703072108287</v>
      </c>
      <c r="BK22" s="2">
        <v>1</v>
      </c>
      <c r="BL22" s="2">
        <v>1.01070949056</v>
      </c>
      <c r="BM22" s="2">
        <v>1</v>
      </c>
      <c r="BN22" s="2">
        <v>1.0106127262719999</v>
      </c>
      <c r="BO22" s="2">
        <v>1.0079860191999999</v>
      </c>
      <c r="BP22" s="2">
        <v>1.0061876745599998</v>
      </c>
      <c r="BQ22" s="2">
        <v>1.0300501760742145</v>
      </c>
      <c r="BR22" s="2">
        <v>1.0249368350592001</v>
      </c>
      <c r="BS22" s="2">
        <v>1.0283395556288</v>
      </c>
      <c r="BT22" s="2">
        <v>1.025727999246157</v>
      </c>
      <c r="BU22" s="2">
        <v>1.0218073703135231</v>
      </c>
      <c r="BV22" s="2">
        <v>1</v>
      </c>
      <c r="BW22" s="2">
        <v>1.0049751088000001</v>
      </c>
      <c r="BX22" s="2">
        <v>1.000340112631438</v>
      </c>
      <c r="BY22" s="643">
        <v>1.0058218175999998</v>
      </c>
      <c r="BZ22" s="643">
        <v>1.0003979960606464</v>
      </c>
      <c r="CA22" s="643">
        <v>1.0058424784</v>
      </c>
      <c r="CB22" s="643">
        <v>1.0003994084918792</v>
      </c>
      <c r="CC22" s="2">
        <v>1.0188926838400001</v>
      </c>
      <c r="CD22" s="2">
        <v>1.0218173011937535</v>
      </c>
      <c r="CE22" s="715">
        <v>2000</v>
      </c>
    </row>
    <row r="23" spans="1:83" s="2" customFormat="1">
      <c r="A23" s="712">
        <v>1985</v>
      </c>
      <c r="B23" s="2">
        <v>1.0159946203202168</v>
      </c>
      <c r="C23" s="2">
        <v>1.0457193246618799</v>
      </c>
      <c r="D23" s="2">
        <v>1.0156334540242198</v>
      </c>
      <c r="E23" s="2">
        <v>1.0445965145454761</v>
      </c>
      <c r="F23" s="2">
        <v>1.0459872534101882</v>
      </c>
      <c r="G23" s="2">
        <v>1.048689484513335</v>
      </c>
      <c r="H23" s="2">
        <v>1.0827551048712645</v>
      </c>
      <c r="I23" s="2">
        <v>1.0500007548395682</v>
      </c>
      <c r="J23" s="2">
        <v>1</v>
      </c>
      <c r="K23" s="2">
        <v>1.0500007548395682</v>
      </c>
      <c r="L23" s="2">
        <v>1.001787235203661</v>
      </c>
      <c r="M23" s="2">
        <v>1</v>
      </c>
      <c r="N23" s="2">
        <v>1.0199005812118678</v>
      </c>
      <c r="O23" s="2">
        <v>1.0082780307134533</v>
      </c>
      <c r="P23" s="2">
        <v>1.014008784203821</v>
      </c>
      <c r="Q23" s="2">
        <v>1.0489684766918688</v>
      </c>
      <c r="R23" s="2">
        <v>1.0002421322709196</v>
      </c>
      <c r="S23" s="2">
        <v>1.0006574794284275</v>
      </c>
      <c r="T23" s="2">
        <v>1.0033738842830504</v>
      </c>
      <c r="U23" s="2">
        <v>1.0457193246618799</v>
      </c>
      <c r="V23" s="2">
        <v>1.0343851016267041</v>
      </c>
      <c r="W23" s="2">
        <v>1.0141786898632197</v>
      </c>
      <c r="X23" s="2">
        <v>1.047859374192772</v>
      </c>
      <c r="Y23" s="2">
        <v>1.0091346274997319</v>
      </c>
      <c r="Z23" s="2">
        <v>1.0090817617928871</v>
      </c>
      <c r="AA23" s="2">
        <v>1</v>
      </c>
      <c r="AB23" s="2">
        <v>1</v>
      </c>
      <c r="AC23" s="2">
        <v>1.0338834090162095</v>
      </c>
      <c r="AD23" s="2">
        <v>1.0124774462304531</v>
      </c>
      <c r="AE23" s="2">
        <v>1.0424351334403303</v>
      </c>
      <c r="AF23" s="2">
        <v>1.0002226763626814</v>
      </c>
      <c r="AG23" s="2">
        <v>1.0043291911934846</v>
      </c>
      <c r="AH23" s="2">
        <v>1.0457193246618799</v>
      </c>
      <c r="AI23" s="2">
        <v>1.0008639689074017</v>
      </c>
      <c r="AJ23" s="2">
        <v>1.0100863246267511</v>
      </c>
      <c r="AK23" s="2">
        <v>1.0040561920535289</v>
      </c>
      <c r="AL23" s="2">
        <v>1.0123977740203816</v>
      </c>
      <c r="AM23" s="2">
        <v>1.0249728836958854</v>
      </c>
      <c r="AN23" s="2">
        <v>1.0108601638410164</v>
      </c>
      <c r="AO23" s="2">
        <v>1.0240642854420736</v>
      </c>
      <c r="AP23" s="2">
        <v>1.0240642854420736</v>
      </c>
      <c r="AQ23" s="2">
        <v>1.0240642854420736</v>
      </c>
      <c r="AR23" s="90">
        <v>1.0158427425151602</v>
      </c>
      <c r="AS23" s="2">
        <v>1.0082780307134533</v>
      </c>
      <c r="AT23" s="2">
        <v>1.0091346274997319</v>
      </c>
      <c r="AU23" s="2">
        <v>1.0002421322709196</v>
      </c>
      <c r="AV23" s="2">
        <v>1.0006574794284275</v>
      </c>
      <c r="AW23" s="2">
        <v>1.0090817617928871</v>
      </c>
      <c r="AX23" s="2">
        <v>1.0121936732823689</v>
      </c>
      <c r="AY23" s="2">
        <v>1.0158427425151602</v>
      </c>
      <c r="AZ23" s="2">
        <v>1.0424351334403303</v>
      </c>
      <c r="BA23" s="2">
        <v>1.0002226763626814</v>
      </c>
      <c r="BB23" s="2">
        <v>1.0008639689074017</v>
      </c>
      <c r="BC23" s="2">
        <v>1.0100863246267511</v>
      </c>
      <c r="BD23" s="2">
        <v>1.0123977740203816</v>
      </c>
      <c r="BE23" s="2">
        <v>1.0077027401088001</v>
      </c>
      <c r="BF23" s="2">
        <v>1.0107947112960001</v>
      </c>
      <c r="BG23" s="2">
        <v>1.0175511258751999</v>
      </c>
      <c r="BH23" s="2">
        <v>1.0174161459974786</v>
      </c>
      <c r="BI23" s="2">
        <v>1.0129306681736321</v>
      </c>
      <c r="BJ23" s="2">
        <v>1.0132954341713023</v>
      </c>
      <c r="BK23" s="2">
        <v>1</v>
      </c>
      <c r="BL23" s="2">
        <v>1.0072066143999998</v>
      </c>
      <c r="BM23" s="2">
        <v>1</v>
      </c>
      <c r="BN23" s="2">
        <v>1.0050451808</v>
      </c>
      <c r="BO23" s="2">
        <v>1.0042387679999998</v>
      </c>
      <c r="BP23" s="2">
        <v>1.0035036265599999</v>
      </c>
      <c r="BQ23" s="2">
        <v>1.0204064206781311</v>
      </c>
      <c r="BR23" s="2">
        <v>1.0184739468032</v>
      </c>
      <c r="BS23" s="2">
        <v>1.0243433101312001</v>
      </c>
      <c r="BT23" s="2">
        <v>1.0233216895996928</v>
      </c>
      <c r="BU23" s="2">
        <v>1.013010701061376</v>
      </c>
      <c r="BV23" s="2">
        <v>1</v>
      </c>
      <c r="BW23" s="2">
        <v>1.0027785439999999</v>
      </c>
      <c r="BX23" s="2">
        <v>1.0001864093454349</v>
      </c>
      <c r="BY23" s="643">
        <v>1.0034497120000001</v>
      </c>
      <c r="BZ23" s="643">
        <v>1.0002314372404608</v>
      </c>
      <c r="CA23" s="643">
        <v>1.0036539200000001</v>
      </c>
      <c r="CB23" s="643">
        <v>1.0002451373220906</v>
      </c>
      <c r="CC23" s="2">
        <v>1.01325999424</v>
      </c>
      <c r="CD23" s="2">
        <v>1.0152422183060414</v>
      </c>
      <c r="CE23" s="715">
        <v>2001</v>
      </c>
    </row>
    <row r="24" spans="1:83" s="2" customFormat="1">
      <c r="A24" s="713">
        <v>1986</v>
      </c>
      <c r="B24" s="2">
        <v>1.0168417227384361</v>
      </c>
      <c r="C24" s="2">
        <v>1.0473775520942246</v>
      </c>
      <c r="D24" s="2">
        <v>1.0199120115627966</v>
      </c>
      <c r="E24" s="2">
        <v>1.0471268559135836</v>
      </c>
      <c r="F24" s="2">
        <v>1.0527310913705206</v>
      </c>
      <c r="G24" s="2">
        <v>1.0556915640594902</v>
      </c>
      <c r="H24" s="2">
        <v>1.0921387701551299</v>
      </c>
      <c r="I24" s="2">
        <v>1.0596473853689494</v>
      </c>
      <c r="J24" s="2">
        <v>1</v>
      </c>
      <c r="K24" s="2">
        <v>1.0596473853689494</v>
      </c>
      <c r="L24" s="2">
        <v>1.0072050960851102</v>
      </c>
      <c r="M24" s="2">
        <v>1</v>
      </c>
      <c r="N24" s="2">
        <v>1.0199005812118678</v>
      </c>
      <c r="O24" s="2">
        <v>1.0102073975048742</v>
      </c>
      <c r="P24" s="2">
        <v>1.0142153769925786</v>
      </c>
      <c r="Q24" s="2">
        <v>1.0518826116771665</v>
      </c>
      <c r="R24" s="2">
        <v>1.0009470005338099</v>
      </c>
      <c r="S24" s="2">
        <v>1.000932751884966</v>
      </c>
      <c r="T24" s="2">
        <v>1.0018684013257366</v>
      </c>
      <c r="U24" s="2">
        <v>1.0473775520942246</v>
      </c>
      <c r="V24" s="2">
        <v>1.036798057644533</v>
      </c>
      <c r="W24" s="2">
        <v>1.010666555971476</v>
      </c>
      <c r="X24" s="2">
        <v>1.0512713868100347</v>
      </c>
      <c r="Y24" s="2">
        <v>1.0111101707888563</v>
      </c>
      <c r="Z24" s="2">
        <v>1.0113287143584024</v>
      </c>
      <c r="AA24" s="2">
        <v>1</v>
      </c>
      <c r="AB24" s="2">
        <v>1</v>
      </c>
      <c r="AC24" s="2">
        <v>1.0411752705090704</v>
      </c>
      <c r="AD24" s="2">
        <v>1.0148027819086509</v>
      </c>
      <c r="AE24" s="2">
        <v>1.0439742441530622</v>
      </c>
      <c r="AF24" s="2">
        <v>1.0001177092835214</v>
      </c>
      <c r="AG24" s="2">
        <v>1.0051320657313136</v>
      </c>
      <c r="AH24" s="2">
        <v>1.0473775520942246</v>
      </c>
      <c r="AI24" s="2">
        <v>1.0015736169278673</v>
      </c>
      <c r="AJ24" s="2">
        <v>1.0103487944505973</v>
      </c>
      <c r="AK24" s="2">
        <v>1.0071528042175788</v>
      </c>
      <c r="AL24" s="2">
        <v>1.0125379625074542</v>
      </c>
      <c r="AM24" s="2">
        <v>1.0249728836958854</v>
      </c>
      <c r="AN24" s="2">
        <v>1.0108601638410164</v>
      </c>
      <c r="AO24" s="2">
        <v>1.0240642854420736</v>
      </c>
      <c r="AP24" s="2">
        <v>1.0240642854420736</v>
      </c>
      <c r="AQ24" s="2">
        <v>1.0240642854420736</v>
      </c>
      <c r="AR24" s="90">
        <v>1.0166765054896707</v>
      </c>
      <c r="AS24" s="2">
        <v>1.0102073975048742</v>
      </c>
      <c r="AT24" s="2">
        <v>1.0111101707888563</v>
      </c>
      <c r="AU24" s="2">
        <v>1.0009470005338099</v>
      </c>
      <c r="AV24" s="2">
        <v>1.000932751884966</v>
      </c>
      <c r="AW24" s="2">
        <v>1.0113287143584024</v>
      </c>
      <c r="AX24" s="2">
        <v>1.0091732381354694</v>
      </c>
      <c r="AY24" s="2">
        <v>1.0166765054896707</v>
      </c>
      <c r="AZ24" s="2">
        <v>1.0439742441530622</v>
      </c>
      <c r="BA24" s="2">
        <v>1.0001177092835214</v>
      </c>
      <c r="BB24" s="2">
        <v>1.0015736169278673</v>
      </c>
      <c r="BC24" s="2">
        <v>1.0103487944505973</v>
      </c>
      <c r="BD24" s="2">
        <v>1.0125379625074542</v>
      </c>
      <c r="BE24" s="2">
        <v>1.0106400127944</v>
      </c>
      <c r="BF24" s="2">
        <v>1.0169606964624001</v>
      </c>
      <c r="BG24" s="2">
        <v>1.0263850142663999</v>
      </c>
      <c r="BH24" s="2">
        <v>1.0256174656484585</v>
      </c>
      <c r="BI24" s="2">
        <v>1.0187728813255081</v>
      </c>
      <c r="BJ24" s="2">
        <v>1.0187416993872127</v>
      </c>
      <c r="BK24" s="2">
        <v>1</v>
      </c>
      <c r="BL24" s="2">
        <v>1.01141219024</v>
      </c>
      <c r="BM24" s="2">
        <v>1</v>
      </c>
      <c r="BN24" s="2">
        <v>1.0078299576</v>
      </c>
      <c r="BO24" s="2">
        <v>1.0065712199999999</v>
      </c>
      <c r="BP24" s="2">
        <v>1.0051215403999998</v>
      </c>
      <c r="BQ24" s="2">
        <v>1.0337295926354881</v>
      </c>
      <c r="BR24" s="2">
        <v>1.0299501760415473</v>
      </c>
      <c r="BS24" s="2">
        <v>1.035800438548288</v>
      </c>
      <c r="BT24" s="2">
        <v>1.0300994142649174</v>
      </c>
      <c r="BU24" s="2">
        <v>1.02108964117958</v>
      </c>
      <c r="BV24" s="2">
        <v>1</v>
      </c>
      <c r="BW24" s="2">
        <v>1.00346308</v>
      </c>
      <c r="BX24" s="2">
        <v>1.0002214705390169</v>
      </c>
      <c r="BY24" s="643">
        <v>1.0052095400000001</v>
      </c>
      <c r="BZ24" s="643">
        <v>1.0003331599708438</v>
      </c>
      <c r="CA24" s="643">
        <v>1.00534648</v>
      </c>
      <c r="CB24" s="643">
        <v>1.0003419175437596</v>
      </c>
      <c r="CC24" s="2">
        <v>1.0192805366800002</v>
      </c>
      <c r="CD24" s="2">
        <v>1.0210102659155407</v>
      </c>
      <c r="CE24" s="715">
        <v>2002</v>
      </c>
    </row>
    <row r="25" spans="1:83" s="2" customFormat="1">
      <c r="A25" s="713">
        <v>1987</v>
      </c>
      <c r="B25" s="2">
        <v>1.0194105645891898</v>
      </c>
      <c r="C25" s="2">
        <v>1.0546167671718589</v>
      </c>
      <c r="D25" s="2">
        <v>1.0228865056232892</v>
      </c>
      <c r="E25" s="2">
        <v>1.0553776161877759</v>
      </c>
      <c r="F25" s="2">
        <v>1.0620867555326901</v>
      </c>
      <c r="G25" s="2">
        <v>1.0650225852206712</v>
      </c>
      <c r="H25" s="2">
        <v>1.1032312109389051</v>
      </c>
      <c r="I25" s="2">
        <v>1.0674295538908107</v>
      </c>
      <c r="J25" s="2">
        <v>1</v>
      </c>
      <c r="K25" s="2">
        <v>1.0674295538908107</v>
      </c>
      <c r="L25" s="2">
        <v>1.0105192106569552</v>
      </c>
      <c r="M25" s="2">
        <v>1</v>
      </c>
      <c r="N25" s="2">
        <v>1.0199005812118678</v>
      </c>
      <c r="O25" s="2">
        <v>1.0116782332333525</v>
      </c>
      <c r="P25" s="2">
        <v>1.0161686303579929</v>
      </c>
      <c r="Q25" s="2">
        <v>1.0602208249970033</v>
      </c>
      <c r="R25" s="2">
        <v>1.0011399279312008</v>
      </c>
      <c r="S25" s="2">
        <v>1.0015277511963034</v>
      </c>
      <c r="T25" s="2">
        <v>1.0073399372336542</v>
      </c>
      <c r="U25" s="2">
        <v>1.0546167671718589</v>
      </c>
      <c r="V25" s="2">
        <v>1.042142926229916</v>
      </c>
      <c r="W25" s="2">
        <v>1.0126315000024004</v>
      </c>
      <c r="X25" s="2">
        <v>1.0623509645288518</v>
      </c>
      <c r="Y25" s="2">
        <v>1.0124666450408002</v>
      </c>
      <c r="Z25" s="2">
        <v>1.0127813549898323</v>
      </c>
      <c r="AA25" s="2">
        <v>1</v>
      </c>
      <c r="AB25" s="2">
        <v>1</v>
      </c>
      <c r="AC25" s="2">
        <v>1.0460998762651315</v>
      </c>
      <c r="AD25" s="2">
        <v>1.0167682695360425</v>
      </c>
      <c r="AE25" s="2">
        <v>1.0499658389898092</v>
      </c>
      <c r="AF25" s="2">
        <v>1.000491775794655</v>
      </c>
      <c r="AG25" s="2">
        <v>1.008283489566888</v>
      </c>
      <c r="AH25" s="2">
        <v>1.0546167671718589</v>
      </c>
      <c r="AI25" s="2">
        <v>1.0011184554562087</v>
      </c>
      <c r="AJ25" s="2">
        <v>1.0120456296167046</v>
      </c>
      <c r="AK25" s="2">
        <v>1.0050380876405793</v>
      </c>
      <c r="AL25" s="2">
        <v>1.0139696966293057</v>
      </c>
      <c r="AM25" s="2">
        <v>1.0249728836958854</v>
      </c>
      <c r="AN25" s="2">
        <v>1.0108601638410164</v>
      </c>
      <c r="AO25" s="2">
        <v>1.0240642854420736</v>
      </c>
      <c r="AP25" s="2">
        <v>1.0240642854420736</v>
      </c>
      <c r="AQ25" s="2">
        <v>1.0240642854420736</v>
      </c>
      <c r="AR25" s="90">
        <v>1.019210084546907</v>
      </c>
      <c r="AS25" s="2">
        <v>1.0116782332333525</v>
      </c>
      <c r="AT25" s="2">
        <v>1.0124666450408002</v>
      </c>
      <c r="AU25" s="2">
        <v>1.0011399279312008</v>
      </c>
      <c r="AV25" s="2">
        <v>1.0015277511963034</v>
      </c>
      <c r="AW25" s="2">
        <v>1.0127813549898323</v>
      </c>
      <c r="AX25" s="2">
        <v>1.0108630900020645</v>
      </c>
      <c r="AY25" s="2">
        <v>1.019210084546907</v>
      </c>
      <c r="AZ25" s="2">
        <v>1.0499658389898092</v>
      </c>
      <c r="BA25" s="2">
        <v>1.000491775794655</v>
      </c>
      <c r="BB25" s="2">
        <v>1.0011184554562087</v>
      </c>
      <c r="BC25" s="2">
        <v>1.0120456296167046</v>
      </c>
      <c r="BD25" s="2">
        <v>1.0139696966293057</v>
      </c>
      <c r="BE25" s="2">
        <v>1.0196397421308159</v>
      </c>
      <c r="BF25" s="2">
        <v>1.0291901907348802</v>
      </c>
      <c r="BG25" s="2">
        <v>1.0408633420571201</v>
      </c>
      <c r="BH25" s="2">
        <v>1.0324805180057983</v>
      </c>
      <c r="BI25" s="2">
        <v>1.0312444673214656</v>
      </c>
      <c r="BJ25" s="2">
        <v>1.0260280823599186</v>
      </c>
      <c r="BK25" s="2">
        <v>1</v>
      </c>
      <c r="BL25" s="2">
        <v>1.0195316840639999</v>
      </c>
      <c r="BM25" s="2">
        <v>1</v>
      </c>
      <c r="BN25" s="2">
        <v>1.0127365998560001</v>
      </c>
      <c r="BO25" s="2">
        <v>1.01180184</v>
      </c>
      <c r="BP25" s="2">
        <v>1.00885147324</v>
      </c>
      <c r="BQ25" s="2">
        <v>1.048325458003891</v>
      </c>
      <c r="BR25" s="2">
        <v>1.0540551625127117</v>
      </c>
      <c r="BS25" s="2">
        <v>1.050162789432451</v>
      </c>
      <c r="BT25" s="2">
        <v>1.0432908112801385</v>
      </c>
      <c r="BU25" s="2">
        <v>1.0313073524569121</v>
      </c>
      <c r="BV25" s="2">
        <v>1</v>
      </c>
      <c r="BW25" s="2">
        <v>1.0061757680000001</v>
      </c>
      <c r="BX25" s="2">
        <v>1.0003799851677564</v>
      </c>
      <c r="BY25" s="643">
        <v>1.0092623119999999</v>
      </c>
      <c r="BZ25" s="643">
        <v>1.0005698953035689</v>
      </c>
      <c r="CA25" s="643">
        <v>1.0078601199999999</v>
      </c>
      <c r="CB25" s="643">
        <v>1.0004836206633385</v>
      </c>
      <c r="CC25" s="2">
        <v>1.0300598278359998</v>
      </c>
      <c r="CD25" s="2">
        <v>1.0131909049904482</v>
      </c>
      <c r="CE25" s="715">
        <v>2003</v>
      </c>
    </row>
    <row r="26" spans="1:83" s="2" customFormat="1">
      <c r="A26" s="713">
        <v>1988</v>
      </c>
      <c r="B26" s="2">
        <v>1.0228330277751905</v>
      </c>
      <c r="C26" s="2">
        <v>1.0611255582951462</v>
      </c>
      <c r="D26" s="2">
        <v>1.0232760053041785</v>
      </c>
      <c r="E26" s="2">
        <v>1.0692125419545015</v>
      </c>
      <c r="F26" s="2">
        <v>1.0716047881460888</v>
      </c>
      <c r="G26" s="2">
        <v>1.0817275030046312</v>
      </c>
      <c r="H26" s="2">
        <v>1.116887184876203</v>
      </c>
      <c r="I26" s="2">
        <v>1.071079527666563</v>
      </c>
      <c r="J26" s="2">
        <v>1</v>
      </c>
      <c r="K26" s="2">
        <v>1.071079527666563</v>
      </c>
      <c r="L26" s="2">
        <v>1.010611419909045</v>
      </c>
      <c r="M26" s="2">
        <v>1</v>
      </c>
      <c r="N26" s="2">
        <v>1.0199005812118678</v>
      </c>
      <c r="O26" s="2">
        <v>1.0133729865882717</v>
      </c>
      <c r="P26" s="2">
        <v>1.0215352850323258</v>
      </c>
      <c r="Q26" s="2">
        <v>1.0684901365314154</v>
      </c>
      <c r="R26" s="2">
        <v>1.0004897614227051</v>
      </c>
      <c r="S26" s="2">
        <v>1.0011012888516739</v>
      </c>
      <c r="T26" s="2">
        <v>1.0115728216141546</v>
      </c>
      <c r="U26" s="2">
        <v>1.0611255582951462</v>
      </c>
      <c r="V26" s="2">
        <v>1.0480691539007625</v>
      </c>
      <c r="W26" s="2">
        <v>1.0166272974380992</v>
      </c>
      <c r="X26" s="2">
        <v>1.072310332185568</v>
      </c>
      <c r="Y26" s="2">
        <v>1.0140270740749127</v>
      </c>
      <c r="Z26" s="2">
        <v>1.0173763904165529</v>
      </c>
      <c r="AA26" s="2">
        <v>1</v>
      </c>
      <c r="AB26" s="2">
        <v>1</v>
      </c>
      <c r="AC26" s="2">
        <v>1.0555242178637505</v>
      </c>
      <c r="AD26" s="2">
        <v>1.0221524414578149</v>
      </c>
      <c r="AE26" s="2">
        <v>1.0552049857375363</v>
      </c>
      <c r="AF26" s="2">
        <v>1.0006467476055714</v>
      </c>
      <c r="AG26" s="2">
        <v>1.0112758828693778</v>
      </c>
      <c r="AH26" s="2">
        <v>1.0611255582951462</v>
      </c>
      <c r="AI26" s="2">
        <v>1.0010271171682064</v>
      </c>
      <c r="AJ26" s="2">
        <v>1.0155054052232746</v>
      </c>
      <c r="AK26" s="2">
        <v>1.0079709698132646</v>
      </c>
      <c r="AL26" s="2">
        <v>1.0184557392727034</v>
      </c>
      <c r="AM26" s="2">
        <v>1.0249728836958854</v>
      </c>
      <c r="AN26" s="2">
        <v>1.0108601638410164</v>
      </c>
      <c r="AO26" s="2">
        <v>1.0240642854420736</v>
      </c>
      <c r="AP26" s="2">
        <v>1.0240642854420736</v>
      </c>
      <c r="AQ26" s="2">
        <v>1.0240642854420736</v>
      </c>
      <c r="AR26" s="90">
        <v>1.0226032160064769</v>
      </c>
      <c r="AS26" s="2">
        <v>1.0133729865882717</v>
      </c>
      <c r="AT26" s="2">
        <v>1.0140270740749127</v>
      </c>
      <c r="AU26" s="2">
        <v>1.0004897614227051</v>
      </c>
      <c r="AV26" s="2">
        <v>1.0011012888516739</v>
      </c>
      <c r="AW26" s="2">
        <v>1.0173763904165529</v>
      </c>
      <c r="AX26" s="2">
        <v>1.0142994757967654</v>
      </c>
      <c r="AY26" s="2">
        <v>1.0226032160064769</v>
      </c>
      <c r="AZ26" s="2">
        <v>1.0552049857375363</v>
      </c>
      <c r="BA26" s="2">
        <v>1.0006467476055714</v>
      </c>
      <c r="BB26" s="2">
        <v>1.0010271171682064</v>
      </c>
      <c r="BC26" s="2">
        <v>1.0155054052232746</v>
      </c>
      <c r="BD26" s="2">
        <v>1.0184557392727034</v>
      </c>
      <c r="BE26" s="2">
        <v>1.0234663250424543</v>
      </c>
      <c r="BF26" s="2">
        <v>1.0373255849231999</v>
      </c>
      <c r="BG26" s="2">
        <v>1.0481751414056317</v>
      </c>
      <c r="BH26" s="2">
        <v>1.0361430350000511</v>
      </c>
      <c r="BI26" s="2">
        <v>1.0388823907649791</v>
      </c>
      <c r="BJ26" s="2">
        <v>1.0302775124671819</v>
      </c>
      <c r="BK26" s="2">
        <v>1</v>
      </c>
      <c r="BL26" s="2">
        <v>1.0193206430456001</v>
      </c>
      <c r="BM26" s="2">
        <v>1</v>
      </c>
      <c r="BN26" s="2">
        <v>1.0224736842192002</v>
      </c>
      <c r="BO26" s="2">
        <v>1.0159465740000002</v>
      </c>
      <c r="BP26" s="2">
        <v>1.0111872303123997</v>
      </c>
      <c r="BQ26" s="2">
        <v>1.0558355025490906</v>
      </c>
      <c r="BR26" s="2">
        <v>1.0607638638931582</v>
      </c>
      <c r="BS26" s="2">
        <v>1.0577136389359385</v>
      </c>
      <c r="BT26" s="2">
        <v>1.0525737154386803</v>
      </c>
      <c r="BU26" s="2">
        <v>1.0382877635709544</v>
      </c>
      <c r="BV26" s="2">
        <v>1</v>
      </c>
      <c r="BW26" s="2">
        <v>1.0038605124</v>
      </c>
      <c r="BX26" s="2">
        <v>1.0002327136387856</v>
      </c>
      <c r="BY26" s="643">
        <v>1.0038605124</v>
      </c>
      <c r="BZ26" s="643">
        <v>1.0002327136387856</v>
      </c>
      <c r="CA26" s="643">
        <v>1.0038605124</v>
      </c>
      <c r="CB26" s="643">
        <v>1.0002327136387856</v>
      </c>
      <c r="CC26" s="2">
        <v>1.0368104292831999</v>
      </c>
      <c r="CD26" s="2">
        <v>1.0160731346415999</v>
      </c>
      <c r="CE26" s="716">
        <v>2004</v>
      </c>
    </row>
    <row r="27" spans="1:83" s="2" customFormat="1">
      <c r="A27" s="714">
        <v>1989</v>
      </c>
      <c r="B27" s="2">
        <v>1.0229930706020613</v>
      </c>
      <c r="C27" s="2">
        <v>1.0591274705870117</v>
      </c>
      <c r="D27" s="2">
        <v>1.0253956990506794</v>
      </c>
      <c r="E27" s="2">
        <v>1.0671877720558323</v>
      </c>
      <c r="F27" s="2">
        <v>1.0687787309694092</v>
      </c>
      <c r="G27" s="2">
        <v>1.0776402199698532</v>
      </c>
      <c r="H27" s="2">
        <v>1.1123985092699025</v>
      </c>
      <c r="I27" s="2">
        <v>1.0683055910562016</v>
      </c>
      <c r="J27" s="2">
        <v>1</v>
      </c>
      <c r="K27" s="2">
        <v>1.0683055910562016</v>
      </c>
      <c r="L27" s="2">
        <v>1.006788074982478</v>
      </c>
      <c r="M27" s="2">
        <v>1</v>
      </c>
      <c r="N27" s="2">
        <v>1.0199005812118678</v>
      </c>
      <c r="O27" s="2">
        <v>1.0140076159712572</v>
      </c>
      <c r="P27" s="2">
        <v>1.0207794991159442</v>
      </c>
      <c r="Q27" s="2">
        <v>1.0642001559141749</v>
      </c>
      <c r="R27" s="2">
        <v>1.000315631628818</v>
      </c>
      <c r="S27" s="2">
        <v>1.0010808669002029</v>
      </c>
      <c r="T27" s="2">
        <v>1.012017287797204</v>
      </c>
      <c r="U27" s="2">
        <v>1.0591274705870117</v>
      </c>
      <c r="V27" s="2">
        <v>1.0451767917359454</v>
      </c>
      <c r="W27" s="2">
        <v>1.0160939037730523</v>
      </c>
      <c r="X27" s="2">
        <v>1.0690646473271317</v>
      </c>
      <c r="Y27" s="2">
        <v>1.0146889004687831</v>
      </c>
      <c r="Z27" s="2">
        <v>1.0168269208798792</v>
      </c>
      <c r="AA27" s="2">
        <v>1</v>
      </c>
      <c r="AB27" s="2">
        <v>1</v>
      </c>
      <c r="AC27" s="2">
        <v>1.0527021535587122</v>
      </c>
      <c r="AD27" s="2">
        <v>1.0214242320194333</v>
      </c>
      <c r="AE27" s="2">
        <v>1.0537107784888766</v>
      </c>
      <c r="AF27" s="2">
        <v>1.0008692293230754</v>
      </c>
      <c r="AG27" s="2">
        <v>1.0108113915886796</v>
      </c>
      <c r="AH27" s="2">
        <v>1.0591274705870117</v>
      </c>
      <c r="AI27" s="2">
        <v>1.0012135186017026</v>
      </c>
      <c r="AJ27" s="2">
        <v>1.0148137049197565</v>
      </c>
      <c r="AK27" s="2">
        <v>1.0082739904661528</v>
      </c>
      <c r="AL27" s="2">
        <v>1.0181924514760092</v>
      </c>
      <c r="AM27" s="2">
        <v>1.0249728836958854</v>
      </c>
      <c r="AN27" s="2">
        <v>1.0108601638410164</v>
      </c>
      <c r="AO27" s="2">
        <v>1.0240642854420736</v>
      </c>
      <c r="AP27" s="2">
        <v>1.0240642854420736</v>
      </c>
      <c r="AQ27" s="2">
        <v>1.0240642854420736</v>
      </c>
      <c r="AR27" s="90">
        <v>1.0227385146433665</v>
      </c>
      <c r="AS27" s="2">
        <v>1.0140076159712572</v>
      </c>
      <c r="AT27" s="2">
        <v>1.0146889004687831</v>
      </c>
      <c r="AU27" s="2">
        <v>1.000315631628818</v>
      </c>
      <c r="AV27" s="2">
        <v>1.0010808669002029</v>
      </c>
      <c r="AW27" s="2">
        <v>1.0168269208798792</v>
      </c>
      <c r="AX27" s="2">
        <v>1.0138407572448251</v>
      </c>
      <c r="AY27" s="2">
        <v>1.0227385146433665</v>
      </c>
      <c r="AZ27" s="2">
        <v>1.0537107784888766</v>
      </c>
      <c r="BA27" s="2">
        <v>1.0008692293230754</v>
      </c>
      <c r="BB27" s="2">
        <v>1.0012135186017026</v>
      </c>
      <c r="BC27" s="2">
        <v>1.0148137049197565</v>
      </c>
      <c r="BD27" s="2">
        <v>1.0181924514760092</v>
      </c>
      <c r="BE27" s="2">
        <v>1.0243004251016961</v>
      </c>
      <c r="BF27" s="2">
        <v>1.0368854864943999</v>
      </c>
      <c r="BG27" s="2">
        <v>1.0482106432537599</v>
      </c>
      <c r="BH27" s="2">
        <v>1.0349394174431563</v>
      </c>
      <c r="BI27" s="2">
        <v>1.038426572129902</v>
      </c>
      <c r="BJ27" s="2">
        <v>1.0306776233798347</v>
      </c>
      <c r="BK27" s="2">
        <v>1</v>
      </c>
      <c r="BL27" s="2">
        <v>1.020478749692</v>
      </c>
      <c r="BM27" s="2">
        <v>1</v>
      </c>
      <c r="BN27" s="2">
        <v>1.0166975687504001</v>
      </c>
      <c r="BO27" s="2">
        <v>1.0172742983</v>
      </c>
      <c r="BP27" s="2">
        <v>1.0119466392743999</v>
      </c>
      <c r="BQ27" s="2">
        <v>1.0576230830012208</v>
      </c>
      <c r="BR27" s="2">
        <v>1.060073914625157</v>
      </c>
      <c r="BS27" s="2">
        <v>1.0574208104661298</v>
      </c>
      <c r="BT27" s="2">
        <v>1.0420034099392637</v>
      </c>
      <c r="BU27" s="2">
        <v>1.0383936058063383</v>
      </c>
      <c r="BV27" s="2">
        <v>1</v>
      </c>
      <c r="BW27" s="2">
        <v>1.0033480078000001</v>
      </c>
      <c r="BX27" s="2">
        <v>1.0002002635438623</v>
      </c>
      <c r="BY27" s="643">
        <v>1.0119205839999998</v>
      </c>
      <c r="BZ27" s="643">
        <v>1.0007130384811975</v>
      </c>
      <c r="CA27" s="643">
        <v>1.0111885391</v>
      </c>
      <c r="CB27" s="643">
        <v>1.000669250678212</v>
      </c>
      <c r="CC27" s="2">
        <v>1.0369747264959999</v>
      </c>
      <c r="CD27" s="2">
        <v>1.0159414885873279</v>
      </c>
      <c r="CE27" s="715">
        <v>2005</v>
      </c>
    </row>
    <row r="28" spans="1:83" s="2" customFormat="1">
      <c r="A28" s="713">
        <v>1990</v>
      </c>
      <c r="B28" s="2">
        <v>1.0238366398843508</v>
      </c>
      <c r="C28" s="2">
        <v>1.0484649337646388</v>
      </c>
      <c r="D28" s="2">
        <v>1.0259536119978605</v>
      </c>
      <c r="E28" s="2">
        <v>1.0615022299362404</v>
      </c>
      <c r="F28" s="2">
        <v>1.0631841376109499</v>
      </c>
      <c r="G28" s="2">
        <v>1.0696325967867522</v>
      </c>
      <c r="H28" s="2">
        <v>1.0987535231284222</v>
      </c>
      <c r="I28" s="2">
        <v>1.087192632733899</v>
      </c>
      <c r="J28" s="2">
        <v>1</v>
      </c>
      <c r="K28" s="2">
        <v>1.087192632733899</v>
      </c>
      <c r="L28" s="2">
        <v>1.0096738956607063</v>
      </c>
      <c r="M28" s="2">
        <v>1</v>
      </c>
      <c r="N28" s="2">
        <v>1.0199005812118678</v>
      </c>
      <c r="O28" s="2">
        <v>1.0141391306013481</v>
      </c>
      <c r="P28" s="2">
        <v>1.0204639176048171</v>
      </c>
      <c r="Q28" s="2">
        <v>1.0655417909014071</v>
      </c>
      <c r="R28" s="2">
        <v>1.0004490297095656</v>
      </c>
      <c r="S28" s="2">
        <v>1.0017841770618099</v>
      </c>
      <c r="T28" s="2">
        <v>1.0135438306521536</v>
      </c>
      <c r="U28" s="2">
        <v>1.0484649337646388</v>
      </c>
      <c r="V28" s="2">
        <v>1.0412405072749704</v>
      </c>
      <c r="W28" s="2">
        <v>1.0163437043142793</v>
      </c>
      <c r="X28" s="2">
        <v>1.0654220163028505</v>
      </c>
      <c r="Y28" s="2">
        <v>1.0147341906777196</v>
      </c>
      <c r="Z28" s="2">
        <v>1.0138936886011729</v>
      </c>
      <c r="AA28" s="2">
        <v>1</v>
      </c>
      <c r="AB28" s="2">
        <v>1</v>
      </c>
      <c r="AC28" s="2">
        <v>1.0500557732669555</v>
      </c>
      <c r="AD28" s="2">
        <v>1.0177382863468296</v>
      </c>
      <c r="AE28" s="2">
        <v>1.042154897432872</v>
      </c>
      <c r="AF28" s="2">
        <v>1.0010289041770488</v>
      </c>
      <c r="AG28" s="2">
        <v>1.0164521007423901</v>
      </c>
      <c r="AH28" s="2">
        <v>1.0484649337646388</v>
      </c>
      <c r="AI28" s="2">
        <v>1.002182885939805</v>
      </c>
      <c r="AJ28" s="2">
        <v>1.0151003248005945</v>
      </c>
      <c r="AK28" s="2">
        <v>1.0111191404658806</v>
      </c>
      <c r="AL28" s="2">
        <v>1.0174823248097953</v>
      </c>
      <c r="AM28" s="2">
        <v>1.0249728836958854</v>
      </c>
      <c r="AN28" s="2">
        <v>1.0108601638410164</v>
      </c>
      <c r="AO28" s="2">
        <v>1.0240642854420736</v>
      </c>
      <c r="AP28" s="2">
        <v>1.0240642854420736</v>
      </c>
      <c r="AQ28" s="2">
        <v>1.0240642854420736</v>
      </c>
      <c r="AR28" s="90">
        <v>1.0235587090690919</v>
      </c>
      <c r="AS28" s="2">
        <v>1.0141391306013481</v>
      </c>
      <c r="AT28" s="2">
        <v>1.0147341906777196</v>
      </c>
      <c r="AU28" s="2">
        <v>1.0004490297095656</v>
      </c>
      <c r="AV28" s="2">
        <v>1.0017841770618099</v>
      </c>
      <c r="AW28" s="2">
        <v>1.0138936886011729</v>
      </c>
      <c r="AX28" s="2">
        <v>1.0140555857102802</v>
      </c>
      <c r="AY28" s="2">
        <v>1.0235587090690919</v>
      </c>
      <c r="AZ28" s="2">
        <v>1.042154897432872</v>
      </c>
      <c r="BA28" s="2">
        <v>1.0010289041770488</v>
      </c>
      <c r="BB28" s="2">
        <v>1.002182885939805</v>
      </c>
      <c r="BC28" s="2">
        <v>1.0151003248005945</v>
      </c>
      <c r="BD28" s="2">
        <v>1.0174823248097953</v>
      </c>
      <c r="BE28" s="2">
        <v>1.0211734869762867</v>
      </c>
      <c r="BF28" s="2">
        <v>1.0329758729666558</v>
      </c>
      <c r="BG28" s="2">
        <v>1.0389894809957376</v>
      </c>
      <c r="BH28" s="2">
        <v>1.0325329094670335</v>
      </c>
      <c r="BI28" s="2">
        <v>1.0363862012537854</v>
      </c>
      <c r="BJ28" s="2">
        <v>1.0263138008023041</v>
      </c>
      <c r="BK28" s="2">
        <v>1</v>
      </c>
      <c r="BL28" s="2">
        <v>1.0215051839456974</v>
      </c>
      <c r="BM28" s="2">
        <v>1</v>
      </c>
      <c r="BN28" s="2">
        <v>1.0179667468747979</v>
      </c>
      <c r="BO28" s="2">
        <v>1.018058900448471</v>
      </c>
      <c r="BP28" s="2">
        <v>1.0102984687359999</v>
      </c>
      <c r="BQ28" s="2">
        <v>1.0486717822306304</v>
      </c>
      <c r="BR28" s="2">
        <v>1.0476469863736317</v>
      </c>
      <c r="BS28" s="2">
        <v>1.0469838579763198</v>
      </c>
      <c r="BT28" s="2">
        <v>1.0361742788300801</v>
      </c>
      <c r="BU28" s="2">
        <v>1.031927711525888</v>
      </c>
      <c r="BV28" s="2">
        <v>1</v>
      </c>
      <c r="BW28" s="2">
        <v>1.0035099424</v>
      </c>
      <c r="BX28" s="2">
        <v>1.0002097584989136</v>
      </c>
      <c r="BY28" s="643">
        <v>1.007259847264</v>
      </c>
      <c r="BZ28" s="643">
        <v>1.0004338574514609</v>
      </c>
      <c r="CA28" s="643">
        <v>1.0041613384000001</v>
      </c>
      <c r="CB28" s="643">
        <v>1.0002486867295188</v>
      </c>
      <c r="CC28" s="2">
        <v>1.0313560282879999</v>
      </c>
      <c r="CD28" s="2">
        <v>1.0141297657307853</v>
      </c>
      <c r="CE28" s="715">
        <v>2006</v>
      </c>
    </row>
    <row r="29" spans="1:83" s="2" customFormat="1">
      <c r="A29" s="713">
        <v>1991</v>
      </c>
      <c r="B29" s="2">
        <v>1.0168382170039527</v>
      </c>
      <c r="C29" s="2">
        <v>1.0414214551320802</v>
      </c>
      <c r="D29" s="2">
        <v>1.0186831058142825</v>
      </c>
      <c r="E29" s="2">
        <v>1.0469814306186083</v>
      </c>
      <c r="F29" s="2">
        <v>1.0451092825401658</v>
      </c>
      <c r="G29" s="2">
        <v>1.0441958368604827</v>
      </c>
      <c r="H29" s="2">
        <v>1.0781507324461241</v>
      </c>
      <c r="I29" s="2">
        <v>1.0999496095746668</v>
      </c>
      <c r="J29" s="2">
        <v>1</v>
      </c>
      <c r="K29" s="2">
        <v>1.0999496095746668</v>
      </c>
      <c r="L29" s="2">
        <v>1.0067538690491347</v>
      </c>
      <c r="M29" s="2">
        <v>1</v>
      </c>
      <c r="N29" s="2">
        <v>1.0199005812118678</v>
      </c>
      <c r="O29" s="2">
        <v>1.0095003545393877</v>
      </c>
      <c r="P29" s="2">
        <v>1.0153734084147894</v>
      </c>
      <c r="Q29" s="2">
        <v>1.0497686166174793</v>
      </c>
      <c r="R29" s="2">
        <v>1.0002489569672635</v>
      </c>
      <c r="S29" s="2">
        <v>1.0017683672528841</v>
      </c>
      <c r="T29" s="2">
        <v>1.0128971833036577</v>
      </c>
      <c r="U29" s="2">
        <v>1.0414214551320802</v>
      </c>
      <c r="V29" s="2">
        <v>1.0309558319096153</v>
      </c>
      <c r="W29" s="2">
        <v>1.0130128298195094</v>
      </c>
      <c r="X29" s="2">
        <v>1.0503293399431501</v>
      </c>
      <c r="Y29" s="2">
        <v>1.0100225132862626</v>
      </c>
      <c r="Z29" s="2">
        <v>1.0115704343507463</v>
      </c>
      <c r="AA29" s="2">
        <v>1</v>
      </c>
      <c r="AB29" s="2">
        <v>1</v>
      </c>
      <c r="AC29" s="2">
        <v>1.0409462737573885</v>
      </c>
      <c r="AD29" s="2">
        <v>1.0146738787219995</v>
      </c>
      <c r="AE29" s="2">
        <v>1.0363265123914667</v>
      </c>
      <c r="AF29" s="2">
        <v>1.0033747615100079</v>
      </c>
      <c r="AG29" s="2">
        <v>1.0163887746385294</v>
      </c>
      <c r="AH29" s="2">
        <v>1.0414214551320802</v>
      </c>
      <c r="AI29" s="2">
        <v>1.0039371689765229</v>
      </c>
      <c r="AJ29" s="2">
        <v>1.0113778595677856</v>
      </c>
      <c r="AK29" s="2">
        <v>1.0201964425560073</v>
      </c>
      <c r="AL29" s="2">
        <v>1.0134056121376962</v>
      </c>
      <c r="AM29" s="2">
        <v>1.0249728836958854</v>
      </c>
      <c r="AN29" s="2">
        <v>1.0108601638410164</v>
      </c>
      <c r="AO29" s="2">
        <v>1.0240642854420736</v>
      </c>
      <c r="AP29" s="2">
        <v>1.0240642854420736</v>
      </c>
      <c r="AQ29" s="2">
        <v>1.0240642854420736</v>
      </c>
      <c r="AR29" s="90">
        <v>1.0166033552320048</v>
      </c>
      <c r="AS29" s="2">
        <v>1.0095003545393877</v>
      </c>
      <c r="AT29" s="2">
        <v>1.0100225132862626</v>
      </c>
      <c r="AU29" s="2">
        <v>1.0002489569672635</v>
      </c>
      <c r="AV29" s="2">
        <v>1.0017683672528841</v>
      </c>
      <c r="AW29" s="2">
        <v>1.0115704343507463</v>
      </c>
      <c r="AX29" s="2">
        <v>1.011191033644778</v>
      </c>
      <c r="AY29" s="2">
        <v>1.0166033552320048</v>
      </c>
      <c r="AZ29" s="2">
        <v>1.0363265123914667</v>
      </c>
      <c r="BA29" s="2">
        <v>1.0033747615100079</v>
      </c>
      <c r="BB29" s="2">
        <v>1.0039371689765229</v>
      </c>
      <c r="BC29" s="2">
        <v>1.0113778595677856</v>
      </c>
      <c r="BD29" s="2">
        <v>1.0134056121376962</v>
      </c>
      <c r="BE29" s="2">
        <v>1.0181924578292532</v>
      </c>
      <c r="BF29" s="2">
        <v>1.0260827106951169</v>
      </c>
      <c r="BG29" s="2">
        <v>1.0311750877167616</v>
      </c>
      <c r="BH29" s="2">
        <v>1.0302549514199042</v>
      </c>
      <c r="BI29" s="2">
        <v>1.0300824067735552</v>
      </c>
      <c r="BJ29" s="2">
        <v>1.0234267467751423</v>
      </c>
      <c r="BK29" s="2">
        <v>1</v>
      </c>
      <c r="BL29" s="2">
        <v>1.0179984251441971</v>
      </c>
      <c r="BM29" s="2">
        <v>1</v>
      </c>
      <c r="BN29" s="2">
        <v>1.0145014905441487</v>
      </c>
      <c r="BO29" s="2">
        <v>1.0173081222549505</v>
      </c>
      <c r="BP29" s="2">
        <v>1.0095436073186916</v>
      </c>
      <c r="BQ29" s="2">
        <v>1.0355445901639679</v>
      </c>
      <c r="BR29" s="2">
        <v>1.0379452241018881</v>
      </c>
      <c r="BS29" s="2">
        <v>1.0370294375178242</v>
      </c>
      <c r="BT29" s="2">
        <v>1.0323369341419519</v>
      </c>
      <c r="BU29" s="2">
        <v>1.0391450197196801</v>
      </c>
      <c r="BV29" s="2">
        <v>1</v>
      </c>
      <c r="BW29" s="2">
        <v>1.0039745920000001</v>
      </c>
      <c r="BX29" s="2">
        <v>1.0002381260587263</v>
      </c>
      <c r="BY29" s="643">
        <v>1.0082979519999999</v>
      </c>
      <c r="BZ29" s="643">
        <v>1.0004971475324411</v>
      </c>
      <c r="CA29" s="643">
        <v>1.008183136</v>
      </c>
      <c r="CB29" s="643">
        <v>1.0004902686675012</v>
      </c>
      <c r="CC29" s="2">
        <v>1.0261358178959363</v>
      </c>
      <c r="CD29" s="2">
        <v>1.0121436139519999</v>
      </c>
      <c r="CE29" s="715">
        <v>2007</v>
      </c>
    </row>
    <row r="30" spans="1:83" s="2" customFormat="1">
      <c r="A30" s="713">
        <v>1992</v>
      </c>
      <c r="B30" s="2">
        <v>1.0179477100892198</v>
      </c>
      <c r="C30" s="2">
        <v>1.0376031631749645</v>
      </c>
      <c r="D30" s="2">
        <v>1.0142431573893211</v>
      </c>
      <c r="E30" s="2">
        <v>1.0413504961205824</v>
      </c>
      <c r="F30" s="2">
        <v>1.0423629388022091</v>
      </c>
      <c r="G30" s="2">
        <v>1.0471980905694875</v>
      </c>
      <c r="H30" s="2">
        <v>1.0693274584348835</v>
      </c>
      <c r="I30" s="2">
        <v>1.1008421981443102</v>
      </c>
      <c r="J30" s="2">
        <v>1</v>
      </c>
      <c r="K30" s="2">
        <v>1.1008421981443102</v>
      </c>
      <c r="L30" s="2">
        <v>1.0051928438491153</v>
      </c>
      <c r="M30" s="2">
        <v>1</v>
      </c>
      <c r="N30" s="2">
        <v>1.0199005812118678</v>
      </c>
      <c r="O30" s="2">
        <v>1.0073399502550275</v>
      </c>
      <c r="P30" s="2">
        <v>1.0130908199044399</v>
      </c>
      <c r="Q30" s="2">
        <v>1.0394346652881101</v>
      </c>
      <c r="R30" s="2">
        <v>1.0001942088643534</v>
      </c>
      <c r="S30" s="2">
        <v>1.001378475103327</v>
      </c>
      <c r="T30" s="2">
        <v>1.0108381084447997</v>
      </c>
      <c r="U30" s="2">
        <v>1.0376031631749645</v>
      </c>
      <c r="V30" s="2">
        <v>1.0278221428696477</v>
      </c>
      <c r="W30" s="2">
        <v>1.0120459703567442</v>
      </c>
      <c r="X30" s="2">
        <v>1.0419207619541433</v>
      </c>
      <c r="Y30" s="2">
        <v>1.0077291116172065</v>
      </c>
      <c r="Z30" s="2">
        <v>1.0137505106100659</v>
      </c>
      <c r="AA30" s="2">
        <v>1</v>
      </c>
      <c r="AB30" s="2">
        <v>1</v>
      </c>
      <c r="AC30" s="2">
        <v>1.0248568692589421</v>
      </c>
      <c r="AD30" s="2">
        <v>1.0179107950842006</v>
      </c>
      <c r="AE30" s="2">
        <v>1.0312888267037703</v>
      </c>
      <c r="AF30" s="2">
        <v>1.000700620039118</v>
      </c>
      <c r="AG30" s="2">
        <v>1.0130610898525012</v>
      </c>
      <c r="AH30" s="2">
        <v>1.0376031631749645</v>
      </c>
      <c r="AI30" s="2">
        <v>1.0035121097689421</v>
      </c>
      <c r="AJ30" s="2">
        <v>1.0096688795814193</v>
      </c>
      <c r="AK30" s="2">
        <v>1.0161633395555312</v>
      </c>
      <c r="AL30" s="2">
        <v>1.0115853756154294</v>
      </c>
      <c r="AM30" s="2">
        <v>1.0249728836958854</v>
      </c>
      <c r="AN30" s="2">
        <v>1.0108601638410164</v>
      </c>
      <c r="AO30" s="2">
        <v>1.0240642854420736</v>
      </c>
      <c r="AP30" s="2">
        <v>1.0240642854420736</v>
      </c>
      <c r="AQ30" s="2">
        <v>1.0240642854420736</v>
      </c>
      <c r="AR30" s="90">
        <v>1.0176895906658676</v>
      </c>
      <c r="AS30" s="2">
        <v>1.0073399502550275</v>
      </c>
      <c r="AT30" s="2">
        <v>1.0077291116172065</v>
      </c>
      <c r="AU30" s="2">
        <v>1.0001942088643534</v>
      </c>
      <c r="AV30" s="2">
        <v>1.001378475103327</v>
      </c>
      <c r="AW30" s="2">
        <v>1.0137505106100659</v>
      </c>
      <c r="AX30" s="2">
        <v>1.0103595345067999</v>
      </c>
      <c r="AY30" s="2">
        <v>1.0176895906658676</v>
      </c>
      <c r="AZ30" s="2">
        <v>1.0312888267037703</v>
      </c>
      <c r="BA30" s="2">
        <v>1.000700620039118</v>
      </c>
      <c r="BB30" s="2">
        <v>1.0035121097689421</v>
      </c>
      <c r="BC30" s="2">
        <v>1.0096688795814193</v>
      </c>
      <c r="BD30" s="2">
        <v>1.0115853756154294</v>
      </c>
      <c r="BE30" s="2">
        <v>1.0132690801427906</v>
      </c>
      <c r="BF30" s="2">
        <v>1.0179197785179954</v>
      </c>
      <c r="BG30" s="2">
        <v>1.0226729796044776</v>
      </c>
      <c r="BH30" s="2">
        <v>1.021459274803586</v>
      </c>
      <c r="BI30" s="2">
        <v>1.0199813711669732</v>
      </c>
      <c r="BJ30" s="2">
        <v>1.0162191048510101</v>
      </c>
      <c r="BK30" s="2">
        <v>1</v>
      </c>
      <c r="BL30" s="2">
        <v>1.0130423205740562</v>
      </c>
      <c r="BM30" s="2">
        <v>1</v>
      </c>
      <c r="BN30" s="2">
        <v>1.0093853328311295</v>
      </c>
      <c r="BO30" s="2">
        <v>1.0108986408898959</v>
      </c>
      <c r="BP30" s="2">
        <v>1.0063455009383422</v>
      </c>
      <c r="BQ30" s="2">
        <v>1.0248941028986873</v>
      </c>
      <c r="BR30" s="2">
        <v>1.0287858562186309</v>
      </c>
      <c r="BS30" s="2">
        <v>1.0277072403205416</v>
      </c>
      <c r="BT30" s="2">
        <v>1.0225410100666872</v>
      </c>
      <c r="BU30" s="2">
        <v>1.01564669333744</v>
      </c>
      <c r="BV30" s="2">
        <v>1</v>
      </c>
      <c r="BW30" s="2">
        <v>1.0016530319999999</v>
      </c>
      <c r="BX30" s="2">
        <v>1.0000983369194929</v>
      </c>
      <c r="BY30" s="2">
        <v>1.0042599080000001</v>
      </c>
      <c r="BZ30" s="2">
        <v>1.0002534168909269</v>
      </c>
      <c r="CA30" s="2">
        <v>1.0025570679999998</v>
      </c>
      <c r="CB30" s="2">
        <v>1.0001521169523964</v>
      </c>
      <c r="CC30" s="2">
        <v>1.01788839822496</v>
      </c>
      <c r="CD30" s="2">
        <v>1.0089042887635296</v>
      </c>
      <c r="CE30" s="713">
        <v>2008</v>
      </c>
    </row>
    <row r="31" spans="1:83" s="2" customFormat="1">
      <c r="A31" s="713">
        <v>1993</v>
      </c>
      <c r="B31" s="2">
        <v>1.0141161092314108</v>
      </c>
      <c r="C31" s="2">
        <v>1.0303776482919567</v>
      </c>
      <c r="D31" s="2">
        <v>1.0090504174173687</v>
      </c>
      <c r="E31" s="2">
        <v>1.0328795936478727</v>
      </c>
      <c r="F31" s="2">
        <v>1.0335624125825238</v>
      </c>
      <c r="G31" s="2">
        <v>1.0312956778318487</v>
      </c>
      <c r="H31" s="2">
        <v>1.0477332827867298</v>
      </c>
      <c r="I31" s="2">
        <v>1.0774785146536501</v>
      </c>
      <c r="J31" s="2">
        <v>1</v>
      </c>
      <c r="K31" s="2">
        <v>1.0340784922971</v>
      </c>
      <c r="L31" s="2">
        <v>1.0055600491451051</v>
      </c>
      <c r="M31" s="2">
        <v>1</v>
      </c>
      <c r="N31" s="2">
        <v>1.0199005812118678</v>
      </c>
      <c r="O31" s="2">
        <v>1.0043723855867495</v>
      </c>
      <c r="P31" s="2">
        <v>1.0104038170469289</v>
      </c>
      <c r="Q31" s="2">
        <v>1.0380312347066831</v>
      </c>
      <c r="R31" s="2">
        <v>1.0002340780690089</v>
      </c>
      <c r="S31" s="2">
        <v>1.0009750885372508</v>
      </c>
      <c r="T31" s="2">
        <v>1.0050681395933259</v>
      </c>
      <c r="U31" s="2">
        <v>1.0213225393185863</v>
      </c>
      <c r="V31" s="2">
        <v>1.0232399984183131</v>
      </c>
      <c r="W31" s="2">
        <v>1.0094649716989961</v>
      </c>
      <c r="X31" s="2">
        <v>1.0494220343559002</v>
      </c>
      <c r="Y31" s="2">
        <v>1.0046428784674315</v>
      </c>
      <c r="Z31" s="2">
        <v>1.0076586470205315</v>
      </c>
      <c r="AA31" s="2">
        <v>1</v>
      </c>
      <c r="AB31" s="2">
        <v>1</v>
      </c>
      <c r="AC31" s="2">
        <v>1.0526092614194456</v>
      </c>
      <c r="AD31" s="2">
        <v>1.0102792104274019</v>
      </c>
      <c r="AE31" s="2">
        <v>1.0163571952341306</v>
      </c>
      <c r="AF31" s="2">
        <v>1.0003326653941962</v>
      </c>
      <c r="AG31" s="2">
        <v>1.0082837429074158</v>
      </c>
      <c r="AH31" s="2">
        <v>1.0248375694026877</v>
      </c>
      <c r="AI31" s="2">
        <v>1.0015540501314204</v>
      </c>
      <c r="AJ31" s="2">
        <v>1.0075372892962584</v>
      </c>
      <c r="AK31" s="2">
        <v>1.0071090047393365</v>
      </c>
      <c r="AL31" s="2">
        <v>1.0092864758897215</v>
      </c>
      <c r="AM31" s="2">
        <v>1.0249728836958854</v>
      </c>
      <c r="AN31" s="2">
        <v>1.0108601638410164</v>
      </c>
      <c r="AO31" s="2">
        <v>1.0240642854420736</v>
      </c>
      <c r="AP31" s="2">
        <v>1.0127803976899061</v>
      </c>
      <c r="AQ31" s="2">
        <v>1.0323833390027277</v>
      </c>
      <c r="AR31" s="90">
        <v>1.0139612562953075</v>
      </c>
      <c r="AS31" s="2">
        <v>1.0043723855867495</v>
      </c>
      <c r="AT31" s="2">
        <v>1.0046428784674315</v>
      </c>
      <c r="AU31" s="2">
        <v>1.0002340780690089</v>
      </c>
      <c r="AV31" s="2">
        <v>1.0009750885372508</v>
      </c>
      <c r="AW31" s="2">
        <v>1.0076586470205315</v>
      </c>
      <c r="AX31" s="2">
        <v>1.0081398756611366</v>
      </c>
      <c r="AY31" s="2">
        <v>1.0139612562953075</v>
      </c>
      <c r="AZ31" s="2">
        <v>1.0163571952341306</v>
      </c>
      <c r="BA31" s="2">
        <v>1.0003326653941962</v>
      </c>
      <c r="BB31" s="2">
        <v>1.0015540501314204</v>
      </c>
      <c r="BC31" s="2">
        <v>1.0075372892962584</v>
      </c>
      <c r="BD31" s="2">
        <v>1.0092864758897215</v>
      </c>
      <c r="BE31" s="2">
        <v>1.0110847479487202</v>
      </c>
      <c r="BF31" s="2">
        <v>1.01732167626656</v>
      </c>
      <c r="BG31" s="2">
        <v>1.0202734414336161</v>
      </c>
      <c r="BH31" s="2">
        <v>1.0174292205952</v>
      </c>
      <c r="BI31" s="2">
        <v>1.0184201568640001</v>
      </c>
      <c r="BJ31" s="2">
        <v>1.0144981289240642</v>
      </c>
      <c r="BK31" s="2">
        <v>1</v>
      </c>
      <c r="BL31" s="2">
        <v>1.0082291823530705</v>
      </c>
      <c r="BM31" s="2">
        <v>1</v>
      </c>
      <c r="BN31" s="2">
        <v>1.0079945283327392</v>
      </c>
      <c r="BO31" s="2">
        <v>1.0083129635622159</v>
      </c>
      <c r="BP31" s="2">
        <v>1.0052641139303422</v>
      </c>
      <c r="BQ31" s="2">
        <v>1.0292540428000001</v>
      </c>
      <c r="BR31" s="2">
        <v>1.0243230984806946</v>
      </c>
      <c r="BS31" s="2">
        <v>1.0268332094029131</v>
      </c>
      <c r="BT31" s="2">
        <v>1.0219127089399747</v>
      </c>
      <c r="BU31" s="2">
        <v>1.0149516997374399</v>
      </c>
      <c r="BV31" s="2">
        <v>1</v>
      </c>
      <c r="BW31" s="2">
        <v>1.0010358400000001</v>
      </c>
      <c r="BX31" s="2">
        <v>1.0000603350322512</v>
      </c>
      <c r="BY31" s="2">
        <v>1.003064832</v>
      </c>
      <c r="BZ31" s="2">
        <v>1.00017851862987</v>
      </c>
      <c r="CA31" s="2">
        <v>1.002145472</v>
      </c>
      <c r="CB31" s="2">
        <v>1.0001249682598801</v>
      </c>
      <c r="CC31" s="2">
        <v>1.01603226702496</v>
      </c>
      <c r="CD31" s="2">
        <v>1.0055861376000002</v>
      </c>
      <c r="CE31" s="714">
        <v>2009</v>
      </c>
    </row>
    <row r="32" spans="1:83" s="2" customFormat="1">
      <c r="A32" s="714">
        <v>1994</v>
      </c>
      <c r="B32" s="2">
        <v>1.0128632121800478</v>
      </c>
      <c r="C32" s="2">
        <v>1.0343338721407276</v>
      </c>
      <c r="D32" s="2">
        <v>1.0090042172723543</v>
      </c>
      <c r="E32" s="2">
        <v>1.0314027588266439</v>
      </c>
      <c r="F32" s="2">
        <v>1.0331421773970928</v>
      </c>
      <c r="G32" s="2">
        <v>1.0253785644000495</v>
      </c>
      <c r="H32" s="2">
        <v>1.0500714880488315</v>
      </c>
      <c r="I32" s="2">
        <v>1.058937941706535</v>
      </c>
      <c r="J32" s="2">
        <v>1</v>
      </c>
      <c r="K32" s="2">
        <v>1.0254361454105454</v>
      </c>
      <c r="L32" s="2">
        <v>1.0042230682407749</v>
      </c>
      <c r="M32" s="2">
        <v>1</v>
      </c>
      <c r="N32" s="2">
        <v>1.0183007202512222</v>
      </c>
      <c r="O32" s="2">
        <v>1.0044678926105421</v>
      </c>
      <c r="P32" s="2">
        <v>1.0105317250344603</v>
      </c>
      <c r="Q32" s="2">
        <v>1.0310255985146184</v>
      </c>
      <c r="R32" s="2">
        <v>1.0001794804002329</v>
      </c>
      <c r="S32" s="2">
        <v>1.0008728681035819</v>
      </c>
      <c r="T32" s="2">
        <v>1.0057765041094511</v>
      </c>
      <c r="U32" s="2">
        <v>1.0200176487009613</v>
      </c>
      <c r="V32" s="2">
        <v>1.021998992984555</v>
      </c>
      <c r="W32" s="2">
        <v>1.0091343435496223</v>
      </c>
      <c r="X32" s="2">
        <v>1.0357612640475522</v>
      </c>
      <c r="Y32" s="2">
        <v>1.0047551271415305</v>
      </c>
      <c r="Z32" s="2">
        <v>1.006826527812587</v>
      </c>
      <c r="AA32" s="2">
        <v>1</v>
      </c>
      <c r="AB32" s="2">
        <v>1</v>
      </c>
      <c r="AC32" s="2">
        <v>1.0449899274864234</v>
      </c>
      <c r="AD32" s="2">
        <v>1.0098181041458174</v>
      </c>
      <c r="AE32" s="2">
        <v>1.0266190510707061</v>
      </c>
      <c r="AF32" s="2">
        <v>1.0003633421084845</v>
      </c>
      <c r="AG32" s="2">
        <v>1.0071605258702374</v>
      </c>
      <c r="AH32" s="2">
        <v>1.023639305566761</v>
      </c>
      <c r="AI32" s="2">
        <v>1.0013075120239054</v>
      </c>
      <c r="AJ32" s="2">
        <v>1.0075712571272735</v>
      </c>
      <c r="AK32" s="2">
        <v>1.0071605258702374</v>
      </c>
      <c r="AL32" s="2">
        <v>1.0094859247385384</v>
      </c>
      <c r="AM32" s="2">
        <v>1.0237954289614764</v>
      </c>
      <c r="AN32" s="2">
        <v>1.0104535700727959</v>
      </c>
      <c r="AO32" s="2">
        <v>1.0231283191000238</v>
      </c>
      <c r="AP32" s="2">
        <v>1.0121852049472984</v>
      </c>
      <c r="AQ32" s="2">
        <v>1.0306079297744422</v>
      </c>
      <c r="AR32" s="90">
        <v>1.0127062809914513</v>
      </c>
      <c r="AS32" s="2">
        <v>1.0044678926105421</v>
      </c>
      <c r="AT32" s="2">
        <v>1.0047551271415305</v>
      </c>
      <c r="AU32" s="2">
        <v>1.0001794804002329</v>
      </c>
      <c r="AV32" s="2">
        <v>1.0008728681035819</v>
      </c>
      <c r="AW32" s="2">
        <v>1.006826527812587</v>
      </c>
      <c r="AX32" s="2">
        <v>1.0078555354526753</v>
      </c>
      <c r="AY32" s="2">
        <v>1.0127062809914513</v>
      </c>
      <c r="AZ32" s="2">
        <v>1.0266190510707061</v>
      </c>
      <c r="BA32" s="2">
        <v>1.0003633421084845</v>
      </c>
      <c r="BB32" s="2">
        <v>1.0013075120239054</v>
      </c>
      <c r="BC32" s="2">
        <v>1.0075712571272735</v>
      </c>
      <c r="BD32" s="2">
        <v>1.0094859247385384</v>
      </c>
      <c r="BE32" s="2">
        <v>1.0182956568590469</v>
      </c>
      <c r="BF32" s="2">
        <v>1.0267252697471891</v>
      </c>
      <c r="BG32" s="2">
        <v>1.0296893840568921</v>
      </c>
      <c r="BH32" s="2">
        <v>1.0270949235160001</v>
      </c>
      <c r="BI32" s="2">
        <v>1.0298436085074101</v>
      </c>
      <c r="BJ32" s="2">
        <v>1.0249155167216331</v>
      </c>
      <c r="BK32" s="2">
        <v>1</v>
      </c>
      <c r="BL32" s="2">
        <v>1.0148409524030439</v>
      </c>
      <c r="BM32" s="2">
        <v>1</v>
      </c>
      <c r="BN32" s="2">
        <v>1.0146702178353553</v>
      </c>
      <c r="BO32" s="2">
        <v>1.0129117763250035</v>
      </c>
      <c r="BP32" s="2">
        <v>1.0075447394326542</v>
      </c>
      <c r="BQ32" s="2">
        <v>1.0392581755935251</v>
      </c>
      <c r="BR32" s="2">
        <v>1.0332659210722301</v>
      </c>
      <c r="BS32" s="2">
        <v>1.0361905684316775</v>
      </c>
      <c r="BT32" s="2">
        <v>1.0316178227966553</v>
      </c>
      <c r="BU32" s="2">
        <v>1.0207285349872302</v>
      </c>
      <c r="BV32" s="2">
        <v>1</v>
      </c>
      <c r="BW32" s="2">
        <v>1.002164324</v>
      </c>
      <c r="BX32" s="2">
        <v>1.000122936490202</v>
      </c>
      <c r="BY32" s="2">
        <v>1.004944496</v>
      </c>
      <c r="BZ32" s="2">
        <v>1.0002808539682866</v>
      </c>
      <c r="CA32" s="2">
        <v>1.0027080559999999</v>
      </c>
      <c r="CB32" s="2">
        <v>1.0001538211930887</v>
      </c>
      <c r="CC32" s="2">
        <v>1.02439788932482</v>
      </c>
      <c r="CD32" s="2">
        <v>1.0128327080000001</v>
      </c>
      <c r="CE32" s="31">
        <v>2010</v>
      </c>
    </row>
    <row r="33" spans="1:83" s="2" customFormat="1">
      <c r="A33" s="713">
        <v>1995</v>
      </c>
      <c r="B33" s="2">
        <v>1.0131331460693669</v>
      </c>
      <c r="C33" s="2">
        <v>1.0318880649171791</v>
      </c>
      <c r="D33" s="2">
        <v>1.0086040679252022</v>
      </c>
      <c r="E33" s="2">
        <v>1.028442281183374</v>
      </c>
      <c r="F33" s="2">
        <v>1.0300230810670643</v>
      </c>
      <c r="G33" s="2">
        <v>1.0236831434102196</v>
      </c>
      <c r="H33" s="2">
        <v>1.0445021299812327</v>
      </c>
      <c r="I33" s="2">
        <v>1.0306385010586789</v>
      </c>
      <c r="J33" s="2">
        <v>1</v>
      </c>
      <c r="K33" s="2">
        <v>1.0122147357333613</v>
      </c>
      <c r="L33" s="2">
        <v>1.0048785481234166</v>
      </c>
      <c r="M33" s="2">
        <v>1</v>
      </c>
      <c r="N33" s="2">
        <v>1.0172443913489824</v>
      </c>
      <c r="O33" s="2">
        <v>1.0044853006094079</v>
      </c>
      <c r="P33" s="2">
        <v>1.01010266248672</v>
      </c>
      <c r="Q33" s="2">
        <v>1.0314141847153877</v>
      </c>
      <c r="R33" s="2">
        <v>1.0001883119575639</v>
      </c>
      <c r="S33" s="2">
        <v>1.0008439237568516</v>
      </c>
      <c r="T33" s="2">
        <v>1.0053635305876152</v>
      </c>
      <c r="U33" s="2">
        <v>1.0189413023612459</v>
      </c>
      <c r="V33" s="2">
        <v>1.0201083619384685</v>
      </c>
      <c r="W33" s="2">
        <v>1.0103869040184132</v>
      </c>
      <c r="X33" s="2">
        <v>1.0312914306326861</v>
      </c>
      <c r="Y33" s="2">
        <v>1.0047047043415005</v>
      </c>
      <c r="Z33" s="2">
        <v>1.0068822227474761</v>
      </c>
      <c r="AA33" s="2">
        <v>1</v>
      </c>
      <c r="AB33" s="2">
        <v>1</v>
      </c>
      <c r="AC33" s="2">
        <v>1.0338534411625679</v>
      </c>
      <c r="AD33" s="2">
        <v>1.0103710409093976</v>
      </c>
      <c r="AE33" s="2">
        <v>1.0204115503534863</v>
      </c>
      <c r="AF33" s="2">
        <v>1.0003368297209023</v>
      </c>
      <c r="AG33" s="2">
        <v>1.007357661350057</v>
      </c>
      <c r="AH33" s="2">
        <v>1.0226314319822534</v>
      </c>
      <c r="AI33" s="2">
        <v>1.0016713705965614</v>
      </c>
      <c r="AJ33" s="2">
        <v>1.0076315512424683</v>
      </c>
      <c r="AK33" s="2">
        <v>1.0096111017628602</v>
      </c>
      <c r="AL33" s="2">
        <v>1.0092196897853807</v>
      </c>
      <c r="AM33" s="2">
        <v>1.0229054863759199</v>
      </c>
      <c r="AN33" s="2">
        <v>1.0103283355216768</v>
      </c>
      <c r="AO33" s="2">
        <v>1.0220382108729424</v>
      </c>
      <c r="AP33" s="2">
        <v>1.0122423622223009</v>
      </c>
      <c r="AQ33" s="2">
        <v>1.0286318800494578</v>
      </c>
      <c r="AR33" s="90">
        <v>1.0129755483165346</v>
      </c>
      <c r="AS33" s="2">
        <v>1.0044853006094079</v>
      </c>
      <c r="AT33" s="2">
        <v>1.0047047043415005</v>
      </c>
      <c r="AU33" s="2">
        <v>1.0001883119575639</v>
      </c>
      <c r="AV33" s="2">
        <v>1.0008439237568516</v>
      </c>
      <c r="AW33" s="2">
        <v>1.0068822227474761</v>
      </c>
      <c r="AX33" s="2">
        <v>1.0089327374558352</v>
      </c>
      <c r="AY33" s="2">
        <v>1.0129755483165346</v>
      </c>
      <c r="AZ33" s="2">
        <v>1.0204115503534863</v>
      </c>
      <c r="BA33" s="2">
        <v>1.0003368297209023</v>
      </c>
      <c r="BB33" s="2">
        <v>1.0016713705965614</v>
      </c>
      <c r="BC33" s="2">
        <v>1.0076315512424683</v>
      </c>
      <c r="BD33" s="2">
        <v>1.0092196897853807</v>
      </c>
      <c r="BE33" s="2">
        <v>1.017880212088818</v>
      </c>
      <c r="BF33" s="2">
        <v>1.0249562806868007</v>
      </c>
      <c r="BG33" s="2">
        <v>1.0272828772989753</v>
      </c>
      <c r="BH33" s="2">
        <v>1.0263436377076043</v>
      </c>
      <c r="BI33" s="2">
        <v>1.0316624638459471</v>
      </c>
      <c r="BJ33" s="2">
        <v>1.0227078763268898</v>
      </c>
      <c r="BK33" s="2">
        <v>1</v>
      </c>
      <c r="BL33" s="2">
        <v>1.0164893050357358</v>
      </c>
      <c r="BM33" s="2">
        <v>1</v>
      </c>
      <c r="BN33" s="2">
        <v>1.0136336531470316</v>
      </c>
      <c r="BO33" s="2">
        <v>1.0119334427726545</v>
      </c>
      <c r="BP33" s="2">
        <v>1.0077137954712305</v>
      </c>
      <c r="BQ33" s="2">
        <v>1.0348699693265462</v>
      </c>
      <c r="BR33" s="2">
        <v>1.0311835545339378</v>
      </c>
      <c r="BS33" s="2">
        <v>1.0327034645271613</v>
      </c>
      <c r="BT33" s="2">
        <v>1.0275267953491505</v>
      </c>
      <c r="BU33" s="2">
        <v>1.0183166009496878</v>
      </c>
      <c r="BV33" s="2">
        <v>1</v>
      </c>
      <c r="BW33" s="2">
        <v>1.003281928</v>
      </c>
      <c r="BX33" s="2">
        <v>1.0001865904292027</v>
      </c>
      <c r="BY33" s="2">
        <v>1.0062190180000001</v>
      </c>
      <c r="BZ33" s="2">
        <v>1.000353575470833</v>
      </c>
      <c r="CA33" s="2">
        <v>1.0042178320000001</v>
      </c>
      <c r="CB33" s="2">
        <v>1.0002398002281541</v>
      </c>
      <c r="CC33" s="2">
        <v>1.021615291799792</v>
      </c>
      <c r="CD33" s="2">
        <v>1.0309172157273694</v>
      </c>
      <c r="CE33" s="32">
        <v>2011</v>
      </c>
    </row>
    <row r="34" spans="1:83" s="2" customFormat="1">
      <c r="A34" s="713">
        <v>1996</v>
      </c>
      <c r="B34" s="2">
        <v>1.0100450499804052</v>
      </c>
      <c r="C34" s="2">
        <v>1.0251490661934026</v>
      </c>
      <c r="D34" s="2">
        <v>1.0074412572002891</v>
      </c>
      <c r="E34" s="2">
        <v>1.0224426721911664</v>
      </c>
      <c r="F34" s="2">
        <v>1.0223793131995198</v>
      </c>
      <c r="G34" s="2">
        <v>1.0162385486382086</v>
      </c>
      <c r="H34" s="2">
        <v>1.0372337607214337</v>
      </c>
      <c r="I34" s="2">
        <v>1.0263209689414279</v>
      </c>
      <c r="J34" s="2">
        <v>1</v>
      </c>
      <c r="K34" s="2">
        <v>1.0092240464559032</v>
      </c>
      <c r="L34" s="2">
        <v>1.0039761129053411</v>
      </c>
      <c r="M34" s="2">
        <v>1</v>
      </c>
      <c r="N34" s="2">
        <v>1.0147628465316487</v>
      </c>
      <c r="O34" s="2">
        <v>1.0037727174005464</v>
      </c>
      <c r="P34" s="2">
        <v>1.0093489296051681</v>
      </c>
      <c r="Q34" s="2">
        <v>1.0256354958950191</v>
      </c>
      <c r="R34" s="2">
        <v>1.0001471161774977</v>
      </c>
      <c r="S34" s="2">
        <v>1.0008098019548253</v>
      </c>
      <c r="T34" s="2">
        <v>1.0073306278793981</v>
      </c>
      <c r="U34" s="2">
        <v>1.0154931612526488</v>
      </c>
      <c r="V34" s="2">
        <v>1.0187959304025715</v>
      </c>
      <c r="W34" s="2">
        <v>1.0100550865980658</v>
      </c>
      <c r="X34" s="2">
        <v>1.0247851125436322</v>
      </c>
      <c r="Y34" s="2">
        <v>1.0039661900877541</v>
      </c>
      <c r="Z34" s="2">
        <v>1.0050170032164862</v>
      </c>
      <c r="AA34" s="2">
        <v>1</v>
      </c>
      <c r="AB34" s="2">
        <v>1</v>
      </c>
      <c r="AC34" s="2">
        <v>1.0248348598214374</v>
      </c>
      <c r="AD34" s="2">
        <v>1.0078624090526349</v>
      </c>
      <c r="AE34" s="2">
        <v>1.0175163246037049</v>
      </c>
      <c r="AF34" s="2">
        <v>1.0004669609959176</v>
      </c>
      <c r="AG34" s="2">
        <v>1.0074430326730259</v>
      </c>
      <c r="AH34" s="2">
        <v>1.0178788575845357</v>
      </c>
      <c r="AI34" s="2">
        <v>1.0010970248001547</v>
      </c>
      <c r="AJ34" s="2">
        <v>1.0072351366214396</v>
      </c>
      <c r="AK34" s="2">
        <v>1.0068435733010281</v>
      </c>
      <c r="AL34" s="2">
        <v>1.0086673926369514</v>
      </c>
      <c r="AM34" s="2">
        <v>1.0182286580611704</v>
      </c>
      <c r="AN34" s="2">
        <v>1.0085835366732505</v>
      </c>
      <c r="AO34" s="2">
        <v>1.0171178942787711</v>
      </c>
      <c r="AP34" s="2">
        <v>1.0103499857874625</v>
      </c>
      <c r="AQ34" s="2">
        <v>1.0227428900559616</v>
      </c>
      <c r="AR34" s="90">
        <v>1.0099265183906363</v>
      </c>
      <c r="AS34" s="2">
        <v>1.0037727174005464</v>
      </c>
      <c r="AT34" s="2">
        <v>1.0039661900877541</v>
      </c>
      <c r="AU34" s="2">
        <v>1.0001471161774977</v>
      </c>
      <c r="AV34" s="2">
        <v>1.0008098019548253</v>
      </c>
      <c r="AW34" s="2">
        <v>1.0050170032164862</v>
      </c>
      <c r="AX34" s="2">
        <v>1.0086473744743365</v>
      </c>
      <c r="AY34" s="2">
        <v>1.0099265183906363</v>
      </c>
      <c r="AZ34" s="2">
        <v>1.0175163246037049</v>
      </c>
      <c r="BA34" s="2">
        <v>1.0004669609959176</v>
      </c>
      <c r="BB34" s="2">
        <v>1.0010970248001547</v>
      </c>
      <c r="BC34" s="2">
        <v>1.0072351366214396</v>
      </c>
      <c r="BD34" s="2">
        <v>1.0086673926369514</v>
      </c>
      <c r="BE34" s="2">
        <v>1.0155993822650189</v>
      </c>
      <c r="BF34" s="2">
        <v>1.023869409263398</v>
      </c>
      <c r="BG34" s="2">
        <v>1.0238859962279987</v>
      </c>
      <c r="BH34" s="2">
        <v>1.0230675089551984</v>
      </c>
      <c r="BI34" s="2">
        <v>1.0279552066029958</v>
      </c>
      <c r="BJ34" s="2">
        <v>1.0199187778239986</v>
      </c>
      <c r="BK34" s="2">
        <v>1</v>
      </c>
      <c r="BL34" s="2">
        <v>1.0127610796030586</v>
      </c>
      <c r="BM34" s="2">
        <v>1</v>
      </c>
      <c r="BN34" s="2">
        <v>1.0113324327151787</v>
      </c>
      <c r="BO34" s="2">
        <v>1.0086801219259989</v>
      </c>
      <c r="BP34" s="2">
        <v>1.0066246396013692</v>
      </c>
      <c r="BQ34" s="2">
        <v>1.0305512137074972</v>
      </c>
      <c r="BR34" s="2">
        <v>1.0275226847741419</v>
      </c>
      <c r="BS34" s="2">
        <v>1.0290422876641399</v>
      </c>
      <c r="BT34" s="2">
        <v>1.0240617998569983</v>
      </c>
      <c r="BU34" s="2">
        <v>1.016278842121497</v>
      </c>
      <c r="BV34" s="2">
        <v>1</v>
      </c>
      <c r="BW34" s="2">
        <v>1.0044225249999998</v>
      </c>
      <c r="BX34" s="2">
        <v>1.0002520215507222</v>
      </c>
      <c r="BY34" s="2">
        <v>1.00749613</v>
      </c>
      <c r="BZ34" s="2">
        <v>1.0004271736863024</v>
      </c>
      <c r="CA34" s="2">
        <v>1.004576605</v>
      </c>
      <c r="CB34" s="2">
        <v>1.0002608019376134</v>
      </c>
      <c r="CC34" s="2">
        <v>1.0128816292356442</v>
      </c>
      <c r="CD34" s="2">
        <v>1.0098648994999999</v>
      </c>
      <c r="CE34" s="32">
        <v>2012</v>
      </c>
    </row>
    <row r="35" spans="1:83" s="12" customFormat="1">
      <c r="A35" s="715">
        <v>1997</v>
      </c>
      <c r="B35" s="2">
        <v>1.0043530968329213</v>
      </c>
      <c r="C35" s="2">
        <v>1.0132596766298443</v>
      </c>
      <c r="D35" s="2">
        <v>1.003978835365906</v>
      </c>
      <c r="E35" s="2">
        <v>1.0129817082964567</v>
      </c>
      <c r="F35" s="2">
        <v>1.0143573410320605</v>
      </c>
      <c r="G35" s="2">
        <v>1.0096707175963406</v>
      </c>
      <c r="H35" s="2">
        <v>1.031209810457997</v>
      </c>
      <c r="I35" s="2">
        <v>1.0327052560276986</v>
      </c>
      <c r="J35" s="2">
        <v>1</v>
      </c>
      <c r="K35" s="2">
        <v>1.0093927682817732</v>
      </c>
      <c r="L35" s="2">
        <v>1.0011343269635844</v>
      </c>
      <c r="M35" s="2">
        <v>1</v>
      </c>
      <c r="N35" s="2">
        <v>1.0098301564497254</v>
      </c>
      <c r="O35" s="2">
        <v>1.0019862346146602</v>
      </c>
      <c r="P35" s="2">
        <v>1.0040869112276682</v>
      </c>
      <c r="Q35" s="2">
        <v>1.0132690864846254</v>
      </c>
      <c r="R35" s="2">
        <v>1.0000408357706889</v>
      </c>
      <c r="S35" s="2">
        <v>1.000277819515452</v>
      </c>
      <c r="T35" s="2">
        <v>1.001927975000118</v>
      </c>
      <c r="U35" s="2">
        <v>1.0097730829113976</v>
      </c>
      <c r="V35" s="2">
        <v>1.0152437161672383</v>
      </c>
      <c r="W35" s="2">
        <v>1.0051765945394178</v>
      </c>
      <c r="X35" s="2">
        <v>1.0183905263492747</v>
      </c>
      <c r="Y35" s="2">
        <v>1.0020833181975883</v>
      </c>
      <c r="Z35" s="2">
        <v>1.0030324725890158</v>
      </c>
      <c r="AA35" s="2">
        <v>1</v>
      </c>
      <c r="AB35" s="2">
        <v>1</v>
      </c>
      <c r="AC35" s="2">
        <v>1.0158382113667712</v>
      </c>
      <c r="AD35" s="2">
        <v>1.0044614868162658</v>
      </c>
      <c r="AE35" s="2">
        <v>1.0099421055370572</v>
      </c>
      <c r="AF35" s="2">
        <v>1.0001563587725095</v>
      </c>
      <c r="AG35" s="2">
        <v>1.0024607574442168</v>
      </c>
      <c r="AH35" s="2">
        <v>1.0104868792498505</v>
      </c>
      <c r="AI35" s="2">
        <v>1.0003591426138412</v>
      </c>
      <c r="AJ35" s="2">
        <v>1.0030615052006464</v>
      </c>
      <c r="AK35" s="2">
        <v>1.0020783716078772</v>
      </c>
      <c r="AL35" s="2">
        <v>1.003771810372015</v>
      </c>
      <c r="AM35" s="2">
        <v>1.0106415868177023</v>
      </c>
      <c r="AN35" s="2">
        <v>1.0041976333044689</v>
      </c>
      <c r="AO35" s="2">
        <v>1.0100001763155317</v>
      </c>
      <c r="AP35" s="2">
        <v>1.0052276289172897</v>
      </c>
      <c r="AQ35" s="2">
        <v>1.0145245065344799</v>
      </c>
      <c r="AR35" s="90">
        <v>1.0042943300256768</v>
      </c>
      <c r="AS35" s="2">
        <v>1.0019862346146602</v>
      </c>
      <c r="AT35" s="2">
        <v>1.0020833181975883</v>
      </c>
      <c r="AU35" s="2">
        <v>1.0000408357706889</v>
      </c>
      <c r="AV35" s="2">
        <v>1.000277819515452</v>
      </c>
      <c r="AW35" s="2">
        <v>1.0030324725890158</v>
      </c>
      <c r="AX35" s="2">
        <v>1.0044518713038992</v>
      </c>
      <c r="AY35" s="2">
        <v>1.0042943300256768</v>
      </c>
      <c r="AZ35" s="2">
        <v>1.0099421055370572</v>
      </c>
      <c r="BA35" s="2">
        <v>1.0001563587725095</v>
      </c>
      <c r="BB35" s="2">
        <v>1.0003591426138412</v>
      </c>
      <c r="BC35" s="2">
        <v>1.0030615052006464</v>
      </c>
      <c r="BD35" s="2">
        <v>1.003771810372015</v>
      </c>
      <c r="BE35" s="2">
        <v>1.0175794125529005</v>
      </c>
      <c r="BF35" s="2">
        <v>1.0269216764018396</v>
      </c>
      <c r="BG35" s="2">
        <v>1.0307930538054966</v>
      </c>
      <c r="BH35" s="2">
        <v>1.0294749205363185</v>
      </c>
      <c r="BI35" s="2">
        <v>1.0307843082163386</v>
      </c>
      <c r="BJ35" s="2">
        <v>1.0251885147480693</v>
      </c>
      <c r="BK35" s="2">
        <v>1</v>
      </c>
      <c r="BL35" s="2">
        <v>1.0115501826934059</v>
      </c>
      <c r="BM35" s="2">
        <v>1</v>
      </c>
      <c r="BN35" s="2">
        <v>1.0097988318281261</v>
      </c>
      <c r="BO35" s="2">
        <v>1.0083334869604519</v>
      </c>
      <c r="BP35" s="2">
        <v>1.0059886773940481</v>
      </c>
      <c r="BQ35" s="2">
        <v>1.0299547198789556</v>
      </c>
      <c r="BR35" s="2">
        <v>1.0301228318653115</v>
      </c>
      <c r="BS35" s="2">
        <v>1.0313040463897387</v>
      </c>
      <c r="BT35" s="2">
        <v>1.0318676419788966</v>
      </c>
      <c r="BU35" s="2">
        <v>1.0149806880995</v>
      </c>
      <c r="BV35" s="2">
        <v>1</v>
      </c>
      <c r="BW35" s="2">
        <v>1.0044187645</v>
      </c>
      <c r="BX35" s="2">
        <v>1.0002513985098449</v>
      </c>
      <c r="BY35" s="2">
        <v>1.0080418814999998</v>
      </c>
      <c r="BZ35" s="2">
        <v>1.0004575299329594</v>
      </c>
      <c r="CA35" s="2">
        <v>1.0036707895000001</v>
      </c>
      <c r="CB35" s="2">
        <v>1.0002088436734418</v>
      </c>
      <c r="CC35" s="2">
        <v>1.0119369697132998</v>
      </c>
      <c r="CD35" s="2">
        <v>1.0091943295999999</v>
      </c>
      <c r="CE35" s="32">
        <v>2013</v>
      </c>
    </row>
    <row r="36" spans="1:83" s="12" customFormat="1">
      <c r="A36" s="715">
        <v>1998</v>
      </c>
      <c r="B36" s="2">
        <v>1.0055409041653556</v>
      </c>
      <c r="C36" s="2">
        <v>1.0153586011247777</v>
      </c>
      <c r="D36" s="2">
        <v>1.0061105298067901</v>
      </c>
      <c r="E36" s="2">
        <v>1.0176219191605302</v>
      </c>
      <c r="F36" s="2">
        <v>1.0191116191434786</v>
      </c>
      <c r="G36" s="2">
        <v>1.0111598195185454</v>
      </c>
      <c r="H36" s="2">
        <v>1.0392841784911961</v>
      </c>
      <c r="I36" s="2">
        <v>1.0475656962179742</v>
      </c>
      <c r="J36" s="2">
        <v>1</v>
      </c>
      <c r="K36" s="2">
        <v>1.0076388061962507</v>
      </c>
      <c r="L36" s="2">
        <v>1.0016144098261632</v>
      </c>
      <c r="M36" s="2">
        <v>1</v>
      </c>
      <c r="N36" s="2">
        <v>1.0113952155001269</v>
      </c>
      <c r="O36" s="2">
        <v>1.0030039364530179</v>
      </c>
      <c r="P36" s="2">
        <v>1.006595512035223</v>
      </c>
      <c r="Q36" s="2">
        <v>1.014792034245537</v>
      </c>
      <c r="R36" s="2">
        <v>1.000069419622525</v>
      </c>
      <c r="S36" s="2">
        <v>1.0003967176003454</v>
      </c>
      <c r="T36" s="2">
        <v>1.0024116849524234</v>
      </c>
      <c r="U36" s="2">
        <v>1.0118794276921828</v>
      </c>
      <c r="V36" s="2">
        <v>1.0197593258256017</v>
      </c>
      <c r="W36" s="2">
        <v>1.0061908079234076</v>
      </c>
      <c r="X36" s="2">
        <v>1.0231253307014387</v>
      </c>
      <c r="Y36" s="2">
        <v>1.0031707539167434</v>
      </c>
      <c r="Z36" s="2">
        <v>1.003631081736065</v>
      </c>
      <c r="AA36" s="2">
        <v>1</v>
      </c>
      <c r="AB36" s="2">
        <v>1</v>
      </c>
      <c r="AC36" s="2">
        <v>1.0219315048963236</v>
      </c>
      <c r="AD36" s="2">
        <v>1.0052708400871897</v>
      </c>
      <c r="AE36" s="2">
        <v>1.0114544447188591</v>
      </c>
      <c r="AF36" s="2">
        <v>1.0001512126465171</v>
      </c>
      <c r="AG36" s="2">
        <v>1.0033677215649011</v>
      </c>
      <c r="AH36" s="2">
        <v>1.0131659061567697</v>
      </c>
      <c r="AI36" s="2">
        <v>1.0005891846884187</v>
      </c>
      <c r="AJ36" s="2">
        <v>1.0049308047975327</v>
      </c>
      <c r="AK36" s="2">
        <v>1.0033362666388383</v>
      </c>
      <c r="AL36" s="2">
        <v>1.0060817216476792</v>
      </c>
      <c r="AM36" s="2">
        <v>1.0133597473350031</v>
      </c>
      <c r="AN36" s="2">
        <v>1.0052745597315387</v>
      </c>
      <c r="AO36" s="2">
        <v>1.012915498137603</v>
      </c>
      <c r="AP36" s="2">
        <v>1.0063429310023653</v>
      </c>
      <c r="AQ36" s="2">
        <v>1.0181155373898423</v>
      </c>
      <c r="AR36" s="90">
        <v>1.0054655478687069</v>
      </c>
      <c r="AS36" s="2">
        <v>1.0030039364530179</v>
      </c>
      <c r="AT36" s="2">
        <v>1.0031707539167434</v>
      </c>
      <c r="AU36" s="2">
        <v>1.000069419622525</v>
      </c>
      <c r="AV36" s="2">
        <v>1.0003967176003454</v>
      </c>
      <c r="AW36" s="2">
        <v>1.003631081736065</v>
      </c>
      <c r="AX36" s="2">
        <v>1.0053240948141307</v>
      </c>
      <c r="AY36" s="2">
        <v>1.0054655478687069</v>
      </c>
      <c r="AZ36" s="2">
        <v>1.0114544447188591</v>
      </c>
      <c r="BA36" s="2">
        <v>1.0001512126465171</v>
      </c>
      <c r="BB36" s="2">
        <v>1.0005891846884187</v>
      </c>
      <c r="BC36" s="2">
        <v>1.0049308047975327</v>
      </c>
      <c r="BD36" s="2">
        <v>1.0060817216476792</v>
      </c>
      <c r="BE36" s="2">
        <v>1.0223488885372936</v>
      </c>
      <c r="BF36" s="2">
        <v>1.0274112602330145</v>
      </c>
      <c r="BG36" s="2">
        <v>1.0254164546780489</v>
      </c>
      <c r="BH36" s="2">
        <v>1.0268473509040081</v>
      </c>
      <c r="BI36" s="2">
        <v>1.0256570919804924</v>
      </c>
      <c r="BJ36" s="2">
        <v>1.0271674677140181</v>
      </c>
      <c r="BK36" s="2">
        <v>1</v>
      </c>
      <c r="BL36" s="2">
        <v>1.0122981014054624</v>
      </c>
      <c r="BM36" s="2">
        <v>1</v>
      </c>
      <c r="BN36" s="2">
        <v>1.0091691970084145</v>
      </c>
      <c r="BO36" s="2">
        <v>1.0077597353040544</v>
      </c>
      <c r="BP36" s="2">
        <v>1.0051939062477526</v>
      </c>
      <c r="BQ36" s="2">
        <v>1.0446184009681865</v>
      </c>
      <c r="BR36" s="2">
        <v>1.0350725908476717</v>
      </c>
      <c r="BS36" s="2">
        <v>1.0404841578840915</v>
      </c>
      <c r="BT36" s="2">
        <v>1.035348985609952</v>
      </c>
      <c r="BU36" s="2">
        <v>1.0214543099148534</v>
      </c>
      <c r="BV36" s="2">
        <v>1</v>
      </c>
      <c r="BW36" s="2">
        <v>1.0025256</v>
      </c>
      <c r="BX36" s="2">
        <v>1.0001441251851326</v>
      </c>
      <c r="BY36" s="2">
        <v>1.0049851999999999</v>
      </c>
      <c r="BZ36" s="2">
        <v>1.0002844840326746</v>
      </c>
      <c r="CA36" s="2">
        <v>1.0029699999999999</v>
      </c>
      <c r="CB36" s="2">
        <v>1.0001694851915759</v>
      </c>
      <c r="CC36" s="2">
        <v>1.0098960621999999</v>
      </c>
      <c r="CD36" s="2">
        <v>1.0153059825824517</v>
      </c>
      <c r="CE36" s="714">
        <v>2014</v>
      </c>
    </row>
    <row r="37" spans="1:83" s="12" customFormat="1">
      <c r="A37" s="716">
        <v>1999</v>
      </c>
      <c r="B37" s="2">
        <v>1.0093054143145515</v>
      </c>
      <c r="C37" s="2">
        <v>1.0232477262223207</v>
      </c>
      <c r="D37" s="2">
        <v>1.0076339489515298</v>
      </c>
      <c r="E37" s="2">
        <v>1.0225095628962835</v>
      </c>
      <c r="F37" s="2">
        <v>1.0236607287863231</v>
      </c>
      <c r="G37" s="2">
        <v>1.0157807116636481</v>
      </c>
      <c r="H37" s="2">
        <v>1.0419695415528323</v>
      </c>
      <c r="I37" s="2">
        <v>1.0738931771068616</v>
      </c>
      <c r="J37" s="2">
        <v>1</v>
      </c>
      <c r="K37" s="2">
        <v>1.0278999413992234</v>
      </c>
      <c r="L37" s="2">
        <v>1.0034029689866559</v>
      </c>
      <c r="M37" s="2">
        <v>1</v>
      </c>
      <c r="N37" s="2">
        <v>1.0147639493514657</v>
      </c>
      <c r="O37" s="2">
        <v>1.0040521001034719</v>
      </c>
      <c r="P37" s="2">
        <v>1.0092353559486646</v>
      </c>
      <c r="Q37" s="2">
        <v>1.0194975323353597</v>
      </c>
      <c r="R37" s="2">
        <v>1.0001419038067436</v>
      </c>
      <c r="S37" s="2">
        <v>1.0004314964675081</v>
      </c>
      <c r="T37" s="2">
        <v>1.0033079517619341</v>
      </c>
      <c r="U37" s="2">
        <v>1.0157619936745423</v>
      </c>
      <c r="V37" s="2">
        <v>1.0251159397915928</v>
      </c>
      <c r="W37" s="2">
        <v>1.0079713669465682</v>
      </c>
      <c r="X37" s="2">
        <v>1.031567276869036</v>
      </c>
      <c r="Y37" s="2">
        <v>1.0042444756170505</v>
      </c>
      <c r="Z37" s="2">
        <v>1.0062266548635279</v>
      </c>
      <c r="AA37" s="2">
        <v>1</v>
      </c>
      <c r="AB37" s="2">
        <v>1</v>
      </c>
      <c r="AC37" s="2">
        <v>1.0260501638590676</v>
      </c>
      <c r="AD37" s="2">
        <v>1.0088308819508267</v>
      </c>
      <c r="AE37" s="2">
        <v>1.0164733388011364</v>
      </c>
      <c r="AF37" s="2">
        <v>1.000196823129835</v>
      </c>
      <c r="AG37" s="2">
        <v>1.0034029689866559</v>
      </c>
      <c r="AH37" s="2">
        <v>1.0181693900636914</v>
      </c>
      <c r="AI37" s="2">
        <v>1.0006116402807816</v>
      </c>
      <c r="AJ37" s="2">
        <v>1.0070050174870622</v>
      </c>
      <c r="AK37" s="2">
        <v>1.0033079517619341</v>
      </c>
      <c r="AL37" s="2">
        <v>1.0085556337508428</v>
      </c>
      <c r="AM37" s="2">
        <v>1.0185563778777209</v>
      </c>
      <c r="AN37" s="2">
        <v>1.0078232983918232</v>
      </c>
      <c r="AO37" s="2">
        <v>1.0177217848682569</v>
      </c>
      <c r="AP37" s="2">
        <v>1.009543228728883</v>
      </c>
      <c r="AQ37" s="2">
        <v>1.023750769266059</v>
      </c>
      <c r="AR37" s="90">
        <v>1.0091649025584017</v>
      </c>
      <c r="AS37" s="2">
        <v>1.0040521001034719</v>
      </c>
      <c r="AT37" s="2">
        <v>1.0042444756170505</v>
      </c>
      <c r="AU37" s="2">
        <v>1.0001419038067436</v>
      </c>
      <c r="AV37" s="2">
        <v>1.0004314964675081</v>
      </c>
      <c r="AW37" s="2">
        <v>1.0062266548635279</v>
      </c>
      <c r="AX37" s="2">
        <v>1.0068553755740486</v>
      </c>
      <c r="AY37" s="2">
        <v>1.0091649025584017</v>
      </c>
      <c r="AZ37" s="2">
        <v>1.0164733388011364</v>
      </c>
      <c r="BA37" s="2">
        <v>1.000196823129835</v>
      </c>
      <c r="BB37" s="2">
        <v>1.0006116402807816</v>
      </c>
      <c r="BC37" s="2">
        <v>1.0070050174870622</v>
      </c>
      <c r="BD37" s="2">
        <v>1.0085556337508428</v>
      </c>
      <c r="BE37" s="2">
        <v>1.0283533687904667</v>
      </c>
      <c r="BF37" s="2">
        <v>1.0321867495656527</v>
      </c>
      <c r="BG37" s="2">
        <v>1.0288688739662215</v>
      </c>
      <c r="BH37" s="2">
        <v>1.0312288311183464</v>
      </c>
      <c r="BI37" s="2">
        <v>1.0298234567915237</v>
      </c>
      <c r="BJ37" s="2">
        <v>1.0302223408492432</v>
      </c>
      <c r="BK37" s="2">
        <v>1</v>
      </c>
      <c r="BL37" s="2">
        <v>1.011400593937712</v>
      </c>
      <c r="BM37" s="2">
        <v>1</v>
      </c>
      <c r="BN37" s="2">
        <v>1.012629775959152</v>
      </c>
      <c r="BO37" s="2">
        <v>1.0096927293372</v>
      </c>
      <c r="BP37" s="2">
        <v>1.008245080293366</v>
      </c>
      <c r="BQ37" s="2">
        <v>1.0508173827557969</v>
      </c>
      <c r="BR37" s="2">
        <v>1.0410532964910637</v>
      </c>
      <c r="BS37" s="2">
        <v>1.0467003062462643</v>
      </c>
      <c r="BT37" s="2">
        <v>1.0402209268893281</v>
      </c>
      <c r="BU37" s="2">
        <v>1.024073318841914</v>
      </c>
      <c r="BV37" s="2">
        <v>1</v>
      </c>
      <c r="BW37" s="2">
        <v>1.002688</v>
      </c>
      <c r="BX37" s="2">
        <v>1.0001535358572677</v>
      </c>
      <c r="BY37" s="2">
        <v>1.005868</v>
      </c>
      <c r="BZ37" s="2">
        <v>1.0003351742598392</v>
      </c>
      <c r="CA37" s="2">
        <v>1.0044508000000001</v>
      </c>
      <c r="CB37" s="2">
        <v>1.0002542252208064</v>
      </c>
      <c r="CC37" s="2">
        <v>1.0117729244</v>
      </c>
      <c r="CD37" s="2">
        <v>1.0180927565510789</v>
      </c>
      <c r="CE37" s="31">
        <v>2015</v>
      </c>
    </row>
    <row r="38" spans="1:83" s="12" customFormat="1">
      <c r="A38" s="715">
        <v>2000</v>
      </c>
      <c r="B38" s="2">
        <v>1.009939005041768</v>
      </c>
      <c r="C38" s="2">
        <v>1.0221396954967445</v>
      </c>
      <c r="D38" s="2">
        <v>1.0079114687926511</v>
      </c>
      <c r="E38" s="2">
        <v>1.0217762678119728</v>
      </c>
      <c r="F38" s="2">
        <v>1.0230520006300117</v>
      </c>
      <c r="G38" s="2">
        <v>1.0156827490663189</v>
      </c>
      <c r="H38" s="2">
        <v>1.0430564287372075</v>
      </c>
      <c r="I38" s="2">
        <v>1.0660015800955831</v>
      </c>
      <c r="J38" s="2">
        <v>1</v>
      </c>
      <c r="K38" s="2">
        <v>1.0210764744856746</v>
      </c>
      <c r="L38" s="2">
        <v>1.002236340043291</v>
      </c>
      <c r="M38" s="2">
        <v>1</v>
      </c>
      <c r="N38" s="2">
        <v>1.0164207067594757</v>
      </c>
      <c r="O38" s="2">
        <v>1.004189913872588</v>
      </c>
      <c r="P38" s="2">
        <v>1.0102260837585915</v>
      </c>
      <c r="Q38" s="2">
        <v>1.018873749836319</v>
      </c>
      <c r="R38" s="2">
        <v>1.0000885590657143</v>
      </c>
      <c r="S38" s="2">
        <v>1.0008657674018995</v>
      </c>
      <c r="T38" s="2">
        <v>1.0033937281004945</v>
      </c>
      <c r="U38" s="2">
        <v>1.0167487026783524</v>
      </c>
      <c r="V38" s="2">
        <v>1.0238761986515921</v>
      </c>
      <c r="W38" s="2">
        <v>1.0085264779645511</v>
      </c>
      <c r="X38" s="2">
        <v>1.0322962423411861</v>
      </c>
      <c r="Y38" s="2">
        <v>1.004335484898373</v>
      </c>
      <c r="Z38" s="2">
        <v>1.0058625545747359</v>
      </c>
      <c r="AA38" s="2">
        <v>1</v>
      </c>
      <c r="AB38" s="2">
        <v>1</v>
      </c>
      <c r="AC38" s="2">
        <v>1.027002317432024</v>
      </c>
      <c r="AD38" s="2">
        <v>1.0095419182531511</v>
      </c>
      <c r="AE38" s="2">
        <v>1.0175678483766668</v>
      </c>
      <c r="AF38" s="2">
        <v>1.0001968362298286</v>
      </c>
      <c r="AG38" s="2">
        <v>1.0064609507604445</v>
      </c>
      <c r="AH38" s="2">
        <v>1.0187156418916434</v>
      </c>
      <c r="AI38" s="2">
        <v>1.0009732965526144</v>
      </c>
      <c r="AJ38" s="2">
        <v>1.007824999292074</v>
      </c>
      <c r="AK38" s="2">
        <v>1.0052724623651925</v>
      </c>
      <c r="AL38" s="2">
        <v>1.0095348004965108</v>
      </c>
      <c r="AM38" s="2">
        <v>1.019250697657774</v>
      </c>
      <c r="AN38" s="2">
        <v>1.0087394266536911</v>
      </c>
      <c r="AO38" s="2">
        <v>1.0178445034278998</v>
      </c>
      <c r="AP38" s="2">
        <v>1.0109298694553988</v>
      </c>
      <c r="AQ38" s="2">
        <v>1.0243956274720356</v>
      </c>
      <c r="AR38" s="90">
        <v>1.009837627190342</v>
      </c>
      <c r="AS38" s="2">
        <v>1.004189913872588</v>
      </c>
      <c r="AT38" s="2">
        <v>1.004335484898373</v>
      </c>
      <c r="AU38" s="2">
        <v>1.0000885590657143</v>
      </c>
      <c r="AV38" s="2">
        <v>1.0008657674018995</v>
      </c>
      <c r="AW38" s="2">
        <v>1.0058625545747359</v>
      </c>
      <c r="AX38" s="2">
        <v>1.0073327710495139</v>
      </c>
      <c r="AY38" s="2">
        <v>1.009837627190342</v>
      </c>
      <c r="AZ38" s="2">
        <v>1.0175678483766668</v>
      </c>
      <c r="BA38" s="2">
        <v>1.0001968362298286</v>
      </c>
      <c r="BB38" s="2">
        <v>1.0009732965526144</v>
      </c>
      <c r="BC38" s="2">
        <v>1.007824999292074</v>
      </c>
      <c r="BD38" s="2">
        <v>1.0095348004965108</v>
      </c>
      <c r="BE38" s="2">
        <v>1.0263498190268363</v>
      </c>
      <c r="BF38" s="2">
        <v>1.0336194382109103</v>
      </c>
      <c r="BG38" s="2">
        <v>1.0367813747058743</v>
      </c>
      <c r="BH38" s="2">
        <v>1.037662581555018</v>
      </c>
      <c r="BI38" s="2">
        <v>1.0392266069085714</v>
      </c>
      <c r="BJ38" s="2">
        <v>1.0319931593438905</v>
      </c>
      <c r="BK38" s="2">
        <v>1</v>
      </c>
      <c r="BL38" s="2">
        <v>1.0175761311353597</v>
      </c>
      <c r="BM38" s="2">
        <v>1</v>
      </c>
      <c r="BN38" s="2">
        <v>1.0149524247132802</v>
      </c>
      <c r="BO38" s="2">
        <v>1.01230622493936</v>
      </c>
      <c r="BP38" s="2">
        <v>1.0132808104479984</v>
      </c>
      <c r="BQ38" s="2">
        <v>1.0585530081530761</v>
      </c>
      <c r="BR38" s="2">
        <v>1.0484962099020601</v>
      </c>
      <c r="BS38" s="2">
        <v>1.0476809203562081</v>
      </c>
      <c r="BT38" s="2">
        <v>1.0475080389200739</v>
      </c>
      <c r="BU38" s="2">
        <v>1.0289291662952098</v>
      </c>
      <c r="BV38" s="2">
        <v>1</v>
      </c>
      <c r="BW38" s="2">
        <v>1.0042104549999999</v>
      </c>
      <c r="BX38" s="2">
        <v>1.0002404409513239</v>
      </c>
      <c r="BY38" s="2">
        <v>1.0080573643999999</v>
      </c>
      <c r="BZ38" s="2">
        <v>1.0004601213791622</v>
      </c>
      <c r="CA38" s="2">
        <v>1.0080573643999999</v>
      </c>
      <c r="CB38" s="2">
        <v>1.0004601213791622</v>
      </c>
      <c r="CC38" s="2">
        <v>1.015714174</v>
      </c>
      <c r="CD38" s="2">
        <v>1.0223839652985185</v>
      </c>
      <c r="CE38" s="32">
        <v>2016</v>
      </c>
    </row>
    <row r="39" spans="1:83" s="12" customFormat="1">
      <c r="A39" s="715">
        <v>2001</v>
      </c>
      <c r="B39" s="2">
        <v>1.0056932919522164</v>
      </c>
      <c r="C39" s="2">
        <v>1.0154203235506625</v>
      </c>
      <c r="D39" s="2">
        <v>1.0046771426381695</v>
      </c>
      <c r="E39" s="2">
        <v>1.0156708631122038</v>
      </c>
      <c r="F39" s="2">
        <v>1.0178441609043565</v>
      </c>
      <c r="G39" s="2">
        <v>1.011089328449809</v>
      </c>
      <c r="H39" s="2">
        <v>1.0442573836979858</v>
      </c>
      <c r="I39" s="2">
        <v>1.0885189149378935</v>
      </c>
      <c r="J39" s="12">
        <v>1</v>
      </c>
      <c r="K39" s="2">
        <v>1.0277842016710386</v>
      </c>
      <c r="L39" s="2">
        <v>1.0006664583294724</v>
      </c>
      <c r="M39" s="12">
        <v>1</v>
      </c>
      <c r="N39" s="2">
        <v>1.0139106946598</v>
      </c>
      <c r="O39" s="2">
        <v>1.002478370422329</v>
      </c>
      <c r="P39" s="2">
        <v>1.0051559632063909</v>
      </c>
      <c r="Q39" s="2">
        <v>1.0121907562533139</v>
      </c>
      <c r="R39" s="2">
        <v>1.0000257105222519</v>
      </c>
      <c r="S39" s="2">
        <v>1.0000899564789014</v>
      </c>
      <c r="T39" s="2">
        <v>1.0010342604801585</v>
      </c>
      <c r="U39" s="2">
        <v>1.0130869409936765</v>
      </c>
      <c r="V39" s="2">
        <v>1.0184254478542181</v>
      </c>
      <c r="W39" s="2">
        <v>1.0057274964958178</v>
      </c>
      <c r="X39" s="2">
        <v>1.0246403052949757</v>
      </c>
      <c r="Y39" s="12">
        <v>1.002609360340124</v>
      </c>
      <c r="Z39" s="12">
        <v>1.0030628568887254</v>
      </c>
      <c r="AA39" s="2">
        <v>1</v>
      </c>
      <c r="AB39" s="2">
        <v>1</v>
      </c>
      <c r="AC39" s="2">
        <v>1.0128840802995509</v>
      </c>
      <c r="AD39" s="2">
        <v>1.0043364717715084</v>
      </c>
      <c r="AE39" s="2">
        <v>1.0124673716050692</v>
      </c>
      <c r="AF39" s="2">
        <v>1.0000395967907592</v>
      </c>
      <c r="AG39" s="2">
        <v>1.0006664583294724</v>
      </c>
      <c r="AH39" s="2">
        <v>1.0130294678002882</v>
      </c>
      <c r="AI39" s="2">
        <v>1</v>
      </c>
      <c r="AJ39" s="2">
        <v>1.0039667072753788</v>
      </c>
      <c r="AK39" s="2">
        <v>1.0010342604801585</v>
      </c>
      <c r="AL39" s="2">
        <v>1.0048343551872958</v>
      </c>
      <c r="AM39" s="2">
        <v>1.0136078965835951</v>
      </c>
      <c r="AN39" s="2">
        <v>1.0050037220563841</v>
      </c>
      <c r="AO39" s="2">
        <v>1.0123409037120448</v>
      </c>
      <c r="AP39" s="2">
        <v>1.0066959215501372</v>
      </c>
      <c r="AQ39" s="2">
        <v>1.0190014546088229</v>
      </c>
      <c r="AR39" s="90">
        <v>1.005633352258803</v>
      </c>
      <c r="AS39" s="12">
        <v>1.002478370422329</v>
      </c>
      <c r="AT39" s="12">
        <v>1.002609360340124</v>
      </c>
      <c r="AU39" s="12">
        <v>1.0000257105222519</v>
      </c>
      <c r="AV39" s="2">
        <v>1.0000899564789014</v>
      </c>
      <c r="AW39" s="12">
        <v>1.0030628568887254</v>
      </c>
      <c r="AX39" s="12">
        <v>1.0049256469864032</v>
      </c>
      <c r="AY39" s="12">
        <v>1.005633352258803</v>
      </c>
      <c r="AZ39" s="12">
        <v>1.0124673716050692</v>
      </c>
      <c r="BA39" s="2">
        <v>1.0000395967907592</v>
      </c>
      <c r="BB39" s="2">
        <v>1</v>
      </c>
      <c r="BC39" s="12">
        <v>1.0039667072753788</v>
      </c>
      <c r="BD39" s="12">
        <v>1.0048343551872958</v>
      </c>
      <c r="BE39" s="2">
        <v>1.0298855072122175</v>
      </c>
      <c r="BF39" s="2">
        <v>1.0371863274091722</v>
      </c>
      <c r="BG39" s="2">
        <v>1.040343337463119</v>
      </c>
      <c r="BH39" s="2">
        <v>1.0424573207970331</v>
      </c>
      <c r="BI39" s="2">
        <v>1.0427443314127267</v>
      </c>
      <c r="BJ39" s="2">
        <v>1.0355384547991819</v>
      </c>
      <c r="BK39" s="2">
        <v>1</v>
      </c>
      <c r="BL39" s="2">
        <v>1.0174101581471999</v>
      </c>
      <c r="BM39" s="2">
        <v>1</v>
      </c>
      <c r="BN39" s="2">
        <v>1.0174375530816002</v>
      </c>
      <c r="BO39" s="2">
        <v>1.014630796104</v>
      </c>
      <c r="BP39" s="2">
        <v>1.0154920361667839</v>
      </c>
      <c r="BQ39" s="2">
        <v>1.0622860848732916</v>
      </c>
      <c r="BR39" s="2">
        <v>1.052041626450444</v>
      </c>
      <c r="BS39" s="2">
        <v>1.0514004274959021</v>
      </c>
      <c r="BT39" s="2">
        <v>1.051061041984735</v>
      </c>
      <c r="BU39" s="2">
        <v>1.0314144086736616</v>
      </c>
      <c r="BV39" s="2">
        <v>1</v>
      </c>
      <c r="BW39" s="2">
        <v>1.0058362320000001</v>
      </c>
      <c r="BX39" s="2">
        <v>1.0003326652239999</v>
      </c>
      <c r="BY39" s="2">
        <v>1.009516028</v>
      </c>
      <c r="BZ39" s="2">
        <v>1.0005424135959999</v>
      </c>
      <c r="CA39" s="2">
        <v>1.0088110000000001</v>
      </c>
      <c r="CB39" s="2">
        <v>1.0005022269999999</v>
      </c>
      <c r="CC39" s="2">
        <v>1.0183304400000002</v>
      </c>
      <c r="CD39" s="2">
        <v>1.02535294188</v>
      </c>
      <c r="CE39" s="32">
        <v>2017</v>
      </c>
    </row>
    <row r="40" spans="1:83" s="12" customFormat="1">
      <c r="A40" s="715">
        <v>2002</v>
      </c>
      <c r="B40" s="2">
        <v>1.0077963902044855</v>
      </c>
      <c r="C40" s="2">
        <v>1.0217258923822177</v>
      </c>
      <c r="D40" s="2">
        <v>1.0082183229176296</v>
      </c>
      <c r="E40" s="2">
        <v>1.0203558081714073</v>
      </c>
      <c r="F40" s="2">
        <v>1.0204218669423268</v>
      </c>
      <c r="G40" s="2">
        <v>1.0164371197106643</v>
      </c>
      <c r="H40" s="2">
        <v>1.0382916105832016</v>
      </c>
      <c r="I40" s="2">
        <v>1.0764167652032335</v>
      </c>
      <c r="J40" s="12">
        <v>1</v>
      </c>
      <c r="K40" s="2">
        <v>1.0266318766794862</v>
      </c>
      <c r="L40" s="2">
        <v>1.0006851711376596</v>
      </c>
      <c r="M40" s="12">
        <v>1</v>
      </c>
      <c r="N40" s="2">
        <v>1.0120339183222928</v>
      </c>
      <c r="O40" s="2">
        <v>1.0047050089128255</v>
      </c>
      <c r="P40" s="2">
        <v>1.0069096578237648</v>
      </c>
      <c r="Q40" s="2">
        <v>1.011980744620685</v>
      </c>
      <c r="R40" s="2">
        <v>1.0000236496998014</v>
      </c>
      <c r="S40" s="2">
        <v>1.0006854735371986</v>
      </c>
      <c r="T40" s="2">
        <v>1.0009138998745661</v>
      </c>
      <c r="U40" s="2">
        <v>1.017992448174408</v>
      </c>
      <c r="V40" s="2">
        <v>1.0208269290159988</v>
      </c>
      <c r="W40" s="2">
        <v>1.007358679334704</v>
      </c>
      <c r="X40" s="2">
        <v>1.0366523814853326</v>
      </c>
      <c r="Y40" s="12">
        <v>1.0049298959773445</v>
      </c>
      <c r="Z40" s="12">
        <v>1.004208107343282</v>
      </c>
      <c r="AA40" s="2">
        <v>1</v>
      </c>
      <c r="AB40" s="2">
        <v>1</v>
      </c>
      <c r="AC40" s="2">
        <v>1.0220090880837496</v>
      </c>
      <c r="AD40" s="2">
        <v>1.0058392767268929</v>
      </c>
      <c r="AE40" s="2">
        <v>1.0181446089293102</v>
      </c>
      <c r="AF40" s="2">
        <v>1.0000378114604387</v>
      </c>
      <c r="AG40" s="2">
        <v>1.0048351081388678</v>
      </c>
      <c r="AH40" s="2">
        <v>1.0188042216335278</v>
      </c>
      <c r="AI40" s="2">
        <v>1.0000347976786816</v>
      </c>
      <c r="AJ40" s="2">
        <v>1.0052748085967353</v>
      </c>
      <c r="AK40" s="2">
        <v>1.0032198468554034</v>
      </c>
      <c r="AL40" s="2">
        <v>1.0064189879511953</v>
      </c>
      <c r="AM40" s="2">
        <v>1.0193043075063748</v>
      </c>
      <c r="AN40" s="2">
        <v>1.0069720791335961</v>
      </c>
      <c r="AO40" s="2">
        <v>1.0181064883953226</v>
      </c>
      <c r="AP40" s="2">
        <v>1.0088396882203183</v>
      </c>
      <c r="AQ40" s="2">
        <v>1.0269619302474937</v>
      </c>
      <c r="AR40" s="90">
        <v>1.0077288100965385</v>
      </c>
      <c r="AS40" s="2">
        <v>1.0047050089128255</v>
      </c>
      <c r="AT40" s="2">
        <v>1.0049298959773445</v>
      </c>
      <c r="AU40" s="2">
        <v>1.0000236496998014</v>
      </c>
      <c r="AV40" s="2">
        <v>1.0006854735371986</v>
      </c>
      <c r="AW40" s="2">
        <v>1.004208107343282</v>
      </c>
      <c r="AX40" s="2">
        <v>1.0063284642278454</v>
      </c>
      <c r="AY40" s="2">
        <v>1.0077288100965385</v>
      </c>
      <c r="AZ40" s="2">
        <v>1.0181446089293102</v>
      </c>
      <c r="BA40" s="2">
        <v>1.0000378114604387</v>
      </c>
      <c r="BB40" s="2">
        <v>1.0000347976786816</v>
      </c>
      <c r="BC40" s="2">
        <v>1.0052748085967353</v>
      </c>
      <c r="BD40" s="2">
        <v>1.0064189879511953</v>
      </c>
      <c r="BE40" s="2">
        <v>1.0252348362325248</v>
      </c>
      <c r="BF40" s="2">
        <v>1.0359205713235968</v>
      </c>
      <c r="BG40" s="2">
        <v>1.0380883407166157</v>
      </c>
      <c r="BH40" s="2">
        <v>1.0397267037308942</v>
      </c>
      <c r="BI40" s="2">
        <v>1.040544223523465</v>
      </c>
      <c r="BJ40" s="2">
        <v>1.0333483513651327</v>
      </c>
      <c r="BK40" s="2">
        <v>1</v>
      </c>
      <c r="BL40" s="2">
        <v>1.015499205792</v>
      </c>
      <c r="BM40" s="2">
        <v>1</v>
      </c>
      <c r="BN40" s="2">
        <v>1.0159049553919997</v>
      </c>
      <c r="BO40" s="2">
        <v>1.013477539408</v>
      </c>
      <c r="BP40" s="2">
        <v>1.01801631495296</v>
      </c>
      <c r="BQ40" s="2">
        <v>1.0620830566054373</v>
      </c>
      <c r="BR40" s="2">
        <v>1.0618360567329284</v>
      </c>
      <c r="BS40" s="2">
        <v>1.0540595328644813</v>
      </c>
      <c r="BT40" s="2">
        <v>1.0523558587659432</v>
      </c>
      <c r="BU40" s="2">
        <v>1.0301004861517955</v>
      </c>
      <c r="BV40" s="2">
        <v>1</v>
      </c>
      <c r="BW40" s="2">
        <v>1.0043370399999998</v>
      </c>
      <c r="BX40" s="2">
        <v>1.0002469264809886</v>
      </c>
      <c r="BY40" s="2">
        <v>1.0091288400000002</v>
      </c>
      <c r="BZ40" s="2">
        <v>1.0005197444193987</v>
      </c>
      <c r="CA40" s="2">
        <v>1.006302</v>
      </c>
      <c r="CB40" s="2">
        <v>1.0003588001685921</v>
      </c>
      <c r="CC40" s="2">
        <v>1.0171203999999998</v>
      </c>
      <c r="CD40" s="2">
        <v>1.0240704508</v>
      </c>
      <c r="CE40" s="32">
        <v>2018</v>
      </c>
    </row>
    <row r="41" spans="1:83" s="12" customFormat="1">
      <c r="A41" s="715">
        <v>2003</v>
      </c>
      <c r="B41" s="12">
        <v>1.0124458325393713</v>
      </c>
      <c r="C41" s="12">
        <v>1.0341243720838371</v>
      </c>
      <c r="D41" s="12">
        <v>1.0106885233841867</v>
      </c>
      <c r="E41" s="12">
        <v>1.0304235418314251</v>
      </c>
      <c r="F41" s="12">
        <v>1.0310896293202338</v>
      </c>
      <c r="G41" s="12">
        <v>1.0262696640982587</v>
      </c>
      <c r="H41" s="12">
        <v>1.0607890033089793</v>
      </c>
      <c r="I41" s="12">
        <v>1.1044546753167526</v>
      </c>
      <c r="J41" s="12">
        <v>1</v>
      </c>
      <c r="K41" s="12">
        <v>1.0309181260644755</v>
      </c>
      <c r="L41" s="12">
        <v>1.0010658406892043</v>
      </c>
      <c r="M41" s="12">
        <v>1</v>
      </c>
      <c r="N41" s="12">
        <v>1.0182262378753302</v>
      </c>
      <c r="O41" s="12">
        <v>1.0064332057041421</v>
      </c>
      <c r="P41" s="12">
        <v>1.0129523755769796</v>
      </c>
      <c r="Q41" s="12">
        <v>1.0247136885030004</v>
      </c>
      <c r="R41" s="12">
        <v>1.0001450768864775</v>
      </c>
      <c r="S41" s="12">
        <v>1.001395496311233</v>
      </c>
      <c r="T41" s="12">
        <v>1.0027724167030991</v>
      </c>
      <c r="U41" s="12">
        <v>1.0218392777163798</v>
      </c>
      <c r="V41" s="12">
        <v>1.0336936859865073</v>
      </c>
      <c r="W41" s="12">
        <v>1.0124404593827083</v>
      </c>
      <c r="X41" s="12">
        <v>1.0512370507292574</v>
      </c>
      <c r="Y41" s="12">
        <v>1.0066574309298044</v>
      </c>
      <c r="Z41" s="12">
        <v>1.0076883927299771</v>
      </c>
      <c r="AA41" s="12">
        <v>1</v>
      </c>
      <c r="AB41" s="12">
        <v>1</v>
      </c>
      <c r="AC41" s="12">
        <v>1.0333737209614844</v>
      </c>
      <c r="AD41" s="12">
        <v>1.0100189157804662</v>
      </c>
      <c r="AE41" s="12">
        <v>1.029251441166148</v>
      </c>
      <c r="AF41" s="12">
        <v>1.0001042426712885</v>
      </c>
      <c r="AG41" s="12">
        <v>1.0072933342920563</v>
      </c>
      <c r="AH41" s="12">
        <v>1.0297586207202454</v>
      </c>
      <c r="AI41" s="12">
        <v>1.0000341423962353</v>
      </c>
      <c r="AJ41" s="12">
        <v>1.0109351416721506</v>
      </c>
      <c r="AK41" s="12">
        <v>1.0045975921723214</v>
      </c>
      <c r="AL41" s="12">
        <v>1.0120856785051828</v>
      </c>
      <c r="AM41" s="12">
        <v>1.0297586207202454</v>
      </c>
      <c r="AN41" s="12">
        <v>1.0106200907161318</v>
      </c>
      <c r="AO41" s="12">
        <v>1.0284608179664045</v>
      </c>
      <c r="AP41" s="12">
        <v>1.0143701515402834</v>
      </c>
      <c r="AQ41" s="12">
        <v>1.0397910058849458</v>
      </c>
      <c r="AR41" s="397">
        <v>1.0123514967345253</v>
      </c>
      <c r="AS41" s="12">
        <v>1.0064332057041421</v>
      </c>
      <c r="AT41" s="12">
        <v>1.0066574309298044</v>
      </c>
      <c r="AU41" s="12">
        <v>1.0001450768864775</v>
      </c>
      <c r="AV41" s="12">
        <v>1.001395496311233</v>
      </c>
      <c r="AW41" s="12">
        <v>1.0076883927299771</v>
      </c>
      <c r="AX41" s="12">
        <v>1.0106987950691293</v>
      </c>
      <c r="AY41" s="12">
        <v>1.0123514967345253</v>
      </c>
      <c r="AZ41" s="12">
        <v>1.029251441166148</v>
      </c>
      <c r="BA41" s="12">
        <v>1.0001042426712885</v>
      </c>
      <c r="BB41" s="12">
        <v>1.0000341423962353</v>
      </c>
      <c r="BC41" s="12">
        <v>1.0109351416721506</v>
      </c>
      <c r="BD41" s="12">
        <v>1.0120856785051828</v>
      </c>
      <c r="BE41" s="2">
        <v>1.0206234922359165</v>
      </c>
      <c r="BF41" s="2">
        <v>1.0379813753235971</v>
      </c>
      <c r="BG41" s="2">
        <v>1.0380883407166157</v>
      </c>
      <c r="BH41" s="2">
        <v>1.0397267037308944</v>
      </c>
      <c r="BI41" s="2">
        <v>1.040544223523465</v>
      </c>
      <c r="BJ41" s="2">
        <v>1.0333483513651329</v>
      </c>
      <c r="BK41" s="2">
        <v>1</v>
      </c>
      <c r="BL41" s="2">
        <v>1.0191479940799999</v>
      </c>
      <c r="BM41" s="2">
        <v>1</v>
      </c>
      <c r="BN41" s="2">
        <v>1.0157456241439999</v>
      </c>
      <c r="BO41" s="2">
        <v>1.0174622542880001</v>
      </c>
      <c r="BP41" s="2">
        <v>1.0178663380566402</v>
      </c>
      <c r="BQ41" s="2">
        <v>1.0620830566054376</v>
      </c>
      <c r="BR41" s="2">
        <v>1.0618360567329281</v>
      </c>
      <c r="BS41" s="2">
        <v>1.0540595328644813</v>
      </c>
      <c r="BT41" s="2">
        <v>1.0523558587659427</v>
      </c>
      <c r="BU41" s="2">
        <v>1.0301004861517957</v>
      </c>
      <c r="BV41" s="2">
        <v>1</v>
      </c>
      <c r="BW41" s="2">
        <v>1.0070061999999997</v>
      </c>
      <c r="BX41" s="2">
        <v>1.0003968751532542</v>
      </c>
      <c r="BY41" s="2">
        <v>1.0124705200000002</v>
      </c>
      <c r="BZ41" s="2">
        <v>1.0007064085433128</v>
      </c>
      <c r="CA41" s="2">
        <v>1.006502</v>
      </c>
      <c r="CB41" s="2">
        <v>1.0003683140998627</v>
      </c>
      <c r="CC41" s="2">
        <v>1.0171204</v>
      </c>
      <c r="CD41" s="2">
        <v>1.0240704508000003</v>
      </c>
      <c r="CE41" s="714">
        <v>2019</v>
      </c>
    </row>
    <row r="42" spans="1:83" s="12" customFormat="1">
      <c r="A42" s="716">
        <v>2004</v>
      </c>
      <c r="B42" s="12">
        <v>1.0203013195350632</v>
      </c>
      <c r="C42" s="12">
        <v>1.0403954202061403</v>
      </c>
      <c r="D42" s="12">
        <v>1.0169470463699202</v>
      </c>
      <c r="E42" s="12">
        <v>1.0368883347640698</v>
      </c>
      <c r="F42" s="12">
        <v>1.0408915072065188</v>
      </c>
      <c r="G42" s="12">
        <v>1.0309704779620341</v>
      </c>
      <c r="H42" s="12">
        <v>1.0618547610451674</v>
      </c>
      <c r="I42" s="12">
        <v>1.1036835124679141</v>
      </c>
      <c r="J42" s="12">
        <v>1</v>
      </c>
      <c r="K42" s="12">
        <v>1.048773728172762</v>
      </c>
      <c r="L42" s="12">
        <v>1.0022314345284844</v>
      </c>
      <c r="M42" s="12">
        <v>1</v>
      </c>
      <c r="N42" s="12">
        <v>1.0300574301535739</v>
      </c>
      <c r="O42" s="12">
        <v>1.0098726259295083</v>
      </c>
      <c r="P42" s="12">
        <v>1.0160585058260552</v>
      </c>
      <c r="Q42" s="12">
        <v>1.0351455529252793</v>
      </c>
      <c r="R42" s="12">
        <v>1.0002280851090533</v>
      </c>
      <c r="S42" s="12">
        <v>1.0021780572719901</v>
      </c>
      <c r="T42" s="12">
        <v>1.0057248585600138</v>
      </c>
      <c r="U42" s="12">
        <v>1.0587866635648926</v>
      </c>
      <c r="V42" s="12">
        <v>1.0405252345539229</v>
      </c>
      <c r="W42" s="12">
        <v>1.014218670001547</v>
      </c>
      <c r="X42" s="12">
        <v>1.0639613403079973</v>
      </c>
      <c r="Y42" s="12">
        <v>1.0102356294088977</v>
      </c>
      <c r="Z42" s="12">
        <v>1.0110990954010453</v>
      </c>
      <c r="AA42" s="12">
        <v>1</v>
      </c>
      <c r="AB42" s="12">
        <v>1</v>
      </c>
      <c r="AC42" s="12">
        <v>1.0451964609750783</v>
      </c>
      <c r="AD42" s="12">
        <v>1.01524737466107</v>
      </c>
      <c r="AE42" s="12">
        <v>1.0335077938373223</v>
      </c>
      <c r="AF42" s="12">
        <v>1.0002428398949605</v>
      </c>
      <c r="AG42" s="12">
        <v>1.0118182689446753</v>
      </c>
      <c r="AH42" s="12">
        <v>1.0362346737332835</v>
      </c>
      <c r="AI42" s="12">
        <v>1.0000397889367223</v>
      </c>
      <c r="AJ42" s="12">
        <v>1.0132318148868589</v>
      </c>
      <c r="AK42" s="12">
        <v>1.0113980329378374</v>
      </c>
      <c r="AL42" s="12">
        <v>1.0150835372403053</v>
      </c>
      <c r="AM42" s="12">
        <v>1.0362346737332835</v>
      </c>
      <c r="AN42" s="12">
        <v>1.017692655873474</v>
      </c>
      <c r="AO42" s="12">
        <v>1.0370627661649039</v>
      </c>
      <c r="AP42" s="12">
        <v>1.0181711730944603</v>
      </c>
      <c r="AQ42" s="12">
        <v>1.0471134210092823</v>
      </c>
      <c r="AR42" s="397">
        <v>1.0201518159684162</v>
      </c>
      <c r="AS42" s="122">
        <v>1.0098726259295083</v>
      </c>
      <c r="AT42" s="12">
        <v>1.0102356294088977</v>
      </c>
      <c r="AU42" s="12">
        <v>1.0002280851090533</v>
      </c>
      <c r="AV42" s="12">
        <v>1.0021780572719901</v>
      </c>
      <c r="AW42" s="12">
        <v>1.0110990954010453</v>
      </c>
      <c r="AX42" s="12">
        <v>1.0122280562013304</v>
      </c>
      <c r="AY42" s="12">
        <v>1.0201518159684162</v>
      </c>
      <c r="AZ42" s="12">
        <v>1.0335077938373223</v>
      </c>
      <c r="BA42" s="12">
        <v>1.0002428398949605</v>
      </c>
      <c r="BB42" s="12">
        <v>1.0000397889367223</v>
      </c>
      <c r="BC42" s="12">
        <v>1.0132318148868589</v>
      </c>
      <c r="BD42" s="12">
        <v>1.0150835372403053</v>
      </c>
      <c r="BE42" s="2">
        <v>1.022378839794061</v>
      </c>
      <c r="BF42" s="2">
        <v>1.0377125468547688</v>
      </c>
      <c r="BG42" s="2">
        <v>1.0380883407166157</v>
      </c>
      <c r="BH42" s="2">
        <v>1.0397267037308942</v>
      </c>
      <c r="BI42" s="2">
        <v>1.040544223523465</v>
      </c>
      <c r="BJ42" s="2">
        <v>1.0333483513651327</v>
      </c>
      <c r="BK42" s="2">
        <v>1</v>
      </c>
      <c r="BL42" s="2">
        <v>1.0171909832960002</v>
      </c>
      <c r="BM42" s="2">
        <v>1</v>
      </c>
      <c r="BN42" s="2">
        <v>1.01550560808</v>
      </c>
      <c r="BO42" s="2">
        <v>1.0151125337919999</v>
      </c>
      <c r="BP42" s="2">
        <v>1.0178337291763202</v>
      </c>
      <c r="BQ42" s="2">
        <v>1.0675634540033159</v>
      </c>
      <c r="BR42" s="2">
        <v>1.0618360567329284</v>
      </c>
      <c r="BS42" s="2">
        <v>1.0540595328644813</v>
      </c>
      <c r="BT42" s="2">
        <v>1.0523558587659432</v>
      </c>
      <c r="BU42" s="2">
        <v>1.0301004861517953</v>
      </c>
      <c r="BV42" s="2">
        <v>1</v>
      </c>
      <c r="BW42" s="2">
        <v>1.00717072</v>
      </c>
      <c r="BX42" s="2">
        <v>1.0004025645329213</v>
      </c>
      <c r="BY42" s="2">
        <v>1.0116828400000002</v>
      </c>
      <c r="BZ42" s="2">
        <v>1.0006558751461212</v>
      </c>
      <c r="CA42" s="2">
        <v>1.0066540000000002</v>
      </c>
      <c r="CB42" s="2">
        <v>1.0003735558496301</v>
      </c>
      <c r="CC42" s="2">
        <v>1.0151000000000001</v>
      </c>
      <c r="CD42" s="2">
        <v>1.0240704508</v>
      </c>
      <c r="CE42" s="31">
        <v>2020</v>
      </c>
    </row>
    <row r="43" spans="1:83" s="12" customFormat="1">
      <c r="A43" s="715">
        <v>2005</v>
      </c>
      <c r="B43" s="12">
        <v>1.0186335830824487</v>
      </c>
      <c r="C43" s="12">
        <v>1.0407815152842246</v>
      </c>
      <c r="D43" s="12">
        <v>1.016670164482681</v>
      </c>
      <c r="E43" s="12">
        <v>1.0370536117853948</v>
      </c>
      <c r="F43" s="12">
        <v>1.0405091101544888</v>
      </c>
      <c r="G43" s="12">
        <v>1.0311256672157136</v>
      </c>
      <c r="H43" s="12">
        <v>1.0583316521624779</v>
      </c>
      <c r="I43" s="12">
        <v>1.1050851995298447</v>
      </c>
      <c r="J43" s="12">
        <v>1</v>
      </c>
      <c r="K43" s="12">
        <v>1.0505731909573388</v>
      </c>
      <c r="L43" s="12">
        <v>1.0026291894431802</v>
      </c>
      <c r="M43" s="12">
        <v>1</v>
      </c>
      <c r="N43" s="12">
        <v>1.0290568426939071</v>
      </c>
      <c r="O43" s="12">
        <v>1.0101844359161904</v>
      </c>
      <c r="P43" s="12">
        <v>1.0251747310829102</v>
      </c>
      <c r="Q43" s="12">
        <v>1.0357326402174067</v>
      </c>
      <c r="R43" s="12">
        <v>1.0003318189160759</v>
      </c>
      <c r="S43" s="12">
        <v>1.0022704798893902</v>
      </c>
      <c r="T43" s="12">
        <v>1.0035482681871801</v>
      </c>
      <c r="U43" s="12">
        <v>1.0560131568109465</v>
      </c>
      <c r="V43" s="12">
        <v>1.0412095651522644</v>
      </c>
      <c r="W43" s="12">
        <v>1.0151076375663046</v>
      </c>
      <c r="X43" s="12">
        <v>1.0615220587473915</v>
      </c>
      <c r="Y43" s="12">
        <v>1.010525306627134</v>
      </c>
      <c r="Z43" s="12">
        <v>1.0119741261855497</v>
      </c>
      <c r="AA43" s="12">
        <v>1</v>
      </c>
      <c r="AB43" s="12">
        <v>1</v>
      </c>
      <c r="AC43" s="12">
        <v>1.0455296482462098</v>
      </c>
      <c r="AD43" s="12">
        <v>1.0154696401617769</v>
      </c>
      <c r="AE43" s="12">
        <v>1.0343946654322682</v>
      </c>
      <c r="AF43" s="12">
        <v>1.0005596201923666</v>
      </c>
      <c r="AG43" s="12">
        <v>1.0107847525010472</v>
      </c>
      <c r="AH43" s="12">
        <v>1.0364073844228427</v>
      </c>
      <c r="AI43" s="12">
        <v>1.0006306330558472</v>
      </c>
      <c r="AJ43" s="12">
        <v>1.0194699310050173</v>
      </c>
      <c r="AK43" s="12">
        <v>1.0027892408326697</v>
      </c>
      <c r="AL43" s="12">
        <v>1.0199084609618416</v>
      </c>
      <c r="AM43" s="12">
        <v>1.0364073844228427</v>
      </c>
      <c r="AN43" s="12">
        <v>1.0179825539577216</v>
      </c>
      <c r="AO43" s="12">
        <v>1.0374396329664302</v>
      </c>
      <c r="AP43" s="12">
        <v>1.0190166736978987</v>
      </c>
      <c r="AQ43" s="12">
        <v>1.0465106963235995</v>
      </c>
      <c r="AR43" s="536">
        <v>1.0185093791635325</v>
      </c>
      <c r="AS43" s="12">
        <v>1.0101844359161904</v>
      </c>
      <c r="AT43" s="12">
        <v>1.010525306627134</v>
      </c>
      <c r="AU43" s="12">
        <v>1.0003318189160759</v>
      </c>
      <c r="AV43" s="12">
        <v>1.0022704798893902</v>
      </c>
      <c r="AW43" s="12">
        <v>1.0119741261855497</v>
      </c>
      <c r="AX43" s="12">
        <v>1.012992568307022</v>
      </c>
      <c r="AY43" s="12">
        <v>1.0185093791635325</v>
      </c>
      <c r="AZ43" s="12">
        <v>1.0343946654322682</v>
      </c>
      <c r="BA43" s="12">
        <v>1.0005596201923666</v>
      </c>
      <c r="BB43" s="12">
        <v>1.0006306330558472</v>
      </c>
      <c r="BC43" s="12">
        <v>1.0194699310050173</v>
      </c>
      <c r="BD43" s="12">
        <v>1.0199084609618416</v>
      </c>
      <c r="BE43" s="2">
        <v>1.0223788397940607</v>
      </c>
      <c r="BF43" s="2">
        <v>1.0377125468547681</v>
      </c>
      <c r="BG43" s="2">
        <v>1.0380883407166157</v>
      </c>
      <c r="BH43" s="2">
        <v>1.0397267037308944</v>
      </c>
      <c r="BI43" s="2">
        <v>1.040544223523465</v>
      </c>
      <c r="BJ43" s="2">
        <v>1.0333483513651327</v>
      </c>
      <c r="BK43" s="2">
        <v>1</v>
      </c>
      <c r="BL43" s="2">
        <v>1.017190983296</v>
      </c>
      <c r="BM43" s="2">
        <v>1</v>
      </c>
      <c r="BN43" s="2">
        <v>1.0155056080799998</v>
      </c>
      <c r="BO43" s="2">
        <v>1.0151125337919999</v>
      </c>
      <c r="BP43" s="2">
        <v>1.01783372917632</v>
      </c>
      <c r="BQ43" s="2">
        <v>1.0675634540033156</v>
      </c>
      <c r="BR43" s="2">
        <v>1.0618360567329281</v>
      </c>
      <c r="BS43" s="2">
        <v>1.0540595328644813</v>
      </c>
      <c r="BT43" s="2">
        <v>1.0523558587659427</v>
      </c>
      <c r="BU43" s="2">
        <v>1.0301004861517953</v>
      </c>
      <c r="BV43" s="2">
        <v>1</v>
      </c>
      <c r="BW43" s="2">
        <v>1.0071707199999997</v>
      </c>
      <c r="BX43" s="2">
        <v>1.0003998818024804</v>
      </c>
      <c r="BY43" s="2">
        <v>1.01168284</v>
      </c>
      <c r="BZ43" s="2">
        <v>1.0006515043283364</v>
      </c>
      <c r="CA43" s="2">
        <v>1.0066540000000002</v>
      </c>
      <c r="CB43" s="2">
        <v>1.0003710664359651</v>
      </c>
      <c r="CC43" s="2">
        <v>1.0150999999999999</v>
      </c>
      <c r="CD43" s="2">
        <v>1.0240704508</v>
      </c>
      <c r="CE43" s="32">
        <v>2021</v>
      </c>
    </row>
    <row r="44" spans="1:83" s="12" customFormat="1">
      <c r="A44" s="715">
        <v>2006</v>
      </c>
      <c r="B44" s="12">
        <v>1.0187914436104786</v>
      </c>
      <c r="C44" s="12">
        <v>1.036868127900114</v>
      </c>
      <c r="D44" s="12">
        <v>1.0137291516399425</v>
      </c>
      <c r="E44" s="12">
        <v>1.0337666190330905</v>
      </c>
      <c r="F44" s="12">
        <v>1.0345645454023467</v>
      </c>
      <c r="G44" s="12">
        <v>1.0332608998145434</v>
      </c>
      <c r="H44" s="12">
        <v>1.0452527810352727</v>
      </c>
      <c r="I44" s="12">
        <v>1.0906179920028298</v>
      </c>
      <c r="J44" s="12">
        <v>1</v>
      </c>
      <c r="K44" s="12">
        <v>1.0480106458972758</v>
      </c>
      <c r="L44" s="12">
        <v>1.0020870939677351</v>
      </c>
      <c r="M44" s="12">
        <v>1</v>
      </c>
      <c r="N44" s="12">
        <v>1.0246614834270817</v>
      </c>
      <c r="O44" s="12">
        <v>1.0069556900791126</v>
      </c>
      <c r="P44" s="12">
        <v>1.0178338824757844</v>
      </c>
      <c r="Q44" s="12">
        <v>1.0363514118062593</v>
      </c>
      <c r="R44" s="12">
        <v>1.000144364310567</v>
      </c>
      <c r="S44" s="12">
        <v>1.0005945589846055</v>
      </c>
      <c r="T44" s="12">
        <v>1.0038355105797772</v>
      </c>
      <c r="U44" s="12">
        <v>1.0217396862986101</v>
      </c>
      <c r="V44" s="12">
        <v>1.035523834069592</v>
      </c>
      <c r="W44" s="12">
        <v>1.0127264149533866</v>
      </c>
      <c r="X44" s="12">
        <v>1.0487336979915765</v>
      </c>
      <c r="Y44" s="12">
        <v>1.0075652716961883</v>
      </c>
      <c r="Z44" s="12">
        <v>1.0109385377261382</v>
      </c>
      <c r="AA44" s="12">
        <v>1</v>
      </c>
      <c r="AB44" s="12">
        <v>1</v>
      </c>
      <c r="AC44" s="12">
        <v>1.0392618113314696</v>
      </c>
      <c r="AD44" s="12">
        <v>1.0144830627993957</v>
      </c>
      <c r="AE44" s="12">
        <v>1.0313874677294981</v>
      </c>
      <c r="AF44" s="12">
        <v>1.0001671169461377</v>
      </c>
      <c r="AG44" s="12">
        <v>1.008384604714923</v>
      </c>
      <c r="AH44" s="12">
        <v>1.0312673842609632</v>
      </c>
      <c r="AI44" s="12">
        <v>0.99990149635412384</v>
      </c>
      <c r="AJ44" s="12">
        <v>1.0107737182103325</v>
      </c>
      <c r="AK44" s="12">
        <v>1.0030196801104592</v>
      </c>
      <c r="AL44" s="12">
        <v>1.0145906752450291</v>
      </c>
      <c r="AM44" s="12">
        <v>1.0312673842609632</v>
      </c>
      <c r="AN44" s="12">
        <v>1.0151160149687515</v>
      </c>
      <c r="AO44" s="12">
        <v>1.03254108266647</v>
      </c>
      <c r="AP44" s="12">
        <v>1.0184319295626225</v>
      </c>
      <c r="AQ44" s="12">
        <v>1.0417178553176163</v>
      </c>
      <c r="AR44" s="536">
        <v>1.0186716919289813</v>
      </c>
      <c r="AS44" s="12">
        <v>1.0069556900791126</v>
      </c>
      <c r="AT44" s="12">
        <v>1.0075652716961883</v>
      </c>
      <c r="AU44" s="12">
        <v>1.000144364310567</v>
      </c>
      <c r="AV44" s="12">
        <v>1.0005945589846055</v>
      </c>
      <c r="AW44" s="12">
        <v>1.0109385377261382</v>
      </c>
      <c r="AX44" s="12">
        <v>1.0109447168599124</v>
      </c>
      <c r="AY44" s="12">
        <v>1.0186716919289813</v>
      </c>
      <c r="AZ44" s="12">
        <v>1.0313874677294981</v>
      </c>
      <c r="BA44" s="12">
        <v>1.0001671169461377</v>
      </c>
      <c r="BB44" s="12">
        <v>0.99990149635412384</v>
      </c>
      <c r="BC44" s="12">
        <v>1.0107737182103325</v>
      </c>
      <c r="BD44" s="12">
        <v>1.0145906752450291</v>
      </c>
      <c r="BE44" s="2">
        <v>1.0223788397940607</v>
      </c>
      <c r="BF44" s="2">
        <v>1.0377125468547683</v>
      </c>
      <c r="BG44" s="2">
        <v>1.0380883407166159</v>
      </c>
      <c r="BH44" s="2">
        <v>1.0397267037308944</v>
      </c>
      <c r="BI44" s="2">
        <v>1.0405442235234652</v>
      </c>
      <c r="BJ44" s="2">
        <v>1.0333483513651329</v>
      </c>
      <c r="BK44" s="2">
        <v>1</v>
      </c>
      <c r="BL44" s="2">
        <v>1.017190983296</v>
      </c>
      <c r="BM44" s="2">
        <v>1</v>
      </c>
      <c r="BN44" s="2">
        <v>1.01550560808</v>
      </c>
      <c r="BO44" s="2">
        <v>1.0151125337919999</v>
      </c>
      <c r="BP44" s="2">
        <v>1.01783372917632</v>
      </c>
      <c r="BQ44" s="2">
        <v>1.0675634540033161</v>
      </c>
      <c r="BR44" s="2">
        <v>1.0618360567329281</v>
      </c>
      <c r="BS44" s="2">
        <v>1.0540595328644813</v>
      </c>
      <c r="BT44" s="2">
        <v>1.052355858765943</v>
      </c>
      <c r="BU44" s="2">
        <v>1.0301004861517953</v>
      </c>
      <c r="BV44" s="2">
        <v>1</v>
      </c>
      <c r="BW44" s="2">
        <v>1.00717072</v>
      </c>
      <c r="BX44" s="2">
        <v>1.0003976730001323</v>
      </c>
      <c r="BY44" s="2">
        <v>1.01168284</v>
      </c>
      <c r="BZ44" s="2">
        <v>1.000647905654225</v>
      </c>
      <c r="CA44" s="2">
        <v>1.0066540000000002</v>
      </c>
      <c r="CB44" s="2">
        <v>1.0003690167992725</v>
      </c>
      <c r="CC44" s="2">
        <v>1.0151000000000001</v>
      </c>
      <c r="CD44" s="2">
        <v>1.0240704508000003</v>
      </c>
      <c r="CE44" s="32">
        <v>2022</v>
      </c>
    </row>
    <row r="45" spans="1:83" s="12" customFormat="1">
      <c r="A45" s="715">
        <v>2007</v>
      </c>
      <c r="B45" s="12">
        <v>1.0163044767284015</v>
      </c>
      <c r="C45" s="12">
        <v>1.0301403882009343</v>
      </c>
      <c r="D45" s="12">
        <v>1.0125547774117867</v>
      </c>
      <c r="E45" s="12">
        <v>1.0300578373731704</v>
      </c>
      <c r="F45" s="12">
        <v>1.0292976828403344</v>
      </c>
      <c r="G45" s="12">
        <v>1.0279973355523346</v>
      </c>
      <c r="H45" s="12">
        <v>1.040502593836498</v>
      </c>
      <c r="I45" s="12">
        <v>1.0864119086754864</v>
      </c>
      <c r="J45" s="12">
        <v>1</v>
      </c>
      <c r="K45" s="12">
        <v>1.0429827395283982</v>
      </c>
      <c r="L45" s="12">
        <v>1.0018049259955744</v>
      </c>
      <c r="M45" s="12">
        <v>1</v>
      </c>
      <c r="N45" s="12">
        <v>1.0207172895261676</v>
      </c>
      <c r="O45" s="12">
        <v>1.0077017895052853</v>
      </c>
      <c r="P45" s="12">
        <v>1.0149400704282987</v>
      </c>
      <c r="Q45" s="12">
        <v>1.0286782651708382</v>
      </c>
      <c r="R45" s="12">
        <v>1.0000421353708333</v>
      </c>
      <c r="S45" s="12">
        <v>1.0007451169264283</v>
      </c>
      <c r="T45" s="12">
        <v>1.0033606131911115</v>
      </c>
      <c r="U45" s="12">
        <v>1.0187318217080148</v>
      </c>
      <c r="V45" s="12">
        <v>1.0316555379060317</v>
      </c>
      <c r="W45" s="12">
        <v>1.0110379079255392</v>
      </c>
      <c r="X45" s="12">
        <v>1.0407121675924194</v>
      </c>
      <c r="Y45" s="12">
        <v>1.0080065949793644</v>
      </c>
      <c r="Z45" s="12">
        <v>1.009468882617492</v>
      </c>
      <c r="AA45" s="12">
        <v>1</v>
      </c>
      <c r="AB45" s="12">
        <v>1</v>
      </c>
      <c r="AC45" s="12">
        <v>1.0317663486239566</v>
      </c>
      <c r="AD45" s="12">
        <v>1.0135725313257518</v>
      </c>
      <c r="AE45" s="12">
        <v>1.0257720268444244</v>
      </c>
      <c r="AF45" s="12">
        <v>1.0002165146960351</v>
      </c>
      <c r="AG45" s="12">
        <v>1.0071620042683398</v>
      </c>
      <c r="AH45" s="12">
        <v>1.0257993188228789</v>
      </c>
      <c r="AI45" s="12">
        <v>1.0005156546330034</v>
      </c>
      <c r="AJ45" s="12">
        <v>1.0113160032545905</v>
      </c>
      <c r="AK45" s="12">
        <v>1.0042390917040809</v>
      </c>
      <c r="AL45" s="12">
        <v>1.0124002257326778</v>
      </c>
      <c r="AM45" s="12">
        <v>1.0257993188228789</v>
      </c>
      <c r="AN45" s="12">
        <v>1.013800598800441</v>
      </c>
      <c r="AO45" s="12">
        <v>1.0262386982484863</v>
      </c>
      <c r="AP45" s="12">
        <v>1.0163036436578878</v>
      </c>
      <c r="AQ45" s="12">
        <v>1.0337696359892685</v>
      </c>
      <c r="AR45" s="536">
        <v>1.0162007736293377</v>
      </c>
      <c r="AS45" s="12">
        <v>1.0077017895052853</v>
      </c>
      <c r="AT45" s="12">
        <v>1.0080065949793644</v>
      </c>
      <c r="AU45" s="12">
        <v>1.0000421353708333</v>
      </c>
      <c r="AV45" s="12">
        <v>1.0007451169264283</v>
      </c>
      <c r="AW45" s="12">
        <v>1.009468882617492</v>
      </c>
      <c r="AX45" s="12">
        <v>1.0094926008159637</v>
      </c>
      <c r="AY45" s="12">
        <v>1.0162007736293377</v>
      </c>
      <c r="AZ45" s="12">
        <v>1.0257720268444244</v>
      </c>
      <c r="BA45" s="12">
        <v>1.0002165146960351</v>
      </c>
      <c r="BB45" s="12">
        <v>1.0005156546330034</v>
      </c>
      <c r="BC45" s="12">
        <v>1.0113160032545905</v>
      </c>
      <c r="BD45" s="12">
        <v>1.0124002257326778</v>
      </c>
      <c r="BE45" s="2">
        <v>1.0223788397940607</v>
      </c>
      <c r="BF45" s="2">
        <v>1.0377125468547685</v>
      </c>
      <c r="BG45" s="2">
        <v>1.0380883407166157</v>
      </c>
      <c r="BH45" s="2">
        <v>1.0397267037308942</v>
      </c>
      <c r="BI45" s="2">
        <v>1.0405442235234652</v>
      </c>
      <c r="BJ45" s="2">
        <v>1.0333483513651327</v>
      </c>
      <c r="BK45" s="2">
        <v>1</v>
      </c>
      <c r="BL45" s="2">
        <v>1.017190983296</v>
      </c>
      <c r="BM45" s="2">
        <v>1</v>
      </c>
      <c r="BN45" s="2">
        <v>1.0155056080799998</v>
      </c>
      <c r="BO45" s="2">
        <v>1.0151125337919999</v>
      </c>
      <c r="BP45" s="2">
        <v>1.0178337291763198</v>
      </c>
      <c r="BQ45" s="2">
        <v>1.0675634540033159</v>
      </c>
      <c r="BR45" s="2">
        <v>1.0618360567329284</v>
      </c>
      <c r="BS45" s="2">
        <v>1.0540595328644813</v>
      </c>
      <c r="BT45" s="2">
        <v>1.0523558587659432</v>
      </c>
      <c r="BU45" s="2">
        <v>1.0301004861517955</v>
      </c>
      <c r="BV45" s="2">
        <v>1</v>
      </c>
      <c r="BW45" s="2">
        <v>1.00717072</v>
      </c>
      <c r="BX45" s="2">
        <v>1.0003954756857865</v>
      </c>
      <c r="BY45" s="2">
        <v>1.0116828400000002</v>
      </c>
      <c r="BZ45" s="2">
        <v>1.0006443256968527</v>
      </c>
      <c r="CA45" s="2">
        <v>1.0066539999999999</v>
      </c>
      <c r="CB45" s="2">
        <v>1.0003669778227604</v>
      </c>
      <c r="CC45" s="2">
        <v>1.0151000000000001</v>
      </c>
      <c r="CD45" s="2">
        <v>1.0240704508</v>
      </c>
      <c r="CE45" s="32">
        <v>2023</v>
      </c>
    </row>
    <row r="46" spans="1:83" s="2" customFormat="1">
      <c r="A46" s="713">
        <v>2008</v>
      </c>
      <c r="B46" s="12">
        <v>1.0105890976231111</v>
      </c>
      <c r="C46" s="12">
        <v>1.0231415793412373</v>
      </c>
      <c r="D46" s="12">
        <v>1.0085964174169968</v>
      </c>
      <c r="E46" s="12">
        <v>1.0210040132311395</v>
      </c>
      <c r="F46" s="12">
        <v>1.0210788692491248</v>
      </c>
      <c r="G46" s="12">
        <v>1.0202180014713276</v>
      </c>
      <c r="H46" s="12">
        <v>1.0324625704167676</v>
      </c>
      <c r="I46" s="12">
        <v>1.0719612004716526</v>
      </c>
      <c r="J46" s="12">
        <v>1</v>
      </c>
      <c r="K46" s="12">
        <v>1.0351011270008335</v>
      </c>
      <c r="L46" s="12">
        <v>1.001337285200566</v>
      </c>
      <c r="M46" s="12">
        <v>1</v>
      </c>
      <c r="N46" s="12">
        <v>1.0161444000858804</v>
      </c>
      <c r="O46" s="12">
        <v>1.0042108573819466</v>
      </c>
      <c r="P46" s="12">
        <v>1.0138146608968304</v>
      </c>
      <c r="Q46" s="12">
        <v>1.0208163940213375</v>
      </c>
      <c r="R46" s="12">
        <v>1.000032297272093</v>
      </c>
      <c r="S46" s="12">
        <v>1.0004131491963173</v>
      </c>
      <c r="T46" s="12">
        <v>1.002480820607331</v>
      </c>
      <c r="U46" s="12">
        <v>1.0132445990995549</v>
      </c>
      <c r="V46" s="12">
        <v>1.0225311780629764</v>
      </c>
      <c r="W46" s="12">
        <v>1.0076041440071162</v>
      </c>
      <c r="X46" s="12">
        <v>1.031766110745054</v>
      </c>
      <c r="Y46" s="12">
        <v>1.0046266108891548</v>
      </c>
      <c r="Z46" s="12">
        <v>1.0045001602384072</v>
      </c>
      <c r="AA46" s="12">
        <v>1</v>
      </c>
      <c r="AB46" s="12">
        <v>1</v>
      </c>
      <c r="AC46" s="12">
        <v>1.0230446870089138</v>
      </c>
      <c r="AD46" s="12">
        <v>1.0067673491307578</v>
      </c>
      <c r="AE46" s="12">
        <v>1.0188832715222875</v>
      </c>
      <c r="AF46" s="12">
        <v>1.0001194806719558</v>
      </c>
      <c r="AG46" s="12">
        <v>1.0045961864401745</v>
      </c>
      <c r="AH46" s="12">
        <v>1.0176469538277126</v>
      </c>
      <c r="AI46" s="12">
        <v>1.0002138807142014</v>
      </c>
      <c r="AJ46" s="12">
        <v>1.0105513981027126</v>
      </c>
      <c r="AK46" s="12">
        <v>1.0023274703772809</v>
      </c>
      <c r="AL46" s="12">
        <v>1.0119955120770441</v>
      </c>
      <c r="AM46" s="12">
        <v>1.0176469538277126</v>
      </c>
      <c r="AN46" s="12">
        <v>1.0103028951251549</v>
      </c>
      <c r="AO46" s="12">
        <v>1.0177543740609087</v>
      </c>
      <c r="AP46" s="12">
        <v>1.0111788088552942</v>
      </c>
      <c r="AQ46" s="12">
        <v>1.0255098566398597</v>
      </c>
      <c r="AR46" s="536">
        <v>1.0105204905175742</v>
      </c>
      <c r="AS46" s="12">
        <v>1.0042108573819466</v>
      </c>
      <c r="AT46" s="12">
        <v>1.0046266108891548</v>
      </c>
      <c r="AU46" s="12">
        <v>1.000032297272093</v>
      </c>
      <c r="AV46" s="12">
        <v>1.0004131491963173</v>
      </c>
      <c r="AW46" s="12">
        <v>1.0045001602384072</v>
      </c>
      <c r="AX46" s="12">
        <v>1.0065395638461199</v>
      </c>
      <c r="AY46" s="12">
        <v>1.0105204905175742</v>
      </c>
      <c r="AZ46" s="12">
        <v>1.0188832715222875</v>
      </c>
      <c r="BA46" s="12">
        <v>1.0001194806719558</v>
      </c>
      <c r="BB46" s="12">
        <v>1.0002138807142014</v>
      </c>
      <c r="BC46" s="12">
        <v>1.0105513981027126</v>
      </c>
      <c r="BD46" s="12">
        <v>1.0119955120770441</v>
      </c>
      <c r="BE46" s="2">
        <v>1.0223788397940607</v>
      </c>
      <c r="BF46" s="2">
        <v>1.0377125468547685</v>
      </c>
      <c r="BG46" s="2">
        <v>1.0380883407166159</v>
      </c>
      <c r="BH46" s="2">
        <v>1.0397267037308942</v>
      </c>
      <c r="BI46" s="2">
        <v>1.0405442235234652</v>
      </c>
      <c r="BJ46" s="2">
        <v>1.0333483513651329</v>
      </c>
      <c r="BK46" s="2">
        <v>1</v>
      </c>
      <c r="BL46" s="2">
        <v>1.017190983296</v>
      </c>
      <c r="BM46" s="2">
        <v>1</v>
      </c>
      <c r="BN46" s="2">
        <v>1.0155056080799998</v>
      </c>
      <c r="BO46" s="2">
        <v>1.0151125337920002</v>
      </c>
      <c r="BP46" s="2">
        <v>1.0178337291763198</v>
      </c>
      <c r="BQ46" s="2">
        <v>1.0675634540033156</v>
      </c>
      <c r="BR46" s="2">
        <v>1.0618360567329284</v>
      </c>
      <c r="BS46" s="2">
        <v>1.0540595328644813</v>
      </c>
      <c r="BT46" s="2">
        <v>1.052355858765943</v>
      </c>
      <c r="BU46" s="2">
        <v>1.0301004861517955</v>
      </c>
      <c r="BV46" s="2">
        <v>1</v>
      </c>
      <c r="BW46" s="2">
        <v>1.00717072</v>
      </c>
      <c r="BX46" s="2">
        <v>1.0003932898075514</v>
      </c>
      <c r="BY46" s="2">
        <v>1.0116828400000002</v>
      </c>
      <c r="BZ46" s="2">
        <v>1.0006407643716746</v>
      </c>
      <c r="CA46" s="2">
        <v>1.0066540000000002</v>
      </c>
      <c r="CB46" s="2">
        <v>1.0003649494582756</v>
      </c>
      <c r="CC46" s="2">
        <v>1.0150999999999999</v>
      </c>
      <c r="CD46" s="2">
        <v>1.0240704508</v>
      </c>
      <c r="CE46" s="714">
        <v>2024</v>
      </c>
    </row>
    <row r="47" spans="1:83" s="2" customFormat="1">
      <c r="A47" s="714">
        <v>2009</v>
      </c>
      <c r="B47" s="12">
        <v>1.0084390059890891</v>
      </c>
      <c r="C47" s="12">
        <v>1.0218325473948247</v>
      </c>
      <c r="D47" s="12">
        <v>1.0068336383869492</v>
      </c>
      <c r="E47" s="12">
        <v>1.0199276658095642</v>
      </c>
      <c r="F47" s="12">
        <v>1.0204421128049195</v>
      </c>
      <c r="G47" s="12">
        <v>1.0183913103536955</v>
      </c>
      <c r="H47" s="12">
        <v>1.0319583613175316</v>
      </c>
      <c r="I47" s="12">
        <v>1.0704979469003357</v>
      </c>
      <c r="J47" s="12">
        <v>1</v>
      </c>
      <c r="K47" s="12">
        <v>1.0338523933754538</v>
      </c>
      <c r="L47" s="12">
        <v>1.0012598953295435</v>
      </c>
      <c r="M47" s="12">
        <v>1</v>
      </c>
      <c r="N47" s="12">
        <v>1.0149464502471897</v>
      </c>
      <c r="O47" s="12">
        <v>1.0037588480033921</v>
      </c>
      <c r="P47" s="12">
        <v>1.0103883403333982</v>
      </c>
      <c r="Q47" s="12">
        <v>1.0193726560432705</v>
      </c>
      <c r="R47" s="12">
        <v>1.0000483814777923</v>
      </c>
      <c r="S47" s="12">
        <v>1.0004716382554668</v>
      </c>
      <c r="T47" s="12">
        <v>1.0021158117453868</v>
      </c>
      <c r="U47" s="12">
        <v>1.0103413533339374</v>
      </c>
      <c r="V47" s="12">
        <v>1.0217062844439748</v>
      </c>
      <c r="W47" s="12">
        <v>1.0064021118641264</v>
      </c>
      <c r="X47" s="12">
        <v>1.032436783053321</v>
      </c>
      <c r="Y47" s="12">
        <v>1.0039829805106375</v>
      </c>
      <c r="Z47" s="12">
        <v>1.0034978749691921</v>
      </c>
      <c r="AA47" s="12">
        <v>1</v>
      </c>
      <c r="AB47" s="12">
        <v>1</v>
      </c>
      <c r="AC47" s="12">
        <v>1.0219183985141709</v>
      </c>
      <c r="AD47" s="12">
        <v>1.0048048138211603</v>
      </c>
      <c r="AE47" s="12">
        <v>1.0169668367196771</v>
      </c>
      <c r="AF47" s="12">
        <v>1.0000994215122447</v>
      </c>
      <c r="AG47" s="12">
        <v>1.0044320810272973</v>
      </c>
      <c r="AH47" s="12">
        <v>1.0097978914758763</v>
      </c>
      <c r="AI47" s="12">
        <v>1.0002454470756525</v>
      </c>
      <c r="AJ47" s="12">
        <v>1.0079329880984371</v>
      </c>
      <c r="AK47" s="12">
        <v>1.0026384400905588</v>
      </c>
      <c r="AL47" s="12">
        <v>1.0088517751869903</v>
      </c>
      <c r="AM47" s="12">
        <v>1.0097978914758763</v>
      </c>
      <c r="AN47" s="12">
        <v>1.007640261737963</v>
      </c>
      <c r="AO47" s="12">
        <v>1.0161406054632902</v>
      </c>
      <c r="AP47" s="12">
        <v>1.0086661715871883</v>
      </c>
      <c r="AQ47" s="12">
        <v>1.0300331752323129</v>
      </c>
      <c r="AR47" s="536">
        <v>1.0083910098848297</v>
      </c>
      <c r="AS47" s="12">
        <v>1.0037588480033921</v>
      </c>
      <c r="AT47" s="12">
        <v>1.0039829805106375</v>
      </c>
      <c r="AU47" s="12">
        <v>1.0000483814777923</v>
      </c>
      <c r="AV47" s="12">
        <v>1.0004716382554668</v>
      </c>
      <c r="AW47" s="12">
        <v>1.0034978749691921</v>
      </c>
      <c r="AX47" s="12">
        <v>1.0055058162031487</v>
      </c>
      <c r="AY47" s="12">
        <v>1.0083910098848297</v>
      </c>
      <c r="AZ47" s="12">
        <v>1.0169668367196771</v>
      </c>
      <c r="BA47" s="12">
        <v>1.0000994215122447</v>
      </c>
      <c r="BB47" s="12">
        <v>1.0002454470756525</v>
      </c>
      <c r="BC47" s="12">
        <v>1.0079329880984371</v>
      </c>
      <c r="BD47" s="12">
        <v>1.0088517751869903</v>
      </c>
      <c r="BE47" s="2">
        <v>1.022378839794061</v>
      </c>
      <c r="BF47" s="2">
        <v>1.0377125468547683</v>
      </c>
      <c r="BG47" s="2">
        <v>1.0380883407166159</v>
      </c>
      <c r="BH47" s="2">
        <v>1.0397267037308942</v>
      </c>
      <c r="BI47" s="2">
        <v>1.0405442235234648</v>
      </c>
      <c r="BJ47" s="2">
        <v>1.0333483513651329</v>
      </c>
      <c r="BK47" s="2">
        <v>1</v>
      </c>
      <c r="BL47" s="2">
        <v>1.017190983296</v>
      </c>
      <c r="BM47" s="2">
        <v>1</v>
      </c>
      <c r="BN47" s="2">
        <v>1.0155056080799998</v>
      </c>
      <c r="BO47" s="2">
        <v>1.0151125337919999</v>
      </c>
      <c r="BP47" s="2">
        <v>1.0178337291763198</v>
      </c>
      <c r="BQ47" s="2">
        <v>1.0675634540033156</v>
      </c>
      <c r="BR47" s="2">
        <v>1.0618360567329286</v>
      </c>
      <c r="BS47" s="2">
        <v>1.0540595328644811</v>
      </c>
      <c r="BT47" s="2">
        <v>1.052355858765943</v>
      </c>
      <c r="BU47" s="2">
        <v>1.0301004861517955</v>
      </c>
      <c r="BV47" s="2">
        <v>1</v>
      </c>
      <c r="BW47" s="2">
        <v>1.00717072</v>
      </c>
      <c r="BX47" s="2">
        <v>1.000391115313682</v>
      </c>
      <c r="BY47" s="2">
        <v>1.01168284</v>
      </c>
      <c r="BZ47" s="2">
        <v>1.0006372215943857</v>
      </c>
      <c r="CA47" s="2">
        <v>1.0066540000000002</v>
      </c>
      <c r="CB47" s="2">
        <v>1.0003629316578029</v>
      </c>
      <c r="CC47" s="2">
        <v>1.0151000000000001</v>
      </c>
      <c r="CD47" s="2">
        <v>1.0240704508</v>
      </c>
    </row>
    <row r="48" spans="1:83" s="2" customFormat="1">
      <c r="A48" s="31">
        <v>2010</v>
      </c>
      <c r="B48" s="398">
        <v>1.0154415137634993</v>
      </c>
      <c r="C48" s="398">
        <v>1.039093649524889</v>
      </c>
      <c r="D48" s="398">
        <v>1.0114304047530087</v>
      </c>
      <c r="E48" s="398">
        <v>1.0329906007291205</v>
      </c>
      <c r="F48" s="398">
        <v>1.0296310446619248</v>
      </c>
      <c r="G48" s="398">
        <v>1.0298357810310343</v>
      </c>
      <c r="H48" s="398">
        <v>1.0424778903432736</v>
      </c>
      <c r="I48" s="398">
        <v>1.0764725011321477</v>
      </c>
      <c r="J48" s="398">
        <v>1</v>
      </c>
      <c r="K48" s="398">
        <v>1.0343222005126329</v>
      </c>
      <c r="L48" s="398">
        <v>1.0027362349942477</v>
      </c>
      <c r="M48" s="398">
        <v>1</v>
      </c>
      <c r="N48" s="398">
        <v>1.0189897707471089</v>
      </c>
      <c r="O48" s="398">
        <v>1.0064610958808002</v>
      </c>
      <c r="P48" s="398">
        <v>1.0173091102495366</v>
      </c>
      <c r="Q48" s="398">
        <v>1.0344947227458321</v>
      </c>
      <c r="R48" s="398">
        <v>1.0001268330769038</v>
      </c>
      <c r="S48" s="398">
        <v>1.0011332220644047</v>
      </c>
      <c r="T48" s="398">
        <v>1.0041013162093788</v>
      </c>
      <c r="U48" s="398">
        <v>1.0166794386380917</v>
      </c>
      <c r="V48" s="398">
        <v>1.0339346667900422</v>
      </c>
      <c r="W48" s="398">
        <v>1.0102180264346878</v>
      </c>
      <c r="X48" s="398">
        <v>1.0405537855508207</v>
      </c>
      <c r="Y48" s="398">
        <v>1.006895787654823</v>
      </c>
      <c r="Z48" s="398">
        <v>1.0067966345485841</v>
      </c>
      <c r="AA48" s="398">
        <v>1</v>
      </c>
      <c r="AB48" s="398">
        <v>1</v>
      </c>
      <c r="AC48" s="398">
        <v>1.0398553244210318</v>
      </c>
      <c r="AD48" s="398">
        <v>1.0096648630592939</v>
      </c>
      <c r="AE48" s="398">
        <v>1.039093649524889</v>
      </c>
      <c r="AF48" s="398">
        <v>1.0002136480227277</v>
      </c>
      <c r="AG48" s="398">
        <v>1.0070747010144008</v>
      </c>
      <c r="AH48" s="398">
        <v>1.016274043744978</v>
      </c>
      <c r="AI48" s="398">
        <v>1.0004474802577314</v>
      </c>
      <c r="AJ48" s="398">
        <v>1.0131098400850718</v>
      </c>
      <c r="AK48" s="398">
        <v>1.0057127849018812</v>
      </c>
      <c r="AL48" s="398">
        <v>1.0147518818255974</v>
      </c>
      <c r="AM48" s="398">
        <v>1.016274043744978</v>
      </c>
      <c r="AN48" s="398">
        <v>1.012610820347071</v>
      </c>
      <c r="AO48" s="398">
        <v>1.025623973787213</v>
      </c>
      <c r="AP48" s="398">
        <v>1.0149195384809879</v>
      </c>
      <c r="AQ48" s="398">
        <v>1.0435271077366282</v>
      </c>
      <c r="AR48" s="536">
        <v>1.0153465867515501</v>
      </c>
      <c r="AS48" s="398">
        <v>1.0064610958808002</v>
      </c>
      <c r="AT48" s="398">
        <v>1.006895787654823</v>
      </c>
      <c r="AU48" s="398">
        <v>1.0001268330769038</v>
      </c>
      <c r="AV48" s="398">
        <v>1.0011332220644047</v>
      </c>
      <c r="AW48" s="398">
        <v>1.0067966345485841</v>
      </c>
      <c r="AX48" s="398">
        <v>1.0087875027338316</v>
      </c>
      <c r="AY48" s="398">
        <v>1.0153465867515501</v>
      </c>
      <c r="AZ48" s="398">
        <v>1.039093649524889</v>
      </c>
      <c r="BA48" s="398">
        <v>1.0002136480227277</v>
      </c>
      <c r="BB48" s="398">
        <v>1.0004474802577314</v>
      </c>
      <c r="BC48" s="398">
        <v>1.0131098400850718</v>
      </c>
      <c r="BD48" s="398">
        <v>1.0147518818255974</v>
      </c>
      <c r="BE48" s="2">
        <v>1.022378839794061</v>
      </c>
      <c r="BF48" s="2">
        <v>1.0377125468547683</v>
      </c>
      <c r="BG48" s="2">
        <v>1.0380883407166155</v>
      </c>
      <c r="BH48" s="2">
        <v>1.0397267037308942</v>
      </c>
      <c r="BI48" s="2">
        <v>1.040544223523465</v>
      </c>
      <c r="BJ48" s="2">
        <v>1.0333483513651327</v>
      </c>
      <c r="BK48" s="2">
        <v>1</v>
      </c>
      <c r="BL48" s="2">
        <v>1.017190983296</v>
      </c>
      <c r="BM48" s="2">
        <v>1</v>
      </c>
      <c r="BN48" s="2">
        <v>1.0155056080799998</v>
      </c>
      <c r="BO48" s="2">
        <v>1.0151125337919999</v>
      </c>
      <c r="BP48" s="2">
        <v>1.0178337291763198</v>
      </c>
      <c r="BQ48" s="2">
        <v>1.0675634540033156</v>
      </c>
      <c r="BR48" s="2">
        <v>1.0618360567329281</v>
      </c>
      <c r="BS48" s="2">
        <v>1.0540595328644811</v>
      </c>
      <c r="BT48" s="2">
        <v>1.0523558587659427</v>
      </c>
      <c r="BU48" s="2">
        <v>1.0301004861517955</v>
      </c>
      <c r="BV48" s="2">
        <v>1</v>
      </c>
      <c r="BW48" s="2">
        <v>1.00717072</v>
      </c>
      <c r="BX48" s="2">
        <v>1.0003889521525811</v>
      </c>
      <c r="BY48" s="2">
        <v>1.0116828400000002</v>
      </c>
      <c r="BZ48" s="2">
        <v>1.0006336972809233</v>
      </c>
      <c r="CA48" s="2">
        <v>1.0066539999999999</v>
      </c>
      <c r="CB48" s="2">
        <v>1.0003609243734624</v>
      </c>
      <c r="CC48" s="2">
        <v>1.0150999999999999</v>
      </c>
      <c r="CD48" s="2">
        <v>1.0240704508</v>
      </c>
    </row>
    <row r="49" spans="1:82" s="2" customFormat="1">
      <c r="A49" s="32">
        <v>2011</v>
      </c>
      <c r="B49" s="398">
        <v>1.0193014007725119</v>
      </c>
      <c r="C49" s="398">
        <v>1.0416851799800415</v>
      </c>
      <c r="D49" s="398">
        <v>1.0141883400741902</v>
      </c>
      <c r="E49" s="398">
        <v>1.0328350162294688</v>
      </c>
      <c r="F49" s="398">
        <v>1.0287630099424339</v>
      </c>
      <c r="G49" s="398">
        <v>1.0244058990179659</v>
      </c>
      <c r="H49" s="398">
        <v>1.043060960021702</v>
      </c>
      <c r="I49" s="398">
        <v>1.070014426802657</v>
      </c>
      <c r="J49" s="398">
        <v>1</v>
      </c>
      <c r="K49" s="398">
        <v>1.0357371005703919</v>
      </c>
      <c r="L49" s="398">
        <v>1.0031181405145819</v>
      </c>
      <c r="M49" s="398">
        <v>1</v>
      </c>
      <c r="N49" s="398">
        <v>1.0218122102586071</v>
      </c>
      <c r="O49" s="398">
        <v>1.0076004036261208</v>
      </c>
      <c r="P49" s="398">
        <v>1.0163011204758541</v>
      </c>
      <c r="Q49" s="398">
        <v>1.0266643592720273</v>
      </c>
      <c r="R49" s="398">
        <v>1.0007233410991019</v>
      </c>
      <c r="S49" s="398">
        <v>1.0012560247062106</v>
      </c>
      <c r="T49" s="398">
        <v>1.003000725943944</v>
      </c>
      <c r="U49" s="398">
        <v>1.0209404869578373</v>
      </c>
      <c r="V49" s="398">
        <v>1.0327386794873308</v>
      </c>
      <c r="W49" s="398">
        <v>1.0092494425165324</v>
      </c>
      <c r="X49" s="398">
        <v>1.0444474487561404</v>
      </c>
      <c r="Y49" s="398">
        <v>1.0082230803184018</v>
      </c>
      <c r="Z49" s="398">
        <v>1.0054898653378548</v>
      </c>
      <c r="AA49" s="398">
        <v>1</v>
      </c>
      <c r="AB49" s="398">
        <v>1</v>
      </c>
      <c r="AC49" s="398">
        <v>1.0414188224047165</v>
      </c>
      <c r="AD49" s="398">
        <v>1.0086301656283152</v>
      </c>
      <c r="AE49" s="398">
        <v>1.0416851799800415</v>
      </c>
      <c r="AF49" s="398">
        <v>1.0006544434738196</v>
      </c>
      <c r="AG49" s="398">
        <v>1.0039693278494386</v>
      </c>
      <c r="AH49" s="398">
        <v>1.0144329103354708</v>
      </c>
      <c r="AI49" s="398">
        <v>1.0002759933433369</v>
      </c>
      <c r="AJ49" s="398">
        <v>1.0128004429501896</v>
      </c>
      <c r="AK49" s="398">
        <v>1.0030238508824738</v>
      </c>
      <c r="AL49" s="398">
        <v>1.0130741989954659</v>
      </c>
      <c r="AM49" s="398">
        <v>1.0144329103354708</v>
      </c>
      <c r="AN49" s="398">
        <v>1.0158940999701722</v>
      </c>
      <c r="AO49" s="398">
        <v>1.0218258065842454</v>
      </c>
      <c r="AP49" s="398">
        <v>1.014199223592785</v>
      </c>
      <c r="AQ49" s="398">
        <v>1.0432263866137006</v>
      </c>
      <c r="AR49" s="536">
        <v>1.0191547037567767</v>
      </c>
      <c r="AS49" s="398">
        <v>1.0076004036261208</v>
      </c>
      <c r="AT49" s="398">
        <v>1.0082230803184018</v>
      </c>
      <c r="AU49" s="398">
        <v>1.0007233410991019</v>
      </c>
      <c r="AV49" s="398">
        <v>1.0012560247062106</v>
      </c>
      <c r="AW49" s="398">
        <v>1.0054898653378548</v>
      </c>
      <c r="AX49" s="398">
        <v>1.0079545205642177</v>
      </c>
      <c r="AY49" s="398">
        <v>1.0191547037567767</v>
      </c>
      <c r="AZ49" s="398">
        <v>1.0416851799800415</v>
      </c>
      <c r="BA49" s="398">
        <v>1.0006544434738196</v>
      </c>
      <c r="BB49" s="398">
        <v>1.0002759933433369</v>
      </c>
      <c r="BC49" s="398">
        <v>1.0128004429501896</v>
      </c>
      <c r="BD49" s="398">
        <v>1.0130741989954659</v>
      </c>
      <c r="BE49" s="2">
        <v>1.0223788397940612</v>
      </c>
      <c r="BF49" s="2">
        <v>1.0377125468547683</v>
      </c>
      <c r="BG49" s="2">
        <v>1.0380883407166155</v>
      </c>
      <c r="BH49" s="2">
        <v>1.0397267037308939</v>
      </c>
      <c r="BI49" s="2">
        <v>1.040544223523465</v>
      </c>
      <c r="BJ49" s="2">
        <v>1.0333483513651327</v>
      </c>
      <c r="BK49" s="2">
        <v>1</v>
      </c>
      <c r="BL49" s="2">
        <v>1.0171909832960002</v>
      </c>
      <c r="BM49" s="2">
        <v>1</v>
      </c>
      <c r="BN49" s="2">
        <v>1.0155056080799998</v>
      </c>
      <c r="BO49" s="2">
        <v>1.0151125337920002</v>
      </c>
      <c r="BP49" s="2">
        <v>1.0178337291763198</v>
      </c>
      <c r="BQ49" s="2">
        <v>1.0675634540033159</v>
      </c>
      <c r="BR49" s="2">
        <v>1.0618360567329281</v>
      </c>
      <c r="BS49" s="2">
        <v>1.0540595328644813</v>
      </c>
      <c r="BT49" s="2">
        <v>1.052355858765943</v>
      </c>
      <c r="BU49" s="2">
        <v>1.0301004861517951</v>
      </c>
      <c r="BV49" s="2">
        <v>1</v>
      </c>
      <c r="BW49" s="2">
        <v>1.0071707200000002</v>
      </c>
      <c r="BX49" s="2">
        <v>1.0003868002728016</v>
      </c>
      <c r="BY49" s="2">
        <v>1.0116828399999998</v>
      </c>
      <c r="BZ49" s="2">
        <v>1.0006301913474653</v>
      </c>
      <c r="CA49" s="2">
        <v>1.0066539999999999</v>
      </c>
      <c r="CB49" s="2">
        <v>1.0003589275575147</v>
      </c>
      <c r="CC49" s="2">
        <v>1.0150999999999999</v>
      </c>
      <c r="CD49" s="2">
        <v>1.0240704507999996</v>
      </c>
    </row>
    <row r="50" spans="1:82" s="2" customFormat="1">
      <c r="A50" s="32">
        <v>2012</v>
      </c>
      <c r="B50" s="398">
        <v>1.017884252580572</v>
      </c>
      <c r="C50" s="398">
        <v>1.0383793582977057</v>
      </c>
      <c r="D50" s="398">
        <v>1.0092528526628242</v>
      </c>
      <c r="E50" s="398">
        <v>1.029174851394294</v>
      </c>
      <c r="F50" s="398">
        <v>1.0257942251660954</v>
      </c>
      <c r="G50" s="398">
        <v>1.0223126385067831</v>
      </c>
      <c r="H50" s="398">
        <v>1.0399764967913976</v>
      </c>
      <c r="I50" s="398">
        <v>1.0624510642916432</v>
      </c>
      <c r="J50" s="398">
        <v>1</v>
      </c>
      <c r="K50" s="398">
        <v>1.0317871338394269</v>
      </c>
      <c r="L50" s="398">
        <v>1.0035668644962268</v>
      </c>
      <c r="M50" s="398">
        <v>1</v>
      </c>
      <c r="N50" s="398">
        <v>1.0198323703579675</v>
      </c>
      <c r="O50" s="398">
        <v>1.0039795004673888</v>
      </c>
      <c r="P50" s="398">
        <v>1.015844301709693</v>
      </c>
      <c r="Q50" s="398">
        <v>1.0245388433968654</v>
      </c>
      <c r="R50" s="398">
        <v>1.0008355238015769</v>
      </c>
      <c r="S50" s="398">
        <v>1.0009443008963612</v>
      </c>
      <c r="T50" s="398">
        <v>1.0024770566088423</v>
      </c>
      <c r="U50" s="398">
        <v>1.0188031314908321</v>
      </c>
      <c r="V50" s="398">
        <v>1.0290747940889153</v>
      </c>
      <c r="W50" s="398">
        <v>1.0081263454550935</v>
      </c>
      <c r="X50" s="398">
        <v>1.0411975029946823</v>
      </c>
      <c r="Y50" s="398">
        <v>1.0043772245399856</v>
      </c>
      <c r="Z50" s="398">
        <v>1.0044984306785327</v>
      </c>
      <c r="AA50" s="398">
        <v>1</v>
      </c>
      <c r="AB50" s="398">
        <v>1</v>
      </c>
      <c r="AC50" s="398">
        <v>1.0383221278792736</v>
      </c>
      <c r="AD50" s="398">
        <v>1.007364170655215</v>
      </c>
      <c r="AE50" s="398">
        <v>1.0383793582977057</v>
      </c>
      <c r="AF50" s="398">
        <v>1.0005245614701461</v>
      </c>
      <c r="AG50" s="398">
        <v>1.0031027004216491</v>
      </c>
      <c r="AH50" s="398">
        <v>1.0124603860887977</v>
      </c>
      <c r="AI50" s="398">
        <v>1.0006755081697354</v>
      </c>
      <c r="AJ50" s="398">
        <v>1.0124417263476417</v>
      </c>
      <c r="AK50" s="398">
        <v>1.0029138847745813</v>
      </c>
      <c r="AL50" s="398">
        <v>1.0127078107178933</v>
      </c>
      <c r="AM50" s="398">
        <v>1.0124603860887977</v>
      </c>
      <c r="AN50" s="398">
        <v>1.0103629165761521</v>
      </c>
      <c r="AO50" s="398">
        <v>1.0209176090567671</v>
      </c>
      <c r="AP50" s="398">
        <v>1.0129711332350337</v>
      </c>
      <c r="AQ50" s="398">
        <v>1.0392814636165448</v>
      </c>
      <c r="AR50" s="536">
        <v>1.0177632646855594</v>
      </c>
      <c r="AS50" s="398">
        <v>1.0039795004673888</v>
      </c>
      <c r="AT50" s="398">
        <v>1.0043772245399856</v>
      </c>
      <c r="AU50" s="398">
        <v>1.0008355238015769</v>
      </c>
      <c r="AV50" s="398">
        <v>1.0009443008963612</v>
      </c>
      <c r="AW50" s="398">
        <v>1.0044984306785327</v>
      </c>
      <c r="AX50" s="398">
        <v>1.0069886570913804</v>
      </c>
      <c r="AY50" s="398">
        <v>1.0177632646855594</v>
      </c>
      <c r="AZ50" s="398">
        <v>1.0383793582977057</v>
      </c>
      <c r="BA50" s="398">
        <v>1.0005245614701461</v>
      </c>
      <c r="BB50" s="398">
        <v>1.0006755081697354</v>
      </c>
      <c r="BC50" s="398">
        <v>1.0124417263476417</v>
      </c>
      <c r="BD50" s="398">
        <v>1.0127078107178933</v>
      </c>
      <c r="BE50" s="2">
        <v>1.0223788397940607</v>
      </c>
      <c r="BF50" s="2">
        <v>1.0377125468547683</v>
      </c>
      <c r="BG50" s="2">
        <v>1.0380883407166157</v>
      </c>
      <c r="BH50" s="2">
        <v>1.0397267037308939</v>
      </c>
      <c r="BI50" s="2">
        <v>1.040544223523465</v>
      </c>
      <c r="BJ50" s="2">
        <v>1.0333483513651325</v>
      </c>
      <c r="BK50" s="2">
        <v>1</v>
      </c>
      <c r="BL50" s="2">
        <v>1.0171909832960002</v>
      </c>
      <c r="BM50" s="2">
        <v>1</v>
      </c>
      <c r="BN50" s="2">
        <v>1.0155056080799998</v>
      </c>
      <c r="BO50" s="2">
        <v>1.0151125337919997</v>
      </c>
      <c r="BP50" s="2">
        <v>1.01783372917632</v>
      </c>
      <c r="BQ50" s="2">
        <v>1.0675634540033161</v>
      </c>
      <c r="BR50" s="2">
        <v>1.0618360567329279</v>
      </c>
      <c r="BS50" s="2">
        <v>1.0540595328644813</v>
      </c>
      <c r="BT50" s="2">
        <v>1.052355858765943</v>
      </c>
      <c r="BU50" s="2">
        <v>1.0301004861517953</v>
      </c>
      <c r="BV50" s="2">
        <v>1</v>
      </c>
      <c r="BW50" s="2">
        <v>1.00717072</v>
      </c>
      <c r="BX50" s="2">
        <v>1.0003846596230441</v>
      </c>
      <c r="BY50" s="2">
        <v>1.0116828400000002</v>
      </c>
      <c r="BZ50" s="2">
        <v>1.0006267037104342</v>
      </c>
      <c r="CA50" s="2">
        <v>1.0066540000000002</v>
      </c>
      <c r="CB50" s="2">
        <v>1.0003569411623567</v>
      </c>
      <c r="CC50" s="2">
        <v>1.0151000000000001</v>
      </c>
      <c r="CD50" s="2">
        <v>1.0240704508</v>
      </c>
    </row>
    <row r="51" spans="1:82" s="2" customFormat="1">
      <c r="A51" s="32">
        <v>2013</v>
      </c>
      <c r="B51" s="398">
        <v>1.0133842016594643</v>
      </c>
      <c r="C51" s="398">
        <v>1.0373214314776997</v>
      </c>
      <c r="D51" s="398">
        <v>1.0097378045218448</v>
      </c>
      <c r="E51" s="398">
        <v>1.0249338258622045</v>
      </c>
      <c r="F51" s="398">
        <v>1.0250750690903798</v>
      </c>
      <c r="G51" s="398">
        <v>1.0210744956858477</v>
      </c>
      <c r="H51" s="398">
        <v>1.0396786103116042</v>
      </c>
      <c r="I51" s="398">
        <v>1.0565320658653437</v>
      </c>
      <c r="J51" s="398">
        <v>1</v>
      </c>
      <c r="K51" s="398">
        <v>1.0290712949926804</v>
      </c>
      <c r="L51" s="398">
        <v>1.0025177966802172</v>
      </c>
      <c r="M51" s="398">
        <v>1</v>
      </c>
      <c r="N51" s="398">
        <v>1.0195470416578911</v>
      </c>
      <c r="O51" s="398">
        <v>1.0041373071155943</v>
      </c>
      <c r="P51" s="398">
        <v>1.0115260705018907</v>
      </c>
      <c r="Q51" s="398">
        <v>1.0225815200589508</v>
      </c>
      <c r="R51" s="398">
        <v>1.0005614753558931</v>
      </c>
      <c r="S51" s="398">
        <v>1.0011450101857067</v>
      </c>
      <c r="T51" s="398">
        <v>1.0027489151294064</v>
      </c>
      <c r="U51" s="398">
        <v>1.0185572513611572</v>
      </c>
      <c r="V51" s="398">
        <v>1.0285720385246078</v>
      </c>
      <c r="W51" s="398">
        <v>1.009181732198714</v>
      </c>
      <c r="X51" s="398">
        <v>1.0404788155962406</v>
      </c>
      <c r="Y51" s="398">
        <v>1.0044972369564995</v>
      </c>
      <c r="Z51" s="398">
        <v>1.0045021846781765</v>
      </c>
      <c r="AA51" s="398">
        <v>1</v>
      </c>
      <c r="AB51" s="398">
        <v>1</v>
      </c>
      <c r="AC51" s="398">
        <v>1.0311405066686483</v>
      </c>
      <c r="AD51" s="398">
        <v>1.0078336188966128</v>
      </c>
      <c r="AE51" s="398">
        <v>1.0373214314776997</v>
      </c>
      <c r="AF51" s="398">
        <v>1.0005671352530352</v>
      </c>
      <c r="AG51" s="398">
        <v>1.0035951447747793</v>
      </c>
      <c r="AH51" s="398">
        <v>1.0117245396767678</v>
      </c>
      <c r="AI51" s="398">
        <v>1.0005691651939275</v>
      </c>
      <c r="AJ51" s="398">
        <v>1.0090508384449925</v>
      </c>
      <c r="AK51" s="398">
        <v>1.0031220320188645</v>
      </c>
      <c r="AL51" s="398">
        <v>1.0092444037574413</v>
      </c>
      <c r="AM51" s="398">
        <v>1.0117245396767678</v>
      </c>
      <c r="AN51" s="398">
        <v>1.0091699303712867</v>
      </c>
      <c r="AO51" s="398">
        <v>1.0180422586267139</v>
      </c>
      <c r="AP51" s="398">
        <v>1.0118147769262851</v>
      </c>
      <c r="AQ51" s="398">
        <v>1.038749886497156</v>
      </c>
      <c r="AR51" s="536">
        <v>1.0132688367379501</v>
      </c>
      <c r="AS51" s="398">
        <v>1.0041373071155943</v>
      </c>
      <c r="AT51" s="398">
        <v>1.0044972369564995</v>
      </c>
      <c r="AU51" s="398">
        <v>1.0005614753558931</v>
      </c>
      <c r="AV51" s="398">
        <v>1.0011450101857067</v>
      </c>
      <c r="AW51" s="398">
        <v>1.0045021846781765</v>
      </c>
      <c r="AX51" s="398">
        <v>1.0078962896908941</v>
      </c>
      <c r="AY51" s="398">
        <v>1.0132688367379501</v>
      </c>
      <c r="AZ51" s="398">
        <v>1.0373214314776997</v>
      </c>
      <c r="BA51" s="398">
        <v>1.0005671352530352</v>
      </c>
      <c r="BB51" s="398">
        <v>1.0005691651939275</v>
      </c>
      <c r="BC51" s="398">
        <v>1.0090508384449925</v>
      </c>
      <c r="BD51" s="398">
        <v>1.0092444037574413</v>
      </c>
      <c r="BE51" s="2">
        <v>1.022378839794061</v>
      </c>
      <c r="BF51" s="2">
        <v>1.0377125468547683</v>
      </c>
      <c r="BG51" s="2">
        <v>1.0380883407166157</v>
      </c>
      <c r="BH51" s="2">
        <v>1.0397267037308942</v>
      </c>
      <c r="BI51" s="2">
        <v>1.040544223523465</v>
      </c>
      <c r="BJ51" s="2">
        <v>1.0333483513651327</v>
      </c>
      <c r="BK51" s="2">
        <v>1</v>
      </c>
      <c r="BL51" s="2">
        <v>1.017190983296</v>
      </c>
      <c r="BM51" s="2">
        <v>1</v>
      </c>
      <c r="BN51" s="2">
        <v>1.01550560808</v>
      </c>
      <c r="BO51" s="2">
        <v>1.0151125337919999</v>
      </c>
      <c r="BP51" s="2">
        <v>1.01783372917632</v>
      </c>
      <c r="BQ51" s="2">
        <v>1.0675634540033161</v>
      </c>
      <c r="BR51" s="2">
        <v>1.0618360567329284</v>
      </c>
      <c r="BS51" s="2">
        <v>1.0540595328644813</v>
      </c>
      <c r="BT51" s="2">
        <v>1.0523558587659427</v>
      </c>
      <c r="BU51" s="2">
        <v>1.0301004861517955</v>
      </c>
      <c r="BV51" s="2">
        <v>1</v>
      </c>
      <c r="BW51" s="2">
        <v>1.00717072</v>
      </c>
      <c r="BX51" s="2">
        <v>1.0003825301521594</v>
      </c>
      <c r="BY51" s="2">
        <v>1.01168284</v>
      </c>
      <c r="BZ51" s="2">
        <v>1.0006232342864947</v>
      </c>
      <c r="CA51" s="2">
        <v>1.0066540000000002</v>
      </c>
      <c r="CB51" s="2">
        <v>1.0003549651405255</v>
      </c>
      <c r="CC51" s="2">
        <v>1.0150999999999999</v>
      </c>
      <c r="CD51" s="2">
        <v>1.0240704507999998</v>
      </c>
    </row>
    <row r="52" spans="1:82" s="2" customFormat="1">
      <c r="A52" s="714">
        <v>2014</v>
      </c>
      <c r="B52" s="398">
        <v>1.0127325908430413</v>
      </c>
      <c r="C52" s="398">
        <v>1.0366882301160674</v>
      </c>
      <c r="D52" s="398">
        <v>1.0076928001145828</v>
      </c>
      <c r="E52" s="398">
        <v>1.0229882952708065</v>
      </c>
      <c r="F52" s="398">
        <v>1.0240154952454366</v>
      </c>
      <c r="G52" s="398">
        <v>1.0193890523279245</v>
      </c>
      <c r="H52" s="398">
        <v>1.0401414356162966</v>
      </c>
      <c r="I52" s="398">
        <v>1.0497613228048566</v>
      </c>
      <c r="J52" s="398">
        <v>1</v>
      </c>
      <c r="K52" s="398">
        <v>1.0242596078911776</v>
      </c>
      <c r="L52" s="398">
        <v>1.0019249353998083</v>
      </c>
      <c r="M52" s="398">
        <v>1</v>
      </c>
      <c r="N52" s="398">
        <v>1.0189530244236151</v>
      </c>
      <c r="O52" s="398">
        <v>1.003252096445628</v>
      </c>
      <c r="P52" s="398">
        <v>1.0098346470441486</v>
      </c>
      <c r="Q52" s="398">
        <v>1.0206634153372678</v>
      </c>
      <c r="R52" s="398">
        <v>1.0004288727830941</v>
      </c>
      <c r="S52" s="398">
        <v>1.0008921695890607</v>
      </c>
      <c r="T52" s="398">
        <v>1.0024975476635518</v>
      </c>
      <c r="U52" s="398">
        <v>1.0168536266529364</v>
      </c>
      <c r="V52" s="398">
        <v>1.0274749809464476</v>
      </c>
      <c r="W52" s="398">
        <v>1.0078940871771924</v>
      </c>
      <c r="X52" s="398">
        <v>1.0407818721758548</v>
      </c>
      <c r="Y52" s="398">
        <v>1.0035612549753179</v>
      </c>
      <c r="Z52" s="398">
        <v>1.0033679277283516</v>
      </c>
      <c r="AA52" s="398">
        <v>1</v>
      </c>
      <c r="AB52" s="398">
        <v>1</v>
      </c>
      <c r="AC52" s="398">
        <v>1.0296318262083526</v>
      </c>
      <c r="AD52" s="398">
        <v>1.0057662191264016</v>
      </c>
      <c r="AE52" s="398">
        <v>1.0366882301160674</v>
      </c>
      <c r="AF52" s="398">
        <v>1.0004943294753601</v>
      </c>
      <c r="AG52" s="398">
        <v>1.002674990092262</v>
      </c>
      <c r="AH52" s="398">
        <v>1.00978565446593</v>
      </c>
      <c r="AI52" s="398">
        <v>1.0004573383674307</v>
      </c>
      <c r="AJ52" s="398">
        <v>1.0072223802653448</v>
      </c>
      <c r="AK52" s="398">
        <v>1.0021731594633942</v>
      </c>
      <c r="AL52" s="398">
        <v>1.0089854431983631</v>
      </c>
      <c r="AM52" s="398">
        <v>1.00978565446593</v>
      </c>
      <c r="AN52" s="398">
        <v>1.0083399014042533</v>
      </c>
      <c r="AO52" s="398">
        <v>1.0155816245396703</v>
      </c>
      <c r="AP52" s="398">
        <v>1.009912270627745</v>
      </c>
      <c r="AQ52" s="398">
        <v>1.0433331667690775</v>
      </c>
      <c r="AR52" s="536">
        <v>1.0125960405039853</v>
      </c>
      <c r="AS52" s="398">
        <v>1.003252096445628</v>
      </c>
      <c r="AT52" s="398">
        <v>1.0035612549753179</v>
      </c>
      <c r="AU52" s="398">
        <v>1.0004288727830941</v>
      </c>
      <c r="AV52" s="398">
        <v>1.0008921695890607</v>
      </c>
      <c r="AW52" s="398">
        <v>1.0033679277283516</v>
      </c>
      <c r="AX52" s="398">
        <v>1.0067889149723854</v>
      </c>
      <c r="AY52" s="398">
        <v>1.0125960405039853</v>
      </c>
      <c r="AZ52" s="398">
        <v>1.0366882301160674</v>
      </c>
      <c r="BA52" s="398">
        <v>1.0004943294753601</v>
      </c>
      <c r="BB52" s="398">
        <v>1.0004573383674307</v>
      </c>
      <c r="BC52" s="398">
        <v>1.0072223802653448</v>
      </c>
      <c r="BD52" s="398">
        <v>1.0089854431983631</v>
      </c>
      <c r="BE52" s="2">
        <v>1.022378839794061</v>
      </c>
      <c r="BF52" s="2">
        <v>1.0377125468547683</v>
      </c>
      <c r="BG52" s="2">
        <v>1.0380883407166162</v>
      </c>
      <c r="BH52" s="2">
        <v>1.0397267037308939</v>
      </c>
      <c r="BI52" s="2">
        <v>1.040544223523465</v>
      </c>
      <c r="BJ52" s="2">
        <v>1.0333483513651329</v>
      </c>
      <c r="BK52" s="2">
        <v>1</v>
      </c>
      <c r="BL52" s="2">
        <v>1.017190983296</v>
      </c>
      <c r="BM52" s="2">
        <v>1</v>
      </c>
      <c r="BN52" s="2">
        <v>1.01550560808</v>
      </c>
      <c r="BO52" s="2">
        <v>1.0151125337919999</v>
      </c>
      <c r="BP52" s="2">
        <v>1.01783372917632</v>
      </c>
      <c r="BQ52" s="2">
        <v>1.0675634540033163</v>
      </c>
      <c r="BR52" s="2">
        <v>1.0618360567329281</v>
      </c>
      <c r="BS52" s="2">
        <v>1.0540595328644815</v>
      </c>
      <c r="BT52" s="2">
        <v>1.0523558587659427</v>
      </c>
      <c r="BU52" s="2">
        <v>1.0301004861517953</v>
      </c>
      <c r="BV52" s="2">
        <v>1</v>
      </c>
      <c r="BW52" s="2">
        <v>1.0071707200000002</v>
      </c>
      <c r="BX52" s="2">
        <v>1.0003804118091488</v>
      </c>
      <c r="BY52" s="2">
        <v>1.01168284</v>
      </c>
      <c r="BZ52" s="2">
        <v>1.0006197829925578</v>
      </c>
      <c r="CA52" s="2">
        <v>1.0066540000000002</v>
      </c>
      <c r="CB52" s="2">
        <v>1.0003529994446967</v>
      </c>
      <c r="CC52" s="2">
        <v>1.0150999999999999</v>
      </c>
      <c r="CD52" s="2">
        <v>1.0240704507999998</v>
      </c>
    </row>
    <row r="53" spans="1:82" s="2" customFormat="1">
      <c r="A53" s="31">
        <v>2015</v>
      </c>
      <c r="B53" s="398">
        <v>1.0141339435475596</v>
      </c>
      <c r="C53" s="398">
        <v>1.0530694264959755</v>
      </c>
      <c r="D53" s="398">
        <v>1.0084765111510032</v>
      </c>
      <c r="E53" s="398">
        <v>1.0271196574431165</v>
      </c>
      <c r="F53" s="398">
        <v>1.0291249936648963</v>
      </c>
      <c r="G53" s="398">
        <v>1.0224419228332091</v>
      </c>
      <c r="H53" s="398">
        <v>1.0478370364326219</v>
      </c>
      <c r="I53" s="398">
        <v>1.0535973298052825</v>
      </c>
      <c r="J53" s="398">
        <v>1</v>
      </c>
      <c r="K53" s="398">
        <v>1.0249228877949772</v>
      </c>
      <c r="L53" s="398">
        <v>1.002058228949759</v>
      </c>
      <c r="M53" s="398">
        <v>1</v>
      </c>
      <c r="N53" s="398">
        <v>1.0219669571797183</v>
      </c>
      <c r="O53" s="398">
        <v>1.003256194594544</v>
      </c>
      <c r="P53" s="398">
        <v>1.0102814858130196</v>
      </c>
      <c r="Q53" s="398">
        <v>1.0244996325431273</v>
      </c>
      <c r="R53" s="398">
        <v>1.0004680914055155</v>
      </c>
      <c r="S53" s="398">
        <v>1.0008528508236929</v>
      </c>
      <c r="T53" s="398">
        <v>1.0026190079695194</v>
      </c>
      <c r="U53" s="398">
        <v>1.0191815864481384</v>
      </c>
      <c r="V53" s="398">
        <v>1.0345724005544401</v>
      </c>
      <c r="W53" s="398">
        <v>1.0091635056203407</v>
      </c>
      <c r="X53" s="398">
        <v>1.0474454827103332</v>
      </c>
      <c r="Y53" s="398">
        <v>1.0035617505010634</v>
      </c>
      <c r="Z53" s="398">
        <v>1.0036281906339612</v>
      </c>
      <c r="AA53" s="398">
        <v>1</v>
      </c>
      <c r="AB53" s="398">
        <v>1</v>
      </c>
      <c r="AC53" s="398">
        <v>1.0412778929324424</v>
      </c>
      <c r="AD53" s="398">
        <v>1.0062275425754599</v>
      </c>
      <c r="AE53" s="398">
        <v>1.0530694264959755</v>
      </c>
      <c r="AF53" s="398">
        <v>1.0005209587289359</v>
      </c>
      <c r="AG53" s="398">
        <v>1.0024403280555312</v>
      </c>
      <c r="AH53" s="398">
        <v>1.011596874109232</v>
      </c>
      <c r="AI53" s="398">
        <v>1.0005225653236476</v>
      </c>
      <c r="AJ53" s="398">
        <v>1.0069333194167351</v>
      </c>
      <c r="AK53" s="398">
        <v>1.0025904877543281</v>
      </c>
      <c r="AL53" s="398">
        <v>1.0091864768075218</v>
      </c>
      <c r="AM53" s="398">
        <v>1.011596874109232</v>
      </c>
      <c r="AN53" s="398">
        <v>1.0095767494145906</v>
      </c>
      <c r="AO53" s="398">
        <v>1.0196188168127915</v>
      </c>
      <c r="AP53" s="398">
        <v>1.0108430900590208</v>
      </c>
      <c r="AQ53" s="398">
        <v>1.0580943263817031</v>
      </c>
      <c r="AR53" s="536">
        <v>1.0140044135487669</v>
      </c>
      <c r="AS53" s="398">
        <v>1.003256194594544</v>
      </c>
      <c r="AT53" s="398">
        <v>1.0035617505010634</v>
      </c>
      <c r="AU53" s="398">
        <v>1.0004680914055155</v>
      </c>
      <c r="AV53" s="398">
        <v>1.0008528508236929</v>
      </c>
      <c r="AW53" s="398">
        <v>1.0036281906339612</v>
      </c>
      <c r="AX53" s="398">
        <v>1.0078806148334931</v>
      </c>
      <c r="AY53" s="398">
        <v>1.0140044135487669</v>
      </c>
      <c r="AZ53" s="398">
        <v>1.0530694264959755</v>
      </c>
      <c r="BA53" s="398">
        <v>1.0005209587289359</v>
      </c>
      <c r="BB53" s="398">
        <v>1.0005225653236476</v>
      </c>
      <c r="BC53" s="398">
        <v>1.0069333194167351</v>
      </c>
      <c r="BD53" s="398">
        <v>1.0091864768075218</v>
      </c>
      <c r="BE53" s="2">
        <v>1.022378839794061</v>
      </c>
      <c r="BF53" s="2">
        <v>1.0377125468547683</v>
      </c>
      <c r="BG53" s="2">
        <v>1.0380883407166157</v>
      </c>
      <c r="BH53" s="2">
        <v>1.0397267037308939</v>
      </c>
      <c r="BI53" s="2">
        <v>1.0405442235234652</v>
      </c>
      <c r="BJ53" s="2">
        <v>1.0333483513651327</v>
      </c>
      <c r="BK53" s="2">
        <v>1</v>
      </c>
      <c r="BL53" s="2">
        <v>1.0171909832960002</v>
      </c>
      <c r="BM53" s="2">
        <v>1</v>
      </c>
      <c r="BN53" s="2">
        <v>1.01550560808</v>
      </c>
      <c r="BO53" s="2">
        <v>1.0151125337919999</v>
      </c>
      <c r="BP53" s="2">
        <v>1.01783372917632</v>
      </c>
      <c r="BQ53" s="2">
        <v>1.0675634540033156</v>
      </c>
      <c r="BR53" s="2">
        <v>1.0618360567329281</v>
      </c>
      <c r="BS53" s="2">
        <v>1.0540595328644813</v>
      </c>
      <c r="BT53" s="2">
        <v>1.052355858765943</v>
      </c>
      <c r="BU53" s="2">
        <v>1.0301004861517953</v>
      </c>
      <c r="BV53" s="2">
        <v>1</v>
      </c>
      <c r="BW53" s="2">
        <v>1.00717072</v>
      </c>
      <c r="BX53" s="2">
        <v>1.000378304543164</v>
      </c>
      <c r="BY53" s="2">
        <v>1.01168284</v>
      </c>
      <c r="BZ53" s="2">
        <v>1.0006163497457798</v>
      </c>
      <c r="CA53" s="2">
        <v>1.0066540000000002</v>
      </c>
      <c r="CB53" s="2">
        <v>1.0003510440276868</v>
      </c>
      <c r="CC53" s="2">
        <v>1.0151000000000001</v>
      </c>
      <c r="CD53" s="2">
        <v>1.0240704508</v>
      </c>
    </row>
    <row r="54" spans="1:82" s="2" customFormat="1">
      <c r="A54" s="32">
        <v>2016</v>
      </c>
      <c r="B54" s="398">
        <v>1.0200712410084891</v>
      </c>
      <c r="C54" s="398">
        <v>1.0613024955238683</v>
      </c>
      <c r="D54" s="398">
        <v>1.0118057322145884</v>
      </c>
      <c r="E54" s="398">
        <v>1.0359683939403028</v>
      </c>
      <c r="F54" s="398">
        <v>1.0354272558518189</v>
      </c>
      <c r="G54" s="398">
        <v>1.0279127498999823</v>
      </c>
      <c r="H54" s="398">
        <v>1.0552928640658126</v>
      </c>
      <c r="I54" s="398">
        <v>1.0610642316185002</v>
      </c>
      <c r="J54" s="398">
        <v>1</v>
      </c>
      <c r="K54" s="398">
        <v>1.0353962441793949</v>
      </c>
      <c r="L54" s="398">
        <v>1.002897266295558</v>
      </c>
      <c r="M54" s="398">
        <v>1</v>
      </c>
      <c r="N54" s="398">
        <v>1.0312718174025721</v>
      </c>
      <c r="O54" s="398">
        <v>1.0046915643028176</v>
      </c>
      <c r="P54" s="398">
        <v>1.0133791317254401</v>
      </c>
      <c r="Q54" s="398">
        <v>1.0307665351041158</v>
      </c>
      <c r="R54" s="398">
        <v>1.0006597826673014</v>
      </c>
      <c r="S54" s="398">
        <v>1.0012011151264297</v>
      </c>
      <c r="T54" s="398">
        <v>1.003622960562603</v>
      </c>
      <c r="U54" s="398">
        <v>1.0236705259048708</v>
      </c>
      <c r="V54" s="398">
        <v>1.0417833118165458</v>
      </c>
      <c r="W54" s="398">
        <v>1.0119689875328481</v>
      </c>
      <c r="X54" s="398">
        <v>1.0554326612168428</v>
      </c>
      <c r="Y54" s="398">
        <v>1.0049883700850486</v>
      </c>
      <c r="Z54" s="398">
        <v>1.0051008270232136</v>
      </c>
      <c r="AA54" s="398">
        <v>1</v>
      </c>
      <c r="AB54" s="398">
        <v>1</v>
      </c>
      <c r="AC54" s="398">
        <v>1.0491000220105975</v>
      </c>
      <c r="AD54" s="398">
        <v>1.0083022845916731</v>
      </c>
      <c r="AE54" s="398">
        <v>1.0613024955238683</v>
      </c>
      <c r="AF54" s="398">
        <v>1.0007216825812331</v>
      </c>
      <c r="AG54" s="398">
        <v>1.0034385282901583</v>
      </c>
      <c r="AH54" s="398">
        <v>1.0154408632418384</v>
      </c>
      <c r="AI54" s="398">
        <v>1.0007430033158662</v>
      </c>
      <c r="AJ54" s="398">
        <v>1.0088158049181573</v>
      </c>
      <c r="AK54" s="398">
        <v>1.0036354894588175</v>
      </c>
      <c r="AL54" s="398">
        <v>1.0119453401807494</v>
      </c>
      <c r="AM54" s="398">
        <v>1.0154408632418384</v>
      </c>
      <c r="AN54" s="398">
        <v>1.0136198919123736</v>
      </c>
      <c r="AO54" s="398">
        <v>1.0304824523497134</v>
      </c>
      <c r="AP54" s="398">
        <v>1.0135513470554041</v>
      </c>
      <c r="AQ54" s="398">
        <v>1.0662358555646891</v>
      </c>
      <c r="AR54" s="536">
        <v>1.0199152498851607</v>
      </c>
      <c r="AS54" s="398">
        <v>1.0046915643028176</v>
      </c>
      <c r="AT54" s="398">
        <v>1.0049883700850486</v>
      </c>
      <c r="AU54" s="398">
        <v>1.0006597826673014</v>
      </c>
      <c r="AV54" s="398">
        <v>1.0012011151264297</v>
      </c>
      <c r="AW54" s="398">
        <v>1.0051008270232136</v>
      </c>
      <c r="AX54" s="398">
        <v>1.0102933292782494</v>
      </c>
      <c r="AY54" s="398">
        <v>1.0199152498851607</v>
      </c>
      <c r="AZ54" s="398">
        <v>1.0613024955238683</v>
      </c>
      <c r="BA54" s="398">
        <v>1.0007216825812331</v>
      </c>
      <c r="BB54" s="398">
        <v>1.0007430033158662</v>
      </c>
      <c r="BC54" s="398">
        <v>1.0088158049181573</v>
      </c>
      <c r="BD54" s="398">
        <v>1.0119453401807494</v>
      </c>
      <c r="BE54" s="2">
        <v>1.022378839794061</v>
      </c>
      <c r="BF54" s="2">
        <v>1.0377125468547683</v>
      </c>
      <c r="BG54" s="2">
        <v>1.0380883407166157</v>
      </c>
      <c r="BH54" s="2">
        <v>1.0397267037308942</v>
      </c>
      <c r="BI54" s="2">
        <v>1.040544223523465</v>
      </c>
      <c r="BJ54" s="2">
        <v>1.0333483513651325</v>
      </c>
      <c r="BK54" s="2">
        <v>1</v>
      </c>
      <c r="BL54" s="2">
        <v>1.0171909832960002</v>
      </c>
      <c r="BM54" s="2">
        <v>1</v>
      </c>
      <c r="BN54" s="2">
        <v>1.0155056080799998</v>
      </c>
      <c r="BO54" s="2">
        <v>1.0151125337920002</v>
      </c>
      <c r="BP54" s="2">
        <v>1.0178337291763198</v>
      </c>
      <c r="BQ54" s="2">
        <v>1.0675634540033156</v>
      </c>
      <c r="BR54" s="2">
        <v>1.0618360567329281</v>
      </c>
      <c r="BS54" s="2">
        <v>1.0540595328644813</v>
      </c>
      <c r="BT54" s="2">
        <v>1.0523558587659425</v>
      </c>
      <c r="BU54" s="2">
        <v>1.0301004861517953</v>
      </c>
      <c r="BV54" s="2">
        <v>1</v>
      </c>
      <c r="BW54" s="2">
        <v>1.0071707200000002</v>
      </c>
      <c r="BX54" s="2">
        <v>1.0003762083035086</v>
      </c>
      <c r="BY54" s="2">
        <v>1.01168284</v>
      </c>
      <c r="BZ54" s="2">
        <v>1.0006129344635633</v>
      </c>
      <c r="CA54" s="2">
        <v>1.0066540000000002</v>
      </c>
      <c r="CB54" s="2">
        <v>1.0003490988424517</v>
      </c>
      <c r="CC54" s="2">
        <v>1.0150999999999999</v>
      </c>
      <c r="CD54" s="2">
        <v>1.0240704507999998</v>
      </c>
    </row>
    <row r="55" spans="1:82" s="2" customFormat="1">
      <c r="A55" s="32">
        <v>2017</v>
      </c>
      <c r="B55" s="398">
        <v>1.0213508115004142</v>
      </c>
      <c r="C55" s="398">
        <v>1.0646926635848166</v>
      </c>
      <c r="D55" s="398">
        <v>1.0134324303962616</v>
      </c>
      <c r="E55" s="398">
        <v>1.0392219403236966</v>
      </c>
      <c r="F55" s="398">
        <v>1.03856725967856</v>
      </c>
      <c r="G55" s="398">
        <v>1.0311449594635687</v>
      </c>
      <c r="H55" s="398">
        <v>1.0587524307784046</v>
      </c>
      <c r="I55" s="398">
        <v>1.0587524307784049</v>
      </c>
      <c r="J55" s="398">
        <v>1</v>
      </c>
      <c r="K55" s="398">
        <v>1.0338832762876886</v>
      </c>
      <c r="L55" s="398">
        <v>1.0035642647112102</v>
      </c>
      <c r="M55" s="398">
        <v>1</v>
      </c>
      <c r="N55" s="398">
        <v>1.0338832762876888</v>
      </c>
      <c r="O55" s="398">
        <v>1.005267473218731</v>
      </c>
      <c r="P55" s="398">
        <v>1.0152431625327658</v>
      </c>
      <c r="Q55" s="398">
        <v>1.0342599065479452</v>
      </c>
      <c r="R55" s="398">
        <v>1.0008086064377542</v>
      </c>
      <c r="S55" s="398">
        <v>1.0015224303752392</v>
      </c>
      <c r="T55" s="398">
        <v>1.00483807497686</v>
      </c>
      <c r="U55" s="398">
        <v>1.0267315213831183</v>
      </c>
      <c r="V55" s="398">
        <v>1.0451639086573001</v>
      </c>
      <c r="W55" s="398">
        <v>1.0137855401331979</v>
      </c>
      <c r="X55" s="398">
        <v>1.0586707780993649</v>
      </c>
      <c r="Y55" s="398">
        <v>1.005659053848214</v>
      </c>
      <c r="Z55" s="398">
        <v>1.0055035927544873</v>
      </c>
      <c r="AA55" s="398">
        <v>1</v>
      </c>
      <c r="AB55" s="398">
        <v>1</v>
      </c>
      <c r="AC55" s="398">
        <v>1.0527033357318683</v>
      </c>
      <c r="AD55" s="398">
        <v>1.0095994136240514</v>
      </c>
      <c r="AE55" s="398">
        <v>1.0646926635848166</v>
      </c>
      <c r="AF55" s="398">
        <v>1.0009224238920897</v>
      </c>
      <c r="AG55" s="398">
        <v>1.0044846011134643</v>
      </c>
      <c r="AH55" s="398">
        <v>1.0158055777513595</v>
      </c>
      <c r="AI55" s="398">
        <v>1.000906886399338</v>
      </c>
      <c r="AJ55" s="398">
        <v>1.0105041924858482</v>
      </c>
      <c r="AK55" s="398">
        <v>1.0044889451175547</v>
      </c>
      <c r="AL55" s="398">
        <v>1.0136125635785238</v>
      </c>
      <c r="AM55" s="398">
        <v>1.0158055777513595</v>
      </c>
      <c r="AN55" s="398">
        <v>1.0147571242401623</v>
      </c>
      <c r="AO55" s="398">
        <v>1.033611173538292</v>
      </c>
      <c r="AP55" s="398">
        <v>1.0158320699701475</v>
      </c>
      <c r="AQ55" s="398">
        <v>1.0696261693021218</v>
      </c>
      <c r="AR55" s="536">
        <v>1.0211861521486332</v>
      </c>
      <c r="AS55" s="398">
        <v>1.005267473218731</v>
      </c>
      <c r="AT55" s="398">
        <v>1.005659053848214</v>
      </c>
      <c r="AU55" s="398">
        <v>1.0008086064377542</v>
      </c>
      <c r="AV55" s="398">
        <v>1.0015224303752392</v>
      </c>
      <c r="AW55" s="398">
        <v>1.0055035927544873</v>
      </c>
      <c r="AX55" s="398">
        <v>1.0118555645145502</v>
      </c>
      <c r="AY55" s="398">
        <v>1.0211861521486332</v>
      </c>
      <c r="AZ55" s="398">
        <v>1.0646926635848166</v>
      </c>
      <c r="BA55" s="398">
        <v>1.0009224238920897</v>
      </c>
      <c r="BB55" s="398">
        <v>1.000906886399338</v>
      </c>
      <c r="BC55" s="398">
        <v>1.0105041924858482</v>
      </c>
      <c r="BD55" s="398">
        <v>1.0136125635785238</v>
      </c>
      <c r="BE55" s="2">
        <v>1.0223788397940607</v>
      </c>
      <c r="BF55" s="2">
        <v>1.0377125468547685</v>
      </c>
      <c r="BG55" s="2">
        <v>1.0380883407166155</v>
      </c>
      <c r="BH55" s="2">
        <v>1.0397267037308942</v>
      </c>
      <c r="BI55" s="2">
        <v>1.040544223523465</v>
      </c>
      <c r="BJ55" s="2">
        <v>1.0333483513651329</v>
      </c>
      <c r="BK55" s="2">
        <v>1</v>
      </c>
      <c r="BL55" s="2">
        <v>1.0171909832960002</v>
      </c>
      <c r="BM55" s="2">
        <v>1</v>
      </c>
      <c r="BN55" s="2">
        <v>1.0155056080799998</v>
      </c>
      <c r="BO55" s="2">
        <v>1.0151125337919999</v>
      </c>
      <c r="BP55" s="2">
        <v>1.01783372917632</v>
      </c>
      <c r="BQ55" s="2">
        <v>1.0675634540033161</v>
      </c>
      <c r="BR55" s="2">
        <v>1.0618360567329281</v>
      </c>
      <c r="BS55" s="2">
        <v>1.0540595328644811</v>
      </c>
      <c r="BT55" s="2">
        <v>1.052355858765943</v>
      </c>
      <c r="BU55" s="2">
        <v>1.0301004861517955</v>
      </c>
      <c r="BV55" s="2">
        <v>1</v>
      </c>
      <c r="BW55" s="2">
        <v>1.00717072</v>
      </c>
      <c r="BX55" s="2">
        <v>1.0003741230396375</v>
      </c>
      <c r="BY55" s="2">
        <v>1.0116828400000002</v>
      </c>
      <c r="BZ55" s="2">
        <v>1.0006095370635584</v>
      </c>
      <c r="CA55" s="2">
        <v>1.0066539999999999</v>
      </c>
      <c r="CB55" s="2">
        <v>1.0003471638420893</v>
      </c>
      <c r="CC55" s="2">
        <v>1.0150999999999999</v>
      </c>
      <c r="CD55" s="2">
        <v>1.0240704508</v>
      </c>
    </row>
    <row r="56" spans="1:82" s="2" customFormat="1">
      <c r="A56" s="32">
        <v>2018</v>
      </c>
      <c r="B56" s="398">
        <v>1.0199934541419176</v>
      </c>
      <c r="C56" s="398">
        <v>1.0626533980700466</v>
      </c>
      <c r="D56" s="398">
        <v>1.0125530653983243</v>
      </c>
      <c r="E56" s="398">
        <v>1.0374836285127438</v>
      </c>
      <c r="F56" s="398">
        <v>1.0368930970330088</v>
      </c>
      <c r="G56" s="398">
        <v>1.029563349175322</v>
      </c>
      <c r="H56" s="398">
        <v>1.0567987468924867</v>
      </c>
      <c r="I56" s="398">
        <v>1.0567987468924869</v>
      </c>
      <c r="J56" s="398">
        <v>1</v>
      </c>
      <c r="K56" s="398">
        <v>1.0324867164999509</v>
      </c>
      <c r="L56" s="398">
        <v>1.0032861962400028</v>
      </c>
      <c r="M56" s="398">
        <v>1</v>
      </c>
      <c r="N56" s="398">
        <v>1.0324867164999507</v>
      </c>
      <c r="O56" s="398">
        <v>1.0041582486095413</v>
      </c>
      <c r="P56" s="398">
        <v>1.0141606775150271</v>
      </c>
      <c r="Q56" s="398">
        <v>1.0325075868796341</v>
      </c>
      <c r="R56" s="398">
        <v>1.0006887979395647</v>
      </c>
      <c r="S56" s="398">
        <v>1.0013774968967595</v>
      </c>
      <c r="T56" s="398">
        <v>1.0044557518125388</v>
      </c>
      <c r="U56" s="398">
        <v>1.0253197006686494</v>
      </c>
      <c r="V56" s="398">
        <v>1.0432956905291042</v>
      </c>
      <c r="W56" s="398">
        <v>1.0129183243989939</v>
      </c>
      <c r="X56" s="398">
        <v>1.0567303730032285</v>
      </c>
      <c r="Y56" s="398">
        <v>1.0044738196465481</v>
      </c>
      <c r="Z56" s="398">
        <v>1.0054851621254846</v>
      </c>
      <c r="AA56" s="398">
        <v>1</v>
      </c>
      <c r="AB56" s="398">
        <v>1</v>
      </c>
      <c r="AC56" s="398">
        <v>1.050686540993705</v>
      </c>
      <c r="AD56" s="398">
        <v>1.0088844342956269</v>
      </c>
      <c r="AE56" s="398">
        <v>1.0626533980700466</v>
      </c>
      <c r="AF56" s="398">
        <v>1.0009088751672888</v>
      </c>
      <c r="AG56" s="398">
        <v>1.0040832719726889</v>
      </c>
      <c r="AH56" s="398">
        <v>1.0148263753413969</v>
      </c>
      <c r="AI56" s="398">
        <v>1.0008529138144957</v>
      </c>
      <c r="AJ56" s="398">
        <v>1.0088739686885768</v>
      </c>
      <c r="AK56" s="398">
        <v>1.0040872256479316</v>
      </c>
      <c r="AL56" s="398">
        <v>1.0126300480984116</v>
      </c>
      <c r="AM56" s="398">
        <v>1.0148263753413969</v>
      </c>
      <c r="AN56" s="398">
        <v>1.0138024773342487</v>
      </c>
      <c r="AO56" s="398">
        <v>1.0320059434038769</v>
      </c>
      <c r="AP56" s="398">
        <v>1.0147872400388527</v>
      </c>
      <c r="AQ56" s="398">
        <v>1.0675888343795792</v>
      </c>
      <c r="AR56" s="536">
        <v>1.0198345114383369</v>
      </c>
      <c r="AS56" s="398">
        <v>1.0041582486095413</v>
      </c>
      <c r="AT56" s="398">
        <v>1.0044738196465481</v>
      </c>
      <c r="AU56" s="398">
        <v>1.0006887979395647</v>
      </c>
      <c r="AV56" s="398">
        <v>1.0013774968967595</v>
      </c>
      <c r="AW56" s="398">
        <v>1.0054851621254846</v>
      </c>
      <c r="AX56" s="398">
        <v>1.0111097589831348</v>
      </c>
      <c r="AY56" s="398">
        <v>1.0198345114383369</v>
      </c>
      <c r="AZ56" s="398">
        <v>1.0626533980700466</v>
      </c>
      <c r="BA56" s="398">
        <v>1.0009088751672888</v>
      </c>
      <c r="BB56" s="398">
        <v>1.0008529138144957</v>
      </c>
      <c r="BC56" s="398">
        <v>1.0088739686885768</v>
      </c>
      <c r="BD56" s="398">
        <v>1.0126300480984116</v>
      </c>
      <c r="BE56" s="2">
        <v>1.022378839794061</v>
      </c>
      <c r="BF56" s="2">
        <v>1.0377125468547685</v>
      </c>
      <c r="BG56" s="2">
        <v>1.0380883407166157</v>
      </c>
      <c r="BH56" s="2">
        <v>1.0397267037308942</v>
      </c>
      <c r="BI56" s="2">
        <v>1.0405442235234652</v>
      </c>
      <c r="BJ56" s="2">
        <v>1.0333483513651327</v>
      </c>
      <c r="BK56" s="2">
        <v>1</v>
      </c>
      <c r="BL56" s="2">
        <v>1.0171909832960002</v>
      </c>
      <c r="BM56" s="2">
        <v>1</v>
      </c>
      <c r="BN56" s="2">
        <v>1.0155056080800002</v>
      </c>
      <c r="BO56" s="2">
        <v>1.0151125337919999</v>
      </c>
      <c r="BP56" s="2">
        <v>1.0178337291763198</v>
      </c>
      <c r="BQ56" s="2">
        <v>1.0675634540033163</v>
      </c>
      <c r="BR56" s="2">
        <v>1.0618360567329284</v>
      </c>
      <c r="BS56" s="2">
        <v>1.0540595328644813</v>
      </c>
      <c r="BT56" s="2">
        <v>1.0523558587659432</v>
      </c>
      <c r="BU56" s="2">
        <v>1.0301004861517953</v>
      </c>
      <c r="BV56" s="2">
        <v>1</v>
      </c>
      <c r="BW56" s="2">
        <v>1.0071707200000002</v>
      </c>
      <c r="BX56" s="2">
        <v>1.0003720487011583</v>
      </c>
      <c r="BY56" s="2">
        <v>1.01168284</v>
      </c>
      <c r="BZ56" s="2">
        <v>1.0006061574636633</v>
      </c>
      <c r="CA56" s="2">
        <v>1.0066540000000002</v>
      </c>
      <c r="CB56" s="2">
        <v>1.0003452389798384</v>
      </c>
      <c r="CC56" s="2">
        <v>1.0151000000000001</v>
      </c>
      <c r="CD56" s="2">
        <v>1.0240704508</v>
      </c>
    </row>
    <row r="57" spans="1:82" s="2" customFormat="1">
      <c r="A57" s="714">
        <v>2019</v>
      </c>
      <c r="B57" s="398">
        <v>1.019993454141918</v>
      </c>
      <c r="C57" s="398">
        <v>1.0626533980700463</v>
      </c>
      <c r="D57" s="398">
        <v>1.0125530653983243</v>
      </c>
      <c r="E57" s="398">
        <v>1.037483628512744</v>
      </c>
      <c r="F57" s="398">
        <v>1.036893097033009</v>
      </c>
      <c r="G57" s="398">
        <v>1.0295633491753218</v>
      </c>
      <c r="H57" s="398">
        <v>1.0567987468924864</v>
      </c>
      <c r="I57" s="398">
        <v>1.0567987468924869</v>
      </c>
      <c r="J57" s="398">
        <v>1</v>
      </c>
      <c r="K57" s="398">
        <v>1.0324867164999509</v>
      </c>
      <c r="L57" s="398">
        <v>1.0032861962400024</v>
      </c>
      <c r="M57" s="398">
        <v>1</v>
      </c>
      <c r="N57" s="398">
        <v>1.0324867164999505</v>
      </c>
      <c r="O57" s="398">
        <v>1.0041329491495417</v>
      </c>
      <c r="P57" s="398">
        <v>1.0141606775150274</v>
      </c>
      <c r="Q57" s="398">
        <v>1.0325075868796341</v>
      </c>
      <c r="R57" s="398">
        <v>1.0007803353685785</v>
      </c>
      <c r="S57" s="398">
        <v>1.0014203394702306</v>
      </c>
      <c r="T57" s="398">
        <v>1.0044557518125388</v>
      </c>
      <c r="U57" s="398">
        <v>1.0253197006686494</v>
      </c>
      <c r="V57" s="398">
        <v>1.0432956905291042</v>
      </c>
      <c r="W57" s="398">
        <v>1.0129183243989937</v>
      </c>
      <c r="X57" s="398">
        <v>1.0567303730032287</v>
      </c>
      <c r="Y57" s="398">
        <v>1.0044466002010985</v>
      </c>
      <c r="Z57" s="398">
        <v>1.0052979474989776</v>
      </c>
      <c r="AA57" s="398">
        <v>1</v>
      </c>
      <c r="AB57" s="398">
        <v>1</v>
      </c>
      <c r="AC57" s="398">
        <v>1.0506865409937045</v>
      </c>
      <c r="AD57" s="398">
        <v>1.0088844342956271</v>
      </c>
      <c r="AE57" s="398">
        <v>1.0626533980700463</v>
      </c>
      <c r="AF57" s="398">
        <v>1.0010653214060758</v>
      </c>
      <c r="AG57" s="398">
        <v>1.0040832719726889</v>
      </c>
      <c r="AH57" s="398">
        <v>1.0148263753413966</v>
      </c>
      <c r="AI57" s="398">
        <v>1.000940681811346</v>
      </c>
      <c r="AJ57" s="398">
        <v>1.0086734770173678</v>
      </c>
      <c r="AK57" s="398">
        <v>1.0040872256479316</v>
      </c>
      <c r="AL57" s="398">
        <v>1.0125844787434148</v>
      </c>
      <c r="AM57" s="398">
        <v>1.0148263753413966</v>
      </c>
      <c r="AN57" s="398">
        <v>1.0138024773342489</v>
      </c>
      <c r="AO57" s="398">
        <v>1.0320059434038766</v>
      </c>
      <c r="AP57" s="398">
        <v>1.0147872400388527</v>
      </c>
      <c r="AQ57" s="398">
        <v>1.0675888343795792</v>
      </c>
      <c r="AR57" s="536">
        <v>1.0198360976202296</v>
      </c>
      <c r="AS57" s="398">
        <v>1.0041329491495417</v>
      </c>
      <c r="AT57" s="398">
        <v>1.0044466002010985</v>
      </c>
      <c r="AU57" s="398">
        <v>1.0007803353685785</v>
      </c>
      <c r="AV57" s="398">
        <v>1.0014203394702306</v>
      </c>
      <c r="AW57" s="398">
        <v>1.0052979474989776</v>
      </c>
      <c r="AX57" s="398">
        <v>1.0111097589831344</v>
      </c>
      <c r="AY57" s="398">
        <v>1.0198360976202296</v>
      </c>
      <c r="AZ57" s="398">
        <v>1.0626533980700463</v>
      </c>
      <c r="BA57" s="398">
        <v>1.0010653214060758</v>
      </c>
      <c r="BB57" s="398">
        <v>1.000940681811346</v>
      </c>
      <c r="BC57" s="398">
        <v>1.0086734770173678</v>
      </c>
      <c r="BD57" s="398">
        <v>1.0125844787434148</v>
      </c>
      <c r="BE57" s="2">
        <v>1.0223788397940612</v>
      </c>
      <c r="BF57" s="2">
        <v>1.0377125468547683</v>
      </c>
      <c r="BG57" s="2">
        <v>1.0380883407166157</v>
      </c>
      <c r="BH57" s="2">
        <v>1.0397267037308942</v>
      </c>
      <c r="BI57" s="2">
        <v>1.040544223523465</v>
      </c>
      <c r="BJ57" s="2">
        <v>1.0333483513651329</v>
      </c>
      <c r="BK57" s="2">
        <v>1</v>
      </c>
      <c r="BL57" s="2">
        <v>1.017190983296</v>
      </c>
      <c r="BM57" s="2">
        <v>1</v>
      </c>
      <c r="BN57" s="2">
        <v>1.01550560808</v>
      </c>
      <c r="BO57" s="2">
        <v>1.0151125337920002</v>
      </c>
      <c r="BP57" s="2">
        <v>1.0178337291763202</v>
      </c>
      <c r="BQ57" s="2">
        <v>1.0675634540033163</v>
      </c>
      <c r="BR57" s="2">
        <v>1.0618360567329286</v>
      </c>
      <c r="BS57" s="2">
        <v>1.0540595328644815</v>
      </c>
      <c r="BT57" s="2">
        <v>1.0523558587659432</v>
      </c>
      <c r="BU57" s="2">
        <v>1.0301004861517953</v>
      </c>
      <c r="BV57" s="2">
        <v>1</v>
      </c>
      <c r="BW57" s="2">
        <v>1.00717072</v>
      </c>
      <c r="BX57" s="2">
        <v>1.0003699852378309</v>
      </c>
      <c r="BY57" s="2">
        <v>1.0116828400000002</v>
      </c>
      <c r="BZ57" s="2">
        <v>1.0006027955820254</v>
      </c>
      <c r="CA57" s="2">
        <v>1.0066540000000002</v>
      </c>
      <c r="CB57" s="2">
        <v>1.0003433242090791</v>
      </c>
      <c r="CC57" s="2">
        <v>1.0151000000000001</v>
      </c>
      <c r="CD57" s="2">
        <v>1.0240704508</v>
      </c>
    </row>
    <row r="58" spans="1:82" s="2" customFormat="1">
      <c r="A58" s="31">
        <v>2020</v>
      </c>
      <c r="B58" s="2">
        <v>1.0199934541419178</v>
      </c>
      <c r="C58" s="2">
        <v>1.0626533980700466</v>
      </c>
      <c r="D58" s="2">
        <v>1.0125530653983243</v>
      </c>
      <c r="E58" s="12">
        <v>1.0374836285127438</v>
      </c>
      <c r="F58" s="2">
        <v>1.0368930970330088</v>
      </c>
      <c r="G58" s="2">
        <v>1.0295633491753218</v>
      </c>
      <c r="H58" s="2">
        <v>1.0567987468924869</v>
      </c>
      <c r="I58" s="2">
        <v>1.0567987468924871</v>
      </c>
      <c r="J58" s="2">
        <v>1</v>
      </c>
      <c r="K58" s="2">
        <v>1.0324867164999507</v>
      </c>
      <c r="L58" s="2">
        <v>1.0032861962400028</v>
      </c>
      <c r="M58" s="2">
        <v>1</v>
      </c>
      <c r="N58" s="2">
        <v>1.0324867164999507</v>
      </c>
      <c r="O58" s="2">
        <v>1.0042484692698515</v>
      </c>
      <c r="P58" s="2">
        <v>1.0141606775150271</v>
      </c>
      <c r="Q58" s="2">
        <v>1.0325075868796336</v>
      </c>
      <c r="R58" s="2">
        <v>1.0008402092333897</v>
      </c>
      <c r="S58" s="2">
        <v>1.0014338460688121</v>
      </c>
      <c r="T58" s="2">
        <v>1.0044557518125385</v>
      </c>
      <c r="U58" s="2">
        <v>1.0253197006686496</v>
      </c>
      <c r="V58" s="2">
        <v>1.0432956905291044</v>
      </c>
      <c r="W58" s="2">
        <v>1.0129183243989941</v>
      </c>
      <c r="X58" s="2">
        <v>1.0567303730032287</v>
      </c>
      <c r="Y58" s="2">
        <v>1.0045708871864001</v>
      </c>
      <c r="Z58" s="2">
        <v>1.005337494679692</v>
      </c>
      <c r="AA58" s="2">
        <v>1</v>
      </c>
      <c r="AB58" s="2">
        <v>1</v>
      </c>
      <c r="AC58" s="2">
        <v>1.0506865409937047</v>
      </c>
      <c r="AD58" s="2">
        <v>1.0088844342956271</v>
      </c>
      <c r="AE58" s="2">
        <v>1.0626533980700466</v>
      </c>
      <c r="AF58" s="2">
        <v>1.0011525101004008</v>
      </c>
      <c r="AG58" s="2">
        <v>1.0040832719726889</v>
      </c>
      <c r="AH58" s="2">
        <v>1.0148263753413969</v>
      </c>
      <c r="AI58" s="2">
        <v>1.0010169432215379</v>
      </c>
      <c r="AJ58" s="2">
        <v>1.0090678427448116</v>
      </c>
      <c r="AK58" s="2">
        <v>1.0040872256479316</v>
      </c>
      <c r="AL58" s="2">
        <v>1.0125388009169114</v>
      </c>
      <c r="AM58" s="2">
        <v>1.0148263753413969</v>
      </c>
      <c r="AN58" s="2">
        <v>1.0138024773342489</v>
      </c>
      <c r="AO58" s="2">
        <v>1.0320059434038766</v>
      </c>
      <c r="AP58" s="2">
        <v>1.0147872400388527</v>
      </c>
      <c r="AQ58" s="2">
        <v>1.0675888343795794</v>
      </c>
      <c r="AR58" s="90">
        <v>1.0198259164720018</v>
      </c>
      <c r="AS58" s="2">
        <v>1.0042484692698515</v>
      </c>
      <c r="AT58" s="2">
        <v>1.0045708871864001</v>
      </c>
      <c r="AU58" s="2">
        <v>1.0008402092333897</v>
      </c>
      <c r="AV58" s="2">
        <v>1.0014338460688121</v>
      </c>
      <c r="AW58" s="2">
        <v>1.005337494679692</v>
      </c>
      <c r="AX58" s="2">
        <v>1.0111097589831348</v>
      </c>
      <c r="AY58" s="2">
        <v>1.0198259164720018</v>
      </c>
      <c r="AZ58" s="2">
        <v>1.0626533980700466</v>
      </c>
      <c r="BA58" s="2">
        <v>1.0011525101004008</v>
      </c>
      <c r="BB58" s="2">
        <v>1.0010169432215379</v>
      </c>
      <c r="BC58" s="2">
        <v>1.0090678427448116</v>
      </c>
      <c r="BD58" s="2">
        <v>1.0125388009169114</v>
      </c>
      <c r="BE58" s="2">
        <v>1.0223788397940607</v>
      </c>
      <c r="BF58" s="2">
        <v>1.0377125468547683</v>
      </c>
      <c r="BG58" s="2">
        <v>1.0380883407166159</v>
      </c>
      <c r="BH58" s="2">
        <v>1.0397267037308942</v>
      </c>
      <c r="BI58" s="2">
        <v>1.040544223523465</v>
      </c>
      <c r="BJ58" s="2">
        <v>1.0333483513651327</v>
      </c>
      <c r="BK58" s="2">
        <v>1</v>
      </c>
      <c r="BL58" s="2">
        <v>1.017190983296</v>
      </c>
      <c r="BM58" s="2">
        <v>1</v>
      </c>
      <c r="BN58" s="2">
        <v>1.01550560808</v>
      </c>
      <c r="BO58" s="2">
        <v>1.0151125337920002</v>
      </c>
      <c r="BP58" s="2">
        <v>1.01783372917632</v>
      </c>
      <c r="BQ58" s="2">
        <v>1.0675634540033159</v>
      </c>
      <c r="BR58" s="2">
        <v>1.0618360567329284</v>
      </c>
      <c r="BS58" s="2">
        <v>1.0540595328644813</v>
      </c>
      <c r="BT58" s="2">
        <v>1.052355858765943</v>
      </c>
      <c r="BU58" s="2">
        <v>1.0301004861517955</v>
      </c>
      <c r="BV58" s="2">
        <v>1</v>
      </c>
      <c r="BW58" s="2">
        <v>1.0071707200000002</v>
      </c>
      <c r="BX58" s="2">
        <v>1.0003679325995696</v>
      </c>
      <c r="BY58" s="2">
        <v>1.01168284</v>
      </c>
      <c r="BZ58" s="2">
        <v>1.000599451337042</v>
      </c>
      <c r="CA58" s="2">
        <v>1.0066540000000002</v>
      </c>
      <c r="CB58" s="2">
        <v>1.0003414194833342</v>
      </c>
      <c r="CC58" s="2">
        <v>1.0150999999999999</v>
      </c>
      <c r="CD58" s="2">
        <v>1.0240704508</v>
      </c>
    </row>
    <row r="59" spans="1:82" s="2" customFormat="1">
      <c r="A59" s="32">
        <v>2021</v>
      </c>
      <c r="B59" s="2">
        <v>1.0199934541419178</v>
      </c>
      <c r="C59" s="2">
        <v>1.0626533980700468</v>
      </c>
      <c r="D59" s="2">
        <v>1.0125530653983246</v>
      </c>
      <c r="E59" s="12">
        <v>1.0374836285127438</v>
      </c>
      <c r="F59" s="2">
        <v>1.0368930970330088</v>
      </c>
      <c r="G59" s="2">
        <v>1.029563349175322</v>
      </c>
      <c r="H59" s="2">
        <v>1.0567987468924869</v>
      </c>
      <c r="I59" s="2">
        <v>1.0567987468924871</v>
      </c>
      <c r="J59" s="2">
        <v>1</v>
      </c>
      <c r="K59" s="2">
        <v>1.0324867164999507</v>
      </c>
      <c r="L59" s="2">
        <v>1.0032861962400026</v>
      </c>
      <c r="M59" s="2">
        <v>1</v>
      </c>
      <c r="N59" s="2">
        <v>1.0324867164999507</v>
      </c>
      <c r="O59" s="2">
        <v>1.0044397603270252</v>
      </c>
      <c r="P59" s="2">
        <v>1.0141606775150274</v>
      </c>
      <c r="Q59" s="2">
        <v>1.0325075868796338</v>
      </c>
      <c r="R59" s="2">
        <v>1.0008785704640986</v>
      </c>
      <c r="S59" s="2">
        <v>1.0014419044939977</v>
      </c>
      <c r="T59" s="2">
        <v>1.0044557518125388</v>
      </c>
      <c r="U59" s="2">
        <v>1.0253197006686496</v>
      </c>
      <c r="V59" s="2">
        <v>1.0432956905291044</v>
      </c>
      <c r="W59" s="2">
        <v>1.0129183243989939</v>
      </c>
      <c r="X59" s="2">
        <v>1.0567303730032287</v>
      </c>
      <c r="Y59" s="2">
        <v>1.0047766953932082</v>
      </c>
      <c r="Z59" s="2">
        <v>1.0051439402175415</v>
      </c>
      <c r="AA59" s="2">
        <v>1</v>
      </c>
      <c r="AB59" s="2">
        <v>1</v>
      </c>
      <c r="AC59" s="2">
        <v>1.0506865409937047</v>
      </c>
      <c r="AD59" s="2">
        <v>1.0088844342956271</v>
      </c>
      <c r="AE59" s="2">
        <v>1.0626533980700468</v>
      </c>
      <c r="AF59" s="2">
        <v>1.0012357974198998</v>
      </c>
      <c r="AG59" s="2">
        <v>1.0040832719726891</v>
      </c>
      <c r="AH59" s="2">
        <v>1.0148263753413969</v>
      </c>
      <c r="AI59" s="2">
        <v>1.0011024296382844</v>
      </c>
      <c r="AJ59" s="2">
        <v>1.008934506438258</v>
      </c>
      <c r="AK59" s="2">
        <v>1.0040872256479316</v>
      </c>
      <c r="AL59" s="2">
        <v>1.0125428399086716</v>
      </c>
      <c r="AM59" s="2">
        <v>1.0148263753413969</v>
      </c>
      <c r="AN59" s="2">
        <v>1.0138024773342487</v>
      </c>
      <c r="AO59" s="2">
        <v>1.0320059434038769</v>
      </c>
      <c r="AP59" s="2">
        <v>1.0147872400388531</v>
      </c>
      <c r="AQ59" s="2">
        <v>1.067588834379579</v>
      </c>
      <c r="AR59" s="90">
        <v>1.019806293427129</v>
      </c>
      <c r="AS59" s="2">
        <v>1.0044397603270252</v>
      </c>
      <c r="AT59" s="2">
        <v>1.0047766953932082</v>
      </c>
      <c r="AU59" s="2">
        <v>1.0008785704640986</v>
      </c>
      <c r="AV59" s="2">
        <v>1.0014419044939977</v>
      </c>
      <c r="AW59" s="2">
        <v>1.0051439402175415</v>
      </c>
      <c r="AX59" s="2">
        <v>1.0111097589831348</v>
      </c>
      <c r="AY59" s="2">
        <v>1.019806293427129</v>
      </c>
      <c r="AZ59" s="2">
        <v>1.0626533980700468</v>
      </c>
      <c r="BA59" s="2">
        <v>1.0012357974198998</v>
      </c>
      <c r="BB59" s="2">
        <v>1.0011024296382844</v>
      </c>
      <c r="BC59" s="2">
        <v>1.008934506438258</v>
      </c>
      <c r="BD59" s="2">
        <v>1.0125428399086716</v>
      </c>
      <c r="BE59" s="2">
        <v>1.0223788397940607</v>
      </c>
      <c r="BF59" s="2">
        <v>1.0377125468547681</v>
      </c>
      <c r="BG59" s="2">
        <v>1.0380883407166157</v>
      </c>
      <c r="BH59" s="2">
        <v>1.0397267037308939</v>
      </c>
      <c r="BI59" s="2">
        <v>1.0405442235234648</v>
      </c>
      <c r="BJ59" s="2">
        <v>1.0333483513651329</v>
      </c>
      <c r="BK59" s="2">
        <v>1</v>
      </c>
      <c r="BL59" s="2">
        <v>1.0171909832960002</v>
      </c>
      <c r="BM59" s="2">
        <v>1</v>
      </c>
      <c r="BN59" s="2">
        <v>1.01550560808</v>
      </c>
      <c r="BO59" s="2">
        <v>1.0151125337919999</v>
      </c>
      <c r="BP59" s="2">
        <v>1.0178337291763198</v>
      </c>
      <c r="BQ59" s="2">
        <v>1.0675634540033161</v>
      </c>
      <c r="BR59" s="2">
        <v>1.0618360567329281</v>
      </c>
      <c r="BS59" s="2">
        <v>1.0540595328644811</v>
      </c>
      <c r="BT59" s="2">
        <v>1.0523558587659427</v>
      </c>
      <c r="BU59" s="2">
        <v>1.0301004861517953</v>
      </c>
      <c r="BV59" s="2">
        <v>1</v>
      </c>
      <c r="BW59" s="2">
        <v>1.00717072</v>
      </c>
      <c r="BX59" s="2">
        <v>1.0003658907364406</v>
      </c>
      <c r="BY59" s="2">
        <v>1.01168284</v>
      </c>
      <c r="BZ59" s="2">
        <v>1.00059612464736</v>
      </c>
      <c r="CA59" s="2">
        <v>1.0066540000000002</v>
      </c>
      <c r="CB59" s="2">
        <v>1.0003395247562694</v>
      </c>
      <c r="CC59" s="2">
        <v>1.0151000000000001</v>
      </c>
      <c r="CD59" s="2">
        <v>1.0240704508</v>
      </c>
    </row>
    <row r="60" spans="1:82" s="2" customFormat="1">
      <c r="A60" s="32">
        <v>2022</v>
      </c>
      <c r="B60" s="2">
        <v>1.0199934541419178</v>
      </c>
      <c r="C60" s="2">
        <v>1.0626533980700466</v>
      </c>
      <c r="D60" s="2">
        <v>1.0125530653983241</v>
      </c>
      <c r="E60" s="12">
        <v>1.0374836285127438</v>
      </c>
      <c r="F60" s="2">
        <v>1.036893097033009</v>
      </c>
      <c r="G60" s="2">
        <v>1.0295633491753222</v>
      </c>
      <c r="H60" s="2">
        <v>1.0567987468924867</v>
      </c>
      <c r="I60" s="2">
        <v>1.0567987468924869</v>
      </c>
      <c r="J60" s="2">
        <v>1</v>
      </c>
      <c r="K60" s="2">
        <v>1.0324867164999507</v>
      </c>
      <c r="L60" s="2">
        <v>1.0032861962400026</v>
      </c>
      <c r="M60" s="2">
        <v>1</v>
      </c>
      <c r="N60" s="2">
        <v>1.0324867164999507</v>
      </c>
      <c r="O60" s="2">
        <v>1.004583029391632</v>
      </c>
      <c r="P60" s="2">
        <v>1.0141606775150271</v>
      </c>
      <c r="Q60" s="2">
        <v>1.0325075868796341</v>
      </c>
      <c r="R60" s="2">
        <v>1.0009031610373818</v>
      </c>
      <c r="S60" s="2">
        <v>1.0014637743291903</v>
      </c>
      <c r="T60" s="2">
        <v>1.0044557518125388</v>
      </c>
      <c r="U60" s="2">
        <v>1.0253197006686496</v>
      </c>
      <c r="V60" s="2">
        <v>1.0432956905291046</v>
      </c>
      <c r="W60" s="2">
        <v>1.0129183243989941</v>
      </c>
      <c r="X60" s="2">
        <v>1.0567303730032287</v>
      </c>
      <c r="Y60" s="2">
        <v>1.004930837200533</v>
      </c>
      <c r="Z60" s="2">
        <v>1.0051963535973667</v>
      </c>
      <c r="AA60" s="2">
        <v>1</v>
      </c>
      <c r="AB60" s="2">
        <v>1</v>
      </c>
      <c r="AC60" s="2">
        <v>1.050686540993705</v>
      </c>
      <c r="AD60" s="2">
        <v>1.0088844342956271</v>
      </c>
      <c r="AE60" s="2">
        <v>1.0626533980700466</v>
      </c>
      <c r="AF60" s="2">
        <v>1.0013218292741115</v>
      </c>
      <c r="AG60" s="2">
        <v>1.0040832719726891</v>
      </c>
      <c r="AH60" s="2">
        <v>1.0148263753413966</v>
      </c>
      <c r="AI60" s="2">
        <v>1.0011741352068242</v>
      </c>
      <c r="AJ60" s="2">
        <v>1.0092955612372196</v>
      </c>
      <c r="AK60" s="2">
        <v>1.0040872256479316</v>
      </c>
      <c r="AL60" s="2">
        <v>1.0126690622422116</v>
      </c>
      <c r="AM60" s="2">
        <v>1.0148263753413966</v>
      </c>
      <c r="AN60" s="2">
        <v>1.0138024773342487</v>
      </c>
      <c r="AO60" s="2">
        <v>1.0320059434038766</v>
      </c>
      <c r="AP60" s="2">
        <v>1.0147872400388527</v>
      </c>
      <c r="AQ60" s="2">
        <v>1.067588834379579</v>
      </c>
      <c r="AR60" s="90">
        <v>1.0197797442277046</v>
      </c>
      <c r="AS60" s="2">
        <v>1.004583029391632</v>
      </c>
      <c r="AT60" s="2">
        <v>1.004930837200533</v>
      </c>
      <c r="AU60" s="2">
        <v>1.0009031610373818</v>
      </c>
      <c r="AV60" s="2">
        <v>1.0014637743291903</v>
      </c>
      <c r="AW60" s="2">
        <v>1.0051963535973667</v>
      </c>
      <c r="AX60" s="2">
        <v>1.0111097589831348</v>
      </c>
      <c r="AY60" s="2">
        <v>1.0197797442277046</v>
      </c>
      <c r="AZ60" s="2">
        <v>1.0626533980700466</v>
      </c>
      <c r="BA60" s="2">
        <v>1.0013218292741115</v>
      </c>
      <c r="BB60" s="2">
        <v>1.0011741352068242</v>
      </c>
      <c r="BC60" s="2">
        <v>1.0092955612372196</v>
      </c>
      <c r="BD60" s="2">
        <v>1.0126690622422116</v>
      </c>
      <c r="BE60" s="2">
        <v>1.022378839794061</v>
      </c>
      <c r="BF60" s="2">
        <v>1.0377125468547683</v>
      </c>
      <c r="BG60" s="2">
        <v>1.0380883407166157</v>
      </c>
      <c r="BH60" s="2">
        <v>1.0397267037308944</v>
      </c>
      <c r="BI60" s="2">
        <v>1.040544223523465</v>
      </c>
      <c r="BJ60" s="2">
        <v>1.0333483513651327</v>
      </c>
      <c r="BK60" s="2">
        <v>1</v>
      </c>
      <c r="BL60" s="2">
        <v>1.017190983296</v>
      </c>
      <c r="BM60" s="2">
        <v>1</v>
      </c>
      <c r="BN60" s="2">
        <v>1.01550560808</v>
      </c>
      <c r="BO60" s="2">
        <v>1.0151125337919999</v>
      </c>
      <c r="BP60" s="2">
        <v>1.01783372917632</v>
      </c>
      <c r="BQ60" s="2">
        <v>1.0675634540033159</v>
      </c>
      <c r="BR60" s="2">
        <v>1.0618360567329281</v>
      </c>
      <c r="BS60" s="2">
        <v>1.0540595328644813</v>
      </c>
      <c r="BT60" s="2">
        <v>1.052355858765943</v>
      </c>
      <c r="BU60" s="2">
        <v>1.0301004861517953</v>
      </c>
      <c r="BV60" s="2">
        <v>1</v>
      </c>
      <c r="BW60" s="2">
        <v>1.0071707199999997</v>
      </c>
      <c r="BX60" s="2">
        <v>1.0003638595986659</v>
      </c>
      <c r="BY60" s="2">
        <v>1.01168284</v>
      </c>
      <c r="BZ60" s="2">
        <v>1.0005928154318784</v>
      </c>
      <c r="CA60" s="2">
        <v>1.0066540000000002</v>
      </c>
      <c r="CB60" s="2">
        <v>1.0003376399816926</v>
      </c>
      <c r="CC60" s="2">
        <v>1.0150999999999999</v>
      </c>
      <c r="CD60" s="2">
        <v>1.0240704508</v>
      </c>
    </row>
    <row r="61" spans="1:82" s="2" customFormat="1">
      <c r="A61" s="32">
        <v>2023</v>
      </c>
      <c r="B61" s="2">
        <v>1.0199934541419178</v>
      </c>
      <c r="C61" s="2">
        <v>1.0626533980700466</v>
      </c>
      <c r="D61" s="2">
        <v>1.0125530653983243</v>
      </c>
      <c r="E61" s="12">
        <v>1.0374836285127438</v>
      </c>
      <c r="F61" s="2">
        <v>1.0368930970330088</v>
      </c>
      <c r="G61" s="2">
        <v>1.0295633491753218</v>
      </c>
      <c r="H61" s="2">
        <v>1.0567987468924867</v>
      </c>
      <c r="I61" s="2">
        <v>1.0567987468924867</v>
      </c>
      <c r="J61" s="2">
        <v>1</v>
      </c>
      <c r="K61" s="2">
        <v>1.0324867164999505</v>
      </c>
      <c r="L61" s="2">
        <v>1.0032861962400026</v>
      </c>
      <c r="M61" s="2">
        <v>1</v>
      </c>
      <c r="N61" s="2">
        <v>1.0324867164999505</v>
      </c>
      <c r="O61" s="2">
        <v>1.0044826904790394</v>
      </c>
      <c r="P61" s="2">
        <v>1.0141606775150271</v>
      </c>
      <c r="Q61" s="2">
        <v>1.0325075868796338</v>
      </c>
      <c r="R61" s="2">
        <v>1.0009249721022497</v>
      </c>
      <c r="S61" s="2">
        <v>1.0014772574676214</v>
      </c>
      <c r="T61" s="2">
        <v>1.0044557518125385</v>
      </c>
      <c r="U61" s="2">
        <v>1.0253197006686494</v>
      </c>
      <c r="V61" s="2">
        <v>1.0432956905291042</v>
      </c>
      <c r="W61" s="2">
        <v>1.0129183243989939</v>
      </c>
      <c r="X61" s="2">
        <v>1.0567303730032287</v>
      </c>
      <c r="Y61" s="2">
        <v>1.0048228835304613</v>
      </c>
      <c r="Z61" s="2">
        <v>1.0051454603452683</v>
      </c>
      <c r="AA61" s="2">
        <v>1</v>
      </c>
      <c r="AB61" s="2">
        <v>1</v>
      </c>
      <c r="AC61" s="2">
        <v>1.0506865409937045</v>
      </c>
      <c r="AD61" s="2">
        <v>1.0088844342956269</v>
      </c>
      <c r="AE61" s="2">
        <v>1.0626533980700466</v>
      </c>
      <c r="AF61" s="2">
        <v>1.0014018644758036</v>
      </c>
      <c r="AG61" s="2">
        <v>1.0040832719726889</v>
      </c>
      <c r="AH61" s="2">
        <v>1.0148263753413969</v>
      </c>
      <c r="AI61" s="2">
        <v>1.0012573190604139</v>
      </c>
      <c r="AJ61" s="2">
        <v>1.0095126150456721</v>
      </c>
      <c r="AK61" s="2">
        <v>1.0040872256479316</v>
      </c>
      <c r="AL61" s="2">
        <v>1.0127009794965143</v>
      </c>
      <c r="AM61" s="2">
        <v>1.0148263753413969</v>
      </c>
      <c r="AN61" s="2">
        <v>1.0138024773342487</v>
      </c>
      <c r="AO61" s="2">
        <v>1.0320059434038766</v>
      </c>
      <c r="AP61" s="2">
        <v>1.0147872400388531</v>
      </c>
      <c r="AQ61" s="2">
        <v>1.0675888343795792</v>
      </c>
      <c r="AR61" s="90">
        <v>1.0197783317743196</v>
      </c>
      <c r="AS61" s="2">
        <v>1.0044826904790394</v>
      </c>
      <c r="AT61" s="2">
        <v>1.0048228835304613</v>
      </c>
      <c r="AU61" s="2">
        <v>1.0009249721022497</v>
      </c>
      <c r="AV61" s="2">
        <v>1.0014772574676214</v>
      </c>
      <c r="AW61" s="2">
        <v>1.0051454603452683</v>
      </c>
      <c r="AX61" s="2">
        <v>1.0111097589831348</v>
      </c>
      <c r="AY61" s="2">
        <v>1.0197783317743196</v>
      </c>
      <c r="AZ61" s="2">
        <v>1.0626533980700466</v>
      </c>
      <c r="BA61" s="2">
        <v>1.0014018644758036</v>
      </c>
      <c r="BB61" s="2">
        <v>1.0012573190604139</v>
      </c>
      <c r="BC61" s="2">
        <v>1.0095126150456721</v>
      </c>
      <c r="BD61" s="2">
        <v>1.0127009794965143</v>
      </c>
      <c r="BE61" s="2">
        <v>1.022378839794061</v>
      </c>
      <c r="BF61" s="2">
        <v>1.0377125468547683</v>
      </c>
      <c r="BG61" s="2">
        <v>1.0380883407166157</v>
      </c>
      <c r="BH61" s="2">
        <v>1.0397267037308942</v>
      </c>
      <c r="BI61" s="2">
        <v>1.040544223523465</v>
      </c>
      <c r="BJ61" s="2">
        <v>1.0333483513651327</v>
      </c>
      <c r="BK61" s="2">
        <v>1</v>
      </c>
      <c r="BL61" s="2">
        <v>1.0171909832960002</v>
      </c>
      <c r="BM61" s="2">
        <v>1</v>
      </c>
      <c r="BN61" s="2">
        <v>1.01550560808</v>
      </c>
      <c r="BO61" s="2">
        <v>1.0151125337919999</v>
      </c>
      <c r="BP61" s="2">
        <v>1.01783372917632</v>
      </c>
      <c r="BQ61" s="2">
        <v>1.0675634540033161</v>
      </c>
      <c r="BR61" s="2">
        <v>1.0618360567329281</v>
      </c>
      <c r="BS61" s="2">
        <v>1.0540595328644815</v>
      </c>
      <c r="BT61" s="2">
        <v>1.052355858765943</v>
      </c>
      <c r="BU61" s="2">
        <v>1.0301004861517955</v>
      </c>
      <c r="BV61" s="2">
        <v>1</v>
      </c>
      <c r="BW61" s="2">
        <v>1.00717072</v>
      </c>
      <c r="BX61" s="2">
        <v>1.0003618391366214</v>
      </c>
      <c r="BY61" s="2">
        <v>1.01168284</v>
      </c>
      <c r="BZ61" s="2">
        <v>1.0005895236097471</v>
      </c>
      <c r="CA61" s="2">
        <v>1.0066540000000002</v>
      </c>
      <c r="CB61" s="2">
        <v>1.000335765113556</v>
      </c>
      <c r="CC61" s="2">
        <v>1.0151000000000001</v>
      </c>
      <c r="CD61" s="2">
        <v>1.0240704508</v>
      </c>
    </row>
    <row r="62" spans="1:82" s="2" customFormat="1">
      <c r="A62" s="714">
        <v>2024</v>
      </c>
      <c r="B62" s="2">
        <v>1.019993454141918</v>
      </c>
      <c r="C62" s="2">
        <v>1.0626533980700468</v>
      </c>
      <c r="D62" s="2">
        <v>1.0125530653983246</v>
      </c>
      <c r="E62" s="12">
        <v>1.0374836285127442</v>
      </c>
      <c r="F62" s="2">
        <v>1.036893097033009</v>
      </c>
      <c r="G62" s="2">
        <v>1.0295633491753218</v>
      </c>
      <c r="H62" s="2">
        <v>1.0567987468924869</v>
      </c>
      <c r="I62" s="2">
        <v>1.0567987468924869</v>
      </c>
      <c r="J62" s="2">
        <v>1</v>
      </c>
      <c r="K62" s="2">
        <v>1.0324867164999507</v>
      </c>
      <c r="L62" s="2">
        <v>1.0032861962400028</v>
      </c>
      <c r="M62" s="2">
        <v>1</v>
      </c>
      <c r="N62" s="2">
        <v>1.0324867164999507</v>
      </c>
      <c r="O62" s="2">
        <v>1.0044826904790394</v>
      </c>
      <c r="P62" s="2">
        <v>1.0141606775150269</v>
      </c>
      <c r="Q62" s="2">
        <v>1.0325075868796338</v>
      </c>
      <c r="R62" s="2">
        <v>1.00092497210225</v>
      </c>
      <c r="S62" s="2">
        <v>1.0014772574676214</v>
      </c>
      <c r="T62" s="2">
        <v>1.0044557518125388</v>
      </c>
      <c r="U62" s="2">
        <v>1.0253197006686494</v>
      </c>
      <c r="V62" s="2">
        <v>1.0432956905291044</v>
      </c>
      <c r="W62" s="2">
        <v>1.0129183243989939</v>
      </c>
      <c r="X62" s="2">
        <v>1.0567303730032287</v>
      </c>
      <c r="Y62" s="2">
        <v>1.0048228835304613</v>
      </c>
      <c r="Z62" s="2">
        <v>1.0051454603452687</v>
      </c>
      <c r="AA62" s="2">
        <v>1</v>
      </c>
      <c r="AB62" s="2">
        <v>1</v>
      </c>
      <c r="AC62" s="2">
        <v>1.0506865409937047</v>
      </c>
      <c r="AD62" s="2">
        <v>1.0088844342956274</v>
      </c>
      <c r="AE62" s="2">
        <v>1.0626533980700468</v>
      </c>
      <c r="AF62" s="2">
        <v>1.0014018644758036</v>
      </c>
      <c r="AG62" s="2">
        <v>1.0040832719726891</v>
      </c>
      <c r="AH62" s="2">
        <v>1.0148263753413969</v>
      </c>
      <c r="AI62" s="2">
        <v>1.0012573190604139</v>
      </c>
      <c r="AJ62" s="2">
        <v>1.0095126150456721</v>
      </c>
      <c r="AK62" s="2">
        <v>1.0040872256479316</v>
      </c>
      <c r="AL62" s="2">
        <v>1.0127009794965143</v>
      </c>
      <c r="AM62" s="2">
        <v>1.0148263753413969</v>
      </c>
      <c r="AN62" s="2">
        <v>1.0138024773342487</v>
      </c>
      <c r="AO62" s="2">
        <v>1.0320059434038766</v>
      </c>
      <c r="AP62" s="2">
        <v>1.0147872400388531</v>
      </c>
      <c r="AQ62" s="2">
        <v>1.0675888343795792</v>
      </c>
      <c r="AR62" s="90">
        <v>1.0197783317743199</v>
      </c>
      <c r="AS62" s="2">
        <v>1.0044826904790394</v>
      </c>
      <c r="AT62" s="2">
        <v>1.0048228835304613</v>
      </c>
      <c r="AU62" s="2">
        <v>1.00092497210225</v>
      </c>
      <c r="AV62" s="2">
        <v>1.0014772574676214</v>
      </c>
      <c r="AW62" s="2">
        <v>1.0051454603452687</v>
      </c>
      <c r="AX62" s="2">
        <v>1.0111097589831348</v>
      </c>
      <c r="AY62" s="2">
        <v>1.0197783317743199</v>
      </c>
      <c r="AZ62" s="2">
        <v>1.0626533980700468</v>
      </c>
      <c r="BA62" s="2">
        <v>1.0014018644758036</v>
      </c>
      <c r="BB62" s="2">
        <v>1.0012573190604139</v>
      </c>
      <c r="BC62" s="2">
        <v>1.0095126150456721</v>
      </c>
      <c r="BD62" s="2">
        <v>1.0127009794965143</v>
      </c>
      <c r="BE62" s="2">
        <v>1.022378839794061</v>
      </c>
      <c r="BF62" s="2">
        <v>1.0377125468547683</v>
      </c>
      <c r="BG62" s="2">
        <v>1.0380883407166157</v>
      </c>
      <c r="BH62" s="2">
        <v>1.0397267037308942</v>
      </c>
      <c r="BI62" s="2">
        <v>1.0405442235234652</v>
      </c>
      <c r="BJ62" s="2">
        <v>1.0333483513651327</v>
      </c>
      <c r="BK62" s="2">
        <v>1</v>
      </c>
      <c r="BL62" s="2">
        <v>1.017190983296</v>
      </c>
      <c r="BM62" s="2">
        <v>1</v>
      </c>
      <c r="BN62" s="2">
        <v>1.01550560808</v>
      </c>
      <c r="BO62" s="2">
        <v>1.0151125337919999</v>
      </c>
      <c r="BP62" s="2">
        <v>1.0178337291763202</v>
      </c>
      <c r="BQ62" s="2">
        <v>1.0675634540033161</v>
      </c>
      <c r="BR62" s="2">
        <v>1.0618360567329284</v>
      </c>
      <c r="BS62" s="2">
        <v>1.0540595328644815</v>
      </c>
      <c r="BT62" s="2">
        <v>1.0523558587659432</v>
      </c>
      <c r="BU62" s="2">
        <v>1.0301004861517955</v>
      </c>
      <c r="BV62" s="2">
        <v>1</v>
      </c>
      <c r="BW62" s="2">
        <v>1.00717072</v>
      </c>
      <c r="BX62" s="2">
        <v>1.0003598293008376</v>
      </c>
      <c r="BY62" s="2">
        <v>1.01168284</v>
      </c>
      <c r="BZ62" s="2">
        <v>1.000586249100369</v>
      </c>
      <c r="CA62" s="2">
        <v>1.0066540000000002</v>
      </c>
      <c r="CB62" s="2">
        <v>1.000333900105955</v>
      </c>
      <c r="CC62" s="2">
        <v>1.0150999999999999</v>
      </c>
      <c r="CD62" s="2">
        <v>1.0240704508000003</v>
      </c>
    </row>
    <row r="63" spans="1:82" s="2" customFormat="1">
      <c r="A63" s="741">
        <v>2025</v>
      </c>
      <c r="B63" s="2">
        <v>1.0199934541419176</v>
      </c>
      <c r="C63" s="2">
        <v>1.0626533980700468</v>
      </c>
      <c r="D63" s="2">
        <v>1.0125530653983243</v>
      </c>
      <c r="E63" s="12">
        <v>1.037483628512744</v>
      </c>
      <c r="F63" s="2">
        <v>1.0368930970330088</v>
      </c>
      <c r="G63" s="2">
        <v>1.029563349175322</v>
      </c>
      <c r="H63" s="2">
        <v>1.0567987468924869</v>
      </c>
      <c r="I63" s="2">
        <v>1.0567987468924871</v>
      </c>
      <c r="J63" s="2">
        <v>1</v>
      </c>
      <c r="K63" s="2">
        <v>1.0324867164999507</v>
      </c>
      <c r="L63" s="2">
        <v>1.0032861962400026</v>
      </c>
      <c r="M63" s="2">
        <v>1</v>
      </c>
      <c r="N63" s="2">
        <v>1.0324867164999509</v>
      </c>
      <c r="O63" s="2">
        <v>1.0044826904790394</v>
      </c>
      <c r="P63" s="2">
        <v>1.0141606775150271</v>
      </c>
      <c r="Q63" s="2">
        <v>1.0325075868796341</v>
      </c>
      <c r="R63" s="2">
        <v>1.0009249721022497</v>
      </c>
      <c r="S63" s="2">
        <v>1.0014772574676214</v>
      </c>
      <c r="T63" s="2">
        <v>1.0044557518125385</v>
      </c>
      <c r="U63" s="2">
        <v>1.0253197006686499</v>
      </c>
      <c r="V63" s="2">
        <v>1.0432956905291044</v>
      </c>
      <c r="W63" s="2">
        <v>1.0129183243989939</v>
      </c>
      <c r="X63" s="2">
        <v>1.0567303730032289</v>
      </c>
      <c r="Y63" s="2">
        <v>1.0048228835304613</v>
      </c>
      <c r="Z63" s="2">
        <v>1.0051454603452687</v>
      </c>
      <c r="AA63" s="2">
        <v>1</v>
      </c>
      <c r="AB63" s="2">
        <v>1</v>
      </c>
      <c r="AC63" s="2">
        <v>1.0506865409937047</v>
      </c>
      <c r="AD63" s="2">
        <v>1.0088844342956271</v>
      </c>
      <c r="AE63" s="2">
        <v>1.0626533980700468</v>
      </c>
      <c r="AF63" s="2">
        <v>1.0014018644758036</v>
      </c>
      <c r="AG63" s="2">
        <v>1.0040832719726889</v>
      </c>
      <c r="AH63" s="2">
        <v>1.0148263753413969</v>
      </c>
      <c r="AI63" s="2">
        <v>1.0012573190604139</v>
      </c>
      <c r="AJ63" s="2">
        <v>1.0095126150456721</v>
      </c>
      <c r="AK63" s="2">
        <v>1.0040872256479316</v>
      </c>
      <c r="AL63" s="2">
        <v>1.0127009794965143</v>
      </c>
      <c r="AM63" s="2">
        <v>1.0148263753413969</v>
      </c>
      <c r="AN63" s="2">
        <v>1.0138024773342487</v>
      </c>
      <c r="AO63" s="2">
        <v>1.0320059434038766</v>
      </c>
      <c r="AP63" s="2">
        <v>1.0147872400388531</v>
      </c>
      <c r="AQ63" s="2">
        <v>1.0675888343795792</v>
      </c>
      <c r="AR63" s="90">
        <v>1.0197783317743194</v>
      </c>
      <c r="AS63" s="2">
        <v>1.0044826904790394</v>
      </c>
      <c r="AT63" s="2">
        <v>1.0048228835304613</v>
      </c>
      <c r="AU63" s="2">
        <v>1.0009249721022497</v>
      </c>
      <c r="AV63" s="2">
        <v>1.0014772574676214</v>
      </c>
      <c r="AW63" s="2">
        <v>1.0051454603452687</v>
      </c>
      <c r="AX63" s="2">
        <v>1.0111097589831348</v>
      </c>
      <c r="AY63" s="2">
        <v>1.0197783317743194</v>
      </c>
      <c r="AZ63" s="2">
        <v>1.0626533980700468</v>
      </c>
      <c r="BA63" s="2">
        <v>1.0014018644758036</v>
      </c>
      <c r="BB63" s="2">
        <v>1.0012573190604139</v>
      </c>
      <c r="BC63" s="2">
        <v>1.0095126150456721</v>
      </c>
      <c r="BD63" s="2">
        <v>1.0127009794965143</v>
      </c>
      <c r="BE63" s="2">
        <v>1.0223788397940607</v>
      </c>
      <c r="BF63" s="2">
        <v>1.0377125468547685</v>
      </c>
      <c r="BG63" s="2">
        <v>1.0380883407166157</v>
      </c>
      <c r="BH63" s="2">
        <v>1.0397267037308944</v>
      </c>
      <c r="BI63" s="2">
        <v>1.040544223523465</v>
      </c>
      <c r="BJ63" s="2">
        <v>1.0333483513651329</v>
      </c>
      <c r="BK63" s="2">
        <v>1</v>
      </c>
      <c r="BL63" s="2">
        <v>1.0171909832960002</v>
      </c>
      <c r="BM63" s="2">
        <v>1</v>
      </c>
      <c r="BN63" s="2">
        <v>1.01550560808</v>
      </c>
      <c r="BO63" s="2">
        <v>1.0151125337919999</v>
      </c>
      <c r="BP63" s="2">
        <v>1.01783372917632</v>
      </c>
      <c r="BQ63" s="2">
        <v>1.0675634540033161</v>
      </c>
      <c r="BR63" s="2">
        <v>1.0618360567329284</v>
      </c>
      <c r="BS63" s="2">
        <v>1.0540595328644815</v>
      </c>
      <c r="BT63" s="2">
        <v>1.052355858765943</v>
      </c>
      <c r="BU63" s="2">
        <v>1.0301004861517955</v>
      </c>
      <c r="BV63" s="2">
        <v>1</v>
      </c>
      <c r="BW63" s="2">
        <v>1.00717072</v>
      </c>
      <c r="BX63" s="2">
        <v>1.0003578300420013</v>
      </c>
      <c r="BY63" s="2">
        <v>1.01168284</v>
      </c>
      <c r="BZ63" s="2">
        <v>1.0005829918234006</v>
      </c>
      <c r="CA63" s="2">
        <v>1.0066540000000002</v>
      </c>
      <c r="CB63" s="2">
        <v>1.0003320449131297</v>
      </c>
      <c r="CC63" s="2">
        <v>1.0151000000000001</v>
      </c>
      <c r="CD63" s="2">
        <v>1.0240704508</v>
      </c>
    </row>
    <row r="64" spans="1:82" s="2" customFormat="1">
      <c r="A64" s="741"/>
      <c r="E64" s="12"/>
      <c r="AR64" s="90"/>
      <c r="BE64" s="2">
        <v>1.0223788397940607</v>
      </c>
      <c r="BF64" s="2">
        <v>1.0377125468547685</v>
      </c>
      <c r="BG64" s="2">
        <v>1.0380883407166157</v>
      </c>
      <c r="BH64" s="2">
        <v>1.0397267037308942</v>
      </c>
      <c r="BI64" s="2">
        <v>1.040544223523465</v>
      </c>
      <c r="BJ64" s="2">
        <v>1.0333483513651327</v>
      </c>
      <c r="BK64" s="2">
        <v>1</v>
      </c>
      <c r="BL64" s="2">
        <v>1.017190983296</v>
      </c>
      <c r="BM64" s="2">
        <v>1</v>
      </c>
      <c r="BN64" s="2">
        <v>1.01550560808</v>
      </c>
      <c r="BO64" s="2">
        <v>1.0151125337920002</v>
      </c>
      <c r="BP64" s="2">
        <v>1.01783372917632</v>
      </c>
      <c r="BQ64" s="2">
        <v>1.0675634540033159</v>
      </c>
      <c r="BR64" s="2">
        <v>1.0618360567329286</v>
      </c>
      <c r="BS64" s="2">
        <v>1.0540595328644815</v>
      </c>
      <c r="BT64" s="2">
        <v>1.0523558587659432</v>
      </c>
      <c r="BU64" s="2">
        <v>1.0301004861517955</v>
      </c>
      <c r="BV64" s="2">
        <v>1</v>
      </c>
      <c r="BW64" s="2">
        <v>1.00717072</v>
      </c>
      <c r="BX64" s="2">
        <v>1.0003558413109541</v>
      </c>
      <c r="BY64" s="2">
        <v>1.0116828400000002</v>
      </c>
      <c r="BZ64" s="2">
        <v>1.0005797516987509</v>
      </c>
      <c r="CA64" s="2">
        <v>1.0066540000000002</v>
      </c>
      <c r="CB64" s="2">
        <v>1.000330199489464</v>
      </c>
      <c r="CC64" s="2">
        <v>1.0151000000000001</v>
      </c>
      <c r="CD64" s="2">
        <v>1.0240704508</v>
      </c>
    </row>
    <row r="65" spans="1:82" s="22" customFormat="1" ht="64.5" customHeight="1">
      <c r="A65" s="20"/>
      <c r="B65" s="22" t="s">
        <v>88</v>
      </c>
      <c r="C65" s="22" t="s">
        <v>3</v>
      </c>
      <c r="D65" s="22" t="s">
        <v>89</v>
      </c>
      <c r="E65" s="22" t="s">
        <v>4</v>
      </c>
      <c r="F65" s="22" t="s">
        <v>5</v>
      </c>
      <c r="G65" s="22" t="s">
        <v>6</v>
      </c>
      <c r="H65" s="22" t="s">
        <v>7</v>
      </c>
      <c r="I65" s="22" t="s">
        <v>8</v>
      </c>
      <c r="J65" s="22" t="s">
        <v>9</v>
      </c>
      <c r="K65" s="22" t="s">
        <v>10</v>
      </c>
      <c r="L65" s="22" t="s">
        <v>144</v>
      </c>
      <c r="M65" s="22" t="s">
        <v>196</v>
      </c>
      <c r="N65" s="22" t="s">
        <v>192</v>
      </c>
      <c r="O65" s="22" t="s">
        <v>11</v>
      </c>
      <c r="P65" s="22" t="s">
        <v>92</v>
      </c>
      <c r="Q65" s="22" t="s">
        <v>14</v>
      </c>
      <c r="R65" s="22" t="s">
        <v>16</v>
      </c>
      <c r="S65" s="22" t="s">
        <v>18</v>
      </c>
      <c r="T65" s="22" t="s">
        <v>146</v>
      </c>
      <c r="U65" s="22" t="s">
        <v>147</v>
      </c>
      <c r="V65" s="22" t="s">
        <v>13</v>
      </c>
      <c r="W65" s="22" t="s">
        <v>15</v>
      </c>
      <c r="X65" s="22" t="s">
        <v>17</v>
      </c>
      <c r="Y65" s="22" t="s">
        <v>19</v>
      </c>
      <c r="Z65" s="22" t="s">
        <v>20</v>
      </c>
      <c r="AA65" s="22" t="s">
        <v>21</v>
      </c>
      <c r="AB65" s="22" t="s">
        <v>197</v>
      </c>
      <c r="AC65" s="22" t="s">
        <v>22</v>
      </c>
      <c r="AD65" s="22" t="s">
        <v>90</v>
      </c>
      <c r="AE65" s="22" t="s">
        <v>25</v>
      </c>
      <c r="AF65" s="22" t="s">
        <v>26</v>
      </c>
      <c r="AG65" s="22" t="s">
        <v>148</v>
      </c>
      <c r="AH65" s="22" t="s">
        <v>237</v>
      </c>
      <c r="AI65" s="22" t="s">
        <v>23</v>
      </c>
      <c r="AJ65" s="22" t="s">
        <v>24</v>
      </c>
      <c r="AK65" s="22" t="s">
        <v>149</v>
      </c>
      <c r="AL65" s="22" t="s">
        <v>238</v>
      </c>
      <c r="AM65" s="22" t="s">
        <v>239</v>
      </c>
      <c r="AN65" s="22" t="s">
        <v>240</v>
      </c>
      <c r="AO65" s="22" t="s">
        <v>241</v>
      </c>
      <c r="AP65" s="181" t="s">
        <v>308</v>
      </c>
      <c r="AQ65" s="181" t="s">
        <v>309</v>
      </c>
      <c r="AR65" s="91" t="s">
        <v>108</v>
      </c>
      <c r="AS65" s="709" t="s">
        <v>117</v>
      </c>
      <c r="AT65" s="709" t="s">
        <v>118</v>
      </c>
      <c r="AU65" s="709" t="s">
        <v>109</v>
      </c>
      <c r="AV65" s="709" t="s">
        <v>110</v>
      </c>
      <c r="AW65" s="709" t="s">
        <v>111</v>
      </c>
      <c r="AX65" s="709" t="s">
        <v>100</v>
      </c>
      <c r="AY65" s="709" t="s">
        <v>101</v>
      </c>
      <c r="AZ65" s="709" t="s">
        <v>112</v>
      </c>
      <c r="BA65" s="709" t="s">
        <v>113</v>
      </c>
      <c r="BB65" s="709" t="s">
        <v>114</v>
      </c>
      <c r="BC65" s="709" t="s">
        <v>115</v>
      </c>
      <c r="BD65" s="709" t="s">
        <v>116</v>
      </c>
      <c r="BE65" s="2">
        <v>1.0223788397940607</v>
      </c>
      <c r="BF65" s="2">
        <v>1.0377125468547685</v>
      </c>
      <c r="BG65" s="2">
        <v>1.0380883407166157</v>
      </c>
      <c r="BH65" s="2">
        <v>1.0397267037308942</v>
      </c>
      <c r="BI65" s="2">
        <v>1.0405442235234652</v>
      </c>
      <c r="BJ65" s="2">
        <v>1.0333483513651329</v>
      </c>
      <c r="BK65" s="2">
        <v>1</v>
      </c>
      <c r="BL65" s="2">
        <v>1.017190983296</v>
      </c>
      <c r="BM65" s="2">
        <v>1</v>
      </c>
      <c r="BN65" s="2">
        <v>1.01550560808</v>
      </c>
      <c r="BO65" s="2">
        <v>1.0151125337919999</v>
      </c>
      <c r="BP65" s="2">
        <v>1.01783372917632</v>
      </c>
      <c r="BQ65" s="2">
        <v>1.0675634540033159</v>
      </c>
      <c r="BR65" s="2">
        <v>1.0618360567329284</v>
      </c>
      <c r="BS65" s="2">
        <v>1.0540595328644813</v>
      </c>
      <c r="BT65" s="2">
        <v>1.052355858765943</v>
      </c>
      <c r="BU65" s="2">
        <v>1.0301004861517957</v>
      </c>
      <c r="BV65" s="2">
        <v>1</v>
      </c>
      <c r="BW65" s="2">
        <v>1.00717072</v>
      </c>
      <c r="BX65" s="2">
        <v>1.0003538630586943</v>
      </c>
      <c r="BY65" s="2">
        <v>1.01168284</v>
      </c>
      <c r="BZ65" s="2">
        <v>1.0005765286465846</v>
      </c>
      <c r="CA65" s="2">
        <v>1.0066539999999999</v>
      </c>
      <c r="CB65" s="2">
        <v>1.0003283637894873</v>
      </c>
      <c r="CC65" s="2">
        <v>1.0151000000000001</v>
      </c>
      <c r="CD65" s="2">
        <v>1.0240704508</v>
      </c>
    </row>
    <row r="66" spans="1:82">
      <c r="BE66" s="2">
        <v>1.022378839794061</v>
      </c>
      <c r="BF66" s="2">
        <v>1.0377125468547683</v>
      </c>
      <c r="BG66" s="2">
        <v>1.0380883407166157</v>
      </c>
      <c r="BH66" s="2">
        <v>1.0397267037308942</v>
      </c>
      <c r="BI66" s="2">
        <v>1.040544223523465</v>
      </c>
      <c r="BJ66" s="2">
        <v>1.0333483513651329</v>
      </c>
      <c r="BK66" s="2">
        <v>1</v>
      </c>
      <c r="BL66" s="2">
        <v>1.017190983296</v>
      </c>
      <c r="BM66" s="2">
        <v>1</v>
      </c>
      <c r="BN66" s="2">
        <v>1.01550560808</v>
      </c>
      <c r="BO66" s="2">
        <v>1.0151125337919999</v>
      </c>
      <c r="BP66" s="2">
        <v>1.0178337291763198</v>
      </c>
      <c r="BQ66" s="2">
        <v>1.0675634540033159</v>
      </c>
      <c r="BR66" s="2">
        <v>1.0618360567329284</v>
      </c>
      <c r="BS66" s="2">
        <v>1.0540595328644813</v>
      </c>
      <c r="BT66" s="2">
        <v>1.052355858765943</v>
      </c>
      <c r="BU66" s="2">
        <v>1.0301004861517957</v>
      </c>
      <c r="BV66" s="2">
        <v>1</v>
      </c>
      <c r="BW66" s="2">
        <v>1.00717072</v>
      </c>
      <c r="BX66" s="2">
        <v>1.0003518952363764</v>
      </c>
      <c r="BY66" s="2">
        <v>1.01168284</v>
      </c>
      <c r="BZ66" s="2">
        <v>1.0005733225873203</v>
      </c>
      <c r="CA66" s="2">
        <v>1.0066540000000002</v>
      </c>
      <c r="CB66" s="2">
        <v>1.0003265377678741</v>
      </c>
      <c r="CC66" s="2">
        <v>1.0150999999999999</v>
      </c>
      <c r="CD66" s="2">
        <v>1.0240704508</v>
      </c>
    </row>
    <row r="67" spans="1:82">
      <c r="BE67" s="2">
        <v>1.0223788397940607</v>
      </c>
      <c r="BF67" s="2">
        <v>1.0377125468547681</v>
      </c>
      <c r="BG67" s="2">
        <v>1.0380883407166157</v>
      </c>
      <c r="BH67" s="2">
        <v>1.0397267037308942</v>
      </c>
      <c r="BI67" s="2">
        <v>1.0405442235234648</v>
      </c>
      <c r="BJ67" s="2">
        <v>1.0333483513651329</v>
      </c>
      <c r="BK67" s="2">
        <v>1</v>
      </c>
      <c r="BL67" s="2">
        <v>1.017190983296</v>
      </c>
      <c r="BM67" s="2">
        <v>1</v>
      </c>
      <c r="BN67" s="2">
        <v>1.01550560808</v>
      </c>
      <c r="BO67" s="2">
        <v>1.0151125337919999</v>
      </c>
      <c r="BP67" s="2">
        <v>1.01783372917632</v>
      </c>
      <c r="BQ67" s="2">
        <v>1.0675634540033161</v>
      </c>
      <c r="BR67" s="2">
        <v>1.0618360567329284</v>
      </c>
      <c r="BS67" s="2">
        <v>1.0540595328644813</v>
      </c>
      <c r="BT67" s="2">
        <v>1.052355858765943</v>
      </c>
      <c r="BU67" s="2">
        <v>1.0301004861517955</v>
      </c>
      <c r="BV67" s="2">
        <v>1</v>
      </c>
      <c r="BW67" s="2">
        <v>1.00717072</v>
      </c>
      <c r="BX67" s="2">
        <v>1.000349937795312</v>
      </c>
      <c r="BY67" s="2">
        <v>1.01168284</v>
      </c>
      <c r="BZ67" s="2">
        <v>1.0005701334416324</v>
      </c>
      <c r="CA67" s="2">
        <v>1.0066540000000002</v>
      </c>
      <c r="CB67" s="2">
        <v>1.0003247213794439</v>
      </c>
      <c r="CC67" s="2">
        <v>1.0150999999999999</v>
      </c>
      <c r="CD67" s="2">
        <v>1.0240704508</v>
      </c>
    </row>
    <row r="68" spans="1:82">
      <c r="BE68" s="2">
        <v>1.0223788397940607</v>
      </c>
      <c r="BF68" s="2">
        <v>1.0377125468547683</v>
      </c>
      <c r="BG68" s="2">
        <v>1.0380883407166157</v>
      </c>
      <c r="BH68" s="2">
        <v>1.0397267037308942</v>
      </c>
      <c r="BI68" s="2">
        <v>1.040544223523465</v>
      </c>
      <c r="BJ68" s="2">
        <v>1.0333483513651327</v>
      </c>
      <c r="BK68" s="2">
        <v>1</v>
      </c>
      <c r="BL68" s="2">
        <v>1.017190983296</v>
      </c>
      <c r="BM68" s="2">
        <v>1</v>
      </c>
      <c r="BN68" s="2">
        <v>1.01550560808</v>
      </c>
      <c r="BO68" s="2">
        <v>1.0151125337919999</v>
      </c>
      <c r="BP68" s="2">
        <v>1.0178337291763198</v>
      </c>
      <c r="BQ68" s="2">
        <v>1.0675634540033161</v>
      </c>
      <c r="BR68" s="2">
        <v>1.0618360567329281</v>
      </c>
      <c r="BS68" s="2">
        <v>1.0540595328644811</v>
      </c>
      <c r="BT68" s="2">
        <v>1.0523558587659432</v>
      </c>
      <c r="BU68" s="2">
        <v>1.0301004861517953</v>
      </c>
      <c r="BV68" s="2">
        <v>1</v>
      </c>
      <c r="BW68" s="2">
        <v>1.00717072</v>
      </c>
      <c r="BX68" s="2">
        <v>1.000347990686969</v>
      </c>
      <c r="BY68" s="2">
        <v>1.01168284</v>
      </c>
      <c r="BZ68" s="2">
        <v>1.0005669611304513</v>
      </c>
      <c r="CA68" s="2">
        <v>1.0066539999999999</v>
      </c>
      <c r="CB68" s="2">
        <v>1.0003229145791626</v>
      </c>
      <c r="CC68" s="2">
        <v>1.0151000000000001</v>
      </c>
      <c r="CD68" s="2">
        <v>1.0240704508</v>
      </c>
    </row>
    <row r="69" spans="1:82">
      <c r="BE69" s="2">
        <v>1.022378839794061</v>
      </c>
      <c r="BF69" s="2">
        <v>1.0377125468547685</v>
      </c>
      <c r="BG69" s="2">
        <v>1.0380883407166157</v>
      </c>
      <c r="BH69" s="2">
        <v>1.0397267037308942</v>
      </c>
      <c r="BI69" s="2">
        <v>1.040544223523465</v>
      </c>
      <c r="BJ69" s="2">
        <v>1.0333483513651327</v>
      </c>
      <c r="BK69" s="2">
        <v>1</v>
      </c>
      <c r="BL69" s="2">
        <v>1.0171909832960002</v>
      </c>
      <c r="BM69" s="2">
        <v>1</v>
      </c>
      <c r="BN69" s="2">
        <v>1.01550560808</v>
      </c>
      <c r="BO69" s="2">
        <v>1.0151125337920002</v>
      </c>
      <c r="BP69" s="2">
        <v>1.01783372917632</v>
      </c>
      <c r="BQ69" s="2">
        <v>1.0675634540033161</v>
      </c>
      <c r="BR69" s="2">
        <v>1.0618360567329284</v>
      </c>
      <c r="BS69" s="2">
        <v>1.0540595328644815</v>
      </c>
      <c r="BT69" s="2">
        <v>1.052355858765943</v>
      </c>
      <c r="BU69" s="2">
        <v>1.0301004861517955</v>
      </c>
      <c r="BV69" s="2">
        <v>1</v>
      </c>
      <c r="BW69" s="2">
        <v>1.00717072</v>
      </c>
      <c r="BX69" s="2">
        <v>1.0003460538629743</v>
      </c>
      <c r="BY69" s="2">
        <v>1.01168284</v>
      </c>
      <c r="BZ69" s="2">
        <v>1.0005638055749644</v>
      </c>
      <c r="CA69" s="2">
        <v>1.0066539999999999</v>
      </c>
      <c r="CB69" s="2">
        <v>1.000321117322142</v>
      </c>
      <c r="CC69" s="2">
        <v>1.0151000000000001</v>
      </c>
      <c r="CD69" s="2">
        <v>1.0240704508</v>
      </c>
    </row>
    <row r="70" spans="1:82">
      <c r="BE70" s="2">
        <v>1.022378839794061</v>
      </c>
      <c r="BF70" s="2">
        <v>1.0377125468547685</v>
      </c>
      <c r="BG70" s="2">
        <v>1.0380883407166157</v>
      </c>
      <c r="BH70" s="2">
        <v>1.0397267037308942</v>
      </c>
      <c r="BI70" s="2">
        <v>1.040544223523465</v>
      </c>
      <c r="BJ70" s="2">
        <v>1.0333483513651329</v>
      </c>
      <c r="BK70" s="2">
        <v>1</v>
      </c>
      <c r="BL70" s="2">
        <v>1.017190983296</v>
      </c>
      <c r="BM70" s="2">
        <v>1</v>
      </c>
      <c r="BN70" s="2">
        <v>1.01550560808</v>
      </c>
      <c r="BO70" s="2">
        <v>1.0151125337920002</v>
      </c>
      <c r="BP70" s="2">
        <v>1.01783372917632</v>
      </c>
      <c r="BQ70" s="2">
        <v>1.0675634540033161</v>
      </c>
      <c r="BR70" s="2">
        <v>1.0618360567329284</v>
      </c>
      <c r="BS70" s="2">
        <v>1.0540595328644813</v>
      </c>
      <c r="BT70" s="2">
        <v>1.052355858765943</v>
      </c>
      <c r="BU70" s="2">
        <v>1.0301004861517957</v>
      </c>
      <c r="BV70" s="2">
        <v>1</v>
      </c>
      <c r="BW70" s="2">
        <v>1.00717072</v>
      </c>
      <c r="BX70" s="2">
        <v>1.0003441272751108</v>
      </c>
      <c r="BY70" s="2">
        <v>1.01168284</v>
      </c>
      <c r="BZ70" s="2">
        <v>1.0005606666966151</v>
      </c>
      <c r="CA70" s="2">
        <v>1.0066540000000002</v>
      </c>
      <c r="CB70" s="2">
        <v>1.0003193295636403</v>
      </c>
      <c r="CC70" s="2">
        <v>1.0151000000000001</v>
      </c>
      <c r="CD70" s="2">
        <v>1.0240704508</v>
      </c>
    </row>
    <row r="71" spans="1:82">
      <c r="BE71" s="2">
        <v>1.0223788397940607</v>
      </c>
      <c r="BF71" s="2">
        <v>1.0377125468547683</v>
      </c>
      <c r="BG71" s="2">
        <v>1.0380883407166159</v>
      </c>
      <c r="BH71" s="2">
        <v>1.0397267037308942</v>
      </c>
      <c r="BI71" s="2">
        <v>1.0405442235234652</v>
      </c>
      <c r="BJ71" s="2">
        <v>1.0333483513651327</v>
      </c>
      <c r="BK71" s="2">
        <v>1</v>
      </c>
      <c r="BL71" s="2">
        <v>1.017190983296</v>
      </c>
      <c r="BM71" s="2">
        <v>1</v>
      </c>
      <c r="BN71" s="2">
        <v>1.01550560808</v>
      </c>
      <c r="BO71" s="2">
        <v>1.0151125337919999</v>
      </c>
      <c r="BP71" s="2">
        <v>1.01783372917632</v>
      </c>
      <c r="BQ71" s="2">
        <v>1.0675634540033159</v>
      </c>
      <c r="BR71" s="2">
        <v>1.0618360567329286</v>
      </c>
      <c r="BS71" s="2">
        <v>1.0540595328644815</v>
      </c>
      <c r="BT71" s="2">
        <v>1.052355858765943</v>
      </c>
      <c r="BU71" s="2">
        <v>1.0301004861517955</v>
      </c>
      <c r="BV71" s="2">
        <v>1</v>
      </c>
      <c r="BW71" s="2">
        <v>1.00717072</v>
      </c>
      <c r="BX71" s="2">
        <v>1.0003422108753202</v>
      </c>
      <c r="BY71" s="2">
        <v>1.01168284</v>
      </c>
      <c r="BZ71" s="2">
        <v>1.0005575444171053</v>
      </c>
      <c r="CA71" s="2">
        <v>1.0066539999999999</v>
      </c>
      <c r="CB71" s="2">
        <v>1.0003175512590621</v>
      </c>
      <c r="CC71" s="2">
        <v>1.0150999999999999</v>
      </c>
      <c r="CD71" s="2">
        <v>1.0240704508</v>
      </c>
    </row>
    <row r="72" spans="1:82">
      <c r="BE72" s="2">
        <v>1.0223788397940607</v>
      </c>
      <c r="BF72" s="2">
        <v>1.0377125468547683</v>
      </c>
      <c r="BG72" s="2">
        <v>1.0380883407166157</v>
      </c>
      <c r="BH72" s="2">
        <v>1.0397267037308944</v>
      </c>
      <c r="BI72" s="2">
        <v>1.040544223523465</v>
      </c>
      <c r="BJ72" s="2">
        <v>1.0333483513651327</v>
      </c>
      <c r="BK72" s="2">
        <v>1</v>
      </c>
      <c r="BL72" s="2">
        <v>1.017190983296</v>
      </c>
      <c r="BM72" s="2">
        <v>1</v>
      </c>
      <c r="BN72" s="2">
        <v>1.01550560808</v>
      </c>
      <c r="BO72" s="2">
        <v>1.0151125337919999</v>
      </c>
      <c r="BP72" s="2">
        <v>1.01783372917632</v>
      </c>
      <c r="BQ72" s="2">
        <v>1.0675634540033161</v>
      </c>
      <c r="BR72" s="2">
        <v>1.0618360567329284</v>
      </c>
      <c r="BS72" s="2">
        <v>1.0540595328644813</v>
      </c>
      <c r="BT72" s="2">
        <v>1.052355858765943</v>
      </c>
      <c r="BU72" s="2">
        <v>1.0301004861517953</v>
      </c>
      <c r="BV72" s="2">
        <v>1</v>
      </c>
      <c r="BW72" s="2">
        <v>1.00717072</v>
      </c>
      <c r="BX72" s="2">
        <v>1.0003403046157029</v>
      </c>
      <c r="BY72" s="2">
        <v>1.01168284</v>
      </c>
      <c r="BZ72" s="2">
        <v>1.000554438658394</v>
      </c>
      <c r="CA72" s="2">
        <v>1.0066540000000002</v>
      </c>
      <c r="CB72" s="2">
        <v>1.000315782363959</v>
      </c>
      <c r="CC72" s="2">
        <v>1.0151000000000001</v>
      </c>
      <c r="CD72" s="2">
        <v>1.0240704508000003</v>
      </c>
    </row>
    <row r="73" spans="1:82">
      <c r="BE73" s="2">
        <v>1.0223788397940607</v>
      </c>
      <c r="BF73" s="2">
        <v>1.0377125468547683</v>
      </c>
      <c r="BG73" s="2">
        <v>1.0380883407166159</v>
      </c>
      <c r="BH73" s="2">
        <v>1.0397267037308942</v>
      </c>
      <c r="BI73" s="2">
        <v>1.040544223523465</v>
      </c>
      <c r="BJ73" s="2">
        <v>1.0333483513651327</v>
      </c>
      <c r="BK73" s="2">
        <v>1</v>
      </c>
      <c r="BL73" s="2">
        <v>1.0171909832960002</v>
      </c>
      <c r="BM73" s="2">
        <v>1</v>
      </c>
      <c r="BN73" s="2">
        <v>1.0155056080800002</v>
      </c>
      <c r="BO73" s="2">
        <v>1.0151125337919999</v>
      </c>
      <c r="BP73" s="2">
        <v>1.01783372917632</v>
      </c>
      <c r="BQ73" s="2">
        <v>1.0675634540033161</v>
      </c>
      <c r="BR73" s="2">
        <v>1.0618360567329284</v>
      </c>
      <c r="BS73" s="2">
        <v>1.0540595328644813</v>
      </c>
      <c r="BT73" s="2">
        <v>1.0523558587659432</v>
      </c>
      <c r="BU73" s="2">
        <v>1.0301004861517955</v>
      </c>
      <c r="BV73" s="2">
        <v>1</v>
      </c>
      <c r="BW73" s="2">
        <v>1.00717072</v>
      </c>
      <c r="BX73" s="2">
        <v>1.0003384084485178</v>
      </c>
      <c r="BY73" s="2">
        <v>1.01168284</v>
      </c>
      <c r="BZ73" s="2">
        <v>1.0005513493426994</v>
      </c>
      <c r="CA73" s="2">
        <v>1.0066540000000002</v>
      </c>
      <c r="CB73" s="2">
        <v>1.0003140228340301</v>
      </c>
      <c r="CC73" s="2">
        <v>1.0151000000000001</v>
      </c>
      <c r="CD73" s="2">
        <v>1.0240704508</v>
      </c>
    </row>
  </sheetData>
  <mergeCells count="1">
    <mergeCell ref="B2:O2"/>
  </mergeCells>
  <phoneticPr fontId="0" type="noConversion"/>
  <pageMargins left="0" right="0" top="0" bottom="0" header="0.5" footer="0.5"/>
  <pageSetup scale="24"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BL77"/>
  <sheetViews>
    <sheetView zoomScale="75" zoomScaleNormal="75" workbookViewId="0">
      <selection activeCell="A2" sqref="A2"/>
    </sheetView>
  </sheetViews>
  <sheetFormatPr defaultColWidth="9.140625" defaultRowHeight="12.75"/>
  <cols>
    <col min="1" max="1" width="7.42578125" style="539" customWidth="1"/>
    <col min="2" max="2" width="8.85546875" style="537" customWidth="1"/>
    <col min="3" max="3" width="9.5703125" style="537" customWidth="1"/>
    <col min="4" max="4" width="7.7109375" style="537" customWidth="1"/>
    <col min="5" max="5" width="9.42578125" style="537" customWidth="1"/>
    <col min="6" max="6" width="10" style="537" customWidth="1"/>
    <col min="7" max="8" width="7.85546875" style="537" customWidth="1"/>
    <col min="9" max="9" width="8" style="537" customWidth="1"/>
    <col min="10" max="10" width="8.42578125" style="537" customWidth="1"/>
    <col min="11" max="11" width="9.5703125" style="537" customWidth="1"/>
    <col min="12" max="12" width="9.7109375" style="537" customWidth="1"/>
    <col min="13" max="13" width="8" style="537" customWidth="1"/>
    <col min="14" max="14" width="7.7109375" style="537" customWidth="1"/>
    <col min="15" max="15" width="9.42578125" style="538" customWidth="1"/>
    <col min="16" max="16" width="8.42578125" style="537" customWidth="1"/>
    <col min="17" max="17" width="8" style="537" customWidth="1"/>
    <col min="18" max="18" width="9" style="538" customWidth="1"/>
    <col min="19" max="19" width="8.28515625" style="537" customWidth="1"/>
    <col min="20" max="20" width="8.85546875" style="537" customWidth="1"/>
    <col min="21" max="21" width="8.28515625" style="537" customWidth="1"/>
    <col min="22" max="22" width="8.5703125" style="538" customWidth="1"/>
    <col min="23" max="23" width="8.85546875" style="537" customWidth="1"/>
    <col min="24" max="24" width="8.28515625" style="537" customWidth="1"/>
    <col min="25" max="25" width="9.140625" style="538" customWidth="1"/>
    <col min="26" max="26" width="9.140625" style="537" customWidth="1"/>
    <col min="27" max="27" width="9" style="537" customWidth="1"/>
    <col min="28" max="28" width="8.42578125" style="538" customWidth="1"/>
    <col min="29" max="29" width="10.140625" style="537" customWidth="1"/>
    <col min="30" max="30" width="8" style="537" customWidth="1"/>
    <col min="31" max="31" width="7.85546875" style="537" customWidth="1"/>
    <col min="32" max="32" width="8" style="538" customWidth="1"/>
    <col min="33" max="33" width="7.85546875" style="537" customWidth="1"/>
    <col min="34" max="34" width="9" style="537" customWidth="1"/>
    <col min="35" max="35" width="7.7109375" style="538" bestFit="1" customWidth="1"/>
    <col min="36" max="36" width="8.28515625" style="537" customWidth="1"/>
    <col min="37" max="37" width="9.42578125" style="537" customWidth="1"/>
    <col min="38" max="38" width="8.42578125" style="537" customWidth="1"/>
    <col min="39" max="39" width="8" style="537" customWidth="1"/>
    <col min="40" max="40" width="8.85546875" style="538" customWidth="1"/>
    <col min="41" max="41" width="8.85546875" style="537" customWidth="1"/>
    <col min="42" max="43" width="8" style="537" customWidth="1"/>
    <col min="44" max="44" width="9" style="537" customWidth="1"/>
    <col min="45" max="45" width="9.140625" style="538" customWidth="1"/>
    <col min="46" max="46" width="8.28515625" style="537" customWidth="1"/>
    <col min="47" max="47" width="7.42578125" style="537" customWidth="1"/>
    <col min="48" max="48" width="9.140625" style="537" customWidth="1"/>
    <col min="49" max="49" width="8.140625" style="538" customWidth="1"/>
    <col min="50" max="50" width="8.5703125" style="537" customWidth="1"/>
    <col min="51" max="51" width="6.85546875" style="537" customWidth="1"/>
    <col min="52" max="52" width="7.85546875" style="537" customWidth="1"/>
    <col min="53" max="53" width="8.42578125" style="538" customWidth="1"/>
    <col min="54" max="54" width="9.140625" style="537"/>
    <col min="55" max="55" width="14.85546875" style="537" customWidth="1"/>
    <col min="56" max="16384" width="9.140625" style="537"/>
  </cols>
  <sheetData>
    <row r="1" spans="1:53" ht="19.5" customHeight="1">
      <c r="A1" s="583" t="s">
        <v>730</v>
      </c>
      <c r="L1" s="582" t="s">
        <v>263</v>
      </c>
    </row>
    <row r="2" spans="1:53" ht="54" customHeight="1">
      <c r="B2" s="859" t="s">
        <v>731</v>
      </c>
      <c r="C2" s="859"/>
      <c r="D2" s="859"/>
      <c r="E2" s="859"/>
      <c r="F2" s="859"/>
      <c r="G2" s="859"/>
      <c r="H2" s="859"/>
      <c r="I2" s="859"/>
      <c r="J2" s="859"/>
      <c r="K2" s="859"/>
      <c r="L2" s="859"/>
      <c r="M2" s="859"/>
      <c r="N2" s="859"/>
      <c r="O2" s="859"/>
      <c r="P2" s="859"/>
      <c r="Q2" s="859"/>
      <c r="R2" s="859"/>
      <c r="S2" s="859"/>
      <c r="T2" s="859"/>
      <c r="U2" s="860" t="s">
        <v>760</v>
      </c>
      <c r="V2" s="860"/>
      <c r="W2" s="860"/>
      <c r="X2" s="860"/>
      <c r="Y2" s="861"/>
    </row>
    <row r="3" spans="1:53" ht="18" customHeight="1">
      <c r="A3" s="539" t="s">
        <v>2</v>
      </c>
    </row>
    <row r="4" spans="1:53" ht="8.25" customHeight="1"/>
    <row r="5" spans="1:53">
      <c r="B5" s="580" t="s">
        <v>33</v>
      </c>
      <c r="C5" s="579"/>
      <c r="D5" s="579"/>
      <c r="E5" s="579"/>
      <c r="F5" s="581"/>
      <c r="G5" s="580" t="s">
        <v>34</v>
      </c>
      <c r="H5" s="579"/>
      <c r="I5" s="579"/>
      <c r="J5" s="579"/>
      <c r="K5" s="581"/>
      <c r="L5" s="580" t="s">
        <v>35</v>
      </c>
      <c r="M5" s="579"/>
      <c r="N5" s="579"/>
      <c r="O5" s="578"/>
      <c r="P5" s="580" t="s">
        <v>36</v>
      </c>
      <c r="Q5" s="579"/>
      <c r="R5" s="578"/>
      <c r="S5" s="580" t="s">
        <v>37</v>
      </c>
      <c r="T5" s="579"/>
      <c r="U5" s="579"/>
      <c r="V5" s="578"/>
      <c r="W5" s="580" t="s">
        <v>38</v>
      </c>
      <c r="X5" s="579"/>
      <c r="Y5" s="578"/>
      <c r="Z5" s="580" t="s">
        <v>39</v>
      </c>
      <c r="AA5" s="579"/>
      <c r="AB5" s="578"/>
      <c r="AC5" s="580" t="s">
        <v>259</v>
      </c>
      <c r="AD5" s="579"/>
      <c r="AE5" s="579"/>
      <c r="AF5" s="578"/>
      <c r="AG5" s="580" t="s">
        <v>40</v>
      </c>
      <c r="AH5" s="579"/>
      <c r="AI5" s="578"/>
      <c r="AJ5" s="580" t="s">
        <v>41</v>
      </c>
      <c r="AK5" s="579"/>
      <c r="AL5" s="579"/>
      <c r="AM5" s="579"/>
      <c r="AN5" s="578"/>
      <c r="AO5" s="580" t="s">
        <v>42</v>
      </c>
      <c r="AP5" s="579"/>
      <c r="AQ5" s="579"/>
      <c r="AR5" s="579"/>
      <c r="AS5" s="578"/>
      <c r="AT5" s="580" t="s">
        <v>43</v>
      </c>
      <c r="AU5" s="579"/>
      <c r="AV5" s="579"/>
      <c r="AW5" s="578"/>
      <c r="AX5" s="580" t="s">
        <v>44</v>
      </c>
      <c r="AY5" s="579"/>
      <c r="AZ5" s="579"/>
      <c r="BA5" s="578"/>
    </row>
    <row r="6" spans="1:53" s="572" customFormat="1" ht="25.5" customHeight="1">
      <c r="A6" s="577" t="s">
        <v>29</v>
      </c>
      <c r="B6" s="575" t="s">
        <v>45</v>
      </c>
      <c r="C6" s="574" t="s">
        <v>46</v>
      </c>
      <c r="D6" s="574" t="s">
        <v>47</v>
      </c>
      <c r="E6" s="574" t="s">
        <v>48</v>
      </c>
      <c r="F6" s="576" t="s">
        <v>49</v>
      </c>
      <c r="G6" s="575" t="s">
        <v>45</v>
      </c>
      <c r="H6" s="574" t="s">
        <v>46</v>
      </c>
      <c r="I6" s="574" t="s">
        <v>47</v>
      </c>
      <c r="J6" s="574" t="s">
        <v>48</v>
      </c>
      <c r="K6" s="576" t="s">
        <v>49</v>
      </c>
      <c r="L6" s="575" t="s">
        <v>50</v>
      </c>
      <c r="M6" s="574" t="s">
        <v>52</v>
      </c>
      <c r="N6" s="574" t="s">
        <v>51</v>
      </c>
      <c r="O6" s="573" t="s">
        <v>49</v>
      </c>
      <c r="P6" s="575" t="s">
        <v>50</v>
      </c>
      <c r="Q6" s="574" t="s">
        <v>51</v>
      </c>
      <c r="R6" s="573" t="s">
        <v>49</v>
      </c>
      <c r="S6" s="575" t="s">
        <v>50</v>
      </c>
      <c r="T6" s="574" t="s">
        <v>52</v>
      </c>
      <c r="U6" s="574" t="s">
        <v>51</v>
      </c>
      <c r="V6" s="573" t="s">
        <v>49</v>
      </c>
      <c r="W6" s="575" t="s">
        <v>50</v>
      </c>
      <c r="X6" s="574" t="s">
        <v>51</v>
      </c>
      <c r="Y6" s="573" t="s">
        <v>49</v>
      </c>
      <c r="Z6" s="575" t="s">
        <v>50</v>
      </c>
      <c r="AA6" s="574" t="s">
        <v>51</v>
      </c>
      <c r="AB6" s="573" t="s">
        <v>49</v>
      </c>
      <c r="AC6" s="575" t="s">
        <v>53</v>
      </c>
      <c r="AD6" s="574" t="s">
        <v>54</v>
      </c>
      <c r="AE6" s="574" t="s">
        <v>55</v>
      </c>
      <c r="AF6" s="573" t="s">
        <v>49</v>
      </c>
      <c r="AG6" s="575" t="s">
        <v>50</v>
      </c>
      <c r="AH6" s="574" t="s">
        <v>51</v>
      </c>
      <c r="AI6" s="573" t="s">
        <v>49</v>
      </c>
      <c r="AJ6" s="575" t="s">
        <v>45</v>
      </c>
      <c r="AK6" s="574" t="s">
        <v>46</v>
      </c>
      <c r="AL6" s="574" t="s">
        <v>47</v>
      </c>
      <c r="AM6" s="574" t="s">
        <v>48</v>
      </c>
      <c r="AN6" s="573" t="s">
        <v>49</v>
      </c>
      <c r="AO6" s="575" t="s">
        <v>45</v>
      </c>
      <c r="AP6" s="574" t="s">
        <v>46</v>
      </c>
      <c r="AQ6" s="574" t="s">
        <v>47</v>
      </c>
      <c r="AR6" s="574" t="s">
        <v>48</v>
      </c>
      <c r="AS6" s="573" t="s">
        <v>49</v>
      </c>
      <c r="AT6" s="575" t="s">
        <v>50</v>
      </c>
      <c r="AU6" s="574" t="s">
        <v>52</v>
      </c>
      <c r="AV6" s="574" t="s">
        <v>51</v>
      </c>
      <c r="AW6" s="573" t="s">
        <v>49</v>
      </c>
      <c r="AX6" s="575" t="s">
        <v>50</v>
      </c>
      <c r="AY6" s="574" t="s">
        <v>52</v>
      </c>
      <c r="AZ6" s="574" t="s">
        <v>51</v>
      </c>
      <c r="BA6" s="573" t="s">
        <v>49</v>
      </c>
    </row>
    <row r="7" spans="1:53">
      <c r="A7" s="539">
        <v>1970</v>
      </c>
      <c r="B7" s="537">
        <v>0.82110000000000005</v>
      </c>
      <c r="C7" s="537">
        <v>0</v>
      </c>
      <c r="D7" s="537">
        <v>0</v>
      </c>
      <c r="E7" s="537">
        <v>0.1789</v>
      </c>
      <c r="F7" s="570">
        <v>1</v>
      </c>
      <c r="G7" s="569">
        <v>0.59538729329852047</v>
      </c>
      <c r="H7" s="542">
        <v>0.25274151436031328</v>
      </c>
      <c r="I7" s="542">
        <v>0</v>
      </c>
      <c r="J7" s="542">
        <v>0.15187119234116622</v>
      </c>
      <c r="K7" s="570">
        <v>1</v>
      </c>
      <c r="L7" s="569">
        <v>0.41210000000000002</v>
      </c>
      <c r="M7" s="542">
        <v>0.17050000000000001</v>
      </c>
      <c r="N7" s="542">
        <v>0.41739999999999999</v>
      </c>
      <c r="O7" s="568">
        <v>1</v>
      </c>
      <c r="P7" s="569">
        <v>0.49680000000000002</v>
      </c>
      <c r="Q7" s="537">
        <v>0.50319999999999998</v>
      </c>
      <c r="R7" s="568">
        <v>1</v>
      </c>
      <c r="S7" s="569">
        <v>8.3635047067342497E-2</v>
      </c>
      <c r="T7" s="542">
        <v>0.1885107410089307</v>
      </c>
      <c r="U7" s="542">
        <v>0.7278542119237269</v>
      </c>
      <c r="V7" s="568">
        <v>1</v>
      </c>
      <c r="W7" s="569">
        <v>0.1145</v>
      </c>
      <c r="X7" s="542">
        <v>0.88549999999999995</v>
      </c>
      <c r="Y7" s="568">
        <v>1</v>
      </c>
      <c r="Z7" s="569">
        <v>0.14000000000000001</v>
      </c>
      <c r="AA7" s="542">
        <v>0.86</v>
      </c>
      <c r="AB7" s="568">
        <v>1</v>
      </c>
      <c r="AC7" s="569">
        <v>0.81541802388707929</v>
      </c>
      <c r="AD7" s="542">
        <v>0.18147975802698929</v>
      </c>
      <c r="AE7" s="542">
        <v>3.1022180859314407E-3</v>
      </c>
      <c r="AF7" s="568">
        <v>1</v>
      </c>
      <c r="AG7" s="569">
        <v>7.1833764952521889E-2</v>
      </c>
      <c r="AH7" s="542">
        <v>0.92816623504747808</v>
      </c>
      <c r="AI7" s="568">
        <v>1</v>
      </c>
      <c r="AJ7" s="569">
        <v>0.68300000000000005</v>
      </c>
      <c r="AK7" s="542">
        <v>0.251</v>
      </c>
      <c r="AL7" s="542">
        <v>0</v>
      </c>
      <c r="AM7" s="542">
        <v>6.6000000000000003E-2</v>
      </c>
      <c r="AN7" s="568">
        <v>1</v>
      </c>
      <c r="AO7" s="569">
        <v>0.55600000000000005</v>
      </c>
      <c r="AP7" s="542">
        <v>0.23100000000000001</v>
      </c>
      <c r="AQ7" s="542">
        <v>0</v>
      </c>
      <c r="AR7" s="542">
        <v>0.21299999999999999</v>
      </c>
      <c r="AS7" s="568">
        <v>1</v>
      </c>
      <c r="AT7" s="569">
        <v>0.25700000000000001</v>
      </c>
      <c r="AU7" s="542">
        <v>2.3E-2</v>
      </c>
      <c r="AV7" s="542">
        <v>0.72</v>
      </c>
      <c r="AW7" s="568">
        <v>1</v>
      </c>
      <c r="AX7" s="569">
        <v>8.7599999999999997E-2</v>
      </c>
      <c r="AY7" s="542">
        <v>2.7400000000000001E-2</v>
      </c>
      <c r="AZ7" s="542">
        <v>0.88500000000000001</v>
      </c>
      <c r="BA7" s="568">
        <v>1</v>
      </c>
    </row>
    <row r="8" spans="1:53">
      <c r="A8" s="539">
        <v>1971</v>
      </c>
      <c r="B8" s="537">
        <v>0.82110000000000005</v>
      </c>
      <c r="C8" s="537">
        <v>0</v>
      </c>
      <c r="D8" s="537">
        <v>0</v>
      </c>
      <c r="E8" s="537">
        <v>0.1789</v>
      </c>
      <c r="F8" s="570">
        <v>1</v>
      </c>
      <c r="G8" s="569">
        <v>0.59538729329852047</v>
      </c>
      <c r="H8" s="542">
        <v>0.25274151436031328</v>
      </c>
      <c r="I8" s="542">
        <v>0</v>
      </c>
      <c r="J8" s="542">
        <v>0.15187119234116622</v>
      </c>
      <c r="K8" s="570">
        <v>1</v>
      </c>
      <c r="L8" s="569">
        <v>0.41210000000000002</v>
      </c>
      <c r="M8" s="542">
        <v>0.17050000000000001</v>
      </c>
      <c r="N8" s="542">
        <v>0.41739999999999999</v>
      </c>
      <c r="O8" s="568">
        <v>1</v>
      </c>
      <c r="P8" s="569">
        <v>0.49680000000000002</v>
      </c>
      <c r="Q8" s="537">
        <v>0.50319999999999998</v>
      </c>
      <c r="R8" s="568">
        <v>1</v>
      </c>
      <c r="S8" s="569">
        <v>8.3635047067342497E-2</v>
      </c>
      <c r="T8" s="542">
        <v>0.1885107410089307</v>
      </c>
      <c r="U8" s="542">
        <v>0.7278542119237269</v>
      </c>
      <c r="V8" s="568">
        <v>1</v>
      </c>
      <c r="W8" s="569">
        <v>0.1145</v>
      </c>
      <c r="X8" s="542">
        <v>0.88549999999999995</v>
      </c>
      <c r="Y8" s="568">
        <v>1</v>
      </c>
      <c r="Z8" s="569">
        <v>0.14000000000000001</v>
      </c>
      <c r="AA8" s="542">
        <v>0.86</v>
      </c>
      <c r="AB8" s="568">
        <v>1</v>
      </c>
      <c r="AC8" s="569">
        <v>0.81541802388707929</v>
      </c>
      <c r="AD8" s="542">
        <v>0.18147975802698929</v>
      </c>
      <c r="AE8" s="542">
        <v>3.1022180859314407E-3</v>
      </c>
      <c r="AF8" s="568">
        <v>1</v>
      </c>
      <c r="AG8" s="569">
        <v>7.1833764952521889E-2</v>
      </c>
      <c r="AH8" s="542">
        <v>0.92816623504747808</v>
      </c>
      <c r="AI8" s="568">
        <v>1</v>
      </c>
      <c r="AJ8" s="569">
        <v>0.68300000000000005</v>
      </c>
      <c r="AK8" s="542">
        <v>0.251</v>
      </c>
      <c r="AL8" s="542">
        <v>0</v>
      </c>
      <c r="AM8" s="542">
        <v>6.6000000000000003E-2</v>
      </c>
      <c r="AN8" s="568">
        <v>1</v>
      </c>
      <c r="AO8" s="569">
        <v>0.55600000000000005</v>
      </c>
      <c r="AP8" s="542">
        <v>0.23100000000000001</v>
      </c>
      <c r="AQ8" s="542">
        <v>0</v>
      </c>
      <c r="AR8" s="542">
        <v>0.21299999999999999</v>
      </c>
      <c r="AS8" s="568">
        <v>1</v>
      </c>
      <c r="AT8" s="569">
        <v>0.25700000000000001</v>
      </c>
      <c r="AU8" s="542">
        <v>2.3E-2</v>
      </c>
      <c r="AV8" s="542">
        <v>0.72</v>
      </c>
      <c r="AW8" s="568">
        <v>1</v>
      </c>
      <c r="AX8" s="569">
        <v>8.7599999999999997E-2</v>
      </c>
      <c r="AY8" s="542">
        <v>2.7400000000000001E-2</v>
      </c>
      <c r="AZ8" s="542">
        <v>0.88500000000000001</v>
      </c>
      <c r="BA8" s="568">
        <v>1</v>
      </c>
    </row>
    <row r="9" spans="1:53">
      <c r="A9" s="539">
        <v>1972</v>
      </c>
      <c r="B9" s="537">
        <v>0.82110000000000005</v>
      </c>
      <c r="C9" s="537">
        <v>0</v>
      </c>
      <c r="D9" s="537">
        <v>0</v>
      </c>
      <c r="E9" s="537">
        <v>0.1789</v>
      </c>
      <c r="F9" s="570">
        <v>1</v>
      </c>
      <c r="G9" s="569">
        <v>0.59538729329852047</v>
      </c>
      <c r="H9" s="542">
        <v>0.25274151436031328</v>
      </c>
      <c r="I9" s="542">
        <v>0</v>
      </c>
      <c r="J9" s="542">
        <v>0.15187119234116622</v>
      </c>
      <c r="K9" s="570">
        <v>1</v>
      </c>
      <c r="L9" s="569">
        <v>0.41210000000000002</v>
      </c>
      <c r="M9" s="542">
        <v>0.17050000000000001</v>
      </c>
      <c r="N9" s="542">
        <v>0.41739999999999999</v>
      </c>
      <c r="O9" s="568">
        <v>1</v>
      </c>
      <c r="P9" s="569">
        <v>0.49680000000000002</v>
      </c>
      <c r="Q9" s="537">
        <v>0.50319999999999998</v>
      </c>
      <c r="R9" s="568">
        <v>1</v>
      </c>
      <c r="S9" s="569">
        <v>8.3635047067342497E-2</v>
      </c>
      <c r="T9" s="542">
        <v>0.1885107410089307</v>
      </c>
      <c r="U9" s="542">
        <v>0.7278542119237269</v>
      </c>
      <c r="V9" s="568">
        <v>1</v>
      </c>
      <c r="W9" s="569">
        <v>0.1145</v>
      </c>
      <c r="X9" s="542">
        <v>0.88549999999999995</v>
      </c>
      <c r="Y9" s="568">
        <v>1</v>
      </c>
      <c r="Z9" s="569">
        <v>0.14000000000000001</v>
      </c>
      <c r="AA9" s="542">
        <v>0.86</v>
      </c>
      <c r="AB9" s="568">
        <v>1</v>
      </c>
      <c r="AC9" s="569">
        <v>0.81541802388707929</v>
      </c>
      <c r="AD9" s="542">
        <v>0.18147975802698929</v>
      </c>
      <c r="AE9" s="542">
        <v>3.1022180859314407E-3</v>
      </c>
      <c r="AF9" s="568">
        <v>1</v>
      </c>
      <c r="AG9" s="569">
        <v>7.1833764952521889E-2</v>
      </c>
      <c r="AH9" s="542">
        <v>0.92816623504747808</v>
      </c>
      <c r="AI9" s="568">
        <v>1</v>
      </c>
      <c r="AJ9" s="569">
        <v>0.68300000000000005</v>
      </c>
      <c r="AK9" s="542">
        <v>0.251</v>
      </c>
      <c r="AL9" s="542">
        <v>0</v>
      </c>
      <c r="AM9" s="542">
        <v>6.6000000000000003E-2</v>
      </c>
      <c r="AN9" s="568">
        <v>1</v>
      </c>
      <c r="AO9" s="569">
        <v>0.55600000000000005</v>
      </c>
      <c r="AP9" s="542">
        <v>0.23100000000000001</v>
      </c>
      <c r="AQ9" s="542">
        <v>0</v>
      </c>
      <c r="AR9" s="542">
        <v>0.21299999999999999</v>
      </c>
      <c r="AS9" s="568">
        <v>1</v>
      </c>
      <c r="AT9" s="569">
        <v>0.25700000000000001</v>
      </c>
      <c r="AU9" s="542">
        <v>2.3E-2</v>
      </c>
      <c r="AV9" s="542">
        <v>0.72</v>
      </c>
      <c r="AW9" s="568">
        <v>1</v>
      </c>
      <c r="AX9" s="569">
        <v>8.7599999999999997E-2</v>
      </c>
      <c r="AY9" s="542">
        <v>2.7400000000000001E-2</v>
      </c>
      <c r="AZ9" s="542">
        <v>0.88500000000000001</v>
      </c>
      <c r="BA9" s="568">
        <v>1</v>
      </c>
    </row>
    <row r="10" spans="1:53">
      <c r="A10" s="539">
        <v>1973</v>
      </c>
      <c r="B10" s="537">
        <v>0.82110000000000005</v>
      </c>
      <c r="C10" s="537">
        <v>0</v>
      </c>
      <c r="D10" s="537">
        <v>0</v>
      </c>
      <c r="E10" s="537">
        <v>0.1789</v>
      </c>
      <c r="F10" s="570">
        <v>1</v>
      </c>
      <c r="G10" s="569">
        <v>0.59538729329852047</v>
      </c>
      <c r="H10" s="542">
        <v>0.25274151436031328</v>
      </c>
      <c r="I10" s="542">
        <v>0</v>
      </c>
      <c r="J10" s="542">
        <v>0.15187119234116622</v>
      </c>
      <c r="K10" s="570">
        <v>1</v>
      </c>
      <c r="L10" s="569">
        <v>0.41210000000000002</v>
      </c>
      <c r="M10" s="542">
        <v>0.17050000000000001</v>
      </c>
      <c r="N10" s="542">
        <v>0.41739999999999999</v>
      </c>
      <c r="O10" s="568">
        <v>1</v>
      </c>
      <c r="P10" s="569">
        <v>0.49680000000000002</v>
      </c>
      <c r="Q10" s="537">
        <v>0.50319999999999998</v>
      </c>
      <c r="R10" s="568">
        <v>1</v>
      </c>
      <c r="S10" s="569">
        <v>8.3635047067342497E-2</v>
      </c>
      <c r="T10" s="542">
        <v>0.1885107410089307</v>
      </c>
      <c r="U10" s="542">
        <v>0.7278542119237269</v>
      </c>
      <c r="V10" s="568">
        <v>1</v>
      </c>
      <c r="W10" s="569">
        <v>0.1145</v>
      </c>
      <c r="X10" s="542">
        <v>0.88549999999999995</v>
      </c>
      <c r="Y10" s="568">
        <v>1</v>
      </c>
      <c r="Z10" s="569">
        <v>0.14000000000000001</v>
      </c>
      <c r="AA10" s="542">
        <v>0.86</v>
      </c>
      <c r="AB10" s="568">
        <v>1</v>
      </c>
      <c r="AC10" s="569">
        <v>0.81541802388707929</v>
      </c>
      <c r="AD10" s="542">
        <v>0.18147975802698929</v>
      </c>
      <c r="AE10" s="542">
        <v>3.1022180859314407E-3</v>
      </c>
      <c r="AF10" s="568">
        <v>1</v>
      </c>
      <c r="AG10" s="569">
        <v>7.1833764952521889E-2</v>
      </c>
      <c r="AH10" s="542">
        <v>0.92816623504747808</v>
      </c>
      <c r="AI10" s="568">
        <v>1</v>
      </c>
      <c r="AJ10" s="569">
        <v>0.68300000000000005</v>
      </c>
      <c r="AK10" s="542">
        <v>0.251</v>
      </c>
      <c r="AL10" s="542">
        <v>0</v>
      </c>
      <c r="AM10" s="542">
        <v>6.6000000000000003E-2</v>
      </c>
      <c r="AN10" s="568">
        <v>1</v>
      </c>
      <c r="AO10" s="569">
        <v>0.55600000000000005</v>
      </c>
      <c r="AP10" s="542">
        <v>0.23100000000000001</v>
      </c>
      <c r="AQ10" s="542">
        <v>0</v>
      </c>
      <c r="AR10" s="542">
        <v>0.21299999999999999</v>
      </c>
      <c r="AS10" s="568">
        <v>1</v>
      </c>
      <c r="AT10" s="569">
        <v>0.25700000000000001</v>
      </c>
      <c r="AU10" s="542">
        <v>2.3E-2</v>
      </c>
      <c r="AV10" s="542">
        <v>0.72</v>
      </c>
      <c r="AW10" s="568">
        <v>1</v>
      </c>
      <c r="AX10" s="569">
        <v>8.7599999999999997E-2</v>
      </c>
      <c r="AY10" s="542">
        <v>2.7400000000000001E-2</v>
      </c>
      <c r="AZ10" s="542">
        <v>0.88500000000000001</v>
      </c>
      <c r="BA10" s="568">
        <v>1</v>
      </c>
    </row>
    <row r="11" spans="1:53">
      <c r="A11" s="539">
        <v>1974</v>
      </c>
      <c r="B11" s="537">
        <v>0.82110000000000005</v>
      </c>
      <c r="C11" s="537">
        <v>0</v>
      </c>
      <c r="D11" s="537">
        <v>0</v>
      </c>
      <c r="E11" s="537">
        <v>0.1789</v>
      </c>
      <c r="F11" s="570">
        <v>1</v>
      </c>
      <c r="G11" s="569">
        <v>0.59538729329852047</v>
      </c>
      <c r="H11" s="542">
        <v>0.25274151436031328</v>
      </c>
      <c r="I11" s="542">
        <v>0</v>
      </c>
      <c r="J11" s="542">
        <v>0.15187119234116622</v>
      </c>
      <c r="K11" s="570">
        <v>1</v>
      </c>
      <c r="L11" s="569">
        <v>0.41210000000000002</v>
      </c>
      <c r="M11" s="542">
        <v>0.17050000000000001</v>
      </c>
      <c r="N11" s="542">
        <v>0.41739999999999999</v>
      </c>
      <c r="O11" s="568">
        <v>1</v>
      </c>
      <c r="P11" s="569">
        <v>0.49680000000000002</v>
      </c>
      <c r="Q11" s="537">
        <v>0.50319999999999998</v>
      </c>
      <c r="R11" s="568">
        <v>1</v>
      </c>
      <c r="S11" s="569">
        <v>8.3635047067342497E-2</v>
      </c>
      <c r="T11" s="542">
        <v>0.1885107410089307</v>
      </c>
      <c r="U11" s="542">
        <v>0.7278542119237269</v>
      </c>
      <c r="V11" s="568">
        <v>1</v>
      </c>
      <c r="W11" s="569">
        <v>0.1145</v>
      </c>
      <c r="X11" s="542">
        <v>0.88549999999999995</v>
      </c>
      <c r="Y11" s="568">
        <v>1</v>
      </c>
      <c r="Z11" s="569">
        <v>0.14000000000000001</v>
      </c>
      <c r="AA11" s="542">
        <v>0.86</v>
      </c>
      <c r="AB11" s="568">
        <v>1</v>
      </c>
      <c r="AC11" s="569">
        <v>0.81541802388707929</v>
      </c>
      <c r="AD11" s="542">
        <v>0.18147975802698929</v>
      </c>
      <c r="AE11" s="542">
        <v>3.1022180859314407E-3</v>
      </c>
      <c r="AF11" s="568">
        <v>1</v>
      </c>
      <c r="AG11" s="569">
        <v>7.1833764952521889E-2</v>
      </c>
      <c r="AH11" s="542">
        <v>0.92816623504747808</v>
      </c>
      <c r="AI11" s="568">
        <v>1</v>
      </c>
      <c r="AJ11" s="569">
        <v>0.68300000000000005</v>
      </c>
      <c r="AK11" s="542">
        <v>0.251</v>
      </c>
      <c r="AL11" s="542">
        <v>0</v>
      </c>
      <c r="AM11" s="542">
        <v>6.6000000000000003E-2</v>
      </c>
      <c r="AN11" s="568">
        <v>1</v>
      </c>
      <c r="AO11" s="569">
        <v>0.55600000000000005</v>
      </c>
      <c r="AP11" s="542">
        <v>0.23100000000000001</v>
      </c>
      <c r="AQ11" s="542">
        <v>0</v>
      </c>
      <c r="AR11" s="542">
        <v>0.21299999999999999</v>
      </c>
      <c r="AS11" s="568">
        <v>1</v>
      </c>
      <c r="AT11" s="569">
        <v>0.25700000000000001</v>
      </c>
      <c r="AU11" s="542">
        <v>2.3E-2</v>
      </c>
      <c r="AV11" s="542">
        <v>0.72</v>
      </c>
      <c r="AW11" s="568">
        <v>1</v>
      </c>
      <c r="AX11" s="569">
        <v>8.7599999999999997E-2</v>
      </c>
      <c r="AY11" s="542">
        <v>2.7400000000000001E-2</v>
      </c>
      <c r="AZ11" s="542">
        <v>0.88500000000000001</v>
      </c>
      <c r="BA11" s="568">
        <v>1</v>
      </c>
    </row>
    <row r="12" spans="1:53">
      <c r="A12" s="539">
        <v>1975</v>
      </c>
      <c r="B12" s="537">
        <v>0.82110000000000005</v>
      </c>
      <c r="C12" s="537">
        <v>0</v>
      </c>
      <c r="D12" s="537">
        <v>0</v>
      </c>
      <c r="E12" s="537">
        <v>0.1789</v>
      </c>
      <c r="F12" s="570">
        <v>1</v>
      </c>
      <c r="G12" s="569">
        <v>0.59538729329852047</v>
      </c>
      <c r="H12" s="542">
        <v>0.25274151436031328</v>
      </c>
      <c r="I12" s="542">
        <v>0</v>
      </c>
      <c r="J12" s="542">
        <v>0.15187119234116622</v>
      </c>
      <c r="K12" s="570">
        <v>1</v>
      </c>
      <c r="L12" s="569">
        <v>0.41210000000000002</v>
      </c>
      <c r="M12" s="542">
        <v>0.17050000000000001</v>
      </c>
      <c r="N12" s="542">
        <v>0.41739999999999999</v>
      </c>
      <c r="O12" s="568">
        <v>1</v>
      </c>
      <c r="P12" s="569">
        <v>0.49680000000000002</v>
      </c>
      <c r="Q12" s="537">
        <v>0.50319999999999998</v>
      </c>
      <c r="R12" s="568">
        <v>1</v>
      </c>
      <c r="S12" s="569">
        <v>8.3635047067342497E-2</v>
      </c>
      <c r="T12" s="542">
        <v>0.1885107410089307</v>
      </c>
      <c r="U12" s="542">
        <v>0.7278542119237269</v>
      </c>
      <c r="V12" s="568">
        <v>1</v>
      </c>
      <c r="W12" s="569">
        <v>0.1145</v>
      </c>
      <c r="X12" s="542">
        <v>0.88549999999999995</v>
      </c>
      <c r="Y12" s="568">
        <v>1</v>
      </c>
      <c r="Z12" s="569">
        <v>0.14000000000000001</v>
      </c>
      <c r="AA12" s="542">
        <v>0.86</v>
      </c>
      <c r="AB12" s="568">
        <v>1</v>
      </c>
      <c r="AC12" s="569">
        <v>0.81541802388707929</v>
      </c>
      <c r="AD12" s="542">
        <v>0.18147975802698929</v>
      </c>
      <c r="AE12" s="542">
        <v>3.1022180859314407E-3</v>
      </c>
      <c r="AF12" s="568">
        <v>1</v>
      </c>
      <c r="AG12" s="569">
        <v>7.1833764952521889E-2</v>
      </c>
      <c r="AH12" s="542">
        <v>0.92816623504747808</v>
      </c>
      <c r="AI12" s="568">
        <v>1</v>
      </c>
      <c r="AJ12" s="569">
        <v>0.68300000000000005</v>
      </c>
      <c r="AK12" s="542">
        <v>0.251</v>
      </c>
      <c r="AL12" s="542">
        <v>0</v>
      </c>
      <c r="AM12" s="542">
        <v>6.6000000000000003E-2</v>
      </c>
      <c r="AN12" s="568">
        <v>1</v>
      </c>
      <c r="AO12" s="569">
        <v>0.55600000000000005</v>
      </c>
      <c r="AP12" s="542">
        <v>0.23100000000000001</v>
      </c>
      <c r="AQ12" s="542">
        <v>0</v>
      </c>
      <c r="AR12" s="542">
        <v>0.21299999999999999</v>
      </c>
      <c r="AS12" s="568">
        <v>1</v>
      </c>
      <c r="AT12" s="569">
        <v>0.25700000000000001</v>
      </c>
      <c r="AU12" s="542">
        <v>2.3E-2</v>
      </c>
      <c r="AV12" s="542">
        <v>0.72</v>
      </c>
      <c r="AW12" s="568">
        <v>1</v>
      </c>
      <c r="AX12" s="569">
        <v>8.7599999999999997E-2</v>
      </c>
      <c r="AY12" s="542">
        <v>2.7400000000000001E-2</v>
      </c>
      <c r="AZ12" s="542">
        <v>0.88500000000000001</v>
      </c>
      <c r="BA12" s="568">
        <v>1</v>
      </c>
    </row>
    <row r="13" spans="1:53">
      <c r="A13" s="539">
        <v>1976</v>
      </c>
      <c r="B13" s="537">
        <v>0.82110000000000005</v>
      </c>
      <c r="C13" s="537">
        <v>0</v>
      </c>
      <c r="D13" s="537">
        <v>0</v>
      </c>
      <c r="E13" s="537">
        <v>0.1789</v>
      </c>
      <c r="F13" s="570">
        <v>1</v>
      </c>
      <c r="G13" s="569">
        <v>0.59538729329852047</v>
      </c>
      <c r="H13" s="542">
        <v>0.25274151436031328</v>
      </c>
      <c r="I13" s="542">
        <v>0</v>
      </c>
      <c r="J13" s="542">
        <v>0.15187119234116622</v>
      </c>
      <c r="K13" s="570">
        <v>1</v>
      </c>
      <c r="L13" s="569">
        <v>0.41210000000000002</v>
      </c>
      <c r="M13" s="542">
        <v>0.17050000000000001</v>
      </c>
      <c r="N13" s="542">
        <v>0.41739999999999999</v>
      </c>
      <c r="O13" s="568">
        <v>1</v>
      </c>
      <c r="P13" s="569">
        <v>0.49680000000000002</v>
      </c>
      <c r="Q13" s="537">
        <v>0.50319999999999998</v>
      </c>
      <c r="R13" s="568">
        <v>1</v>
      </c>
      <c r="S13" s="569">
        <v>8.3635047067342497E-2</v>
      </c>
      <c r="T13" s="542">
        <v>0.1885107410089307</v>
      </c>
      <c r="U13" s="542">
        <v>0.7278542119237269</v>
      </c>
      <c r="V13" s="568">
        <v>1</v>
      </c>
      <c r="W13" s="569">
        <v>0.1145</v>
      </c>
      <c r="X13" s="542">
        <v>0.88549999999999995</v>
      </c>
      <c r="Y13" s="568">
        <v>1</v>
      </c>
      <c r="Z13" s="569">
        <v>0.14000000000000001</v>
      </c>
      <c r="AA13" s="542">
        <v>0.86</v>
      </c>
      <c r="AB13" s="568">
        <v>1</v>
      </c>
      <c r="AC13" s="569">
        <v>0.81541802388707929</v>
      </c>
      <c r="AD13" s="542">
        <v>0.18147975802698929</v>
      </c>
      <c r="AE13" s="542">
        <v>3.1022180859314407E-3</v>
      </c>
      <c r="AF13" s="568">
        <v>1</v>
      </c>
      <c r="AG13" s="569">
        <v>7.1833764952521889E-2</v>
      </c>
      <c r="AH13" s="542">
        <v>0.92816623504747808</v>
      </c>
      <c r="AI13" s="568">
        <v>1</v>
      </c>
      <c r="AJ13" s="569">
        <v>0.68300000000000005</v>
      </c>
      <c r="AK13" s="542">
        <v>0.251</v>
      </c>
      <c r="AL13" s="542">
        <v>0</v>
      </c>
      <c r="AM13" s="542">
        <v>6.6000000000000003E-2</v>
      </c>
      <c r="AN13" s="568">
        <v>1</v>
      </c>
      <c r="AO13" s="569">
        <v>0.55600000000000005</v>
      </c>
      <c r="AP13" s="542">
        <v>0.23100000000000001</v>
      </c>
      <c r="AQ13" s="542">
        <v>0</v>
      </c>
      <c r="AR13" s="542">
        <v>0.21299999999999999</v>
      </c>
      <c r="AS13" s="568">
        <v>1</v>
      </c>
      <c r="AT13" s="569">
        <v>0.25700000000000001</v>
      </c>
      <c r="AU13" s="542">
        <v>2.3E-2</v>
      </c>
      <c r="AV13" s="542">
        <v>0.72</v>
      </c>
      <c r="AW13" s="568">
        <v>1</v>
      </c>
      <c r="AX13" s="569">
        <v>8.7599999999999997E-2</v>
      </c>
      <c r="AY13" s="542">
        <v>2.7400000000000001E-2</v>
      </c>
      <c r="AZ13" s="542">
        <v>0.88500000000000001</v>
      </c>
      <c r="BA13" s="568">
        <v>1</v>
      </c>
    </row>
    <row r="14" spans="1:53">
      <c r="A14" s="571" t="s">
        <v>1</v>
      </c>
      <c r="B14" s="537">
        <v>0.82110000000000005</v>
      </c>
      <c r="C14" s="537">
        <v>0</v>
      </c>
      <c r="D14" s="537">
        <v>0</v>
      </c>
      <c r="E14" s="537">
        <v>0.1789</v>
      </c>
      <c r="F14" s="570">
        <v>1</v>
      </c>
      <c r="G14" s="569">
        <v>0.59538729329852047</v>
      </c>
      <c r="H14" s="542">
        <v>0.25274151436031328</v>
      </c>
      <c r="I14" s="542">
        <v>0</v>
      </c>
      <c r="J14" s="542">
        <v>0.15187119234116622</v>
      </c>
      <c r="K14" s="570">
        <v>1</v>
      </c>
      <c r="L14" s="569">
        <v>0.41210000000000002</v>
      </c>
      <c r="M14" s="542">
        <v>0.17050000000000001</v>
      </c>
      <c r="N14" s="542">
        <v>0.41739999999999999</v>
      </c>
      <c r="O14" s="568">
        <v>1</v>
      </c>
      <c r="P14" s="569">
        <v>0.49680000000000002</v>
      </c>
      <c r="Q14" s="537">
        <v>0.50319999999999998</v>
      </c>
      <c r="R14" s="568">
        <v>1</v>
      </c>
      <c r="S14" s="569">
        <v>8.3635047067342497E-2</v>
      </c>
      <c r="T14" s="542">
        <v>0.1885107410089307</v>
      </c>
      <c r="U14" s="542">
        <v>0.7278542119237269</v>
      </c>
      <c r="V14" s="568">
        <v>1</v>
      </c>
      <c r="W14" s="569">
        <v>0.1145</v>
      </c>
      <c r="X14" s="542">
        <v>0.88549999999999995</v>
      </c>
      <c r="Y14" s="568">
        <v>1</v>
      </c>
      <c r="Z14" s="569">
        <v>0.14000000000000001</v>
      </c>
      <c r="AA14" s="542">
        <v>0.86</v>
      </c>
      <c r="AB14" s="568">
        <v>1</v>
      </c>
      <c r="AC14" s="569">
        <v>0.81541802388707929</v>
      </c>
      <c r="AD14" s="542">
        <v>0.18147975802698929</v>
      </c>
      <c r="AE14" s="542">
        <v>3.1022180859314407E-3</v>
      </c>
      <c r="AF14" s="568">
        <v>1</v>
      </c>
      <c r="AG14" s="569">
        <v>7.1833764952521889E-2</v>
      </c>
      <c r="AH14" s="542">
        <v>0.92816623504747808</v>
      </c>
      <c r="AI14" s="568">
        <v>1</v>
      </c>
      <c r="AJ14" s="569">
        <v>0.68300000000000005</v>
      </c>
      <c r="AK14" s="542">
        <v>0.251</v>
      </c>
      <c r="AL14" s="542">
        <v>0</v>
      </c>
      <c r="AM14" s="542">
        <v>6.6000000000000003E-2</v>
      </c>
      <c r="AN14" s="568">
        <v>1</v>
      </c>
      <c r="AO14" s="569">
        <v>0.55600000000000005</v>
      </c>
      <c r="AP14" s="542">
        <v>0.23100000000000001</v>
      </c>
      <c r="AQ14" s="542">
        <v>0</v>
      </c>
      <c r="AR14" s="542">
        <v>0.21299999999999999</v>
      </c>
      <c r="AS14" s="568">
        <v>1</v>
      </c>
      <c r="AT14" s="569">
        <v>0.25700000000000001</v>
      </c>
      <c r="AU14" s="542">
        <v>2.3E-2</v>
      </c>
      <c r="AV14" s="542">
        <v>0.72</v>
      </c>
      <c r="AW14" s="568">
        <v>1</v>
      </c>
      <c r="AX14" s="569">
        <v>8.7599999999999997E-2</v>
      </c>
      <c r="AY14" s="542">
        <v>2.7400000000000001E-2</v>
      </c>
      <c r="AZ14" s="542">
        <v>0.88500000000000001</v>
      </c>
      <c r="BA14" s="568">
        <v>1</v>
      </c>
    </row>
    <row r="15" spans="1:53">
      <c r="A15" s="539">
        <v>1977</v>
      </c>
      <c r="B15" s="537">
        <v>0.82110000000000005</v>
      </c>
      <c r="C15" s="537">
        <v>0</v>
      </c>
      <c r="D15" s="537">
        <v>0</v>
      </c>
      <c r="E15" s="537">
        <v>0.1789</v>
      </c>
      <c r="F15" s="570">
        <v>1</v>
      </c>
      <c r="G15" s="569">
        <v>0.59538729329852047</v>
      </c>
      <c r="H15" s="542">
        <v>0.25274151436031328</v>
      </c>
      <c r="I15" s="542">
        <v>0</v>
      </c>
      <c r="J15" s="542">
        <v>0.15187119234116622</v>
      </c>
      <c r="K15" s="570">
        <v>1</v>
      </c>
      <c r="L15" s="569">
        <v>0.41210000000000002</v>
      </c>
      <c r="M15" s="542">
        <v>0.17050000000000001</v>
      </c>
      <c r="N15" s="542">
        <v>0.41739999999999999</v>
      </c>
      <c r="O15" s="568">
        <v>1</v>
      </c>
      <c r="P15" s="569">
        <v>0.49680000000000002</v>
      </c>
      <c r="Q15" s="537">
        <v>0.50319999999999998</v>
      </c>
      <c r="R15" s="568">
        <v>1</v>
      </c>
      <c r="S15" s="569">
        <v>8.3635047067342497E-2</v>
      </c>
      <c r="T15" s="542">
        <v>0.1885107410089307</v>
      </c>
      <c r="U15" s="542">
        <v>0.7278542119237269</v>
      </c>
      <c r="V15" s="568">
        <v>1</v>
      </c>
      <c r="W15" s="569">
        <v>0.1145</v>
      </c>
      <c r="X15" s="542">
        <v>0.88549999999999995</v>
      </c>
      <c r="Y15" s="568">
        <v>1</v>
      </c>
      <c r="Z15" s="569">
        <v>0.14000000000000001</v>
      </c>
      <c r="AA15" s="542">
        <v>0.86</v>
      </c>
      <c r="AB15" s="568">
        <v>1</v>
      </c>
      <c r="AC15" s="569">
        <v>0.81541802388707929</v>
      </c>
      <c r="AD15" s="542">
        <v>0.18147975802698929</v>
      </c>
      <c r="AE15" s="542">
        <v>3.1022180859314407E-3</v>
      </c>
      <c r="AF15" s="568">
        <v>1</v>
      </c>
      <c r="AG15" s="569">
        <v>7.1833764952521889E-2</v>
      </c>
      <c r="AH15" s="542">
        <v>0.92816623504747808</v>
      </c>
      <c r="AI15" s="568">
        <v>1</v>
      </c>
      <c r="AJ15" s="569">
        <v>0.68300000000000005</v>
      </c>
      <c r="AK15" s="542">
        <v>0.251</v>
      </c>
      <c r="AL15" s="542">
        <v>0</v>
      </c>
      <c r="AM15" s="542">
        <v>6.6000000000000003E-2</v>
      </c>
      <c r="AN15" s="568">
        <v>1</v>
      </c>
      <c r="AO15" s="569">
        <v>0.55600000000000005</v>
      </c>
      <c r="AP15" s="542">
        <v>0.23100000000000001</v>
      </c>
      <c r="AQ15" s="542">
        <v>0</v>
      </c>
      <c r="AR15" s="542">
        <v>0.21299999999999999</v>
      </c>
      <c r="AS15" s="568">
        <v>1</v>
      </c>
      <c r="AT15" s="569">
        <v>0.25700000000000001</v>
      </c>
      <c r="AU15" s="542">
        <v>2.3E-2</v>
      </c>
      <c r="AV15" s="542">
        <v>0.72</v>
      </c>
      <c r="AW15" s="568">
        <v>1</v>
      </c>
      <c r="AX15" s="569">
        <v>8.7599999999999997E-2</v>
      </c>
      <c r="AY15" s="542">
        <v>2.7400000000000001E-2</v>
      </c>
      <c r="AZ15" s="542">
        <v>0.88500000000000001</v>
      </c>
      <c r="BA15" s="568">
        <v>1</v>
      </c>
    </row>
    <row r="16" spans="1:53">
      <c r="A16" s="539">
        <v>1978</v>
      </c>
      <c r="B16" s="537">
        <v>0.82110000000000005</v>
      </c>
      <c r="C16" s="537">
        <v>0</v>
      </c>
      <c r="D16" s="537">
        <v>0</v>
      </c>
      <c r="E16" s="537">
        <v>0.1789</v>
      </c>
      <c r="F16" s="570">
        <v>1</v>
      </c>
      <c r="G16" s="569">
        <v>0.59538729329852047</v>
      </c>
      <c r="H16" s="542">
        <v>0.25274151436031328</v>
      </c>
      <c r="I16" s="542">
        <v>0</v>
      </c>
      <c r="J16" s="542">
        <v>0.15187119234116622</v>
      </c>
      <c r="K16" s="570">
        <v>1</v>
      </c>
      <c r="L16" s="569">
        <v>0.41210000000000002</v>
      </c>
      <c r="M16" s="542">
        <v>0.17050000000000001</v>
      </c>
      <c r="N16" s="542">
        <v>0.41739999999999999</v>
      </c>
      <c r="O16" s="568">
        <v>1</v>
      </c>
      <c r="P16" s="569">
        <v>0.49680000000000002</v>
      </c>
      <c r="Q16" s="537">
        <v>0.50319999999999998</v>
      </c>
      <c r="R16" s="568">
        <v>1</v>
      </c>
      <c r="S16" s="569">
        <v>8.3635047067342497E-2</v>
      </c>
      <c r="T16" s="542">
        <v>0.1885107410089307</v>
      </c>
      <c r="U16" s="542">
        <v>0.7278542119237269</v>
      </c>
      <c r="V16" s="568">
        <v>1</v>
      </c>
      <c r="W16" s="569">
        <v>0.1145</v>
      </c>
      <c r="X16" s="542">
        <v>0.88549999999999995</v>
      </c>
      <c r="Y16" s="568">
        <v>1</v>
      </c>
      <c r="Z16" s="569">
        <v>0.14000000000000001</v>
      </c>
      <c r="AA16" s="542">
        <v>0.86</v>
      </c>
      <c r="AB16" s="568">
        <v>1</v>
      </c>
      <c r="AC16" s="569">
        <v>0.81541802388707929</v>
      </c>
      <c r="AD16" s="542">
        <v>0.18147975802698929</v>
      </c>
      <c r="AE16" s="542">
        <v>3.1022180859314407E-3</v>
      </c>
      <c r="AF16" s="568">
        <v>1</v>
      </c>
      <c r="AG16" s="569">
        <v>7.1833764952521889E-2</v>
      </c>
      <c r="AH16" s="542">
        <v>0.92816623504747808</v>
      </c>
      <c r="AI16" s="568">
        <v>1</v>
      </c>
      <c r="AJ16" s="569">
        <v>0.68300000000000005</v>
      </c>
      <c r="AK16" s="542">
        <v>0.251</v>
      </c>
      <c r="AL16" s="542">
        <v>0</v>
      </c>
      <c r="AM16" s="542">
        <v>6.6000000000000003E-2</v>
      </c>
      <c r="AN16" s="568">
        <v>1</v>
      </c>
      <c r="AO16" s="569">
        <v>0.55600000000000005</v>
      </c>
      <c r="AP16" s="542">
        <v>0.23100000000000001</v>
      </c>
      <c r="AQ16" s="542">
        <v>0</v>
      </c>
      <c r="AR16" s="542">
        <v>0.21299999999999999</v>
      </c>
      <c r="AS16" s="568">
        <v>1</v>
      </c>
      <c r="AT16" s="569">
        <v>0.25700000000000001</v>
      </c>
      <c r="AU16" s="542">
        <v>2.3E-2</v>
      </c>
      <c r="AV16" s="542">
        <v>0.72</v>
      </c>
      <c r="AW16" s="568">
        <v>1</v>
      </c>
      <c r="AX16" s="569">
        <v>8.7599999999999997E-2</v>
      </c>
      <c r="AY16" s="542">
        <v>2.7400000000000001E-2</v>
      </c>
      <c r="AZ16" s="542">
        <v>0.88500000000000001</v>
      </c>
      <c r="BA16" s="568">
        <v>1</v>
      </c>
    </row>
    <row r="17" spans="1:53">
      <c r="A17" s="539">
        <v>1979</v>
      </c>
      <c r="B17" s="537">
        <v>0.82110000000000005</v>
      </c>
      <c r="C17" s="537">
        <v>0</v>
      </c>
      <c r="D17" s="537">
        <v>0</v>
      </c>
      <c r="E17" s="537">
        <v>0.1789</v>
      </c>
      <c r="F17" s="570">
        <v>1</v>
      </c>
      <c r="G17" s="569">
        <v>0.59538729329852047</v>
      </c>
      <c r="H17" s="542">
        <v>0.25274151436031328</v>
      </c>
      <c r="I17" s="542">
        <v>0</v>
      </c>
      <c r="J17" s="542">
        <v>0.15187119234116622</v>
      </c>
      <c r="K17" s="570">
        <v>1</v>
      </c>
      <c r="L17" s="569">
        <v>0.41210000000000002</v>
      </c>
      <c r="M17" s="542">
        <v>0.17050000000000001</v>
      </c>
      <c r="N17" s="542">
        <v>0.41739999999999999</v>
      </c>
      <c r="O17" s="568">
        <v>1</v>
      </c>
      <c r="P17" s="569">
        <v>0.49680000000000002</v>
      </c>
      <c r="Q17" s="537">
        <v>0.50319999999999998</v>
      </c>
      <c r="R17" s="568">
        <v>1</v>
      </c>
      <c r="S17" s="569">
        <v>8.3635047067342497E-2</v>
      </c>
      <c r="T17" s="542">
        <v>0.1885107410089307</v>
      </c>
      <c r="U17" s="542">
        <v>0.7278542119237269</v>
      </c>
      <c r="V17" s="568">
        <v>1</v>
      </c>
      <c r="W17" s="569">
        <v>0.1145</v>
      </c>
      <c r="X17" s="542">
        <v>0.88549999999999995</v>
      </c>
      <c r="Y17" s="568">
        <v>1</v>
      </c>
      <c r="Z17" s="569">
        <v>0.14000000000000001</v>
      </c>
      <c r="AA17" s="542">
        <v>0.86</v>
      </c>
      <c r="AB17" s="568">
        <v>1</v>
      </c>
      <c r="AC17" s="569">
        <v>0.81541802388707929</v>
      </c>
      <c r="AD17" s="542">
        <v>0.18147975802698929</v>
      </c>
      <c r="AE17" s="542">
        <v>3.1022180859314407E-3</v>
      </c>
      <c r="AF17" s="568">
        <v>1</v>
      </c>
      <c r="AG17" s="569">
        <v>7.1833764952521889E-2</v>
      </c>
      <c r="AH17" s="542">
        <v>0.92816623504747808</v>
      </c>
      <c r="AI17" s="568">
        <v>1</v>
      </c>
      <c r="AJ17" s="569">
        <v>0.68300000000000005</v>
      </c>
      <c r="AK17" s="542">
        <v>0.251</v>
      </c>
      <c r="AL17" s="542">
        <v>0</v>
      </c>
      <c r="AM17" s="542">
        <v>6.6000000000000003E-2</v>
      </c>
      <c r="AN17" s="568">
        <v>1</v>
      </c>
      <c r="AO17" s="569">
        <v>0.55600000000000005</v>
      </c>
      <c r="AP17" s="542">
        <v>0.23100000000000001</v>
      </c>
      <c r="AQ17" s="542">
        <v>0</v>
      </c>
      <c r="AR17" s="542">
        <v>0.21299999999999999</v>
      </c>
      <c r="AS17" s="568">
        <v>1</v>
      </c>
      <c r="AT17" s="569">
        <v>0.25700000000000001</v>
      </c>
      <c r="AU17" s="542">
        <v>2.3E-2</v>
      </c>
      <c r="AV17" s="542">
        <v>0.72</v>
      </c>
      <c r="AW17" s="568">
        <v>1</v>
      </c>
      <c r="AX17" s="569">
        <v>8.7599999999999997E-2</v>
      </c>
      <c r="AY17" s="542">
        <v>2.7400000000000001E-2</v>
      </c>
      <c r="AZ17" s="542">
        <v>0.88500000000000001</v>
      </c>
      <c r="BA17" s="568">
        <v>1</v>
      </c>
    </row>
    <row r="18" spans="1:53">
      <c r="A18" s="539">
        <v>1980</v>
      </c>
      <c r="B18" s="537">
        <v>0.82110000000000005</v>
      </c>
      <c r="C18" s="537">
        <v>0</v>
      </c>
      <c r="D18" s="537">
        <v>0</v>
      </c>
      <c r="E18" s="537">
        <v>0.1789</v>
      </c>
      <c r="F18" s="570">
        <v>1</v>
      </c>
      <c r="G18" s="569">
        <v>0.59538729329852047</v>
      </c>
      <c r="H18" s="542">
        <v>0.25274151436031328</v>
      </c>
      <c r="I18" s="542">
        <v>0</v>
      </c>
      <c r="J18" s="542">
        <v>0.15187119234116622</v>
      </c>
      <c r="K18" s="570">
        <v>1</v>
      </c>
      <c r="L18" s="569">
        <v>0.41210000000000002</v>
      </c>
      <c r="M18" s="542">
        <v>0.17050000000000001</v>
      </c>
      <c r="N18" s="542">
        <v>0.41739999999999999</v>
      </c>
      <c r="O18" s="568">
        <v>1</v>
      </c>
      <c r="P18" s="569">
        <v>0.49680000000000002</v>
      </c>
      <c r="Q18" s="537">
        <v>0.50319999999999998</v>
      </c>
      <c r="R18" s="568">
        <v>1</v>
      </c>
      <c r="S18" s="569">
        <v>8.3635047067342497E-2</v>
      </c>
      <c r="T18" s="542">
        <v>0.1885107410089307</v>
      </c>
      <c r="U18" s="542">
        <v>0.7278542119237269</v>
      </c>
      <c r="V18" s="568">
        <v>1</v>
      </c>
      <c r="W18" s="569">
        <v>0.1145</v>
      </c>
      <c r="X18" s="542">
        <v>0.88549999999999995</v>
      </c>
      <c r="Y18" s="568">
        <v>1</v>
      </c>
      <c r="Z18" s="569">
        <v>0.14000000000000001</v>
      </c>
      <c r="AA18" s="542">
        <v>0.86</v>
      </c>
      <c r="AB18" s="568">
        <v>1</v>
      </c>
      <c r="AC18" s="569">
        <v>0.81541802388707929</v>
      </c>
      <c r="AD18" s="542">
        <v>0.18147975802698929</v>
      </c>
      <c r="AE18" s="542">
        <v>3.1022180859314407E-3</v>
      </c>
      <c r="AF18" s="568">
        <v>1</v>
      </c>
      <c r="AG18" s="569">
        <v>7.1833764952521889E-2</v>
      </c>
      <c r="AH18" s="542">
        <v>0.92816623504747808</v>
      </c>
      <c r="AI18" s="568">
        <v>1</v>
      </c>
      <c r="AJ18" s="569">
        <v>0.68300000000000005</v>
      </c>
      <c r="AK18" s="542">
        <v>0.251</v>
      </c>
      <c r="AL18" s="542">
        <v>0</v>
      </c>
      <c r="AM18" s="542">
        <v>6.6000000000000003E-2</v>
      </c>
      <c r="AN18" s="568">
        <v>1</v>
      </c>
      <c r="AO18" s="569">
        <v>0.55600000000000005</v>
      </c>
      <c r="AP18" s="542">
        <v>0.23100000000000001</v>
      </c>
      <c r="AQ18" s="542">
        <v>0</v>
      </c>
      <c r="AR18" s="542">
        <v>0.21299999999999999</v>
      </c>
      <c r="AS18" s="568">
        <v>1</v>
      </c>
      <c r="AT18" s="569">
        <v>0.25700000000000001</v>
      </c>
      <c r="AU18" s="542">
        <v>2.3E-2</v>
      </c>
      <c r="AV18" s="542">
        <v>0.72</v>
      </c>
      <c r="AW18" s="568">
        <v>1</v>
      </c>
      <c r="AX18" s="569">
        <v>8.7599999999999997E-2</v>
      </c>
      <c r="AY18" s="542">
        <v>2.7400000000000001E-2</v>
      </c>
      <c r="AZ18" s="542">
        <v>0.88500000000000001</v>
      </c>
      <c r="BA18" s="568">
        <v>1</v>
      </c>
    </row>
    <row r="19" spans="1:53">
      <c r="A19" s="539">
        <v>1981</v>
      </c>
      <c r="B19" s="537">
        <v>0.82110000000000005</v>
      </c>
      <c r="C19" s="537">
        <v>0</v>
      </c>
      <c r="D19" s="537">
        <v>0</v>
      </c>
      <c r="E19" s="537">
        <v>0.1789</v>
      </c>
      <c r="F19" s="570">
        <v>1</v>
      </c>
      <c r="G19" s="569">
        <v>0.59538729329852047</v>
      </c>
      <c r="H19" s="542">
        <v>0.25274151436031328</v>
      </c>
      <c r="I19" s="542">
        <v>0</v>
      </c>
      <c r="J19" s="542">
        <v>0.15187119234116622</v>
      </c>
      <c r="K19" s="570">
        <v>1</v>
      </c>
      <c r="L19" s="569">
        <v>0.41210000000000002</v>
      </c>
      <c r="M19" s="542">
        <v>0.17050000000000001</v>
      </c>
      <c r="N19" s="542">
        <v>0.41739999999999999</v>
      </c>
      <c r="O19" s="568">
        <v>1</v>
      </c>
      <c r="P19" s="569">
        <v>0.49680000000000002</v>
      </c>
      <c r="Q19" s="537">
        <v>0.50319999999999998</v>
      </c>
      <c r="R19" s="568">
        <v>1</v>
      </c>
      <c r="S19" s="569">
        <v>8.3635047067342497E-2</v>
      </c>
      <c r="T19" s="542">
        <v>0.1885107410089307</v>
      </c>
      <c r="U19" s="542">
        <v>0.7278542119237269</v>
      </c>
      <c r="V19" s="568">
        <v>1</v>
      </c>
      <c r="W19" s="569">
        <v>0.1145</v>
      </c>
      <c r="X19" s="542">
        <v>0.88549999999999995</v>
      </c>
      <c r="Y19" s="568">
        <v>1</v>
      </c>
      <c r="Z19" s="569">
        <v>0.14000000000000001</v>
      </c>
      <c r="AA19" s="542">
        <v>0.86</v>
      </c>
      <c r="AB19" s="568">
        <v>1</v>
      </c>
      <c r="AC19" s="569">
        <v>0.81541802388707929</v>
      </c>
      <c r="AD19" s="542">
        <v>0.18147975802698929</v>
      </c>
      <c r="AE19" s="542">
        <v>3.1022180859314407E-3</v>
      </c>
      <c r="AF19" s="568">
        <v>1</v>
      </c>
      <c r="AG19" s="569">
        <v>7.1833764952521889E-2</v>
      </c>
      <c r="AH19" s="542">
        <v>0.92816623504747808</v>
      </c>
      <c r="AI19" s="568">
        <v>1</v>
      </c>
      <c r="AJ19" s="569">
        <v>0.68300000000000005</v>
      </c>
      <c r="AK19" s="542">
        <v>0.251</v>
      </c>
      <c r="AL19" s="542">
        <v>0</v>
      </c>
      <c r="AM19" s="542">
        <v>6.6000000000000003E-2</v>
      </c>
      <c r="AN19" s="568">
        <v>1</v>
      </c>
      <c r="AO19" s="569">
        <v>0.55600000000000005</v>
      </c>
      <c r="AP19" s="542">
        <v>0.23100000000000001</v>
      </c>
      <c r="AQ19" s="542">
        <v>0</v>
      </c>
      <c r="AR19" s="542">
        <v>0.21299999999999999</v>
      </c>
      <c r="AS19" s="568">
        <v>1</v>
      </c>
      <c r="AT19" s="569">
        <v>0.25700000000000001</v>
      </c>
      <c r="AU19" s="542">
        <v>2.3E-2</v>
      </c>
      <c r="AV19" s="542">
        <v>0.72</v>
      </c>
      <c r="AW19" s="568">
        <v>1</v>
      </c>
      <c r="AX19" s="569">
        <v>8.7599999999999997E-2</v>
      </c>
      <c r="AY19" s="542">
        <v>2.7400000000000001E-2</v>
      </c>
      <c r="AZ19" s="542">
        <v>0.88500000000000001</v>
      </c>
      <c r="BA19" s="568">
        <v>1</v>
      </c>
    </row>
    <row r="20" spans="1:53">
      <c r="A20" s="539">
        <v>1982</v>
      </c>
      <c r="B20" s="537">
        <v>0.85109999999999997</v>
      </c>
      <c r="C20" s="537">
        <v>0</v>
      </c>
      <c r="D20" s="537">
        <v>0</v>
      </c>
      <c r="E20" s="537">
        <v>0.1489</v>
      </c>
      <c r="F20" s="570">
        <v>1</v>
      </c>
      <c r="G20" s="569">
        <v>0.59538729329852047</v>
      </c>
      <c r="H20" s="542">
        <v>0.25274151436031328</v>
      </c>
      <c r="I20" s="542">
        <v>0</v>
      </c>
      <c r="J20" s="542">
        <v>0.15187119234116622</v>
      </c>
      <c r="K20" s="570">
        <v>1</v>
      </c>
      <c r="L20" s="569">
        <v>0.41170000000000001</v>
      </c>
      <c r="M20" s="542">
        <v>0.13220000000000001</v>
      </c>
      <c r="N20" s="542">
        <v>0.45610000000000001</v>
      </c>
      <c r="O20" s="568">
        <v>1</v>
      </c>
      <c r="P20" s="569">
        <v>0.47449999999999998</v>
      </c>
      <c r="Q20" s="537">
        <v>0.52549999999999997</v>
      </c>
      <c r="R20" s="568">
        <v>1</v>
      </c>
      <c r="S20" s="569">
        <v>8.3635047067342497E-2</v>
      </c>
      <c r="T20" s="542">
        <v>0.1885107410089307</v>
      </c>
      <c r="U20" s="542">
        <v>0.7278542119237269</v>
      </c>
      <c r="V20" s="568">
        <v>1</v>
      </c>
      <c r="W20" s="569">
        <v>0.10630000000000001</v>
      </c>
      <c r="X20" s="542">
        <v>0.89370000000000005</v>
      </c>
      <c r="Y20" s="568">
        <v>1</v>
      </c>
      <c r="Z20" s="569">
        <v>0.14000000000000001</v>
      </c>
      <c r="AA20" s="542">
        <v>0.86</v>
      </c>
      <c r="AB20" s="568">
        <v>1</v>
      </c>
      <c r="AC20" s="569">
        <v>0.81541802388707929</v>
      </c>
      <c r="AD20" s="542">
        <v>0.18147975802698929</v>
      </c>
      <c r="AE20" s="542">
        <v>3.1022180859314407E-3</v>
      </c>
      <c r="AF20" s="568">
        <v>1</v>
      </c>
      <c r="AG20" s="569">
        <v>7.1833764952521889E-2</v>
      </c>
      <c r="AH20" s="542">
        <v>0.92816623504747808</v>
      </c>
      <c r="AI20" s="568">
        <v>1</v>
      </c>
      <c r="AJ20" s="569">
        <v>0.68300000000000005</v>
      </c>
      <c r="AK20" s="542">
        <v>0.251</v>
      </c>
      <c r="AL20" s="542">
        <v>0</v>
      </c>
      <c r="AM20" s="542">
        <v>6.6000000000000003E-2</v>
      </c>
      <c r="AN20" s="568">
        <v>1</v>
      </c>
      <c r="AO20" s="569">
        <v>0.55600000000000005</v>
      </c>
      <c r="AP20" s="542">
        <v>0.23100000000000001</v>
      </c>
      <c r="AQ20" s="542">
        <v>0</v>
      </c>
      <c r="AR20" s="542">
        <v>0.21299999999999999</v>
      </c>
      <c r="AS20" s="568">
        <v>1</v>
      </c>
      <c r="AT20" s="569">
        <v>0.25700000000000001</v>
      </c>
      <c r="AU20" s="542">
        <v>2.3E-2</v>
      </c>
      <c r="AV20" s="542">
        <v>0.72</v>
      </c>
      <c r="AW20" s="568">
        <v>1</v>
      </c>
      <c r="AX20" s="569">
        <v>8.7599999999999997E-2</v>
      </c>
      <c r="AY20" s="542">
        <v>2.7400000000000001E-2</v>
      </c>
      <c r="AZ20" s="542">
        <v>0.88500000000000001</v>
      </c>
      <c r="BA20" s="568">
        <v>1</v>
      </c>
    </row>
    <row r="21" spans="1:53">
      <c r="A21" s="539">
        <v>1983</v>
      </c>
      <c r="B21" s="537">
        <v>0.83709999999999996</v>
      </c>
      <c r="C21" s="537">
        <v>0</v>
      </c>
      <c r="D21" s="537">
        <v>0</v>
      </c>
      <c r="E21" s="537">
        <v>0.16289999999999999</v>
      </c>
      <c r="F21" s="570">
        <v>1</v>
      </c>
      <c r="G21" s="569">
        <v>0.59538729329852047</v>
      </c>
      <c r="H21" s="542">
        <v>0.25274151436031328</v>
      </c>
      <c r="I21" s="542">
        <v>0</v>
      </c>
      <c r="J21" s="542">
        <v>0.15187119234116622</v>
      </c>
      <c r="K21" s="570">
        <v>1</v>
      </c>
      <c r="L21" s="569">
        <v>0.41070000000000001</v>
      </c>
      <c r="M21" s="542">
        <v>0.14199999999999999</v>
      </c>
      <c r="N21" s="542">
        <v>0.44729999999999998</v>
      </c>
      <c r="O21" s="568">
        <v>1</v>
      </c>
      <c r="P21" s="569">
        <v>0.4788</v>
      </c>
      <c r="Q21" s="537">
        <v>0.5212</v>
      </c>
      <c r="R21" s="568">
        <v>1</v>
      </c>
      <c r="S21" s="569">
        <v>8.3635047067342497E-2</v>
      </c>
      <c r="T21" s="542">
        <v>0.1885107410089307</v>
      </c>
      <c r="U21" s="542">
        <v>0.7278542119237269</v>
      </c>
      <c r="V21" s="568">
        <v>1</v>
      </c>
      <c r="W21" s="569">
        <v>1.23E-2</v>
      </c>
      <c r="X21" s="542">
        <v>0.98770000000000002</v>
      </c>
      <c r="Y21" s="568">
        <v>1</v>
      </c>
      <c r="Z21" s="569">
        <v>0.14000000000000001</v>
      </c>
      <c r="AA21" s="542">
        <v>0.86</v>
      </c>
      <c r="AB21" s="568">
        <v>1</v>
      </c>
      <c r="AC21" s="569">
        <v>0.81541802388707929</v>
      </c>
      <c r="AD21" s="542">
        <v>0.18147975802698929</v>
      </c>
      <c r="AE21" s="542">
        <v>3.1022180859314407E-3</v>
      </c>
      <c r="AF21" s="568">
        <v>1</v>
      </c>
      <c r="AG21" s="569">
        <v>7.1833764952521889E-2</v>
      </c>
      <c r="AH21" s="542">
        <v>0.92816623504747808</v>
      </c>
      <c r="AI21" s="568">
        <v>1</v>
      </c>
      <c r="AJ21" s="569">
        <v>0.68300000000000005</v>
      </c>
      <c r="AK21" s="542">
        <v>0.251</v>
      </c>
      <c r="AL21" s="542">
        <v>0</v>
      </c>
      <c r="AM21" s="542">
        <v>6.6000000000000003E-2</v>
      </c>
      <c r="AN21" s="568">
        <v>1</v>
      </c>
      <c r="AO21" s="569">
        <v>0.55600000000000005</v>
      </c>
      <c r="AP21" s="542">
        <v>0.23100000000000001</v>
      </c>
      <c r="AQ21" s="542">
        <v>0</v>
      </c>
      <c r="AR21" s="542">
        <v>0.21299999999999999</v>
      </c>
      <c r="AS21" s="568">
        <v>1</v>
      </c>
      <c r="AT21" s="569">
        <v>0.25700000000000001</v>
      </c>
      <c r="AU21" s="542">
        <v>2.3E-2</v>
      </c>
      <c r="AV21" s="542">
        <v>0.72</v>
      </c>
      <c r="AW21" s="568">
        <v>1</v>
      </c>
      <c r="AX21" s="569">
        <v>8.7599999999999997E-2</v>
      </c>
      <c r="AY21" s="542">
        <v>2.7400000000000001E-2</v>
      </c>
      <c r="AZ21" s="542">
        <v>0.88500000000000001</v>
      </c>
      <c r="BA21" s="568">
        <v>1</v>
      </c>
    </row>
    <row r="22" spans="1:53">
      <c r="A22" s="539">
        <v>1984</v>
      </c>
      <c r="B22" s="537">
        <v>0.83940000000000003</v>
      </c>
      <c r="C22" s="537">
        <v>0</v>
      </c>
      <c r="D22" s="537">
        <v>0</v>
      </c>
      <c r="E22" s="537">
        <v>0.16059999999999999</v>
      </c>
      <c r="F22" s="570">
        <v>1</v>
      </c>
      <c r="G22" s="569">
        <v>0.59538729329852047</v>
      </c>
      <c r="H22" s="542">
        <v>0.25274151436031328</v>
      </c>
      <c r="I22" s="542">
        <v>0</v>
      </c>
      <c r="J22" s="542">
        <v>0.15187119234116622</v>
      </c>
      <c r="K22" s="570">
        <v>1</v>
      </c>
      <c r="L22" s="569">
        <v>0.39710000000000001</v>
      </c>
      <c r="M22" s="542">
        <v>0.1041</v>
      </c>
      <c r="N22" s="542">
        <v>0.49880000000000002</v>
      </c>
      <c r="O22" s="568">
        <v>1</v>
      </c>
      <c r="P22" s="569">
        <v>0.44319999999999998</v>
      </c>
      <c r="Q22" s="537">
        <v>0.55679999999999996</v>
      </c>
      <c r="R22" s="568">
        <v>1</v>
      </c>
      <c r="S22" s="569">
        <v>8.3635047067342497E-2</v>
      </c>
      <c r="T22" s="542">
        <v>0.1885107410089307</v>
      </c>
      <c r="U22" s="542">
        <v>0.7278542119237269</v>
      </c>
      <c r="V22" s="568">
        <v>1</v>
      </c>
      <c r="W22" s="569">
        <v>1.03E-2</v>
      </c>
      <c r="X22" s="542">
        <v>0.98970000000000002</v>
      </c>
      <c r="Y22" s="568">
        <v>1</v>
      </c>
      <c r="Z22" s="569">
        <v>0.14000000000000001</v>
      </c>
      <c r="AA22" s="542">
        <v>0.86</v>
      </c>
      <c r="AB22" s="568">
        <v>1</v>
      </c>
      <c r="AC22" s="569">
        <v>0.81541802388707929</v>
      </c>
      <c r="AD22" s="542">
        <v>0.18147975802698929</v>
      </c>
      <c r="AE22" s="542">
        <v>3.1022180859314407E-3</v>
      </c>
      <c r="AF22" s="568">
        <v>1</v>
      </c>
      <c r="AG22" s="569">
        <v>7.1833764952521889E-2</v>
      </c>
      <c r="AH22" s="542">
        <v>0.92816623504747808</v>
      </c>
      <c r="AI22" s="568">
        <v>1</v>
      </c>
      <c r="AJ22" s="569">
        <v>0.68300000000000005</v>
      </c>
      <c r="AK22" s="542">
        <v>0.251</v>
      </c>
      <c r="AL22" s="542">
        <v>0</v>
      </c>
      <c r="AM22" s="542">
        <v>6.6000000000000003E-2</v>
      </c>
      <c r="AN22" s="568">
        <v>1</v>
      </c>
      <c r="AO22" s="569">
        <v>0.55600000000000005</v>
      </c>
      <c r="AP22" s="542">
        <v>0.23100000000000001</v>
      </c>
      <c r="AQ22" s="542">
        <v>0</v>
      </c>
      <c r="AR22" s="542">
        <v>0.21299999999999999</v>
      </c>
      <c r="AS22" s="568">
        <v>1</v>
      </c>
      <c r="AT22" s="569">
        <v>0.25700000000000001</v>
      </c>
      <c r="AU22" s="542">
        <v>2.3E-2</v>
      </c>
      <c r="AV22" s="542">
        <v>0.72</v>
      </c>
      <c r="AW22" s="568">
        <v>1</v>
      </c>
      <c r="AX22" s="569">
        <v>8.7599999999999997E-2</v>
      </c>
      <c r="AY22" s="542">
        <v>2.7400000000000001E-2</v>
      </c>
      <c r="AZ22" s="542">
        <v>0.88500000000000001</v>
      </c>
      <c r="BA22" s="568">
        <v>1</v>
      </c>
    </row>
    <row r="23" spans="1:53">
      <c r="A23" s="539">
        <v>1985</v>
      </c>
      <c r="B23" s="537">
        <v>0.62367448210511878</v>
      </c>
      <c r="C23" s="537">
        <v>0.24084683527732237</v>
      </c>
      <c r="D23" s="537">
        <v>0</v>
      </c>
      <c r="E23" s="537">
        <v>0.13547868261755891</v>
      </c>
      <c r="F23" s="570">
        <v>1</v>
      </c>
      <c r="G23" s="569">
        <v>0.59538729329852047</v>
      </c>
      <c r="H23" s="542">
        <v>0.25274151436031328</v>
      </c>
      <c r="I23" s="542">
        <v>0</v>
      </c>
      <c r="J23" s="542">
        <v>0.15187119234116622</v>
      </c>
      <c r="K23" s="570">
        <v>1</v>
      </c>
      <c r="L23" s="569">
        <v>0.37671784664960661</v>
      </c>
      <c r="M23" s="542">
        <v>9.3774681704735713E-2</v>
      </c>
      <c r="N23" s="542">
        <v>0.5295074716456577</v>
      </c>
      <c r="O23" s="568">
        <v>1</v>
      </c>
      <c r="P23" s="569">
        <v>0.41569997995450536</v>
      </c>
      <c r="Q23" s="537">
        <v>0.58430002004549464</v>
      </c>
      <c r="R23" s="568">
        <v>1</v>
      </c>
      <c r="S23" s="569">
        <v>8.3635047067342497E-2</v>
      </c>
      <c r="T23" s="542">
        <v>0.1885107410089307</v>
      </c>
      <c r="U23" s="542">
        <v>0.7278542119237269</v>
      </c>
      <c r="V23" s="568">
        <v>1</v>
      </c>
      <c r="W23" s="569">
        <v>9.4955555065399117E-3</v>
      </c>
      <c r="X23" s="542">
        <v>0.99050444449346009</v>
      </c>
      <c r="Y23" s="568">
        <v>1</v>
      </c>
      <c r="Z23" s="569">
        <v>0.14000000000000001</v>
      </c>
      <c r="AA23" s="542">
        <v>0.86</v>
      </c>
      <c r="AB23" s="568">
        <v>1</v>
      </c>
      <c r="AC23" s="569">
        <v>0.81541802388707929</v>
      </c>
      <c r="AD23" s="542">
        <v>0.18147975802698929</v>
      </c>
      <c r="AE23" s="542">
        <v>3.1022180859314407E-3</v>
      </c>
      <c r="AF23" s="568">
        <v>1</v>
      </c>
      <c r="AG23" s="569">
        <v>7.1833764952521889E-2</v>
      </c>
      <c r="AH23" s="542">
        <v>0.92816623504747808</v>
      </c>
      <c r="AI23" s="568">
        <v>1</v>
      </c>
      <c r="AJ23" s="569">
        <v>0.68300000000000005</v>
      </c>
      <c r="AK23" s="542">
        <v>0.251</v>
      </c>
      <c r="AL23" s="542">
        <v>0</v>
      </c>
      <c r="AM23" s="542">
        <v>6.6000000000000003E-2</v>
      </c>
      <c r="AN23" s="568">
        <v>1</v>
      </c>
      <c r="AO23" s="569">
        <v>0.55600000000000005</v>
      </c>
      <c r="AP23" s="542">
        <v>0.23100000000000001</v>
      </c>
      <c r="AQ23" s="542">
        <v>0</v>
      </c>
      <c r="AR23" s="542">
        <v>0.21299999999999999</v>
      </c>
      <c r="AS23" s="568">
        <v>1</v>
      </c>
      <c r="AT23" s="569">
        <v>0.25700000000000001</v>
      </c>
      <c r="AU23" s="542">
        <v>2.3E-2</v>
      </c>
      <c r="AV23" s="542">
        <v>0.72</v>
      </c>
      <c r="AW23" s="568">
        <v>1</v>
      </c>
      <c r="AX23" s="569">
        <v>8.7599999999999997E-2</v>
      </c>
      <c r="AY23" s="542">
        <v>2.7400000000000001E-2</v>
      </c>
      <c r="AZ23" s="542">
        <v>0.88500000000000001</v>
      </c>
      <c r="BA23" s="568">
        <v>1</v>
      </c>
    </row>
    <row r="24" spans="1:53">
      <c r="A24" s="539">
        <v>1986</v>
      </c>
      <c r="B24" s="537">
        <v>0.63282332443345002</v>
      </c>
      <c r="C24" s="537">
        <v>0.23574185184964946</v>
      </c>
      <c r="D24" s="537">
        <v>0</v>
      </c>
      <c r="E24" s="537">
        <v>0.13143482371690052</v>
      </c>
      <c r="F24" s="570">
        <v>1</v>
      </c>
      <c r="G24" s="569">
        <v>0.58203565786504186</v>
      </c>
      <c r="H24" s="542">
        <v>0.23621454901075756</v>
      </c>
      <c r="I24" s="542">
        <v>0</v>
      </c>
      <c r="J24" s="542">
        <v>0.18174979312420064</v>
      </c>
      <c r="K24" s="570">
        <v>1</v>
      </c>
      <c r="L24" s="569">
        <v>0.40611839834311358</v>
      </c>
      <c r="M24" s="542">
        <v>8.1256472212633768E-2</v>
      </c>
      <c r="N24" s="542">
        <v>0.51262512944425265</v>
      </c>
      <c r="O24" s="568">
        <v>1</v>
      </c>
      <c r="P24" s="569">
        <v>0.44203674481514882</v>
      </c>
      <c r="Q24" s="537">
        <v>0.55796325518485113</v>
      </c>
      <c r="R24" s="568">
        <v>1</v>
      </c>
      <c r="S24" s="569">
        <v>8.5034424447397033E-2</v>
      </c>
      <c r="T24" s="542">
        <v>0.14965575552602972</v>
      </c>
      <c r="U24" s="542">
        <v>0.76530982002657333</v>
      </c>
      <c r="V24" s="568">
        <v>1</v>
      </c>
      <c r="W24" s="569">
        <v>9.8099969540694689E-3</v>
      </c>
      <c r="X24" s="542">
        <v>0.99019000304593052</v>
      </c>
      <c r="Y24" s="568">
        <v>1</v>
      </c>
      <c r="Z24" s="569">
        <v>0.14000000000000001</v>
      </c>
      <c r="AA24" s="542">
        <v>0.86</v>
      </c>
      <c r="AB24" s="568">
        <v>1</v>
      </c>
      <c r="AC24" s="569">
        <v>0.78656692662740735</v>
      </c>
      <c r="AD24" s="542">
        <v>0.21168231736431642</v>
      </c>
      <c r="AE24" s="542">
        <v>1.7507560082763013E-3</v>
      </c>
      <c r="AF24" s="568">
        <v>1</v>
      </c>
      <c r="AG24" s="569">
        <v>7.1833764952521889E-2</v>
      </c>
      <c r="AH24" s="542">
        <v>0.92816623504747808</v>
      </c>
      <c r="AI24" s="568">
        <v>1</v>
      </c>
      <c r="AJ24" s="569">
        <v>0.68600000000000005</v>
      </c>
      <c r="AK24" s="542">
        <v>0.251</v>
      </c>
      <c r="AL24" s="542">
        <v>0</v>
      </c>
      <c r="AM24" s="542">
        <v>6.3E-2</v>
      </c>
      <c r="AN24" s="568">
        <v>1</v>
      </c>
      <c r="AO24" s="569">
        <v>0.54200000000000004</v>
      </c>
      <c r="AP24" s="542">
        <v>0.23800000000000002</v>
      </c>
      <c r="AQ24" s="542">
        <v>0</v>
      </c>
      <c r="AR24" s="542">
        <v>0.22</v>
      </c>
      <c r="AS24" s="568">
        <v>1</v>
      </c>
      <c r="AT24" s="569">
        <v>0.25</v>
      </c>
      <c r="AU24" s="542">
        <v>2.2000000000000002E-2</v>
      </c>
      <c r="AV24" s="542">
        <v>0.72799999999999998</v>
      </c>
      <c r="AW24" s="568">
        <v>1</v>
      </c>
      <c r="AX24" s="569">
        <v>8.8999999999999996E-2</v>
      </c>
      <c r="AY24" s="542">
        <v>2.9000000000000001E-2</v>
      </c>
      <c r="AZ24" s="542">
        <v>0.88200000000000001</v>
      </c>
      <c r="BA24" s="568">
        <v>1</v>
      </c>
    </row>
    <row r="25" spans="1:53">
      <c r="A25" s="539">
        <v>1987</v>
      </c>
      <c r="B25" s="537">
        <v>0.64579477863234802</v>
      </c>
      <c r="C25" s="537">
        <v>0.24583892199641191</v>
      </c>
      <c r="D25" s="537">
        <v>0</v>
      </c>
      <c r="E25" s="537">
        <v>0.10836629937124009</v>
      </c>
      <c r="F25" s="570">
        <v>1</v>
      </c>
      <c r="G25" s="569">
        <v>0.616857962697274</v>
      </c>
      <c r="H25" s="542">
        <v>0.19870875179340028</v>
      </c>
      <c r="I25" s="542">
        <v>0</v>
      </c>
      <c r="J25" s="542">
        <v>0.1844332855093257</v>
      </c>
      <c r="K25" s="570">
        <v>1</v>
      </c>
      <c r="L25" s="569">
        <v>0.4264910974785458</v>
      </c>
      <c r="M25" s="542">
        <v>6.3241698537779029E-2</v>
      </c>
      <c r="N25" s="542">
        <v>0.5102672039836752</v>
      </c>
      <c r="O25" s="568">
        <v>1</v>
      </c>
      <c r="P25" s="569">
        <v>0.45528403304547171</v>
      </c>
      <c r="Q25" s="537">
        <v>0.54471596695452829</v>
      </c>
      <c r="R25" s="568">
        <v>1</v>
      </c>
      <c r="S25" s="569">
        <v>8.7316907005790853E-2</v>
      </c>
      <c r="T25" s="542">
        <v>0.15044850686953559</v>
      </c>
      <c r="U25" s="542">
        <v>0.76223458612467354</v>
      </c>
      <c r="V25" s="568">
        <v>1</v>
      </c>
      <c r="W25" s="569">
        <v>1.0328398298852046E-2</v>
      </c>
      <c r="X25" s="542">
        <v>0.98967160170114798</v>
      </c>
      <c r="Y25" s="568">
        <v>1</v>
      </c>
      <c r="Z25" s="569">
        <v>0.14000000000000001</v>
      </c>
      <c r="AA25" s="542">
        <v>0.86</v>
      </c>
      <c r="AB25" s="568">
        <v>1</v>
      </c>
      <c r="AC25" s="569">
        <v>0.77391304347826084</v>
      </c>
      <c r="AD25" s="542">
        <v>0.22536231884057972</v>
      </c>
      <c r="AE25" s="542">
        <v>7.246376811594203E-4</v>
      </c>
      <c r="AF25" s="568">
        <v>1</v>
      </c>
      <c r="AG25" s="569">
        <v>8.5155684286748731E-2</v>
      </c>
      <c r="AH25" s="542">
        <v>0.91484431571325131</v>
      </c>
      <c r="AI25" s="568">
        <v>1</v>
      </c>
      <c r="AJ25" s="569">
        <v>0.68500000000000005</v>
      </c>
      <c r="AK25" s="542">
        <v>0.248</v>
      </c>
      <c r="AL25" s="542">
        <v>0</v>
      </c>
      <c r="AM25" s="542">
        <v>6.7000000000000004E-2</v>
      </c>
      <c r="AN25" s="568">
        <v>1</v>
      </c>
      <c r="AO25" s="569">
        <v>0.61499999999999999</v>
      </c>
      <c r="AP25" s="542">
        <v>0.16300000000000001</v>
      </c>
      <c r="AQ25" s="542">
        <v>0</v>
      </c>
      <c r="AR25" s="542">
        <v>0.222</v>
      </c>
      <c r="AS25" s="568">
        <v>1</v>
      </c>
      <c r="AT25" s="569">
        <v>0.23800000000000002</v>
      </c>
      <c r="AU25" s="542">
        <v>1.7000000000000001E-2</v>
      </c>
      <c r="AV25" s="542">
        <v>0.745</v>
      </c>
      <c r="AW25" s="568">
        <v>1</v>
      </c>
      <c r="AX25" s="569">
        <v>0.111</v>
      </c>
      <c r="AY25" s="542">
        <v>2.5000000000000001E-2</v>
      </c>
      <c r="AZ25" s="542">
        <v>0.86399999999999999</v>
      </c>
      <c r="BA25" s="568">
        <v>1</v>
      </c>
    </row>
    <row r="26" spans="1:53">
      <c r="A26" s="539">
        <v>1988</v>
      </c>
      <c r="B26" s="537">
        <v>0.64309332280511278</v>
      </c>
      <c r="C26" s="537">
        <v>0.24065209166132029</v>
      </c>
      <c r="D26" s="537">
        <v>7.0100401936753917E-2</v>
      </c>
      <c r="E26" s="537">
        <v>4.615418359681308E-2</v>
      </c>
      <c r="F26" s="570">
        <v>1</v>
      </c>
      <c r="G26" s="569">
        <v>0.65021203286509399</v>
      </c>
      <c r="H26" s="542">
        <v>0.19533527696793004</v>
      </c>
      <c r="I26" s="542">
        <v>5.6785051683010866E-2</v>
      </c>
      <c r="J26" s="542">
        <v>9.7667638483965077E-2</v>
      </c>
      <c r="K26" s="570">
        <v>1</v>
      </c>
      <c r="L26" s="569">
        <v>0.37883005005133469</v>
      </c>
      <c r="M26" s="542">
        <v>4.6630358059548252E-2</v>
      </c>
      <c r="N26" s="542">
        <v>0.57453959188911707</v>
      </c>
      <c r="O26" s="568">
        <v>1</v>
      </c>
      <c r="P26" s="569">
        <v>0.39735904457821691</v>
      </c>
      <c r="Q26" s="537">
        <v>0.60264095542178309</v>
      </c>
      <c r="R26" s="568">
        <v>1</v>
      </c>
      <c r="S26" s="569">
        <v>8.5136304630030302E-2</v>
      </c>
      <c r="T26" s="542">
        <v>0.13046300302899178</v>
      </c>
      <c r="U26" s="542">
        <v>0.78440069234097787</v>
      </c>
      <c r="V26" s="568">
        <v>1</v>
      </c>
      <c r="W26" s="569">
        <v>1.0064883684127236E-2</v>
      </c>
      <c r="X26" s="542">
        <v>0.98993511631587283</v>
      </c>
      <c r="Y26" s="568">
        <v>1</v>
      </c>
      <c r="Z26" s="569">
        <v>0.14000000000000001</v>
      </c>
      <c r="AA26" s="542">
        <v>0.86</v>
      </c>
      <c r="AB26" s="568">
        <v>1</v>
      </c>
      <c r="AC26" s="569">
        <v>0.69797120418848169</v>
      </c>
      <c r="AD26" s="542">
        <v>0.30170157068062825</v>
      </c>
      <c r="AE26" s="542">
        <v>3.2722513089005238E-4</v>
      </c>
      <c r="AF26" s="568">
        <v>0.99999999999999989</v>
      </c>
      <c r="AG26" s="569">
        <v>9.6859198062816051E-2</v>
      </c>
      <c r="AH26" s="542">
        <v>0.90314080193718393</v>
      </c>
      <c r="AI26" s="568">
        <v>1</v>
      </c>
      <c r="AJ26" s="569">
        <v>0.64308111304223181</v>
      </c>
      <c r="AK26" s="542">
        <v>0.24837397645625414</v>
      </c>
      <c r="AL26" s="542">
        <v>5.2659869918116491E-2</v>
      </c>
      <c r="AM26" s="542">
        <v>5.5885040583397633E-2</v>
      </c>
      <c r="AN26" s="568">
        <v>1</v>
      </c>
      <c r="AO26" s="569">
        <v>0.66598847066802314</v>
      </c>
      <c r="AP26" s="542">
        <v>0.16547982366904035</v>
      </c>
      <c r="AQ26" s="542">
        <v>3.9674465920651068E-2</v>
      </c>
      <c r="AR26" s="542">
        <v>0.12885723974228552</v>
      </c>
      <c r="AS26" s="568">
        <v>1</v>
      </c>
      <c r="AT26" s="569">
        <v>0.26500000000000001</v>
      </c>
      <c r="AU26" s="542">
        <v>1.4999999999999999E-2</v>
      </c>
      <c r="AV26" s="542">
        <v>0.72</v>
      </c>
      <c r="AW26" s="568">
        <v>1</v>
      </c>
      <c r="AX26" s="569">
        <v>0.128</v>
      </c>
      <c r="AY26" s="542">
        <v>1.4999999999999999E-2</v>
      </c>
      <c r="AZ26" s="542">
        <v>0.85699999999999998</v>
      </c>
      <c r="BA26" s="568">
        <v>1</v>
      </c>
    </row>
    <row r="27" spans="1:53">
      <c r="A27" s="539">
        <v>1989</v>
      </c>
      <c r="B27" s="537">
        <v>0.63547909691098214</v>
      </c>
      <c r="C27" s="537">
        <v>0.23571735958771112</v>
      </c>
      <c r="D27" s="537">
        <v>8.2305585003096371E-2</v>
      </c>
      <c r="E27" s="537">
        <v>4.6497958498210375E-2</v>
      </c>
      <c r="F27" s="570">
        <v>1</v>
      </c>
      <c r="G27" s="569">
        <v>0.64618484009065724</v>
      </c>
      <c r="H27" s="542">
        <v>0.18993956182321831</v>
      </c>
      <c r="I27" s="542">
        <v>6.3900780659783427E-2</v>
      </c>
      <c r="J27" s="542">
        <v>9.997481742634097E-2</v>
      </c>
      <c r="K27" s="570">
        <v>1</v>
      </c>
      <c r="L27" s="569">
        <v>0.40204475385380406</v>
      </c>
      <c r="M27" s="542">
        <v>4.6380905022376934E-2</v>
      </c>
      <c r="N27" s="542">
        <v>0.55157434112381898</v>
      </c>
      <c r="O27" s="568">
        <v>1</v>
      </c>
      <c r="P27" s="569">
        <v>0.42159889202222633</v>
      </c>
      <c r="Q27" s="537">
        <v>0.57840110797777367</v>
      </c>
      <c r="R27" s="568">
        <v>1</v>
      </c>
      <c r="S27" s="569">
        <v>8.5896631094371206E-2</v>
      </c>
      <c r="T27" s="542">
        <v>0.12868801004394226</v>
      </c>
      <c r="U27" s="542">
        <v>0.78541535886168656</v>
      </c>
      <c r="V27" s="568">
        <v>1</v>
      </c>
      <c r="W27" s="569">
        <v>1.1070985824394976E-2</v>
      </c>
      <c r="X27" s="542">
        <v>0.98892901417560497</v>
      </c>
      <c r="Y27" s="568">
        <v>1</v>
      </c>
      <c r="Z27" s="569">
        <v>0.14000000000000001</v>
      </c>
      <c r="AA27" s="542">
        <v>0.86</v>
      </c>
      <c r="AB27" s="568">
        <v>1</v>
      </c>
      <c r="AC27" s="569">
        <v>0.7015156201670274</v>
      </c>
      <c r="AD27" s="542">
        <v>0.29817506959480355</v>
      </c>
      <c r="AE27" s="542">
        <v>3.0931023816888336E-4</v>
      </c>
      <c r="AF27" s="568">
        <v>0.99999999999999989</v>
      </c>
      <c r="AG27" s="569">
        <v>9.1610414657666339E-2</v>
      </c>
      <c r="AH27" s="542">
        <v>0.90838958534233361</v>
      </c>
      <c r="AI27" s="568">
        <v>1</v>
      </c>
      <c r="AJ27" s="569">
        <v>0.67582320831132237</v>
      </c>
      <c r="AK27" s="542">
        <v>0.24613998943475962</v>
      </c>
      <c r="AL27" s="542">
        <v>5.7052297939778123E-3</v>
      </c>
      <c r="AM27" s="542">
        <v>7.2331572459940249E-2</v>
      </c>
      <c r="AN27" s="568">
        <v>1</v>
      </c>
      <c r="AO27" s="569">
        <v>0.66126984126984134</v>
      </c>
      <c r="AP27" s="542">
        <v>0.16761904761904761</v>
      </c>
      <c r="AQ27" s="542">
        <v>2.4444444444444446E-2</v>
      </c>
      <c r="AR27" s="542">
        <v>0.14666666666666664</v>
      </c>
      <c r="AS27" s="568">
        <v>1.0000000000000002</v>
      </c>
      <c r="AT27" s="569">
        <v>0.2727</v>
      </c>
      <c r="AU27" s="542">
        <v>1.4400000000000001E-2</v>
      </c>
      <c r="AV27" s="542">
        <v>0.71289999999999998</v>
      </c>
      <c r="AW27" s="568">
        <v>1</v>
      </c>
      <c r="AX27" s="569">
        <v>0.10970000000000001</v>
      </c>
      <c r="AY27" s="542">
        <v>1.4800000000000001E-2</v>
      </c>
      <c r="AZ27" s="542">
        <v>0.87550000000000006</v>
      </c>
      <c r="BA27" s="568">
        <v>1</v>
      </c>
    </row>
    <row r="28" spans="1:53">
      <c r="A28" s="539">
        <v>1990</v>
      </c>
      <c r="B28" s="537">
        <v>0.65235331105695027</v>
      </c>
      <c r="C28" s="537">
        <v>0.21132250001299169</v>
      </c>
      <c r="D28" s="537">
        <v>8.9907551278120473E-2</v>
      </c>
      <c r="E28" s="537">
        <v>4.6416637651937549E-2</v>
      </c>
      <c r="F28" s="570">
        <v>1</v>
      </c>
      <c r="G28" s="569">
        <v>0.68248314463808679</v>
      </c>
      <c r="H28" s="542">
        <v>0.14839078997583005</v>
      </c>
      <c r="I28" s="542">
        <v>6.0679302887673328E-2</v>
      </c>
      <c r="J28" s="542">
        <v>0.10844676249840988</v>
      </c>
      <c r="K28" s="570">
        <v>1</v>
      </c>
      <c r="L28" s="569">
        <v>0.41482896195647778</v>
      </c>
      <c r="M28" s="542">
        <v>4.0386342852980928E-2</v>
      </c>
      <c r="N28" s="542">
        <v>0.5447846951905414</v>
      </c>
      <c r="O28" s="568">
        <v>1</v>
      </c>
      <c r="P28" s="569">
        <v>0.43228747201221129</v>
      </c>
      <c r="Q28" s="537">
        <v>0.56771252798778871</v>
      </c>
      <c r="R28" s="568">
        <v>1</v>
      </c>
      <c r="S28" s="569">
        <v>9.3171806167400881E-2</v>
      </c>
      <c r="T28" s="542">
        <v>0.12356828193832599</v>
      </c>
      <c r="U28" s="542">
        <v>0.78325991189427302</v>
      </c>
      <c r="V28" s="568">
        <v>0.99999999999999989</v>
      </c>
      <c r="W28" s="569">
        <v>1.1659815167222148E-2</v>
      </c>
      <c r="X28" s="542">
        <v>0.98834018483277786</v>
      </c>
      <c r="Y28" s="568">
        <v>1</v>
      </c>
      <c r="Z28" s="569">
        <v>0.14000000000000001</v>
      </c>
      <c r="AA28" s="542">
        <v>0.86</v>
      </c>
      <c r="AB28" s="568">
        <v>1</v>
      </c>
      <c r="AC28" s="569">
        <v>0.86367999999999989</v>
      </c>
      <c r="AD28" s="542">
        <v>0.13616</v>
      </c>
      <c r="AE28" s="542">
        <v>1.6000000000000001E-4</v>
      </c>
      <c r="AF28" s="568">
        <v>0.99999999999999989</v>
      </c>
      <c r="AG28" s="569">
        <v>0.13019797700354455</v>
      </c>
      <c r="AH28" s="542">
        <v>0.86980202299645537</v>
      </c>
      <c r="AI28" s="568">
        <v>0.99999999999999989</v>
      </c>
      <c r="AJ28" s="569">
        <v>0.6944367800234531</v>
      </c>
      <c r="AK28" s="542">
        <v>0.21985134855487343</v>
      </c>
      <c r="AL28" s="542">
        <v>9.7433951852107323E-3</v>
      </c>
      <c r="AM28" s="542">
        <v>7.596847623646269E-2</v>
      </c>
      <c r="AN28" s="568">
        <v>1</v>
      </c>
      <c r="AO28" s="569">
        <v>0.66543356351965599</v>
      </c>
      <c r="AP28" s="542">
        <v>0.11602408527178633</v>
      </c>
      <c r="AQ28" s="542">
        <v>2.2224484148315911E-2</v>
      </c>
      <c r="AR28" s="542">
        <v>0.19631786706024179</v>
      </c>
      <c r="AS28" s="568">
        <v>1</v>
      </c>
      <c r="AT28" s="569">
        <v>0.25419999999999998</v>
      </c>
      <c r="AU28" s="542">
        <v>7.9000000000000008E-3</v>
      </c>
      <c r="AV28" s="542">
        <v>0.7379</v>
      </c>
      <c r="AW28" s="568">
        <v>1</v>
      </c>
      <c r="AX28" s="569">
        <v>0.12870000000000001</v>
      </c>
      <c r="AY28" s="542">
        <v>1.7000000000000001E-2</v>
      </c>
      <c r="AZ28" s="542">
        <v>0.85430000000000006</v>
      </c>
      <c r="BA28" s="568">
        <v>1</v>
      </c>
    </row>
    <row r="29" spans="1:53">
      <c r="A29" s="539">
        <v>1991</v>
      </c>
      <c r="B29" s="537">
        <v>0.67322002388793667</v>
      </c>
      <c r="C29" s="537">
        <v>0.20896947041743921</v>
      </c>
      <c r="D29" s="537">
        <v>8.0949120694049512E-2</v>
      </c>
      <c r="E29" s="537">
        <v>3.6861385000574606E-2</v>
      </c>
      <c r="F29" s="570">
        <v>0.99999999999999989</v>
      </c>
      <c r="G29" s="569">
        <v>0.6855114874540813</v>
      </c>
      <c r="H29" s="542">
        <v>0.14999066060643798</v>
      </c>
      <c r="I29" s="542">
        <v>5.6596724985990915E-2</v>
      </c>
      <c r="J29" s="542">
        <v>0.10790112695348977</v>
      </c>
      <c r="K29" s="570">
        <v>0.99999999999999989</v>
      </c>
      <c r="L29" s="569">
        <v>0.43940167150494008</v>
      </c>
      <c r="M29" s="542">
        <v>5.2098583654722967E-2</v>
      </c>
      <c r="N29" s="542">
        <v>0.50849974484033689</v>
      </c>
      <c r="O29" s="568">
        <v>1</v>
      </c>
      <c r="P29" s="569">
        <v>0.46355207823097738</v>
      </c>
      <c r="Q29" s="537">
        <v>0.53644792176902267</v>
      </c>
      <c r="R29" s="568">
        <v>1</v>
      </c>
      <c r="S29" s="569">
        <v>8.7202943223625332E-2</v>
      </c>
      <c r="T29" s="542">
        <v>0.12429153823207716</v>
      </c>
      <c r="U29" s="542">
        <v>0.78850551854429751</v>
      </c>
      <c r="V29" s="568">
        <v>1</v>
      </c>
      <c r="W29" s="569">
        <v>1.3948137851699179E-2</v>
      </c>
      <c r="X29" s="542">
        <v>0.98605186214830087</v>
      </c>
      <c r="Y29" s="568">
        <v>1</v>
      </c>
      <c r="Z29" s="569">
        <v>0.14000000000000001</v>
      </c>
      <c r="AA29" s="542">
        <v>0.86</v>
      </c>
      <c r="AB29" s="568">
        <v>1</v>
      </c>
      <c r="AC29" s="569">
        <v>0.78426292104186546</v>
      </c>
      <c r="AD29" s="542">
        <v>0.21560070912314194</v>
      </c>
      <c r="AE29" s="542">
        <v>1.3636983499249966E-4</v>
      </c>
      <c r="AF29" s="568">
        <v>1</v>
      </c>
      <c r="AG29" s="569">
        <v>0.12300250496674441</v>
      </c>
      <c r="AH29" s="542">
        <v>0.87699749503325564</v>
      </c>
      <c r="AI29" s="568">
        <v>1</v>
      </c>
      <c r="AJ29" s="569">
        <v>0.7055111983219432</v>
      </c>
      <c r="AK29" s="542">
        <v>2.3011029163001556E-2</v>
      </c>
      <c r="AL29" s="542">
        <v>9.8112186210163061E-3</v>
      </c>
      <c r="AM29" s="542">
        <v>0.26166655389403887</v>
      </c>
      <c r="AN29" s="568">
        <v>1</v>
      </c>
      <c r="AO29" s="569">
        <v>0.66709839952578553</v>
      </c>
      <c r="AP29" s="542">
        <v>0.11623592175459398</v>
      </c>
      <c r="AQ29" s="542">
        <v>2.1721991701244815E-2</v>
      </c>
      <c r="AR29" s="542">
        <v>0.19494368701837567</v>
      </c>
      <c r="AS29" s="568">
        <v>1</v>
      </c>
      <c r="AT29" s="569">
        <v>0.24510000000000001</v>
      </c>
      <c r="AU29" s="542">
        <v>1.4800000000000001E-2</v>
      </c>
      <c r="AV29" s="542">
        <v>0.74009999999999998</v>
      </c>
      <c r="AW29" s="568">
        <v>1</v>
      </c>
      <c r="AX29" s="569">
        <v>0.10879999999999999</v>
      </c>
      <c r="AY29" s="542">
        <v>1.9200000000000002E-2</v>
      </c>
      <c r="AZ29" s="542">
        <v>0.872</v>
      </c>
      <c r="BA29" s="568">
        <v>1</v>
      </c>
    </row>
    <row r="30" spans="1:53">
      <c r="A30" s="539">
        <v>1992</v>
      </c>
      <c r="B30" s="537">
        <v>0.67292743518852427</v>
      </c>
      <c r="C30" s="537">
        <v>0.20512281123532478</v>
      </c>
      <c r="D30" s="537">
        <v>8.4550426733982456E-2</v>
      </c>
      <c r="E30" s="537">
        <v>3.7399326842168477E-2</v>
      </c>
      <c r="F30" s="570">
        <v>1</v>
      </c>
      <c r="G30" s="569">
        <v>0.68911795712779655</v>
      </c>
      <c r="H30" s="542">
        <v>0.14923275155206747</v>
      </c>
      <c r="I30" s="542">
        <v>5.6108703291554408E-2</v>
      </c>
      <c r="J30" s="542">
        <v>0.10554058802858156</v>
      </c>
      <c r="K30" s="570">
        <v>1</v>
      </c>
      <c r="L30" s="569">
        <v>0.43431824133179359</v>
      </c>
      <c r="M30" s="542">
        <v>5.0350076626214324E-2</v>
      </c>
      <c r="N30" s="542">
        <v>0.51533168204199198</v>
      </c>
      <c r="O30" s="568">
        <v>0.99999999999999989</v>
      </c>
      <c r="P30" s="569">
        <v>0.45734562878582408</v>
      </c>
      <c r="Q30" s="537">
        <v>0.54265437121417592</v>
      </c>
      <c r="R30" s="568">
        <v>1</v>
      </c>
      <c r="S30" s="569">
        <v>0.1111493461803166</v>
      </c>
      <c r="T30" s="542">
        <v>0.12112869924294563</v>
      </c>
      <c r="U30" s="542">
        <v>0.76772195457673775</v>
      </c>
      <c r="V30" s="568">
        <v>1</v>
      </c>
      <c r="W30" s="569">
        <v>1.4381746867370905E-2</v>
      </c>
      <c r="X30" s="542">
        <v>0.98561825313262919</v>
      </c>
      <c r="Y30" s="568">
        <v>1</v>
      </c>
      <c r="Z30" s="569">
        <v>0.14000000000000001</v>
      </c>
      <c r="AA30" s="542">
        <v>0.86</v>
      </c>
      <c r="AB30" s="568">
        <v>1</v>
      </c>
      <c r="AC30" s="569">
        <v>0.6917967839664414</v>
      </c>
      <c r="AD30" s="542">
        <v>0.30808669307853642</v>
      </c>
      <c r="AE30" s="542">
        <v>1.1652295502213937E-4</v>
      </c>
      <c r="AF30" s="568">
        <v>1</v>
      </c>
      <c r="AG30" s="569">
        <v>0.1679203539823009</v>
      </c>
      <c r="AH30" s="542">
        <v>0.83207964601769913</v>
      </c>
      <c r="AI30" s="568">
        <v>1</v>
      </c>
      <c r="AJ30" s="569">
        <v>0.71028667236504706</v>
      </c>
      <c r="AK30" s="542">
        <v>0.21726132553093561</v>
      </c>
      <c r="AL30" s="542">
        <v>7.8078769149845483E-3</v>
      </c>
      <c r="AM30" s="542">
        <v>6.4644125189032842E-2</v>
      </c>
      <c r="AN30" s="568">
        <v>1</v>
      </c>
      <c r="AO30" s="569">
        <v>0.66203783319002585</v>
      </c>
      <c r="AP30" s="542">
        <v>0.11585554600171968</v>
      </c>
      <c r="AQ30" s="542">
        <v>4.8179994267698485E-3</v>
      </c>
      <c r="AR30" s="542">
        <v>0.21728862138148455</v>
      </c>
      <c r="AS30" s="568">
        <v>0.99999999999999989</v>
      </c>
      <c r="AT30" s="569">
        <v>0.25159999999999999</v>
      </c>
      <c r="AU30" s="542">
        <v>9.7999999999999997E-3</v>
      </c>
      <c r="AV30" s="542">
        <v>0.73860000000000003</v>
      </c>
      <c r="AW30" s="568">
        <v>1</v>
      </c>
      <c r="AX30" s="569">
        <v>9.74E-2</v>
      </c>
      <c r="AY30" s="542">
        <v>1.7600000000000001E-2</v>
      </c>
      <c r="AZ30" s="542">
        <v>0.88500000000000001</v>
      </c>
      <c r="BA30" s="568">
        <v>1</v>
      </c>
    </row>
    <row r="31" spans="1:53">
      <c r="A31" s="539">
        <v>1993</v>
      </c>
      <c r="B31" s="537">
        <v>0.68969999999999998</v>
      </c>
      <c r="C31" s="537">
        <v>0.17929999999999999</v>
      </c>
      <c r="D31" s="537">
        <v>8.8900000000000007E-2</v>
      </c>
      <c r="E31" s="537">
        <v>4.2099999999999999E-2</v>
      </c>
      <c r="F31" s="570">
        <v>1</v>
      </c>
      <c r="G31" s="569">
        <v>0.70082264698766017</v>
      </c>
      <c r="H31" s="542">
        <v>0.12956690055649647</v>
      </c>
      <c r="I31" s="542">
        <v>5.1899346721509795E-2</v>
      </c>
      <c r="J31" s="542">
        <v>0.11771110573433349</v>
      </c>
      <c r="K31" s="570">
        <v>0.99999999999999989</v>
      </c>
      <c r="L31" s="569">
        <v>0.45862601649712897</v>
      </c>
      <c r="M31" s="542">
        <v>5.8259737483847766E-2</v>
      </c>
      <c r="N31" s="542">
        <v>0.48311424601902325</v>
      </c>
      <c r="O31" s="568">
        <v>1</v>
      </c>
      <c r="P31" s="569">
        <v>0.48699841639112557</v>
      </c>
      <c r="Q31" s="537">
        <v>0.51300158360887449</v>
      </c>
      <c r="R31" s="568">
        <v>1</v>
      </c>
      <c r="S31" s="569">
        <v>0.11516691694582419</v>
      </c>
      <c r="T31" s="542">
        <v>0.13977128335451081</v>
      </c>
      <c r="U31" s="542">
        <v>0.74506179969966502</v>
      </c>
      <c r="V31" s="568">
        <v>1</v>
      </c>
      <c r="W31" s="569">
        <v>1.0969944590585997E-2</v>
      </c>
      <c r="X31" s="542">
        <v>0.98903005540941402</v>
      </c>
      <c r="Y31" s="568">
        <v>1</v>
      </c>
      <c r="Z31" s="569">
        <v>0.14000000000000001</v>
      </c>
      <c r="AA31" s="542">
        <v>0.86</v>
      </c>
      <c r="AB31" s="568">
        <v>1</v>
      </c>
      <c r="AC31" s="569">
        <v>0.66553221452881117</v>
      </c>
      <c r="AD31" s="542">
        <v>0.33435042835347961</v>
      </c>
      <c r="AE31" s="542">
        <v>1.1735711770918907E-4</v>
      </c>
      <c r="AF31" s="568">
        <v>1</v>
      </c>
      <c r="AG31" s="569">
        <v>0.46153846153846151</v>
      </c>
      <c r="AH31" s="542">
        <v>0.53846153846153855</v>
      </c>
      <c r="AI31" s="568">
        <v>1</v>
      </c>
      <c r="AJ31" s="569">
        <v>0.73696727937770368</v>
      </c>
      <c r="AK31" s="542">
        <v>0.18762822446473248</v>
      </c>
      <c r="AL31" s="542">
        <v>9.7659343006339383E-3</v>
      </c>
      <c r="AM31" s="542">
        <v>6.5638561856930011E-2</v>
      </c>
      <c r="AN31" s="568">
        <v>1</v>
      </c>
      <c r="AO31" s="569">
        <v>0.68058755760368672</v>
      </c>
      <c r="AP31" s="542">
        <v>9.8446463838991832E-2</v>
      </c>
      <c r="AQ31" s="542">
        <v>2.3629267375152828E-3</v>
      </c>
      <c r="AR31" s="542">
        <v>0.21860305181980619</v>
      </c>
      <c r="AS31" s="568">
        <v>1</v>
      </c>
      <c r="AT31" s="569">
        <v>0.26349686831669572</v>
      </c>
      <c r="AU31" s="542">
        <v>1.2029675233649954E-2</v>
      </c>
      <c r="AV31" s="542">
        <v>0.72447345644965433</v>
      </c>
      <c r="AW31" s="568">
        <v>1</v>
      </c>
      <c r="AX31" s="569">
        <v>8.5813492063492064E-2</v>
      </c>
      <c r="AY31" s="542">
        <v>2.1583740333740335E-2</v>
      </c>
      <c r="AZ31" s="542">
        <v>0.89260276760276758</v>
      </c>
      <c r="BA31" s="568">
        <v>1</v>
      </c>
    </row>
    <row r="32" spans="1:53">
      <c r="A32" s="539">
        <v>1994</v>
      </c>
      <c r="B32" s="537">
        <v>0.6583</v>
      </c>
      <c r="C32" s="537">
        <v>0.17780000000000001</v>
      </c>
      <c r="D32" s="537">
        <v>0.12139999999999999</v>
      </c>
      <c r="E32" s="537">
        <v>4.2500000000000003E-2</v>
      </c>
      <c r="F32" s="570">
        <v>1</v>
      </c>
      <c r="G32" s="537">
        <v>0.69020000000000004</v>
      </c>
      <c r="H32" s="537">
        <v>0.12640000000000001</v>
      </c>
      <c r="I32" s="537">
        <v>6.1499999999999999E-2</v>
      </c>
      <c r="J32" s="537">
        <v>0.12189999999999999</v>
      </c>
      <c r="K32" s="570">
        <v>1</v>
      </c>
      <c r="L32" s="537">
        <v>0.44350000000000001</v>
      </c>
      <c r="M32" s="537">
        <v>6.0299999999999999E-2</v>
      </c>
      <c r="N32" s="537">
        <v>0.49619999999999997</v>
      </c>
      <c r="O32" s="568">
        <v>1</v>
      </c>
      <c r="P32" s="537">
        <v>0.47189999999999999</v>
      </c>
      <c r="Q32" s="537">
        <v>0.52810000000000001</v>
      </c>
      <c r="R32" s="568">
        <v>1</v>
      </c>
      <c r="S32" s="537">
        <v>0.13880000000000001</v>
      </c>
      <c r="T32" s="537">
        <v>0.16589999999999999</v>
      </c>
      <c r="U32" s="537">
        <v>0.69530000000000003</v>
      </c>
      <c r="V32" s="568">
        <v>1</v>
      </c>
      <c r="W32" s="537">
        <v>1.2200000000000001E-2</v>
      </c>
      <c r="X32" s="537">
        <v>0.98780000000000001</v>
      </c>
      <c r="Y32" s="568">
        <v>1</v>
      </c>
      <c r="Z32" s="569">
        <v>0.14000000000000001</v>
      </c>
      <c r="AA32" s="542">
        <v>0.86</v>
      </c>
      <c r="AB32" s="568">
        <v>1</v>
      </c>
      <c r="AC32" s="537">
        <v>0.67510000000000003</v>
      </c>
      <c r="AD32" s="537">
        <v>0.32479999999999998</v>
      </c>
      <c r="AE32" s="537">
        <v>1E-4</v>
      </c>
      <c r="AF32" s="568">
        <v>1</v>
      </c>
      <c r="AG32" s="537">
        <v>0.22470000000000001</v>
      </c>
      <c r="AH32" s="537">
        <v>0.77529999999999999</v>
      </c>
      <c r="AI32" s="568">
        <v>1</v>
      </c>
      <c r="AJ32" s="537">
        <v>0.74039999999999995</v>
      </c>
      <c r="AK32" s="537">
        <v>0.189</v>
      </c>
      <c r="AL32" s="537">
        <v>7.7000000000000002E-3</v>
      </c>
      <c r="AM32" s="537">
        <v>6.2899999999999998E-2</v>
      </c>
      <c r="AN32" s="568">
        <v>1</v>
      </c>
      <c r="AO32" s="537">
        <v>0.71360000000000001</v>
      </c>
      <c r="AP32" s="537">
        <v>0.10249999999999999</v>
      </c>
      <c r="AQ32" s="537">
        <v>1.2999999999999999E-3</v>
      </c>
      <c r="AR32" s="537">
        <v>0.18260000000000001</v>
      </c>
      <c r="AS32" s="568">
        <v>1</v>
      </c>
      <c r="AT32" s="537">
        <v>0.27110000000000001</v>
      </c>
      <c r="AU32" s="537">
        <v>0.01</v>
      </c>
      <c r="AV32" s="537">
        <v>0.71889999999999998</v>
      </c>
      <c r="AW32" s="568">
        <v>1</v>
      </c>
      <c r="AX32" s="537">
        <v>7.6999999999999999E-2</v>
      </c>
      <c r="AY32" s="537">
        <v>2.23E-2</v>
      </c>
      <c r="AZ32" s="537">
        <v>0.90069999999999995</v>
      </c>
      <c r="BA32" s="568">
        <v>1</v>
      </c>
    </row>
    <row r="33" spans="1:64">
      <c r="A33" s="539">
        <v>1995</v>
      </c>
      <c r="B33" s="537">
        <v>0.69699999999999995</v>
      </c>
      <c r="C33" s="537">
        <v>0.17530000000000001</v>
      </c>
      <c r="D33" s="537">
        <v>8.9099999999999999E-2</v>
      </c>
      <c r="E33" s="537">
        <v>3.8600000000000002E-2</v>
      </c>
      <c r="F33" s="570">
        <v>0.99999999999999989</v>
      </c>
      <c r="G33" s="537">
        <v>0.69030000000000002</v>
      </c>
      <c r="H33" s="537">
        <v>0.12640000000000001</v>
      </c>
      <c r="I33" s="537">
        <v>6.8599999999999994E-2</v>
      </c>
      <c r="J33" s="537">
        <v>0.1147</v>
      </c>
      <c r="K33" s="570">
        <v>1</v>
      </c>
      <c r="L33" s="537">
        <v>0.43209999999999998</v>
      </c>
      <c r="M33" s="537">
        <v>4.6600000000000003E-2</v>
      </c>
      <c r="N33" s="537">
        <v>0.52129999999999999</v>
      </c>
      <c r="O33" s="568">
        <v>1</v>
      </c>
      <c r="P33" s="537">
        <v>0.45319999999999999</v>
      </c>
      <c r="Q33" s="537">
        <v>0.54679999999999995</v>
      </c>
      <c r="R33" s="568">
        <v>1</v>
      </c>
      <c r="S33" s="537">
        <v>0.22509999999999999</v>
      </c>
      <c r="T33" s="537">
        <v>0.1113</v>
      </c>
      <c r="U33" s="537">
        <v>0.66359999999999997</v>
      </c>
      <c r="V33" s="568">
        <v>1</v>
      </c>
      <c r="W33" s="537">
        <v>1.2E-2</v>
      </c>
      <c r="X33" s="537">
        <v>0.98799999999999999</v>
      </c>
      <c r="Y33" s="568">
        <v>1</v>
      </c>
      <c r="Z33" s="569">
        <v>0.14000000000000001</v>
      </c>
      <c r="AA33" s="542">
        <v>0.86</v>
      </c>
      <c r="AB33" s="568">
        <v>1</v>
      </c>
      <c r="AC33" s="537">
        <v>0.77500000000000002</v>
      </c>
      <c r="AD33" s="537">
        <v>0.22489999999999999</v>
      </c>
      <c r="AE33" s="537">
        <v>1E-4</v>
      </c>
      <c r="AF33" s="568">
        <v>1</v>
      </c>
      <c r="AG33" s="537">
        <v>0.3599</v>
      </c>
      <c r="AH33" s="537">
        <v>0.6401</v>
      </c>
      <c r="AI33" s="568">
        <v>1</v>
      </c>
      <c r="AJ33" s="537">
        <v>0.74070000000000003</v>
      </c>
      <c r="AK33" s="537">
        <v>0.18870000000000001</v>
      </c>
      <c r="AL33" s="537">
        <v>7.7999999999999996E-3</v>
      </c>
      <c r="AM33" s="537">
        <v>6.2799999999999995E-2</v>
      </c>
      <c r="AN33" s="568">
        <v>1</v>
      </c>
      <c r="AO33" s="537">
        <v>0.72240000000000004</v>
      </c>
      <c r="AP33" s="537">
        <v>9.8699999999999996E-2</v>
      </c>
      <c r="AQ33" s="537">
        <v>5.0000000000000001E-3</v>
      </c>
      <c r="AR33" s="537">
        <v>0.1739</v>
      </c>
      <c r="AS33" s="568">
        <v>1</v>
      </c>
      <c r="AT33" s="537">
        <v>0.2369</v>
      </c>
      <c r="AU33" s="537">
        <v>7.7000000000000002E-3</v>
      </c>
      <c r="AV33" s="537">
        <v>0.75539999999999996</v>
      </c>
      <c r="AW33" s="568">
        <v>1</v>
      </c>
      <c r="AX33" s="537">
        <v>6.88E-2</v>
      </c>
      <c r="AY33" s="537">
        <v>1.8599999999999998E-2</v>
      </c>
      <c r="AZ33" s="537">
        <v>0.91259999999999997</v>
      </c>
      <c r="BA33" s="568">
        <v>1</v>
      </c>
    </row>
    <row r="34" spans="1:64">
      <c r="A34" s="539">
        <v>1996</v>
      </c>
      <c r="B34" s="537">
        <v>0.70620000000000005</v>
      </c>
      <c r="C34" s="537">
        <v>0.16389999999999999</v>
      </c>
      <c r="D34" s="537">
        <v>9.2899999999999996E-2</v>
      </c>
      <c r="E34" s="537">
        <v>3.6999999999999998E-2</v>
      </c>
      <c r="F34" s="570">
        <v>1</v>
      </c>
      <c r="G34" s="537">
        <v>0.70220000000000005</v>
      </c>
      <c r="H34" s="537">
        <v>0.1182</v>
      </c>
      <c r="I34" s="537">
        <v>7.0800000000000002E-2</v>
      </c>
      <c r="J34" s="537">
        <v>0.10879999999999999</v>
      </c>
      <c r="K34" s="570">
        <v>1</v>
      </c>
      <c r="L34" s="537">
        <v>0.44409999999999999</v>
      </c>
      <c r="M34" s="537">
        <v>4.8899999999999999E-2</v>
      </c>
      <c r="N34" s="537">
        <v>0.50700000000000001</v>
      </c>
      <c r="O34" s="568">
        <v>1</v>
      </c>
      <c r="P34" s="537">
        <v>0.46700000000000003</v>
      </c>
      <c r="Q34" s="537">
        <v>0.53300000000000003</v>
      </c>
      <c r="R34" s="568">
        <v>1</v>
      </c>
      <c r="S34" s="537">
        <v>0.2243</v>
      </c>
      <c r="T34" s="537">
        <v>0.1376</v>
      </c>
      <c r="U34" s="537">
        <v>0.6381</v>
      </c>
      <c r="V34" s="568">
        <v>1</v>
      </c>
      <c r="W34" s="537">
        <v>1.18E-2</v>
      </c>
      <c r="X34" s="537">
        <v>0.98819999999999997</v>
      </c>
      <c r="Y34" s="568">
        <v>1</v>
      </c>
      <c r="Z34" s="569">
        <v>0.14000000000000001</v>
      </c>
      <c r="AA34" s="542">
        <v>0.86</v>
      </c>
      <c r="AB34" s="568">
        <v>1</v>
      </c>
      <c r="AC34" s="537">
        <v>0.66500000000000004</v>
      </c>
      <c r="AD34" s="537">
        <v>0.33489999999999998</v>
      </c>
      <c r="AE34" s="537">
        <v>1E-4</v>
      </c>
      <c r="AF34" s="568">
        <v>1</v>
      </c>
      <c r="AG34" s="537">
        <v>0.30349999999999999</v>
      </c>
      <c r="AH34" s="537">
        <v>0.69650000000000001</v>
      </c>
      <c r="AI34" s="568">
        <v>1</v>
      </c>
      <c r="AJ34" s="537">
        <v>0.74960000000000004</v>
      </c>
      <c r="AK34" s="537">
        <v>0.1784</v>
      </c>
      <c r="AL34" s="537">
        <v>8.3000000000000001E-3</v>
      </c>
      <c r="AM34" s="537">
        <v>6.3700000000000007E-2</v>
      </c>
      <c r="AN34" s="568">
        <v>1</v>
      </c>
      <c r="AO34" s="537">
        <v>0.74260000000000004</v>
      </c>
      <c r="AP34" s="537">
        <v>8.8599999999999998E-2</v>
      </c>
      <c r="AQ34" s="537">
        <v>8.5000000000000006E-3</v>
      </c>
      <c r="AR34" s="537">
        <v>0.1603</v>
      </c>
      <c r="AS34" s="568">
        <v>1</v>
      </c>
      <c r="AT34" s="537">
        <v>0.21920000000000001</v>
      </c>
      <c r="AU34" s="537">
        <v>6.8999999999999999E-3</v>
      </c>
      <c r="AV34" s="537">
        <v>0.77390000000000003</v>
      </c>
      <c r="AW34" s="568">
        <v>1</v>
      </c>
      <c r="AX34" s="537">
        <v>5.5899999999999998E-2</v>
      </c>
      <c r="AY34" s="537">
        <v>1.7000000000000001E-2</v>
      </c>
      <c r="AZ34" s="537">
        <v>0.92710000000000004</v>
      </c>
      <c r="BA34" s="568">
        <v>1</v>
      </c>
    </row>
    <row r="35" spans="1:64">
      <c r="A35" s="539">
        <v>1997</v>
      </c>
      <c r="B35" s="537">
        <v>0.69669999999999999</v>
      </c>
      <c r="C35" s="537">
        <v>0.16070000000000001</v>
      </c>
      <c r="D35" s="537">
        <v>0.1066</v>
      </c>
      <c r="E35" s="537">
        <v>3.5999999999999997E-2</v>
      </c>
      <c r="F35" s="570">
        <v>1</v>
      </c>
      <c r="G35" s="537">
        <v>0.71089999999999998</v>
      </c>
      <c r="H35" s="537">
        <v>0.115</v>
      </c>
      <c r="I35" s="537">
        <v>6.1199999999999997E-2</v>
      </c>
      <c r="J35" s="537">
        <v>0.1129</v>
      </c>
      <c r="K35" s="570">
        <v>1</v>
      </c>
      <c r="L35" s="537">
        <v>0.4541</v>
      </c>
      <c r="M35" s="537">
        <v>4.6699999999999998E-2</v>
      </c>
      <c r="N35" s="537">
        <v>0.49919999999999998</v>
      </c>
      <c r="O35" s="568">
        <v>1</v>
      </c>
      <c r="P35" s="537">
        <v>0.47639999999999999</v>
      </c>
      <c r="Q35" s="537">
        <v>0.52359999999999995</v>
      </c>
      <c r="R35" s="568">
        <v>1</v>
      </c>
      <c r="S35" s="537">
        <v>0.20050000000000001</v>
      </c>
      <c r="T35" s="537">
        <v>0.1198</v>
      </c>
      <c r="U35" s="537">
        <v>0.67969999999999997</v>
      </c>
      <c r="V35" s="568">
        <v>1</v>
      </c>
      <c r="W35" s="537">
        <v>1.35E-2</v>
      </c>
      <c r="X35" s="537">
        <v>0.98650000000000004</v>
      </c>
      <c r="Y35" s="568">
        <v>1</v>
      </c>
      <c r="Z35" s="569">
        <v>0.14000000000000001</v>
      </c>
      <c r="AA35" s="542">
        <v>0.86</v>
      </c>
      <c r="AB35" s="568">
        <v>1</v>
      </c>
      <c r="AC35" s="537">
        <v>0.67110000000000003</v>
      </c>
      <c r="AD35" s="537">
        <v>0.32879999999999998</v>
      </c>
      <c r="AE35" s="537">
        <v>1E-4</v>
      </c>
      <c r="AF35" s="568">
        <v>1</v>
      </c>
      <c r="AG35" s="537">
        <v>0.25019999999999998</v>
      </c>
      <c r="AH35" s="537">
        <v>0.74980000000000002</v>
      </c>
      <c r="AI35" s="568">
        <v>1</v>
      </c>
      <c r="AJ35" s="537">
        <v>0.85699999999999998</v>
      </c>
      <c r="AK35" s="537">
        <v>5.3199999999999997E-2</v>
      </c>
      <c r="AL35" s="537">
        <v>8.6999999999999994E-3</v>
      </c>
      <c r="AM35" s="537">
        <v>8.1100000000000005E-2</v>
      </c>
      <c r="AN35" s="568">
        <v>1</v>
      </c>
      <c r="AO35" s="537">
        <v>0.73150000000000004</v>
      </c>
      <c r="AP35" s="537">
        <v>9.3200000000000005E-2</v>
      </c>
      <c r="AQ35" s="537">
        <v>2.5000000000000001E-3</v>
      </c>
      <c r="AR35" s="537">
        <v>0.17280000000000001</v>
      </c>
      <c r="AS35" s="568">
        <v>1</v>
      </c>
      <c r="AT35" s="537">
        <v>0.24349999999999999</v>
      </c>
      <c r="AU35" s="537">
        <v>7.4000000000000003E-3</v>
      </c>
      <c r="AV35" s="537">
        <v>0.74909999999999999</v>
      </c>
      <c r="AW35" s="568">
        <v>1</v>
      </c>
      <c r="AX35" s="537">
        <v>6.0699999999999997E-2</v>
      </c>
      <c r="AY35" s="537">
        <v>1.6400000000000001E-2</v>
      </c>
      <c r="AZ35" s="537">
        <v>0.92290000000000005</v>
      </c>
      <c r="BA35" s="568">
        <v>1</v>
      </c>
    </row>
    <row r="36" spans="1:64">
      <c r="A36" s="539">
        <v>1998</v>
      </c>
      <c r="B36" s="537">
        <v>0.70350000000000001</v>
      </c>
      <c r="C36" s="537">
        <v>0.1515</v>
      </c>
      <c r="D36" s="537">
        <v>0.10199999999999999</v>
      </c>
      <c r="E36" s="537">
        <v>4.2999999999999997E-2</v>
      </c>
      <c r="F36" s="570">
        <v>1</v>
      </c>
      <c r="G36" s="537">
        <v>0.70069999999999999</v>
      </c>
      <c r="H36" s="537">
        <v>0.1085</v>
      </c>
      <c r="I36" s="537">
        <v>7.2999999999999995E-2</v>
      </c>
      <c r="J36" s="537">
        <v>0.1178</v>
      </c>
      <c r="K36" s="570">
        <v>1</v>
      </c>
      <c r="L36" s="537">
        <v>0.45579999999999998</v>
      </c>
      <c r="M36" s="537">
        <v>5.2600000000000001E-2</v>
      </c>
      <c r="N36" s="537">
        <v>0.49159999999999998</v>
      </c>
      <c r="O36" s="568">
        <v>1</v>
      </c>
      <c r="P36" s="537">
        <v>0.48110000000000003</v>
      </c>
      <c r="Q36" s="537">
        <v>0.51890000000000003</v>
      </c>
      <c r="R36" s="568">
        <v>1</v>
      </c>
      <c r="S36" s="537">
        <v>0.17879999999999999</v>
      </c>
      <c r="T36" s="537">
        <v>0.1323</v>
      </c>
      <c r="U36" s="537">
        <v>0.68889999999999996</v>
      </c>
      <c r="V36" s="568">
        <v>1</v>
      </c>
      <c r="W36" s="537">
        <v>1.3599999999999999E-2</v>
      </c>
      <c r="X36" s="537">
        <v>0.98640000000000005</v>
      </c>
      <c r="Y36" s="568">
        <v>1</v>
      </c>
      <c r="Z36" s="569">
        <v>0.14000000000000001</v>
      </c>
      <c r="AA36" s="542">
        <v>0.86</v>
      </c>
      <c r="AB36" s="568">
        <v>1</v>
      </c>
      <c r="AC36" s="537">
        <v>0.71499999999999997</v>
      </c>
      <c r="AD36" s="537">
        <v>0.28489999999999999</v>
      </c>
      <c r="AE36" s="537">
        <v>1E-4</v>
      </c>
      <c r="AF36" s="568">
        <v>1</v>
      </c>
      <c r="AG36" s="537">
        <v>0.25419999999999998</v>
      </c>
      <c r="AH36" s="537">
        <v>0.74580000000000002</v>
      </c>
      <c r="AI36" s="568">
        <v>1</v>
      </c>
      <c r="AJ36" s="537">
        <v>0.76190000000000002</v>
      </c>
      <c r="AK36" s="537">
        <v>0.16569999999999999</v>
      </c>
      <c r="AL36" s="537">
        <v>9.7000000000000003E-3</v>
      </c>
      <c r="AM36" s="537">
        <v>6.2700000000000006E-2</v>
      </c>
      <c r="AN36" s="568">
        <v>1</v>
      </c>
      <c r="AO36" s="537">
        <v>0.73519999999999996</v>
      </c>
      <c r="AP36" s="537">
        <v>8.5999999999999993E-2</v>
      </c>
      <c r="AQ36" s="537">
        <v>2.2000000000000001E-3</v>
      </c>
      <c r="AR36" s="537">
        <v>0.17660000000000001</v>
      </c>
      <c r="AS36" s="568">
        <v>0.99999999999999989</v>
      </c>
      <c r="AT36" s="537">
        <v>0.24399999999999999</v>
      </c>
      <c r="AU36" s="537">
        <v>8.3999999999999995E-3</v>
      </c>
      <c r="AV36" s="537">
        <v>0.74760000000000004</v>
      </c>
      <c r="AW36" s="568">
        <v>1</v>
      </c>
      <c r="AX36" s="537">
        <v>6.0900000000000003E-2</v>
      </c>
      <c r="AY36" s="537">
        <v>1.7000000000000001E-2</v>
      </c>
      <c r="AZ36" s="537">
        <v>0.92210000000000003</v>
      </c>
      <c r="BA36" s="568">
        <v>1</v>
      </c>
    </row>
    <row r="37" spans="1:64">
      <c r="A37" s="539">
        <v>1999</v>
      </c>
      <c r="B37" s="537">
        <v>0.69740000000000002</v>
      </c>
      <c r="C37" s="537">
        <v>0.15210000000000001</v>
      </c>
      <c r="D37" s="537">
        <v>0.10879999999999999</v>
      </c>
      <c r="E37" s="537">
        <v>4.1700000000000001E-2</v>
      </c>
      <c r="F37" s="570">
        <v>1</v>
      </c>
      <c r="G37" s="569">
        <v>0.68020000000000003</v>
      </c>
      <c r="H37" s="542">
        <v>0.10440000000000001</v>
      </c>
      <c r="I37" s="542">
        <v>8.8599999999999998E-2</v>
      </c>
      <c r="J37" s="542">
        <v>0.1268</v>
      </c>
      <c r="K37" s="570">
        <v>1</v>
      </c>
      <c r="L37" s="537">
        <v>0.42399999999999999</v>
      </c>
      <c r="M37" s="537">
        <v>4.5199999999999997E-2</v>
      </c>
      <c r="N37" s="537">
        <v>0.53080000000000005</v>
      </c>
      <c r="O37" s="568">
        <v>1</v>
      </c>
      <c r="P37" s="537">
        <v>0.44400000000000001</v>
      </c>
      <c r="Q37" s="537">
        <v>0.55600000000000005</v>
      </c>
      <c r="R37" s="568">
        <v>1</v>
      </c>
      <c r="S37" s="537">
        <v>0.188</v>
      </c>
      <c r="T37" s="537">
        <v>0.1069</v>
      </c>
      <c r="U37" s="537">
        <v>0.70509999999999995</v>
      </c>
      <c r="V37" s="568">
        <v>1</v>
      </c>
      <c r="W37" s="537">
        <v>1.5100000000000001E-2</v>
      </c>
      <c r="X37" s="537">
        <v>0.9849</v>
      </c>
      <c r="Y37" s="568">
        <v>1</v>
      </c>
      <c r="Z37" s="569">
        <v>0.14000000000000001</v>
      </c>
      <c r="AA37" s="542">
        <v>0.86</v>
      </c>
      <c r="AB37" s="568">
        <v>1</v>
      </c>
      <c r="AC37" s="569">
        <v>0.75519999999999998</v>
      </c>
      <c r="AD37" s="542">
        <v>0.2447</v>
      </c>
      <c r="AE37" s="542">
        <v>1E-4</v>
      </c>
      <c r="AF37" s="568">
        <v>1</v>
      </c>
      <c r="AG37" s="569">
        <v>0.29139999999999999</v>
      </c>
      <c r="AH37" s="542">
        <v>0.70860000000000001</v>
      </c>
      <c r="AI37" s="568">
        <v>1</v>
      </c>
      <c r="AJ37" s="569">
        <v>0.76539999999999997</v>
      </c>
      <c r="AK37" s="542">
        <v>0.16420000000000001</v>
      </c>
      <c r="AL37" s="542">
        <v>1.09E-2</v>
      </c>
      <c r="AM37" s="542">
        <v>5.9499999999999997E-2</v>
      </c>
      <c r="AN37" s="568">
        <v>1</v>
      </c>
      <c r="AO37" s="569">
        <v>0.73309999999999997</v>
      </c>
      <c r="AP37" s="542">
        <v>7.9699999999999993E-2</v>
      </c>
      <c r="AQ37" s="542">
        <v>2.3E-3</v>
      </c>
      <c r="AR37" s="542">
        <v>0.18490000000000001</v>
      </c>
      <c r="AS37" s="568">
        <v>1</v>
      </c>
      <c r="AT37" s="569">
        <v>0.23430000000000001</v>
      </c>
      <c r="AU37" s="542">
        <v>7.1999999999999998E-3</v>
      </c>
      <c r="AV37" s="542">
        <v>0.75849999999999995</v>
      </c>
      <c r="AW37" s="568">
        <v>1</v>
      </c>
      <c r="AX37" s="569">
        <v>5.6099999999999997E-2</v>
      </c>
      <c r="AY37" s="542">
        <v>1.7500000000000002E-2</v>
      </c>
      <c r="AZ37" s="542">
        <v>0.9264</v>
      </c>
      <c r="BA37" s="568">
        <v>1</v>
      </c>
    </row>
    <row r="38" spans="1:64">
      <c r="A38" s="539">
        <v>2000</v>
      </c>
      <c r="B38" s="537">
        <v>0.7016</v>
      </c>
      <c r="C38" s="537">
        <v>0.15859999999999999</v>
      </c>
      <c r="D38" s="537">
        <v>0.1002</v>
      </c>
      <c r="E38" s="537">
        <v>3.9600000000000003E-2</v>
      </c>
      <c r="F38" s="570">
        <v>0.99999999999999989</v>
      </c>
      <c r="G38" s="569">
        <v>0.69799999999999995</v>
      </c>
      <c r="H38" s="542">
        <v>0.1106</v>
      </c>
      <c r="I38" s="542">
        <v>5.74E-2</v>
      </c>
      <c r="J38" s="542">
        <v>0.13400000000000001</v>
      </c>
      <c r="K38" s="570">
        <v>1</v>
      </c>
      <c r="L38" s="569">
        <v>0.43680000000000002</v>
      </c>
      <c r="M38" s="542">
        <v>3.3599999999999998E-2</v>
      </c>
      <c r="N38" s="542">
        <v>0.52959999999999996</v>
      </c>
      <c r="O38" s="568">
        <v>1</v>
      </c>
      <c r="P38" s="569">
        <v>0.45200000000000001</v>
      </c>
      <c r="Q38" s="537">
        <v>0.54800000000000004</v>
      </c>
      <c r="R38" s="568">
        <v>1</v>
      </c>
      <c r="S38" s="569">
        <v>0.1928</v>
      </c>
      <c r="T38" s="542">
        <v>0.1928</v>
      </c>
      <c r="U38" s="542">
        <v>0.61439999999999995</v>
      </c>
      <c r="V38" s="568">
        <v>1</v>
      </c>
      <c r="W38" s="569">
        <v>1.0200000000000001E-2</v>
      </c>
      <c r="X38" s="542">
        <v>0.98980000000000001</v>
      </c>
      <c r="Y38" s="568">
        <v>1</v>
      </c>
      <c r="Z38" s="569">
        <v>0.14000000000000001</v>
      </c>
      <c r="AA38" s="542">
        <v>0.86</v>
      </c>
      <c r="AB38" s="568">
        <v>1</v>
      </c>
      <c r="AC38" s="569">
        <v>0.72099999999999997</v>
      </c>
      <c r="AD38" s="542">
        <v>0.27889999999999998</v>
      </c>
      <c r="AE38" s="542">
        <v>1E-4</v>
      </c>
      <c r="AF38" s="568">
        <v>1</v>
      </c>
      <c r="AG38" s="569">
        <v>0.20649999999999999</v>
      </c>
      <c r="AH38" s="542">
        <v>0.79349999999999998</v>
      </c>
      <c r="AI38" s="568">
        <v>1</v>
      </c>
      <c r="AJ38" s="569">
        <v>0.75880000000000003</v>
      </c>
      <c r="AK38" s="542">
        <v>0.1716</v>
      </c>
      <c r="AL38" s="542">
        <v>1.1599999999999999E-2</v>
      </c>
      <c r="AM38" s="542">
        <v>5.8000000000000003E-2</v>
      </c>
      <c r="AN38" s="568">
        <v>1</v>
      </c>
      <c r="AO38" s="569">
        <v>0.72499999999999998</v>
      </c>
      <c r="AP38" s="542">
        <v>8.8099999999999998E-2</v>
      </c>
      <c r="AQ38" s="542">
        <v>2.3E-3</v>
      </c>
      <c r="AR38" s="542">
        <v>0.18459999999999999</v>
      </c>
      <c r="AS38" s="568">
        <v>0.99999999999999989</v>
      </c>
      <c r="AT38" s="569">
        <v>0.22919999999999999</v>
      </c>
      <c r="AU38" s="542">
        <v>5.5999999999999999E-3</v>
      </c>
      <c r="AV38" s="542">
        <v>0.76519999999999999</v>
      </c>
      <c r="AW38" s="568">
        <v>1</v>
      </c>
      <c r="AX38" s="569">
        <v>5.6800000000000003E-2</v>
      </c>
      <c r="AY38" s="542">
        <v>1.0800000000000001E-2</v>
      </c>
      <c r="AZ38" s="542">
        <v>0.93240000000000001</v>
      </c>
      <c r="BA38" s="568">
        <v>1</v>
      </c>
    </row>
    <row r="39" spans="1:64" s="562" customFormat="1">
      <c r="A39" s="566">
        <v>2001</v>
      </c>
      <c r="B39" s="562">
        <v>0.70450982129955519</v>
      </c>
      <c r="C39" s="562">
        <v>0.14705469095942261</v>
      </c>
      <c r="D39" s="562">
        <v>0.10985764856493743</v>
      </c>
      <c r="E39" s="562">
        <v>3.8577839176084788E-2</v>
      </c>
      <c r="F39" s="565">
        <v>1</v>
      </c>
      <c r="G39" s="563">
        <v>0.69497925345338085</v>
      </c>
      <c r="H39" s="544">
        <v>0.1129710687398237</v>
      </c>
      <c r="I39" s="544">
        <v>5.7072778391951212E-2</v>
      </c>
      <c r="J39" s="544">
        <v>0.1349768994148442</v>
      </c>
      <c r="K39" s="565">
        <v>1</v>
      </c>
      <c r="L39" s="563">
        <v>0.41991013656411907</v>
      </c>
      <c r="M39" s="544">
        <v>5.0200011006895036E-2</v>
      </c>
      <c r="N39" s="544">
        <v>0.5298898524289859</v>
      </c>
      <c r="O39" s="561">
        <v>1</v>
      </c>
      <c r="P39" s="563">
        <v>0.44210374966341193</v>
      </c>
      <c r="Q39" s="562">
        <v>0.55789625033658807</v>
      </c>
      <c r="R39" s="561">
        <v>1</v>
      </c>
      <c r="S39" s="563">
        <v>0.18407761252831678</v>
      </c>
      <c r="T39" s="544">
        <v>0.1096208017334778</v>
      </c>
      <c r="U39" s="544">
        <v>0.70630158573820545</v>
      </c>
      <c r="V39" s="561">
        <v>1</v>
      </c>
      <c r="W39" s="563">
        <v>1.0528125716429419E-2</v>
      </c>
      <c r="X39" s="544">
        <v>0.98947187428357053</v>
      </c>
      <c r="Y39" s="561">
        <v>1</v>
      </c>
      <c r="Z39" s="563">
        <v>0.14000000000000001</v>
      </c>
      <c r="AA39" s="544">
        <v>0.86</v>
      </c>
      <c r="AB39" s="561">
        <v>1</v>
      </c>
      <c r="AC39" s="563">
        <v>0.68708320947900181</v>
      </c>
      <c r="AD39" s="544">
        <v>0.3129152622413291</v>
      </c>
      <c r="AE39" s="544">
        <v>1.5282796690663204E-6</v>
      </c>
      <c r="AF39" s="561">
        <v>1</v>
      </c>
      <c r="AG39" s="563">
        <v>0.19149740508955831</v>
      </c>
      <c r="AH39" s="544">
        <v>0.80850259491044163</v>
      </c>
      <c r="AI39" s="561">
        <v>1</v>
      </c>
      <c r="AJ39" s="563">
        <v>0.73669101069802678</v>
      </c>
      <c r="AK39" s="544">
        <v>0.15994841038407859</v>
      </c>
      <c r="AL39" s="544">
        <v>6.5075454891003151E-2</v>
      </c>
      <c r="AM39" s="544">
        <v>3.8285124026891597E-2</v>
      </c>
      <c r="AN39" s="561">
        <v>1.0000000000000002</v>
      </c>
      <c r="AO39" s="563">
        <v>0.89715519611233785</v>
      </c>
      <c r="AP39" s="544">
        <v>0.10284480388766218</v>
      </c>
      <c r="AQ39" s="544">
        <v>0</v>
      </c>
      <c r="AR39" s="544">
        <v>0</v>
      </c>
      <c r="AS39" s="561">
        <v>1</v>
      </c>
      <c r="AT39" s="563">
        <v>0.22375863418961134</v>
      </c>
      <c r="AU39" s="544">
        <v>6.8977695523499503E-3</v>
      </c>
      <c r="AV39" s="544">
        <v>0.76934359625803872</v>
      </c>
      <c r="AW39" s="561">
        <v>1</v>
      </c>
      <c r="AX39" s="563">
        <v>5.3494321088713805E-2</v>
      </c>
      <c r="AY39" s="544">
        <v>8.8816126061598277E-3</v>
      </c>
      <c r="AZ39" s="544">
        <v>0.93762406630512629</v>
      </c>
      <c r="BA39" s="561">
        <v>0.99999999999999989</v>
      </c>
    </row>
    <row r="40" spans="1:64" s="562" customFormat="1">
      <c r="A40" s="566">
        <v>2002</v>
      </c>
      <c r="B40" s="562">
        <v>0.71033588888835753</v>
      </c>
      <c r="C40" s="562">
        <v>0.14959845797923907</v>
      </c>
      <c r="D40" s="562">
        <v>0.10554916739389153</v>
      </c>
      <c r="E40" s="562">
        <v>3.4516485738511876E-2</v>
      </c>
      <c r="F40" s="565">
        <v>1</v>
      </c>
      <c r="G40" s="562">
        <v>0.58906318297909233</v>
      </c>
      <c r="H40" s="562">
        <v>0.19717843462847742</v>
      </c>
      <c r="I40" s="562">
        <v>7.1988329373685211E-2</v>
      </c>
      <c r="J40" s="562">
        <v>0.14177005301874501</v>
      </c>
      <c r="K40" s="565">
        <v>0.99999999999999989</v>
      </c>
      <c r="L40" s="562">
        <v>0.38188068298027567</v>
      </c>
      <c r="M40" s="562">
        <v>4.5616999943255278E-2</v>
      </c>
      <c r="N40" s="562">
        <v>0.57250231707646904</v>
      </c>
      <c r="O40" s="561">
        <v>1</v>
      </c>
      <c r="P40" s="562">
        <v>0.40013357630801283</v>
      </c>
      <c r="Q40" s="562">
        <v>0.59986642369198717</v>
      </c>
      <c r="R40" s="561">
        <v>1</v>
      </c>
      <c r="S40" s="562">
        <v>0.1660769324207019</v>
      </c>
      <c r="T40" s="562">
        <v>0.11326748982572638</v>
      </c>
      <c r="U40" s="562">
        <v>0.72065557775357181</v>
      </c>
      <c r="V40" s="561">
        <v>1</v>
      </c>
      <c r="W40" s="562">
        <v>8.6681279636367133E-3</v>
      </c>
      <c r="X40" s="562">
        <v>0.99133187203636319</v>
      </c>
      <c r="Y40" s="561">
        <v>0.99999999999999989</v>
      </c>
      <c r="Z40" s="563">
        <v>0.14000000000000001</v>
      </c>
      <c r="AA40" s="544">
        <v>0.86</v>
      </c>
      <c r="AB40" s="561">
        <v>1</v>
      </c>
      <c r="AC40" s="562">
        <v>0.76603398421670776</v>
      </c>
      <c r="AD40" s="562">
        <v>0.23396429871494606</v>
      </c>
      <c r="AE40" s="562">
        <v>1.7170683461884517E-6</v>
      </c>
      <c r="AF40" s="561">
        <v>1</v>
      </c>
      <c r="AG40" s="562">
        <v>0.16483941786615289</v>
      </c>
      <c r="AH40" s="562">
        <v>0.83516058213384714</v>
      </c>
      <c r="AI40" s="561">
        <v>1</v>
      </c>
      <c r="AJ40" s="562">
        <v>0.53750301706987436</v>
      </c>
      <c r="AK40" s="562">
        <v>0.16260924752468733</v>
      </c>
      <c r="AL40" s="562">
        <v>0.2585139903256462</v>
      </c>
      <c r="AM40" s="562">
        <v>4.1373745079792044E-2</v>
      </c>
      <c r="AN40" s="561">
        <v>0.99999999999999989</v>
      </c>
      <c r="AO40" s="562">
        <v>0.56442386329090077</v>
      </c>
      <c r="AP40" s="562">
        <v>0.10643467910099466</v>
      </c>
      <c r="AQ40" s="562">
        <v>0.31833421110097754</v>
      </c>
      <c r="AR40" s="562">
        <v>1.0807246507127045E-2</v>
      </c>
      <c r="AS40" s="561">
        <v>1</v>
      </c>
      <c r="AT40" s="562">
        <v>0.23008009886967057</v>
      </c>
      <c r="AU40" s="562">
        <v>6.5234014377792632E-3</v>
      </c>
      <c r="AV40" s="562">
        <v>0.76339649969255008</v>
      </c>
      <c r="AW40" s="561">
        <v>0.99999999999999989</v>
      </c>
      <c r="AX40" s="562">
        <v>6.0812405673535672E-2</v>
      </c>
      <c r="AY40" s="562">
        <v>1.0199775404665002E-2</v>
      </c>
      <c r="AZ40" s="562">
        <v>0.92898781892179938</v>
      </c>
      <c r="BA40" s="561">
        <v>1</v>
      </c>
    </row>
    <row r="41" spans="1:64" s="562" customFormat="1">
      <c r="A41" s="566">
        <v>2003</v>
      </c>
      <c r="B41" s="562">
        <v>0.63647249338755496</v>
      </c>
      <c r="C41" s="562">
        <v>0.12444393917843635</v>
      </c>
      <c r="D41" s="562">
        <v>0.10296858519789644</v>
      </c>
      <c r="E41" s="562">
        <v>0.13611498223611226</v>
      </c>
      <c r="F41" s="565">
        <v>1</v>
      </c>
      <c r="G41" s="562">
        <v>0.64896514556309415</v>
      </c>
      <c r="H41" s="562">
        <v>9.5765207677465214E-2</v>
      </c>
      <c r="I41" s="562">
        <v>6.3931055197430739E-2</v>
      </c>
      <c r="J41" s="562">
        <v>0.19133859156200991</v>
      </c>
      <c r="K41" s="565">
        <v>1</v>
      </c>
      <c r="L41" s="562">
        <v>0.36443981391012059</v>
      </c>
      <c r="M41" s="562">
        <v>3.3680443406286752E-2</v>
      </c>
      <c r="N41" s="562">
        <v>0.60187974268359279</v>
      </c>
      <c r="O41" s="561">
        <v>1</v>
      </c>
      <c r="P41" s="562">
        <v>0.37714212800864216</v>
      </c>
      <c r="Q41" s="562">
        <v>0.62285787199135789</v>
      </c>
      <c r="R41" s="561">
        <v>1</v>
      </c>
      <c r="S41" s="562">
        <v>0.15723675450594946</v>
      </c>
      <c r="T41" s="562">
        <v>7.5375546221538983E-2</v>
      </c>
      <c r="U41" s="562">
        <v>0.7673876992725116</v>
      </c>
      <c r="V41" s="561">
        <v>1</v>
      </c>
      <c r="W41" s="562">
        <v>7.5797102803356296E-3</v>
      </c>
      <c r="X41" s="562">
        <v>0.99242028971966434</v>
      </c>
      <c r="Y41" s="561">
        <v>1</v>
      </c>
      <c r="Z41" s="563">
        <v>0.14000000000000001</v>
      </c>
      <c r="AA41" s="544">
        <v>0.86</v>
      </c>
      <c r="AB41" s="561">
        <v>1</v>
      </c>
      <c r="AC41" s="562">
        <v>0.74516414023993305</v>
      </c>
      <c r="AD41" s="562">
        <v>0.25483413758778778</v>
      </c>
      <c r="AE41" s="562">
        <v>1.7221722792261249E-6</v>
      </c>
      <c r="AF41" s="561">
        <v>1</v>
      </c>
      <c r="AG41" s="562">
        <v>0.14279913798024776</v>
      </c>
      <c r="AH41" s="562">
        <v>0.85720086201975221</v>
      </c>
      <c r="AI41" s="561">
        <v>1</v>
      </c>
      <c r="AJ41" s="562">
        <v>0.46864736893009284</v>
      </c>
      <c r="AK41" s="562">
        <v>0.12831335470198857</v>
      </c>
      <c r="AL41" s="562">
        <v>0.36543934733422789</v>
      </c>
      <c r="AM41" s="562">
        <v>3.759992903369077E-2</v>
      </c>
      <c r="AN41" s="561">
        <v>1</v>
      </c>
      <c r="AO41" s="562">
        <v>0.43567314054411704</v>
      </c>
      <c r="AP41" s="562">
        <v>8.2991476277585338E-2</v>
      </c>
      <c r="AQ41" s="562">
        <v>0.47390923597867124</v>
      </c>
      <c r="AR41" s="562">
        <v>7.4261471996263572E-3</v>
      </c>
      <c r="AS41" s="561">
        <v>0.99999999999999989</v>
      </c>
      <c r="AT41" s="562">
        <v>0.13184729917680837</v>
      </c>
      <c r="AU41" s="562">
        <v>2.3895088992832249E-2</v>
      </c>
      <c r="AV41" s="562">
        <v>0.8442576118303593</v>
      </c>
      <c r="AW41" s="561">
        <v>0.99999999999999989</v>
      </c>
      <c r="AX41" s="562">
        <v>4.1291938917847444E-2</v>
      </c>
      <c r="AY41" s="562">
        <v>2.5622201013141471E-2</v>
      </c>
      <c r="AZ41" s="562">
        <v>0.93308586006901106</v>
      </c>
      <c r="BA41" s="561">
        <v>1</v>
      </c>
    </row>
    <row r="42" spans="1:64" s="562" customFormat="1">
      <c r="A42" s="566">
        <v>2004</v>
      </c>
      <c r="B42" s="562">
        <v>0.6763603874526114</v>
      </c>
      <c r="C42" s="562">
        <v>0.12382131716147678</v>
      </c>
      <c r="D42" s="562">
        <v>9.7603730655635615E-2</v>
      </c>
      <c r="E42" s="562">
        <v>0.10221456473027621</v>
      </c>
      <c r="F42" s="565">
        <v>1</v>
      </c>
      <c r="G42" s="562">
        <v>0.65137242293133046</v>
      </c>
      <c r="H42" s="562">
        <v>0.10177068469870003</v>
      </c>
      <c r="I42" s="562">
        <v>6.2561097259347942E-2</v>
      </c>
      <c r="J42" s="562">
        <v>0.18429579511062155</v>
      </c>
      <c r="K42" s="565">
        <v>0.99999999999999989</v>
      </c>
      <c r="L42" s="562">
        <v>0.38197798373715852</v>
      </c>
      <c r="M42" s="562">
        <v>3.5464695417155238E-2</v>
      </c>
      <c r="N42" s="562">
        <v>0.58255732084568623</v>
      </c>
      <c r="O42" s="561">
        <v>1</v>
      </c>
      <c r="P42" s="562">
        <v>0.3960228121482412</v>
      </c>
      <c r="Q42" s="562">
        <v>0.6039771878517588</v>
      </c>
      <c r="R42" s="561">
        <v>1</v>
      </c>
      <c r="S42" s="562">
        <v>0.17866846784538254</v>
      </c>
      <c r="T42" s="562">
        <v>9.3396681220326974E-2</v>
      </c>
      <c r="U42" s="562">
        <v>0.72793485093429044</v>
      </c>
      <c r="V42" s="561">
        <v>1</v>
      </c>
      <c r="W42" s="562">
        <v>7.3642290289916814E-3</v>
      </c>
      <c r="X42" s="562">
        <v>0.9926357709710083</v>
      </c>
      <c r="Y42" s="561">
        <v>1</v>
      </c>
      <c r="Z42" s="563">
        <v>0.14000000000000001</v>
      </c>
      <c r="AA42" s="544">
        <v>0.86</v>
      </c>
      <c r="AB42" s="561">
        <v>1</v>
      </c>
      <c r="AC42" s="562">
        <v>0.82488641059451118</v>
      </c>
      <c r="AD42" s="562">
        <v>0.17511161693914648</v>
      </c>
      <c r="AE42" s="562">
        <v>1.9724663423274513E-6</v>
      </c>
      <c r="AF42" s="561">
        <v>1</v>
      </c>
      <c r="AG42" s="562">
        <v>0.17050512988031546</v>
      </c>
      <c r="AH42" s="562">
        <v>0.82949487011968448</v>
      </c>
      <c r="AI42" s="561">
        <v>1</v>
      </c>
      <c r="AJ42" s="562">
        <v>0.47580125998200601</v>
      </c>
      <c r="AK42" s="562">
        <v>0.12873085023322192</v>
      </c>
      <c r="AL42" s="562">
        <v>0.35304939290579845</v>
      </c>
      <c r="AM42" s="562">
        <v>4.2418496878973602E-2</v>
      </c>
      <c r="AN42" s="561">
        <v>1</v>
      </c>
      <c r="AO42" s="562">
        <v>0.45793540568511476</v>
      </c>
      <c r="AP42" s="562">
        <v>8.9318111539499617E-2</v>
      </c>
      <c r="AQ42" s="562">
        <v>0.44925562282268111</v>
      </c>
      <c r="AR42" s="562">
        <v>3.490859952704478E-3</v>
      </c>
      <c r="AS42" s="561">
        <v>0.99999999999999989</v>
      </c>
      <c r="AT42" s="562">
        <v>0.14710041436594723</v>
      </c>
      <c r="AU42" s="562">
        <v>2.8924115550767019E-2</v>
      </c>
      <c r="AV42" s="562">
        <v>0.82397547008328564</v>
      </c>
      <c r="AW42" s="561">
        <v>0.99999999999999989</v>
      </c>
      <c r="AX42" s="562">
        <v>5.1257928118393241E-2</v>
      </c>
      <c r="AY42" s="562">
        <v>9.4556025369978858E-3</v>
      </c>
      <c r="AZ42" s="562">
        <v>0.93928646934460891</v>
      </c>
      <c r="BA42" s="561">
        <v>1</v>
      </c>
    </row>
    <row r="43" spans="1:64" s="562" customFormat="1">
      <c r="A43" s="566">
        <v>2005</v>
      </c>
      <c r="B43" s="562">
        <v>0.63540557209445758</v>
      </c>
      <c r="C43" s="562">
        <v>0.12094659186602302</v>
      </c>
      <c r="D43" s="562">
        <v>9.9199999999999997E-2</v>
      </c>
      <c r="E43" s="562">
        <v>0.1444</v>
      </c>
      <c r="F43" s="565">
        <v>0.99995216396048059</v>
      </c>
      <c r="G43" s="562">
        <v>0.62833769474501111</v>
      </c>
      <c r="H43" s="562">
        <v>9.2488605782217168E-2</v>
      </c>
      <c r="I43" s="562">
        <v>6.8646857139590428E-2</v>
      </c>
      <c r="J43" s="562">
        <v>0.21052684233318125</v>
      </c>
      <c r="K43" s="565">
        <v>1</v>
      </c>
      <c r="L43" s="562">
        <v>0.35667623955667965</v>
      </c>
      <c r="M43" s="562">
        <v>3.2385822382104128E-2</v>
      </c>
      <c r="N43" s="562">
        <v>0.61093793806121632</v>
      </c>
      <c r="O43" s="561">
        <v>1</v>
      </c>
      <c r="P43" s="562">
        <v>0.36861411067245503</v>
      </c>
      <c r="Q43" s="562">
        <v>0.63138588932754502</v>
      </c>
      <c r="R43" s="561">
        <v>1</v>
      </c>
      <c r="S43" s="562">
        <v>0.15625048108255118</v>
      </c>
      <c r="T43" s="562">
        <v>6.9709136573196745E-2</v>
      </c>
      <c r="U43" s="562">
        <v>0.7740403823442521</v>
      </c>
      <c r="V43" s="561">
        <v>1</v>
      </c>
      <c r="W43" s="562">
        <v>6.6655950370078229E-3</v>
      </c>
      <c r="X43" s="562">
        <v>0.99333440496299208</v>
      </c>
      <c r="Y43" s="561">
        <v>0.99999999999999989</v>
      </c>
      <c r="Z43" s="563">
        <v>0.14000000000000001</v>
      </c>
      <c r="AA43" s="544">
        <v>0.86</v>
      </c>
      <c r="AB43" s="561">
        <v>1</v>
      </c>
      <c r="AC43" s="562">
        <v>0.98275535447636453</v>
      </c>
      <c r="AD43" s="562">
        <v>1.7241859635828746E-2</v>
      </c>
      <c r="AE43" s="562">
        <v>2.7858878067262476E-6</v>
      </c>
      <c r="AF43" s="561">
        <v>1</v>
      </c>
      <c r="AG43" s="562">
        <v>0.156611391397388</v>
      </c>
      <c r="AH43" s="562">
        <v>0.843388608602612</v>
      </c>
      <c r="AI43" s="561">
        <v>1</v>
      </c>
      <c r="AJ43" s="562">
        <v>0.64157307432345911</v>
      </c>
      <c r="AK43" s="562">
        <v>0.12717868395650828</v>
      </c>
      <c r="AL43" s="562">
        <v>7.3531811381293652E-2</v>
      </c>
      <c r="AM43" s="562">
        <v>0.15771643033873897</v>
      </c>
      <c r="AN43" s="561">
        <v>1</v>
      </c>
      <c r="AO43" s="562">
        <v>0.65739157598446074</v>
      </c>
      <c r="AP43" s="562">
        <v>8.6219129417590107E-2</v>
      </c>
      <c r="AQ43" s="562">
        <v>3.0294420157287723E-2</v>
      </c>
      <c r="AR43" s="562">
        <v>0.22609487444066145</v>
      </c>
      <c r="AS43" s="561">
        <v>1</v>
      </c>
      <c r="AT43" s="562">
        <v>0.21603396523321597</v>
      </c>
      <c r="AU43" s="562">
        <v>1.0574218151341764E-2</v>
      </c>
      <c r="AV43" s="562">
        <v>0.77339181661544232</v>
      </c>
      <c r="AW43" s="561">
        <v>1</v>
      </c>
      <c r="AX43" s="562">
        <v>0.19815886401810234</v>
      </c>
      <c r="AY43" s="562">
        <v>1.1029869864481626E-2</v>
      </c>
      <c r="AZ43" s="562">
        <v>0.79081126611741603</v>
      </c>
      <c r="BA43" s="561">
        <v>1</v>
      </c>
    </row>
    <row r="44" spans="1:64" s="562" customFormat="1">
      <c r="A44" s="566">
        <v>2006</v>
      </c>
      <c r="B44" s="562">
        <v>0.6924773446890139</v>
      </c>
      <c r="C44" s="562">
        <v>0.13442526808915051</v>
      </c>
      <c r="D44" s="562">
        <v>9.6236353379288375E-2</v>
      </c>
      <c r="E44" s="562">
        <v>7.6845015385053519E-2</v>
      </c>
      <c r="F44" s="565">
        <v>0.99998398154250634</v>
      </c>
      <c r="G44" s="562">
        <v>0.69616470450418788</v>
      </c>
      <c r="H44" s="562">
        <v>0.11660106601066011</v>
      </c>
      <c r="I44" s="562">
        <v>0.11632343466291806</v>
      </c>
      <c r="J44" s="562">
        <v>7.0910794822233988E-2</v>
      </c>
      <c r="K44" s="565">
        <v>1</v>
      </c>
      <c r="L44" s="562">
        <v>0.41278714376546283</v>
      </c>
      <c r="M44" s="562">
        <v>8.0576302022675628E-2</v>
      </c>
      <c r="N44" s="562">
        <v>0.50663655421186149</v>
      </c>
      <c r="O44" s="561">
        <v>1</v>
      </c>
      <c r="P44" s="562">
        <v>0.44896291521914128</v>
      </c>
      <c r="Q44" s="562">
        <v>0.55103708478085878</v>
      </c>
      <c r="R44" s="561">
        <v>1</v>
      </c>
      <c r="S44" s="563">
        <v>0.12223715274123721</v>
      </c>
      <c r="T44" s="544">
        <v>0.12249872407934492</v>
      </c>
      <c r="U44" s="544">
        <v>0.75526412317941782</v>
      </c>
      <c r="V44" s="561">
        <v>1</v>
      </c>
      <c r="W44" s="544">
        <v>6.3726706675391745E-3</v>
      </c>
      <c r="X44" s="544">
        <v>0.9936273293324609</v>
      </c>
      <c r="Y44" s="561">
        <v>1</v>
      </c>
      <c r="Z44" s="563">
        <v>0.14000000000000001</v>
      </c>
      <c r="AA44" s="544">
        <v>0.86</v>
      </c>
      <c r="AB44" s="561">
        <v>1</v>
      </c>
      <c r="AC44" s="562">
        <v>0.69743293116548322</v>
      </c>
      <c r="AD44" s="562">
        <v>0.30251177029428777</v>
      </c>
      <c r="AE44" s="562">
        <v>5.5298540229135032E-5</v>
      </c>
      <c r="AF44" s="561">
        <v>1.0000000000000002</v>
      </c>
      <c r="AG44" s="562">
        <v>0.14865577621582396</v>
      </c>
      <c r="AH44" s="562">
        <v>0.85134422378417596</v>
      </c>
      <c r="AI44" s="561">
        <v>1</v>
      </c>
      <c r="AJ44" s="562">
        <v>0.73837558451309482</v>
      </c>
      <c r="AK44" s="562">
        <v>0.14428058839372815</v>
      </c>
      <c r="AL44" s="562">
        <v>7.3772849341504021E-2</v>
      </c>
      <c r="AM44" s="562">
        <v>4.3570977751672985E-2</v>
      </c>
      <c r="AN44" s="561">
        <v>0.99999999999999989</v>
      </c>
      <c r="AO44" s="563">
        <v>0.85768104301148995</v>
      </c>
      <c r="AP44" s="544">
        <v>0.12272037144060575</v>
      </c>
      <c r="AQ44" s="544">
        <v>5.2219142121090426E-2</v>
      </c>
      <c r="AR44" s="544">
        <v>-3.2620556573186119E-2</v>
      </c>
      <c r="AS44" s="561">
        <v>1</v>
      </c>
      <c r="AT44" s="562">
        <v>0.3285064213498497</v>
      </c>
      <c r="AU44" s="562">
        <v>6.7378449767738408E-2</v>
      </c>
      <c r="AV44" s="562">
        <v>0.60411512888241192</v>
      </c>
      <c r="AW44" s="561">
        <v>1</v>
      </c>
      <c r="AX44" s="562">
        <v>0.16892634361961417</v>
      </c>
      <c r="AY44" s="562">
        <v>1.293014417317305E-2</v>
      </c>
      <c r="AZ44" s="562">
        <v>0.81814351220721282</v>
      </c>
      <c r="BA44" s="561">
        <v>1</v>
      </c>
    </row>
    <row r="45" spans="1:64" s="562" customFormat="1">
      <c r="A45" s="566">
        <v>2007</v>
      </c>
      <c r="B45" s="562">
        <v>0.73053285701483495</v>
      </c>
      <c r="C45" s="562">
        <v>0.12578234923401957</v>
      </c>
      <c r="D45" s="562">
        <v>0.10173244089717405</v>
      </c>
      <c r="E45" s="562">
        <v>4.1918827842727401E-2</v>
      </c>
      <c r="F45" s="565">
        <v>0.9999664749887559</v>
      </c>
      <c r="G45" s="562">
        <v>0.65318539323119085</v>
      </c>
      <c r="H45" s="562">
        <v>0.11405296303059587</v>
      </c>
      <c r="I45" s="562">
        <v>0.12872415667300682</v>
      </c>
      <c r="J45" s="562">
        <v>0.10403748706520645</v>
      </c>
      <c r="K45" s="565">
        <v>1</v>
      </c>
      <c r="L45" s="562">
        <v>0.34847581625713742</v>
      </c>
      <c r="M45" s="562">
        <v>3.8069300978100608E-2</v>
      </c>
      <c r="N45" s="562">
        <v>0.61345488276476201</v>
      </c>
      <c r="O45" s="561">
        <v>1</v>
      </c>
      <c r="P45" s="562">
        <v>0.36226707039443806</v>
      </c>
      <c r="Q45" s="562">
        <v>0.63773292960556194</v>
      </c>
      <c r="R45" s="561">
        <v>1</v>
      </c>
      <c r="S45" s="563">
        <v>0.14560749774164408</v>
      </c>
      <c r="T45" s="544">
        <v>0.15674205001543687</v>
      </c>
      <c r="U45" s="544">
        <v>0.69765045224291911</v>
      </c>
      <c r="V45" s="561">
        <v>1</v>
      </c>
      <c r="W45" s="544">
        <v>6.3604064571448331E-3</v>
      </c>
      <c r="X45" s="544">
        <v>0.99363959354285514</v>
      </c>
      <c r="Y45" s="561">
        <v>1</v>
      </c>
      <c r="Z45" s="563">
        <v>0.14000000000000001</v>
      </c>
      <c r="AA45" s="544">
        <v>0.86</v>
      </c>
      <c r="AB45" s="561">
        <v>1</v>
      </c>
      <c r="AC45" s="562">
        <v>0.79251345489597558</v>
      </c>
      <c r="AD45" s="562">
        <v>0.20748654510402442</v>
      </c>
      <c r="AE45" s="562">
        <v>0</v>
      </c>
      <c r="AF45" s="561">
        <v>1</v>
      </c>
      <c r="AG45" s="562">
        <v>0.14493381197972238</v>
      </c>
      <c r="AH45" s="562">
        <v>0.85506618802027767</v>
      </c>
      <c r="AI45" s="561">
        <v>1</v>
      </c>
      <c r="AJ45" s="562">
        <v>0.70940364254474486</v>
      </c>
      <c r="AK45" s="562">
        <v>0.12843201336142887</v>
      </c>
      <c r="AL45" s="562">
        <v>9.7737204246919798E-2</v>
      </c>
      <c r="AM45" s="562">
        <v>6.4427139846906428E-2</v>
      </c>
      <c r="AN45" s="561">
        <v>0.99999999999999989</v>
      </c>
      <c r="AO45" s="563">
        <v>0.67879251119543904</v>
      </c>
      <c r="AP45" s="544">
        <v>8.7439526644245813E-2</v>
      </c>
      <c r="AQ45" s="544">
        <v>0.11212524504073522</v>
      </c>
      <c r="AR45" s="544">
        <v>0.12164271711957989</v>
      </c>
      <c r="AS45" s="561">
        <v>0.99999999999999989</v>
      </c>
      <c r="AT45" s="562">
        <v>0.20353953676610387</v>
      </c>
      <c r="AU45" s="562">
        <v>3.9034097079943965E-2</v>
      </c>
      <c r="AV45" s="562">
        <v>0.7574263661539522</v>
      </c>
      <c r="AW45" s="561">
        <v>1</v>
      </c>
      <c r="AX45" s="562">
        <v>0.16104063881680794</v>
      </c>
      <c r="AY45" s="562">
        <v>8.9615514546743744E-3</v>
      </c>
      <c r="AZ45" s="562">
        <v>0.82999780972851778</v>
      </c>
      <c r="BA45" s="561">
        <v>1</v>
      </c>
    </row>
    <row r="46" spans="1:64" s="562" customFormat="1">
      <c r="A46" s="566">
        <v>2008</v>
      </c>
      <c r="B46" s="562">
        <v>0.74174410496159815</v>
      </c>
      <c r="C46" s="562">
        <v>0.13480644011686574</v>
      </c>
      <c r="D46" s="562">
        <v>9.9298083112999161E-2</v>
      </c>
      <c r="E46" s="562">
        <v>2.415137180853694E-2</v>
      </c>
      <c r="F46" s="565">
        <v>1</v>
      </c>
      <c r="G46" s="562">
        <v>0.66975751219929802</v>
      </c>
      <c r="H46" s="562">
        <v>0.11631656108209913</v>
      </c>
      <c r="I46" s="562">
        <v>0.1240363624689667</v>
      </c>
      <c r="J46" s="562">
        <v>8.9889564249636206E-2</v>
      </c>
      <c r="K46" s="565">
        <v>1</v>
      </c>
      <c r="L46" s="562">
        <v>0.42030001254322569</v>
      </c>
      <c r="M46" s="562">
        <v>8.9861351466282685E-2</v>
      </c>
      <c r="N46" s="562">
        <v>0.4898386359904916</v>
      </c>
      <c r="O46" s="561">
        <v>1</v>
      </c>
      <c r="P46" s="562">
        <v>0.46179778566743845</v>
      </c>
      <c r="Q46" s="562">
        <v>0.53820221433256155</v>
      </c>
      <c r="R46" s="561">
        <v>1</v>
      </c>
      <c r="S46" s="563">
        <v>0.12936180985477896</v>
      </c>
      <c r="T46" s="544">
        <v>0.20565694690570988</v>
      </c>
      <c r="U46" s="544">
        <v>0.66498124323951124</v>
      </c>
      <c r="V46" s="561">
        <v>1</v>
      </c>
      <c r="W46" s="544">
        <v>6.4790323008579037E-3</v>
      </c>
      <c r="X46" s="544">
        <v>0.99352096769914222</v>
      </c>
      <c r="Y46" s="561">
        <v>1.0000000000000002</v>
      </c>
      <c r="Z46" s="563">
        <v>0.14000000000000001</v>
      </c>
      <c r="AA46" s="544">
        <v>0.86</v>
      </c>
      <c r="AB46" s="561">
        <v>1</v>
      </c>
      <c r="AC46" s="562">
        <v>0.79578536230896746</v>
      </c>
      <c r="AD46" s="562">
        <v>0.20421463769103254</v>
      </c>
      <c r="AE46" s="562">
        <v>0</v>
      </c>
      <c r="AF46" s="561">
        <v>1</v>
      </c>
      <c r="AG46" s="562">
        <v>0.18401111506515336</v>
      </c>
      <c r="AH46" s="562">
        <v>0.81598888493484667</v>
      </c>
      <c r="AI46" s="561">
        <v>1</v>
      </c>
      <c r="AJ46" s="562">
        <v>0.72365804116247801</v>
      </c>
      <c r="AK46" s="562">
        <v>0.13680256489812803</v>
      </c>
      <c r="AL46" s="562">
        <v>9.1377639880028963E-2</v>
      </c>
      <c r="AM46" s="562">
        <v>4.8161754059364986E-2</v>
      </c>
      <c r="AN46" s="561">
        <v>1</v>
      </c>
      <c r="AO46" s="563">
        <v>0.68803624972779198</v>
      </c>
      <c r="AP46" s="544">
        <v>0.10457811950349263</v>
      </c>
      <c r="AQ46" s="544">
        <v>0.11549156574032195</v>
      </c>
      <c r="AR46" s="544">
        <v>9.1894065028393396E-2</v>
      </c>
      <c r="AS46" s="561">
        <v>0.99999999999999989</v>
      </c>
      <c r="AT46" s="562">
        <v>0.22076988896019292</v>
      </c>
      <c r="AU46" s="562">
        <v>1.5447475945696587E-2</v>
      </c>
      <c r="AV46" s="562">
        <v>0.76378263509411048</v>
      </c>
      <c r="AW46" s="561">
        <v>1</v>
      </c>
      <c r="AX46" s="562">
        <v>0.11636773894931728</v>
      </c>
      <c r="AY46" s="562">
        <v>1.5314741957880119E-2</v>
      </c>
      <c r="AZ46" s="562">
        <v>0.86831751909280264</v>
      </c>
      <c r="BA46" s="561">
        <v>1</v>
      </c>
      <c r="BD46" s="567"/>
      <c r="BG46" s="567"/>
      <c r="BL46" s="567"/>
    </row>
    <row r="47" spans="1:64" s="550" customFormat="1">
      <c r="A47" s="566">
        <v>2009</v>
      </c>
      <c r="B47" s="562">
        <v>0.73223653450351445</v>
      </c>
      <c r="C47" s="562">
        <v>0.13300520368141042</v>
      </c>
      <c r="D47" s="562">
        <v>9.6357073511708288E-2</v>
      </c>
      <c r="E47" s="562">
        <v>3.8401188303366848E-2</v>
      </c>
      <c r="F47" s="565">
        <v>1</v>
      </c>
      <c r="G47" s="562">
        <v>0.68349893597456846</v>
      </c>
      <c r="H47" s="562">
        <v>0.12069621417124241</v>
      </c>
      <c r="I47" s="562">
        <v>8.9390221474923148E-2</v>
      </c>
      <c r="J47" s="562">
        <v>0.10641462837926605</v>
      </c>
      <c r="K47" s="565">
        <v>1</v>
      </c>
      <c r="L47" s="564">
        <v>0.39367667842470666</v>
      </c>
      <c r="M47" s="564">
        <v>5.6272559367776261E-2</v>
      </c>
      <c r="N47" s="564">
        <v>0.55005076220751714</v>
      </c>
      <c r="O47" s="555">
        <v>1</v>
      </c>
      <c r="P47" s="564">
        <v>0.41715082286997401</v>
      </c>
      <c r="Q47" s="564">
        <v>0.58284917713002604</v>
      </c>
      <c r="R47" s="555">
        <v>1</v>
      </c>
      <c r="S47" s="562">
        <v>0.13548269470357654</v>
      </c>
      <c r="T47" s="562">
        <v>0.13652344343492662</v>
      </c>
      <c r="U47" s="562">
        <v>0.72799386186149684</v>
      </c>
      <c r="V47" s="561">
        <v>1</v>
      </c>
      <c r="W47" s="564">
        <v>5.6874120389768046E-3</v>
      </c>
      <c r="X47" s="564">
        <v>0.99431258796102318</v>
      </c>
      <c r="Y47" s="555">
        <v>1</v>
      </c>
      <c r="Z47" s="563">
        <v>0.14000000000000001</v>
      </c>
      <c r="AA47" s="544">
        <v>0.86</v>
      </c>
      <c r="AB47" s="561">
        <v>1</v>
      </c>
      <c r="AC47" s="562">
        <v>0.7351745171128431</v>
      </c>
      <c r="AD47" s="562">
        <v>0.2648254828871569</v>
      </c>
      <c r="AE47" s="562">
        <v>0</v>
      </c>
      <c r="AF47" s="561">
        <v>1</v>
      </c>
      <c r="AG47" s="564">
        <v>0.22286500000000001</v>
      </c>
      <c r="AH47" s="564">
        <v>0.77713500000000002</v>
      </c>
      <c r="AI47" s="561">
        <v>1</v>
      </c>
      <c r="AJ47" s="562">
        <v>0.70187136324529376</v>
      </c>
      <c r="AK47" s="562">
        <v>0.13667915390300392</v>
      </c>
      <c r="AL47" s="562">
        <v>0.11445971050477838</v>
      </c>
      <c r="AM47" s="562">
        <v>4.6989772346924016E-2</v>
      </c>
      <c r="AN47" s="561">
        <v>1</v>
      </c>
      <c r="AO47" s="563">
        <v>0.68937676398463887</v>
      </c>
      <c r="AP47" s="544">
        <v>0.11290118601458998</v>
      </c>
      <c r="AQ47" s="544">
        <v>0.10469470534709048</v>
      </c>
      <c r="AR47" s="544">
        <v>9.3027344653680608E-2</v>
      </c>
      <c r="AS47" s="561">
        <v>0.99999999999999989</v>
      </c>
      <c r="AT47" s="562">
        <v>0.22347325016834912</v>
      </c>
      <c r="AU47" s="562">
        <v>1.288329535868871E-2</v>
      </c>
      <c r="AV47" s="562">
        <v>0.76364345447296222</v>
      </c>
      <c r="AW47" s="561">
        <v>1</v>
      </c>
      <c r="AX47" s="562">
        <v>0.14040155350579098</v>
      </c>
      <c r="AY47" s="562">
        <v>7.5109230875927595E-3</v>
      </c>
      <c r="AZ47" s="562">
        <v>0.85208752340661631</v>
      </c>
      <c r="BA47" s="561">
        <v>1</v>
      </c>
    </row>
    <row r="48" spans="1:64" s="550" customFormat="1">
      <c r="A48" s="559">
        <v>2010</v>
      </c>
      <c r="B48" s="556">
        <v>0.71715181210479295</v>
      </c>
      <c r="C48" s="556">
        <v>0.14262201201359248</v>
      </c>
      <c r="D48" s="556">
        <v>9.3873038387774568E-2</v>
      </c>
      <c r="E48" s="556">
        <v>4.6353137493839951E-2</v>
      </c>
      <c r="F48" s="558">
        <v>1</v>
      </c>
      <c r="G48" s="556">
        <v>0.67932160674792985</v>
      </c>
      <c r="H48" s="556">
        <v>8.0249447101784707E-2</v>
      </c>
      <c r="I48" s="556">
        <v>8.0249447101784707E-2</v>
      </c>
      <c r="J48" s="556">
        <v>0.16017949904850071</v>
      </c>
      <c r="K48" s="558">
        <v>1</v>
      </c>
      <c r="L48" s="556">
        <v>0.3717074952092011</v>
      </c>
      <c r="M48" s="556">
        <v>6.3037291137978485E-2</v>
      </c>
      <c r="N48" s="556">
        <v>0.56525521365282061</v>
      </c>
      <c r="O48" s="555">
        <v>1.0000000000000002</v>
      </c>
      <c r="P48" s="556">
        <v>0.39671535664493479</v>
      </c>
      <c r="Q48" s="556">
        <v>0.60328464335506526</v>
      </c>
      <c r="R48" s="555">
        <v>1</v>
      </c>
      <c r="S48" s="560">
        <v>0.12805376351700648</v>
      </c>
      <c r="T48" s="560">
        <v>0.16871490181359811</v>
      </c>
      <c r="U48" s="560">
        <v>0.70323133466939536</v>
      </c>
      <c r="V48" s="555">
        <v>1</v>
      </c>
      <c r="W48" s="560">
        <v>6.1475198224215811E-3</v>
      </c>
      <c r="X48" s="560">
        <v>0.99385248017757832</v>
      </c>
      <c r="Y48" s="555">
        <v>0.99999999999999989</v>
      </c>
      <c r="Z48" s="556">
        <v>0.14000000000000001</v>
      </c>
      <c r="AA48" s="556">
        <v>0.86</v>
      </c>
      <c r="AB48" s="555">
        <v>1</v>
      </c>
      <c r="AC48" s="560">
        <v>0.71160513582504659</v>
      </c>
      <c r="AD48" s="560">
        <v>0.28839486417495325</v>
      </c>
      <c r="AE48" s="560">
        <v>0</v>
      </c>
      <c r="AF48" s="555">
        <v>0.99999999999999978</v>
      </c>
      <c r="AG48" s="556">
        <v>0</v>
      </c>
      <c r="AH48" s="556">
        <v>1</v>
      </c>
      <c r="AI48" s="557">
        <v>1</v>
      </c>
      <c r="AJ48" s="556">
        <v>0.71143132652081709</v>
      </c>
      <c r="AK48" s="556">
        <v>0.14834923017403623</v>
      </c>
      <c r="AL48" s="556">
        <v>8.8126892567608847E-2</v>
      </c>
      <c r="AM48" s="556">
        <v>5.2092550737537817E-2</v>
      </c>
      <c r="AN48" s="555">
        <v>1</v>
      </c>
      <c r="AO48" s="556">
        <v>0.68370808911461178</v>
      </c>
      <c r="AP48" s="556">
        <v>0.14943232988351321</v>
      </c>
      <c r="AQ48" s="556">
        <v>8.8529963238008047E-2</v>
      </c>
      <c r="AR48" s="556">
        <v>7.8329617763867002E-2</v>
      </c>
      <c r="AS48" s="555">
        <v>1</v>
      </c>
      <c r="AT48" s="560">
        <v>0.23023162811685111</v>
      </c>
      <c r="AU48" s="560">
        <v>1.2372994762441018E-2</v>
      </c>
      <c r="AV48" s="560">
        <v>0.75739537712070792</v>
      </c>
      <c r="AW48" s="555">
        <v>1</v>
      </c>
      <c r="AX48" s="556">
        <v>0.1375379546482331</v>
      </c>
      <c r="AY48" s="556">
        <v>1.0200917371923251E-2</v>
      </c>
      <c r="AZ48" s="556">
        <v>0.85226112797984355</v>
      </c>
      <c r="BA48" s="555">
        <v>0.99999999999999989</v>
      </c>
    </row>
    <row r="49" spans="1:55" s="550" customFormat="1">
      <c r="A49" s="559">
        <v>2011</v>
      </c>
      <c r="B49" s="556">
        <v>0.51304008716217542</v>
      </c>
      <c r="C49" s="556">
        <v>0.14451094158048536</v>
      </c>
      <c r="D49" s="556">
        <v>0.11047061886457264</v>
      </c>
      <c r="E49" s="556">
        <v>0.23197835239276651</v>
      </c>
      <c r="F49" s="558">
        <v>1</v>
      </c>
      <c r="G49" s="556">
        <v>0.55987165546076922</v>
      </c>
      <c r="H49" s="556">
        <v>6.1847875474144755E-2</v>
      </c>
      <c r="I49" s="556">
        <v>6.1847875474144755E-2</v>
      </c>
      <c r="J49" s="556">
        <v>0.31643259359094128</v>
      </c>
      <c r="K49" s="558">
        <v>1</v>
      </c>
      <c r="L49" s="556">
        <v>0.3885974036316111</v>
      </c>
      <c r="M49" s="556">
        <v>7.5723046373211617E-2</v>
      </c>
      <c r="N49" s="556">
        <v>0.53567954999517731</v>
      </c>
      <c r="O49" s="555">
        <v>1</v>
      </c>
      <c r="P49" s="556">
        <v>0.42043394256103239</v>
      </c>
      <c r="Q49" s="556">
        <v>0.57956605743896761</v>
      </c>
      <c r="R49" s="555">
        <v>1</v>
      </c>
      <c r="S49" s="556">
        <v>0.1824456717826316</v>
      </c>
      <c r="T49" s="556">
        <v>0.18142918597874053</v>
      </c>
      <c r="U49" s="556">
        <v>0.63612514223862782</v>
      </c>
      <c r="V49" s="555">
        <v>1</v>
      </c>
      <c r="W49" s="556">
        <v>7.6003300208110133E-3</v>
      </c>
      <c r="X49" s="556">
        <v>0.99239966997918905</v>
      </c>
      <c r="Y49" s="555">
        <v>1</v>
      </c>
      <c r="Z49" s="556">
        <v>0.14000000000000001</v>
      </c>
      <c r="AA49" s="556">
        <v>0.86</v>
      </c>
      <c r="AB49" s="555">
        <v>1</v>
      </c>
      <c r="AC49" s="556">
        <v>0.6539875789510724</v>
      </c>
      <c r="AD49" s="556">
        <v>0.34601242104892765</v>
      </c>
      <c r="AE49" s="556">
        <v>0</v>
      </c>
      <c r="AF49" s="555">
        <v>1</v>
      </c>
      <c r="AG49" s="556">
        <v>0</v>
      </c>
      <c r="AH49" s="556">
        <v>1</v>
      </c>
      <c r="AI49" s="557">
        <v>1</v>
      </c>
      <c r="AJ49" s="556">
        <v>0.55117684147901869</v>
      </c>
      <c r="AK49" s="556">
        <v>0.15142983001732135</v>
      </c>
      <c r="AL49" s="556">
        <v>7.9298278823969781E-2</v>
      </c>
      <c r="AM49" s="556">
        <v>0.21809504967969023</v>
      </c>
      <c r="AN49" s="555">
        <v>1</v>
      </c>
      <c r="AO49" s="556">
        <v>0.68762955882792198</v>
      </c>
      <c r="AP49" s="556">
        <v>0.14336748409450698</v>
      </c>
      <c r="AQ49" s="556">
        <v>7.7730816332626407E-2</v>
      </c>
      <c r="AR49" s="556">
        <v>9.1272140744944663E-2</v>
      </c>
      <c r="AS49" s="555">
        <v>1</v>
      </c>
      <c r="AT49" s="556">
        <v>0.20241421105966978</v>
      </c>
      <c r="AU49" s="556">
        <v>1.2336519164663103E-2</v>
      </c>
      <c r="AV49" s="556">
        <v>0.78524926977566711</v>
      </c>
      <c r="AW49" s="555">
        <v>1</v>
      </c>
      <c r="AX49" s="556">
        <v>0.18211336645063655</v>
      </c>
      <c r="AY49" s="556">
        <v>1.5843668783103594E-2</v>
      </c>
      <c r="AZ49" s="556">
        <v>0.8020429647662598</v>
      </c>
      <c r="BA49" s="555">
        <v>1</v>
      </c>
    </row>
    <row r="50" spans="1:55" s="550" customFormat="1">
      <c r="A50" s="724">
        <v>2012</v>
      </c>
      <c r="B50" s="725">
        <v>0.5220555904039843</v>
      </c>
      <c r="C50" s="725">
        <v>0.14605250903612085</v>
      </c>
      <c r="D50" s="725">
        <v>9.7645883515836668E-2</v>
      </c>
      <c r="E50" s="725">
        <v>0.23424601704405815</v>
      </c>
      <c r="F50" s="726">
        <v>1</v>
      </c>
      <c r="G50" s="725">
        <v>0.57772261431780136</v>
      </c>
      <c r="H50" s="725">
        <v>6.222433849152547E-2</v>
      </c>
      <c r="I50" s="725">
        <v>5.5704973566699179E-2</v>
      </c>
      <c r="J50" s="725">
        <v>0.30434807362397404</v>
      </c>
      <c r="K50" s="726">
        <v>1</v>
      </c>
      <c r="L50" s="725">
        <v>0.47905421021204114</v>
      </c>
      <c r="M50" s="725">
        <v>9.0862159106420357E-2</v>
      </c>
      <c r="N50" s="725">
        <v>0.43008363068153854</v>
      </c>
      <c r="O50" s="727">
        <v>1</v>
      </c>
      <c r="P50" s="725">
        <v>0.52693242835562215</v>
      </c>
      <c r="Q50" s="725">
        <v>0.4730675716443779</v>
      </c>
      <c r="R50" s="727">
        <v>1</v>
      </c>
      <c r="S50" s="725">
        <v>0.18362307319633042</v>
      </c>
      <c r="T50" s="725">
        <v>0.20552325581395348</v>
      </c>
      <c r="U50" s="725">
        <v>0.6108536709897161</v>
      </c>
      <c r="V50" s="727">
        <v>1</v>
      </c>
      <c r="W50" s="725">
        <v>6.7650517944486442E-3</v>
      </c>
      <c r="X50" s="725">
        <v>0.99323494820555136</v>
      </c>
      <c r="Y50" s="727">
        <v>1</v>
      </c>
      <c r="Z50" s="725">
        <v>0.14000000000000001</v>
      </c>
      <c r="AA50" s="725">
        <v>0.86</v>
      </c>
      <c r="AB50" s="727">
        <v>1</v>
      </c>
      <c r="AC50" s="725">
        <v>0.73881729440808097</v>
      </c>
      <c r="AD50" s="725">
        <v>0.26118270559191903</v>
      </c>
      <c r="AE50" s="725">
        <v>0</v>
      </c>
      <c r="AF50" s="727">
        <v>1</v>
      </c>
      <c r="AG50" s="728">
        <v>0</v>
      </c>
      <c r="AH50" s="728">
        <v>1</v>
      </c>
      <c r="AI50" s="729">
        <v>1</v>
      </c>
      <c r="AJ50" s="725">
        <v>0.55284660292928256</v>
      </c>
      <c r="AK50" s="725">
        <v>0.15933036896811131</v>
      </c>
      <c r="AL50" s="725">
        <v>7.6054969079010104E-2</v>
      </c>
      <c r="AM50" s="725">
        <v>0.21176805902359599</v>
      </c>
      <c r="AN50" s="727">
        <v>0.99999999999999989</v>
      </c>
      <c r="AO50" s="725">
        <v>0.55088939861159647</v>
      </c>
      <c r="AP50" s="725">
        <v>0.14169919946529752</v>
      </c>
      <c r="AQ50" s="725">
        <v>7.5587489176831585E-2</v>
      </c>
      <c r="AR50" s="725">
        <v>0.23182391274627451</v>
      </c>
      <c r="AS50" s="727">
        <v>1</v>
      </c>
      <c r="AT50" s="725">
        <v>0.20241421105966978</v>
      </c>
      <c r="AU50" s="725">
        <v>1.2336519164663103E-2</v>
      </c>
      <c r="AV50" s="725">
        <v>0.78524926977566711</v>
      </c>
      <c r="AW50" s="727">
        <v>1</v>
      </c>
      <c r="AX50" s="725">
        <v>0.18211336645063655</v>
      </c>
      <c r="AY50" s="725">
        <v>1.5843668783103594E-2</v>
      </c>
      <c r="AZ50" s="725">
        <v>0.8020429647662598</v>
      </c>
      <c r="BA50" s="727">
        <v>1</v>
      </c>
    </row>
    <row r="51" spans="1:55" s="550" customFormat="1">
      <c r="A51" s="724">
        <v>2013</v>
      </c>
      <c r="B51" s="725">
        <v>0.53597724505035815</v>
      </c>
      <c r="C51" s="725">
        <v>0.14884921498583223</v>
      </c>
      <c r="D51" s="725">
        <v>9.2170880414454009E-2</v>
      </c>
      <c r="E51" s="725">
        <v>0.22300265954935564</v>
      </c>
      <c r="F51" s="726">
        <v>1</v>
      </c>
      <c r="G51" s="725">
        <v>0.56472451191901163</v>
      </c>
      <c r="H51" s="725">
        <v>5.9303752536958021E-2</v>
      </c>
      <c r="I51" s="725">
        <v>5.7483814351249093E-2</v>
      </c>
      <c r="J51" s="725">
        <v>0.31848792119278135</v>
      </c>
      <c r="K51" s="726">
        <v>1</v>
      </c>
      <c r="L51" s="725">
        <v>0.49509582224930399</v>
      </c>
      <c r="M51" s="725">
        <v>8.0033550463701558E-2</v>
      </c>
      <c r="N51" s="725">
        <v>0.42487062728699454</v>
      </c>
      <c r="O51" s="727">
        <v>1</v>
      </c>
      <c r="P51" s="725">
        <v>0.53816725870693749</v>
      </c>
      <c r="Q51" s="725">
        <v>0.46183274129306245</v>
      </c>
      <c r="R51" s="727">
        <v>1</v>
      </c>
      <c r="S51" s="725">
        <v>0.19852192174514091</v>
      </c>
      <c r="T51" s="725">
        <v>0.22675204963438955</v>
      </c>
      <c r="U51" s="725">
        <v>0.57472602862046951</v>
      </c>
      <c r="V51" s="727">
        <v>1</v>
      </c>
      <c r="W51" s="725">
        <v>8.6194847066282613E-3</v>
      </c>
      <c r="X51" s="725">
        <v>0.99138051529337168</v>
      </c>
      <c r="Y51" s="727">
        <v>0.99999999999999989</v>
      </c>
      <c r="Z51" s="725">
        <v>0.14000000000000001</v>
      </c>
      <c r="AA51" s="725">
        <v>0.86</v>
      </c>
      <c r="AB51" s="727">
        <v>1</v>
      </c>
      <c r="AC51" s="725">
        <v>0.72382784852845361</v>
      </c>
      <c r="AD51" s="725">
        <v>0.27617215147154633</v>
      </c>
      <c r="AE51" s="725">
        <v>0</v>
      </c>
      <c r="AF51" s="727">
        <v>1</v>
      </c>
      <c r="AG51" s="725">
        <v>0</v>
      </c>
      <c r="AH51" s="725">
        <v>1</v>
      </c>
      <c r="AI51" s="729">
        <v>1</v>
      </c>
      <c r="AJ51" s="725">
        <v>0.55755569885210732</v>
      </c>
      <c r="AK51" s="725">
        <v>0.15299018337753534</v>
      </c>
      <c r="AL51" s="725">
        <v>8.314172675902988E-2</v>
      </c>
      <c r="AM51" s="725">
        <v>0.20631239101132751</v>
      </c>
      <c r="AN51" s="727">
        <v>1</v>
      </c>
      <c r="AO51" s="725">
        <v>0.56719354645815478</v>
      </c>
      <c r="AP51" s="725">
        <v>0.13942856654716718</v>
      </c>
      <c r="AQ51" s="725">
        <v>0.11107187908436245</v>
      </c>
      <c r="AR51" s="725">
        <v>0.18230600791031562</v>
      </c>
      <c r="AS51" s="727">
        <v>1</v>
      </c>
      <c r="AT51" s="725">
        <v>0.20241421105966978</v>
      </c>
      <c r="AU51" s="725">
        <v>1.2336519164663103E-2</v>
      </c>
      <c r="AV51" s="725">
        <v>0.78524926977566711</v>
      </c>
      <c r="AW51" s="727">
        <v>1</v>
      </c>
      <c r="AX51" s="725">
        <v>0.18211336645063655</v>
      </c>
      <c r="AY51" s="725">
        <v>1.5843668783103594E-2</v>
      </c>
      <c r="AZ51" s="725">
        <v>0.8020429647662598</v>
      </c>
      <c r="BA51" s="727">
        <v>1</v>
      </c>
    </row>
    <row r="52" spans="1:55" s="550" customFormat="1">
      <c r="A52" s="724">
        <v>2014</v>
      </c>
      <c r="B52" s="725">
        <v>0.53813809334116114</v>
      </c>
      <c r="C52" s="725">
        <v>0.14867935211073441</v>
      </c>
      <c r="D52" s="725">
        <v>9.0384021601593478E-2</v>
      </c>
      <c r="E52" s="725">
        <v>0.22279853294651095</v>
      </c>
      <c r="F52" s="726">
        <v>1</v>
      </c>
      <c r="G52" s="725">
        <v>0.55290293980750549</v>
      </c>
      <c r="H52" s="725">
        <v>5.6610768554532294E-2</v>
      </c>
      <c r="I52" s="725">
        <v>5.6963714623001045E-2</v>
      </c>
      <c r="J52" s="725">
        <v>0.33352257701496113</v>
      </c>
      <c r="K52" s="726">
        <v>1</v>
      </c>
      <c r="L52" s="725">
        <v>0.49044284340922994</v>
      </c>
      <c r="M52" s="725">
        <v>8.6811680666738347E-2</v>
      </c>
      <c r="N52" s="725">
        <v>0.42274547592403183</v>
      </c>
      <c r="O52" s="727">
        <v>1.0000000000000002</v>
      </c>
      <c r="P52" s="725">
        <v>0.53706648784920141</v>
      </c>
      <c r="Q52" s="725">
        <v>0.46293351215079853</v>
      </c>
      <c r="R52" s="727">
        <v>1</v>
      </c>
      <c r="S52" s="725">
        <v>0.18830035880705376</v>
      </c>
      <c r="T52" s="725">
        <v>0.22762060178721025</v>
      </c>
      <c r="U52" s="725">
        <v>0.58407903940573591</v>
      </c>
      <c r="V52" s="727">
        <v>0.99999999999999989</v>
      </c>
      <c r="W52" s="725">
        <v>1.0724473969142605E-2</v>
      </c>
      <c r="X52" s="725">
        <v>0.98927552603085744</v>
      </c>
      <c r="Y52" s="727">
        <v>1</v>
      </c>
      <c r="Z52" s="725">
        <v>0.14000000000000001</v>
      </c>
      <c r="AA52" s="725">
        <v>0.86</v>
      </c>
      <c r="AB52" s="727">
        <v>1</v>
      </c>
      <c r="AC52" s="725">
        <v>0.81793875590090659</v>
      </c>
      <c r="AD52" s="725">
        <v>0.18206124409909347</v>
      </c>
      <c r="AE52" s="725">
        <v>0</v>
      </c>
      <c r="AF52" s="727">
        <v>1</v>
      </c>
      <c r="AG52" s="725">
        <v>0</v>
      </c>
      <c r="AH52" s="725">
        <v>1</v>
      </c>
      <c r="AI52" s="729">
        <v>1</v>
      </c>
      <c r="AJ52" s="725">
        <v>0.56901963993768234</v>
      </c>
      <c r="AK52" s="725">
        <v>0.15547557591042294</v>
      </c>
      <c r="AL52" s="725">
        <v>7.7578841606707832E-2</v>
      </c>
      <c r="AM52" s="725">
        <v>0.19792594254518689</v>
      </c>
      <c r="AN52" s="727">
        <v>1</v>
      </c>
      <c r="AO52" s="725">
        <v>0.59792652245273492</v>
      </c>
      <c r="AP52" s="725">
        <v>0.13939749319915268</v>
      </c>
      <c r="AQ52" s="725">
        <v>5.2227383988050949E-2</v>
      </c>
      <c r="AR52" s="725">
        <v>0.21044860036006152</v>
      </c>
      <c r="AS52" s="727">
        <v>1</v>
      </c>
      <c r="AT52" s="725">
        <v>0.24582573604352484</v>
      </c>
      <c r="AU52" s="725">
        <v>1.9793026589961096E-2</v>
      </c>
      <c r="AV52" s="725">
        <v>0.73438123736651406</v>
      </c>
      <c r="AW52" s="727">
        <v>1</v>
      </c>
      <c r="AX52" s="725">
        <v>7.7410820366884833E-2</v>
      </c>
      <c r="AY52" s="725">
        <v>8.937356845100785E-3</v>
      </c>
      <c r="AZ52" s="725">
        <v>0.91365182278801438</v>
      </c>
      <c r="BA52" s="727">
        <v>1</v>
      </c>
    </row>
    <row r="53" spans="1:55" s="550" customFormat="1">
      <c r="A53" s="724">
        <v>2015</v>
      </c>
      <c r="B53" s="725">
        <v>0.53652669452492496</v>
      </c>
      <c r="C53" s="725">
        <v>0.14758185170393609</v>
      </c>
      <c r="D53" s="725">
        <v>8.8467091884486482E-2</v>
      </c>
      <c r="E53" s="725">
        <v>0.22742436188665241</v>
      </c>
      <c r="F53" s="726">
        <v>0.99999999999999989</v>
      </c>
      <c r="G53" s="725">
        <v>0.53686031735156936</v>
      </c>
      <c r="H53" s="725">
        <v>5.3593987586187254E-2</v>
      </c>
      <c r="I53" s="725">
        <v>6.0063656465119679E-2</v>
      </c>
      <c r="J53" s="725">
        <v>0.34948203859712368</v>
      </c>
      <c r="K53" s="726">
        <v>1</v>
      </c>
      <c r="L53" s="725">
        <v>0.53006861621035173</v>
      </c>
      <c r="M53" s="725">
        <v>8.5788127615364029E-2</v>
      </c>
      <c r="N53" s="725">
        <v>0.3841432561742843</v>
      </c>
      <c r="O53" s="727">
        <v>1</v>
      </c>
      <c r="P53" s="725">
        <v>0.57980937704048563</v>
      </c>
      <c r="Q53" s="725">
        <v>0.42019062295951443</v>
      </c>
      <c r="R53" s="727">
        <v>1</v>
      </c>
      <c r="S53" s="725">
        <v>0.21785270826631778</v>
      </c>
      <c r="T53" s="725">
        <v>0.19954338497623728</v>
      </c>
      <c r="U53" s="725">
        <v>0.582603906757445</v>
      </c>
      <c r="V53" s="727">
        <v>1</v>
      </c>
      <c r="W53" s="725">
        <v>9.1644627245752366E-3</v>
      </c>
      <c r="X53" s="725">
        <v>0.99083553727542484</v>
      </c>
      <c r="Y53" s="727">
        <v>1</v>
      </c>
      <c r="Z53" s="725">
        <v>0.14000000000000001</v>
      </c>
      <c r="AA53" s="725">
        <v>0.86</v>
      </c>
      <c r="AB53" s="727">
        <v>1</v>
      </c>
      <c r="AC53" s="725">
        <v>1</v>
      </c>
      <c r="AD53" s="725">
        <v>0</v>
      </c>
      <c r="AE53" s="725">
        <v>0</v>
      </c>
      <c r="AF53" s="727">
        <v>1</v>
      </c>
      <c r="AG53" s="725">
        <v>0</v>
      </c>
      <c r="AH53" s="725">
        <v>1</v>
      </c>
      <c r="AI53" s="729">
        <v>1</v>
      </c>
      <c r="AJ53" s="725">
        <v>0.56523964796632087</v>
      </c>
      <c r="AK53" s="725">
        <v>0.15553963751212119</v>
      </c>
      <c r="AL53" s="725">
        <v>8.0306188487688113E-2</v>
      </c>
      <c r="AM53" s="725">
        <v>0.1989145260338698</v>
      </c>
      <c r="AN53" s="727">
        <v>1</v>
      </c>
      <c r="AO53" s="725">
        <v>0.61197201347499353</v>
      </c>
      <c r="AP53" s="725">
        <v>0.13397253174397514</v>
      </c>
      <c r="AQ53" s="725">
        <v>5.2330770781146528E-2</v>
      </c>
      <c r="AR53" s="725">
        <v>0.2017246839998848</v>
      </c>
      <c r="AS53" s="727">
        <v>1</v>
      </c>
      <c r="AT53" s="725">
        <v>0.31098030637749102</v>
      </c>
      <c r="AU53" s="725">
        <v>1.4669746268073913E-2</v>
      </c>
      <c r="AV53" s="725">
        <v>0.67434994735443499</v>
      </c>
      <c r="AW53" s="727">
        <v>1</v>
      </c>
      <c r="AX53" s="725">
        <v>8.7466299546836462E-2</v>
      </c>
      <c r="AY53" s="725">
        <v>1.9036692862196218E-2</v>
      </c>
      <c r="AZ53" s="725">
        <v>0.89349700759096728</v>
      </c>
      <c r="BA53" s="727">
        <v>1</v>
      </c>
    </row>
    <row r="54" spans="1:55" s="550" customFormat="1">
      <c r="A54" s="553">
        <v>2016</v>
      </c>
      <c r="B54" s="550">
        <v>0.53909483999547825</v>
      </c>
      <c r="C54" s="550">
        <v>0.1474903328330702</v>
      </c>
      <c r="D54" s="550">
        <v>8.5688895208303709E-2</v>
      </c>
      <c r="E54" s="550">
        <v>0.22772593196314775</v>
      </c>
      <c r="F54" s="552">
        <v>0.99999999999999989</v>
      </c>
      <c r="G54" s="550">
        <v>0.5438209176856208</v>
      </c>
      <c r="H54" s="550">
        <v>5.2931632876032024E-2</v>
      </c>
      <c r="I54" s="550">
        <v>5.3936632404365789E-2</v>
      </c>
      <c r="J54" s="550">
        <v>0.34931081703398148</v>
      </c>
      <c r="K54" s="552">
        <v>1</v>
      </c>
      <c r="L54" s="550">
        <v>0.54310330139805851</v>
      </c>
      <c r="M54" s="550">
        <v>5.9499551390688868E-2</v>
      </c>
      <c r="N54" s="550">
        <v>0.39739714721125269</v>
      </c>
      <c r="O54" s="549">
        <v>1</v>
      </c>
      <c r="P54" s="550">
        <v>0.57746203332611756</v>
      </c>
      <c r="Q54" s="550">
        <v>0.42253796667388249</v>
      </c>
      <c r="R54" s="549">
        <v>1</v>
      </c>
      <c r="S54" s="550">
        <v>0.25167712113103602</v>
      </c>
      <c r="T54" s="550">
        <v>0.13393451782322047</v>
      </c>
      <c r="U54" s="550">
        <v>0.61438836104574368</v>
      </c>
      <c r="V54" s="549">
        <v>1.0000000000000002</v>
      </c>
      <c r="W54" s="550">
        <v>7.7718723651680442E-3</v>
      </c>
      <c r="X54" s="550">
        <v>0.99222812763483192</v>
      </c>
      <c r="Y54" s="549">
        <v>1</v>
      </c>
      <c r="Z54" s="550">
        <v>0.14000000000000001</v>
      </c>
      <c r="AA54" s="550">
        <v>0.86</v>
      </c>
      <c r="AB54" s="549">
        <v>1</v>
      </c>
      <c r="AC54" s="550">
        <v>0.93429840968490341</v>
      </c>
      <c r="AD54" s="550">
        <v>6.5701590315096606E-2</v>
      </c>
      <c r="AE54" s="550">
        <v>0</v>
      </c>
      <c r="AF54" s="549">
        <v>1</v>
      </c>
      <c r="AG54" s="550">
        <v>0</v>
      </c>
      <c r="AH54" s="550">
        <v>1</v>
      </c>
      <c r="AI54" s="551">
        <v>1</v>
      </c>
      <c r="AJ54" s="550">
        <v>0.57251659225935347</v>
      </c>
      <c r="AK54" s="550">
        <v>0</v>
      </c>
      <c r="AL54" s="550">
        <v>0.22828648887754707</v>
      </c>
      <c r="AM54" s="550">
        <v>0.19919691886309945</v>
      </c>
      <c r="AN54" s="549">
        <v>1</v>
      </c>
      <c r="AO54" s="550">
        <v>0.60241276191258697</v>
      </c>
      <c r="AP54" s="550">
        <v>0.13454632511371797</v>
      </c>
      <c r="AQ54" s="550">
        <v>5.8665869590161956E-2</v>
      </c>
      <c r="AR54" s="550">
        <v>0.20437504338353313</v>
      </c>
      <c r="AS54" s="549">
        <v>1</v>
      </c>
      <c r="AT54" s="550">
        <v>0.323190116477929</v>
      </c>
      <c r="AU54" s="550">
        <v>1.7887832445017907E-2</v>
      </c>
      <c r="AV54" s="550">
        <v>0.65892205107705315</v>
      </c>
      <c r="AW54" s="549">
        <v>1</v>
      </c>
      <c r="AX54" s="550">
        <v>9.1465388593672273E-2</v>
      </c>
      <c r="AY54" s="550">
        <v>1.5700874069278083E-2</v>
      </c>
      <c r="AZ54" s="550">
        <v>0.89283373733704963</v>
      </c>
      <c r="BA54" s="549">
        <v>1</v>
      </c>
    </row>
    <row r="55" spans="1:55" s="550" customFormat="1">
      <c r="A55" s="553">
        <v>2017</v>
      </c>
      <c r="B55" s="550">
        <v>0.54028107641949374</v>
      </c>
      <c r="C55" s="550">
        <v>0.14658871146446442</v>
      </c>
      <c r="D55" s="550">
        <v>8.626534565116549E-2</v>
      </c>
      <c r="E55" s="550">
        <v>0.22686486646487639</v>
      </c>
      <c r="F55" s="552">
        <v>1</v>
      </c>
      <c r="G55" s="550">
        <v>0.5500766270821863</v>
      </c>
      <c r="H55" s="550">
        <v>5.220200585011605E-2</v>
      </c>
      <c r="I55" s="550">
        <v>5.824181543746422E-2</v>
      </c>
      <c r="J55" s="550">
        <v>0.33947955163023347</v>
      </c>
      <c r="K55" s="552">
        <v>1</v>
      </c>
      <c r="L55" s="550">
        <v>0.53865862318245039</v>
      </c>
      <c r="M55" s="550">
        <v>6.919542382628055E-2</v>
      </c>
      <c r="N55" s="550">
        <v>0.39214595299126909</v>
      </c>
      <c r="O55" s="549">
        <v>1</v>
      </c>
      <c r="P55" s="550">
        <v>0.57870216474088176</v>
      </c>
      <c r="Q55" s="550">
        <v>0.42129783525911829</v>
      </c>
      <c r="R55" s="549">
        <v>1</v>
      </c>
      <c r="S55" s="550">
        <v>0.26746300093489478</v>
      </c>
      <c r="T55" s="550">
        <v>0.15921106791676196</v>
      </c>
      <c r="U55" s="550">
        <v>0.57332593114834329</v>
      </c>
      <c r="V55" s="549">
        <v>1</v>
      </c>
      <c r="W55" s="550">
        <v>7.7120886846777136E-3</v>
      </c>
      <c r="X55" s="550">
        <v>0.99228791131532224</v>
      </c>
      <c r="Y55" s="549">
        <v>1</v>
      </c>
      <c r="Z55" s="550">
        <v>0.14000000000000001</v>
      </c>
      <c r="AA55" s="550">
        <v>0.86</v>
      </c>
      <c r="AB55" s="549">
        <v>1</v>
      </c>
      <c r="AC55" s="550">
        <v>0.73031756743402021</v>
      </c>
      <c r="AD55" s="550">
        <v>0.2696824325659799</v>
      </c>
      <c r="AE55" s="550">
        <v>0</v>
      </c>
      <c r="AF55" s="549">
        <v>1</v>
      </c>
      <c r="AG55" s="554">
        <v>0</v>
      </c>
      <c r="AH55" s="554">
        <v>1</v>
      </c>
      <c r="AI55" s="551">
        <v>1</v>
      </c>
      <c r="AJ55" s="550">
        <v>0.59118002903757028</v>
      </c>
      <c r="AK55" s="550">
        <v>0.14629816198822687</v>
      </c>
      <c r="AL55" s="550">
        <v>7.1862528888265859E-2</v>
      </c>
      <c r="AM55" s="550">
        <v>0.19065928008593691</v>
      </c>
      <c r="AN55" s="549">
        <v>0.99999999999999989</v>
      </c>
      <c r="AO55" s="550">
        <v>0.60298430026462635</v>
      </c>
      <c r="AP55" s="550">
        <v>0.13378003789545187</v>
      </c>
      <c r="AQ55" s="550">
        <v>6.1209044095918014E-2</v>
      </c>
      <c r="AR55" s="550">
        <v>0.20202661774400377</v>
      </c>
      <c r="AS55" s="549">
        <v>1</v>
      </c>
      <c r="AT55" s="550">
        <v>0.29613663519043493</v>
      </c>
      <c r="AU55" s="550">
        <v>1.4754889893744592E-2</v>
      </c>
      <c r="AV55" s="550">
        <v>0.68910847491582061</v>
      </c>
      <c r="AW55" s="549">
        <v>1</v>
      </c>
      <c r="AX55" s="550">
        <v>9.1348536940323674E-2</v>
      </c>
      <c r="AY55" s="550">
        <v>1.5623946672376942E-2</v>
      </c>
      <c r="AZ55" s="550">
        <v>0.89302751638729938</v>
      </c>
      <c r="BA55" s="549">
        <v>1</v>
      </c>
    </row>
    <row r="56" spans="1:55">
      <c r="A56" s="553">
        <v>2018</v>
      </c>
      <c r="B56" s="550">
        <v>0.54843751757850856</v>
      </c>
      <c r="C56" s="550">
        <v>0.14744146108124553</v>
      </c>
      <c r="D56" s="550">
        <v>9.4517610813511344E-2</v>
      </c>
      <c r="E56" s="550">
        <v>0.20960341052673456</v>
      </c>
      <c r="F56" s="552">
        <v>1</v>
      </c>
      <c r="G56" s="550">
        <v>0.5529498512905956</v>
      </c>
      <c r="H56" s="550">
        <v>5.1162806601834171E-2</v>
      </c>
      <c r="I56" s="550">
        <v>5.8536093899551667E-2</v>
      </c>
      <c r="J56" s="550">
        <v>0.33735124820801859</v>
      </c>
      <c r="K56" s="552">
        <v>1</v>
      </c>
      <c r="L56" s="550">
        <v>0.59820908691464614</v>
      </c>
      <c r="M56" s="550">
        <v>7.0537272831372233E-2</v>
      </c>
      <c r="N56" s="550">
        <v>0.33125364025398157</v>
      </c>
      <c r="O56" s="549">
        <v>1</v>
      </c>
      <c r="P56" s="550">
        <v>0.64360739750903007</v>
      </c>
      <c r="Q56" s="550">
        <v>0.35639260249096993</v>
      </c>
      <c r="R56" s="549">
        <v>1</v>
      </c>
      <c r="S56" s="550">
        <v>0.24165503240672595</v>
      </c>
      <c r="T56" s="550">
        <v>0.14095482850647426</v>
      </c>
      <c r="U56" s="550">
        <v>0.61739013908679974</v>
      </c>
      <c r="V56" s="549">
        <v>1</v>
      </c>
      <c r="W56" s="550">
        <v>7.9497370715679704E-3</v>
      </c>
      <c r="X56" s="550">
        <v>0.99205026292843212</v>
      </c>
      <c r="Y56" s="549">
        <v>1</v>
      </c>
      <c r="Z56" s="550">
        <v>0.14000000000000001</v>
      </c>
      <c r="AA56" s="550">
        <v>0.86</v>
      </c>
      <c r="AB56" s="549">
        <v>1</v>
      </c>
      <c r="AC56" s="550">
        <v>0.76844534466728642</v>
      </c>
      <c r="AD56" s="550">
        <v>0.23155465533271352</v>
      </c>
      <c r="AE56" s="550">
        <v>0</v>
      </c>
      <c r="AF56" s="549">
        <v>1</v>
      </c>
      <c r="AG56" s="550">
        <v>0</v>
      </c>
      <c r="AH56" s="550">
        <v>1</v>
      </c>
      <c r="AI56" s="551">
        <v>1</v>
      </c>
      <c r="AJ56" s="550">
        <v>0.57230790572038825</v>
      </c>
      <c r="AK56" s="550">
        <v>0.14032111844565673</v>
      </c>
      <c r="AL56" s="550">
        <v>8.3393015317597782E-2</v>
      </c>
      <c r="AM56" s="550">
        <v>0.20397796051635714</v>
      </c>
      <c r="AN56" s="549">
        <v>1</v>
      </c>
      <c r="AO56" s="550">
        <v>0.59828903760647867</v>
      </c>
      <c r="AP56" s="550">
        <v>0.12785263654896356</v>
      </c>
      <c r="AQ56" s="550">
        <v>6.5180389277203821E-2</v>
      </c>
      <c r="AR56" s="550">
        <v>0.20867793656735398</v>
      </c>
      <c r="AS56" s="549">
        <v>1</v>
      </c>
      <c r="AT56" s="550">
        <v>0.34938085829678306</v>
      </c>
      <c r="AU56" s="550">
        <v>2.3956421705552622E-2</v>
      </c>
      <c r="AV56" s="550">
        <v>0.62666271999766432</v>
      </c>
      <c r="AW56" s="549">
        <v>1</v>
      </c>
      <c r="AX56" s="550">
        <v>9.2075034538900785E-2</v>
      </c>
      <c r="AY56" s="550">
        <v>1.6015091444919749E-2</v>
      </c>
      <c r="AZ56" s="550">
        <v>0.89190987401617938</v>
      </c>
      <c r="BA56" s="549">
        <v>0.99999999999999989</v>
      </c>
    </row>
    <row r="57" spans="1:55">
      <c r="A57" s="553">
        <v>2019</v>
      </c>
      <c r="B57" s="550">
        <v>0.53006385401388512</v>
      </c>
      <c r="C57" s="550">
        <v>0.14129097961952403</v>
      </c>
      <c r="D57" s="550">
        <v>9.1186624153160548E-2</v>
      </c>
      <c r="E57" s="550">
        <v>0.23745854221343035</v>
      </c>
      <c r="F57" s="552">
        <v>1.0000000000000002</v>
      </c>
      <c r="G57" s="550">
        <v>0.54534923215049191</v>
      </c>
      <c r="H57" s="550">
        <v>4.919805530122711E-2</v>
      </c>
      <c r="I57" s="550">
        <v>5.7609247863491385E-2</v>
      </c>
      <c r="J57" s="550">
        <v>0.34784346468478961</v>
      </c>
      <c r="K57" s="552">
        <v>1</v>
      </c>
      <c r="L57" s="550">
        <v>0.60022448787025784</v>
      </c>
      <c r="M57" s="550">
        <v>7.0537272831372233E-2</v>
      </c>
      <c r="N57" s="550">
        <v>0.32923823929836998</v>
      </c>
      <c r="O57" s="549">
        <v>1</v>
      </c>
      <c r="P57" s="550">
        <v>0.64577574799442394</v>
      </c>
      <c r="Q57" s="550">
        <v>0.35422425200557606</v>
      </c>
      <c r="R57" s="549">
        <v>1</v>
      </c>
      <c r="S57" s="550">
        <v>0.26272723805063602</v>
      </c>
      <c r="T57" s="550">
        <v>0.14095482850647423</v>
      </c>
      <c r="U57" s="550">
        <v>0.59631793344288975</v>
      </c>
      <c r="V57" s="549">
        <v>1</v>
      </c>
      <c r="W57" s="550">
        <v>7.870402011148003E-3</v>
      </c>
      <c r="X57" s="550">
        <v>0.99212959798885203</v>
      </c>
      <c r="Y57" s="549">
        <v>1</v>
      </c>
      <c r="Z57" s="550">
        <v>0.14000000000000001</v>
      </c>
      <c r="AA57" s="550">
        <v>0.86</v>
      </c>
      <c r="AB57" s="549">
        <v>1</v>
      </c>
      <c r="AC57" s="550">
        <v>0.71643741645449832</v>
      </c>
      <c r="AD57" s="550">
        <v>0.28356258354550162</v>
      </c>
      <c r="AE57" s="550">
        <v>0</v>
      </c>
      <c r="AF57" s="549">
        <v>1</v>
      </c>
      <c r="AG57" s="550">
        <v>0</v>
      </c>
      <c r="AH57" s="550">
        <v>1</v>
      </c>
      <c r="AI57" s="551">
        <v>1</v>
      </c>
      <c r="AJ57" s="550">
        <v>0.5470644512016033</v>
      </c>
      <c r="AK57" s="550">
        <v>0.1341318106690163</v>
      </c>
      <c r="AL57" s="550">
        <v>7.9714702003535989E-2</v>
      </c>
      <c r="AM57" s="550">
        <v>0.23908903612584434</v>
      </c>
      <c r="AN57" s="549">
        <v>0.99999999999999989</v>
      </c>
      <c r="AO57" s="550">
        <v>0.58205354978942725</v>
      </c>
      <c r="AP57" s="550">
        <v>0.12438315977002597</v>
      </c>
      <c r="AQ57" s="550">
        <v>6.3411619753606499E-2</v>
      </c>
      <c r="AR57" s="550">
        <v>0.23015167068694026</v>
      </c>
      <c r="AS57" s="549">
        <v>1</v>
      </c>
      <c r="AT57" s="550">
        <v>0.36263068053361958</v>
      </c>
      <c r="AU57" s="550">
        <v>2.4864938361492686E-2</v>
      </c>
      <c r="AV57" s="550">
        <v>0.6125043811048877</v>
      </c>
      <c r="AW57" s="549">
        <v>1</v>
      </c>
      <c r="AX57" s="550">
        <v>9.4816259743190842E-2</v>
      </c>
      <c r="AY57" s="550">
        <v>1.6491887055561375E-2</v>
      </c>
      <c r="AZ57" s="550">
        <v>0.88869185320124766</v>
      </c>
      <c r="BA57" s="549">
        <v>0.99999999999999989</v>
      </c>
    </row>
    <row r="58" spans="1:55">
      <c r="A58" s="553">
        <v>2020</v>
      </c>
      <c r="B58" s="550">
        <v>0.51830270322128169</v>
      </c>
      <c r="C58" s="550">
        <v>0.13701109277594076</v>
      </c>
      <c r="D58" s="550">
        <v>8.9007853707670073E-2</v>
      </c>
      <c r="E58" s="550">
        <v>0.25567835029510738</v>
      </c>
      <c r="F58" s="552">
        <v>0.99999999999999978</v>
      </c>
      <c r="G58" s="550">
        <v>0.54370795796304405</v>
      </c>
      <c r="H58" s="550">
        <v>4.7823739892598659E-2</v>
      </c>
      <c r="I58" s="550">
        <v>5.7317049324936899E-2</v>
      </c>
      <c r="J58" s="550">
        <v>0.35115125281942033</v>
      </c>
      <c r="K58" s="552">
        <v>1</v>
      </c>
      <c r="L58" s="550">
        <v>0.59102194517297058</v>
      </c>
      <c r="M58" s="550">
        <v>7.0537272831372233E-2</v>
      </c>
      <c r="N58" s="550">
        <v>0.33844078199565719</v>
      </c>
      <c r="O58" s="549">
        <v>1</v>
      </c>
      <c r="P58" s="550">
        <v>0.6358748209014996</v>
      </c>
      <c r="Q58" s="550">
        <v>0.3641251790985004</v>
      </c>
      <c r="R58" s="549">
        <v>1</v>
      </c>
      <c r="S58" s="550">
        <v>0.25827594949377691</v>
      </c>
      <c r="T58" s="550">
        <v>0.14095482850647426</v>
      </c>
      <c r="U58" s="550">
        <v>0.60076922199974891</v>
      </c>
      <c r="V58" s="549">
        <v>1</v>
      </c>
      <c r="W58" s="550">
        <v>8.379626087951491E-3</v>
      </c>
      <c r="X58" s="550">
        <v>0.9916203739120486</v>
      </c>
      <c r="Y58" s="549">
        <v>1</v>
      </c>
      <c r="Z58" s="550">
        <v>0.14000000000000001</v>
      </c>
      <c r="AA58" s="550">
        <v>0.86</v>
      </c>
      <c r="AB58" s="549">
        <v>1</v>
      </c>
      <c r="AC58" s="550">
        <v>0.71643134089375271</v>
      </c>
      <c r="AD58" s="550">
        <v>0.28356865910624729</v>
      </c>
      <c r="AE58" s="550">
        <v>0</v>
      </c>
      <c r="AF58" s="549">
        <v>1</v>
      </c>
      <c r="AG58" s="550">
        <v>0</v>
      </c>
      <c r="AH58" s="550">
        <v>1</v>
      </c>
      <c r="AI58" s="551">
        <v>1</v>
      </c>
      <c r="AJ58" s="550">
        <v>0.53299607949248229</v>
      </c>
      <c r="AK58" s="550">
        <v>0.13068246175525597</v>
      </c>
      <c r="AL58" s="550">
        <v>7.766474965147889E-2</v>
      </c>
      <c r="AM58" s="550">
        <v>0.25865670910078276</v>
      </c>
      <c r="AN58" s="549">
        <v>0.99999999999999989</v>
      </c>
      <c r="AO58" s="550">
        <v>0.56794657184175601</v>
      </c>
      <c r="AP58" s="550">
        <v>0.12136853939261873</v>
      </c>
      <c r="AQ58" s="550">
        <v>6.1874739990887294E-2</v>
      </c>
      <c r="AR58" s="550">
        <v>0.24881014877473803</v>
      </c>
      <c r="AS58" s="549">
        <v>1</v>
      </c>
      <c r="AT58" s="550">
        <v>0.33656837204258933</v>
      </c>
      <c r="AU58" s="550">
        <v>2.3077892397168679E-2</v>
      </c>
      <c r="AV58" s="550">
        <v>0.640353735560242</v>
      </c>
      <c r="AW58" s="549">
        <v>1</v>
      </c>
      <c r="AX58" s="550">
        <v>9.756401005250194E-2</v>
      </c>
      <c r="AY58" s="550">
        <v>1.6969817611784319E-2</v>
      </c>
      <c r="AZ58" s="550">
        <v>0.88546617233571367</v>
      </c>
      <c r="BA58" s="549">
        <v>0.99999999999999989</v>
      </c>
    </row>
    <row r="59" spans="1:55">
      <c r="A59" s="553">
        <v>2021</v>
      </c>
      <c r="B59" s="550">
        <v>0.5111284112254475</v>
      </c>
      <c r="C59" s="550">
        <v>0.13390787976179841</v>
      </c>
      <c r="D59" s="550">
        <v>8.761191382666117E-2</v>
      </c>
      <c r="E59" s="550">
        <v>0.26735179518609292</v>
      </c>
      <c r="F59" s="549">
        <v>1</v>
      </c>
      <c r="G59" s="550">
        <v>0.54315203930461631</v>
      </c>
      <c r="H59" s="550">
        <v>4.6580471064787972E-2</v>
      </c>
      <c r="I59" s="550">
        <v>5.7142715272734151E-2</v>
      </c>
      <c r="J59" s="550">
        <v>0.3531247743578616</v>
      </c>
      <c r="K59" s="549">
        <v>1</v>
      </c>
      <c r="L59" s="550">
        <v>0.57578335196057595</v>
      </c>
      <c r="M59" s="550">
        <v>7.0537272831372233E-2</v>
      </c>
      <c r="N59" s="550">
        <v>0.35367937520805182</v>
      </c>
      <c r="O59" s="549">
        <v>1</v>
      </c>
      <c r="P59" s="550">
        <v>0.61947976516987802</v>
      </c>
      <c r="Q59" s="550">
        <v>0.38052023483012193</v>
      </c>
      <c r="R59" s="549">
        <v>1</v>
      </c>
      <c r="S59" s="550">
        <v>0.28006174425682889</v>
      </c>
      <c r="T59" s="550">
        <v>0.14095482850647423</v>
      </c>
      <c r="U59" s="550">
        <v>0.57898342723669682</v>
      </c>
      <c r="V59" s="549">
        <v>1</v>
      </c>
      <c r="W59" s="550">
        <v>9.3610995608886631E-3</v>
      </c>
      <c r="X59" s="550">
        <v>0.99063890043911129</v>
      </c>
      <c r="Y59" s="549">
        <v>1</v>
      </c>
      <c r="Z59" s="550">
        <v>0.14000000000000001</v>
      </c>
      <c r="AA59" s="550">
        <v>0.86</v>
      </c>
      <c r="AB59" s="549">
        <v>1</v>
      </c>
      <c r="AC59" s="550">
        <v>0.71745296361704247</v>
      </c>
      <c r="AD59" s="550">
        <v>0.28254703638295758</v>
      </c>
      <c r="AE59" s="550">
        <v>0</v>
      </c>
      <c r="AF59" s="549">
        <v>1</v>
      </c>
      <c r="AG59" s="550">
        <v>0</v>
      </c>
      <c r="AH59" s="550">
        <v>1</v>
      </c>
      <c r="AI59" s="549">
        <v>1</v>
      </c>
      <c r="AJ59" s="550">
        <v>0.51955721590551329</v>
      </c>
      <c r="AK59" s="550">
        <v>0.12738745857547562</v>
      </c>
      <c r="AL59" s="550">
        <v>7.5706525161204671E-2</v>
      </c>
      <c r="AM59" s="550">
        <v>0.27734880035780635</v>
      </c>
      <c r="AN59" s="549">
        <v>1</v>
      </c>
      <c r="AO59" s="550">
        <v>0.55213313496935468</v>
      </c>
      <c r="AP59" s="550">
        <v>0.11798925367960365</v>
      </c>
      <c r="AQ59" s="550">
        <v>6.0151950659367633E-2</v>
      </c>
      <c r="AR59" s="550">
        <v>0.26972566069167403</v>
      </c>
      <c r="AS59" s="549">
        <v>1</v>
      </c>
      <c r="AT59" s="550">
        <v>0.34538012142299562</v>
      </c>
      <c r="AU59" s="550">
        <v>2.3682098320612077E-2</v>
      </c>
      <c r="AV59" s="550">
        <v>0.63093778025639224</v>
      </c>
      <c r="AW59" s="549">
        <v>1</v>
      </c>
      <c r="AX59" s="550">
        <v>9.7321044445179875E-2</v>
      </c>
      <c r="AY59" s="550">
        <v>1.6927557335274845E-2</v>
      </c>
      <c r="AZ59" s="550">
        <v>0.88575139821954518</v>
      </c>
      <c r="BA59" s="549">
        <v>0.99999999999999989</v>
      </c>
    </row>
    <row r="60" spans="1:55">
      <c r="A60" s="553">
        <v>2022</v>
      </c>
      <c r="B60" s="550">
        <v>0.50686983916825878</v>
      </c>
      <c r="C60" s="550">
        <v>0.13157829665686968</v>
      </c>
      <c r="D60" s="550">
        <v>8.6717079085724832E-2</v>
      </c>
      <c r="E60" s="550">
        <v>0.27483478508914672</v>
      </c>
      <c r="F60" s="552">
        <v>1</v>
      </c>
      <c r="G60" s="550">
        <v>0.53972063792975078</v>
      </c>
      <c r="H60" s="550">
        <v>4.5129040757324171E-2</v>
      </c>
      <c r="I60" s="550">
        <v>5.6669588464152335E-2</v>
      </c>
      <c r="J60" s="550">
        <v>0.35848073284877269</v>
      </c>
      <c r="K60" s="552">
        <v>1</v>
      </c>
      <c r="L60" s="550">
        <v>0.56437027793755334</v>
      </c>
      <c r="M60" s="550">
        <v>7.0537272831372233E-2</v>
      </c>
      <c r="N60" s="550">
        <v>0.36509244923107448</v>
      </c>
      <c r="O60" s="549">
        <v>1</v>
      </c>
      <c r="P60" s="550">
        <v>0.60720054870491047</v>
      </c>
      <c r="Q60" s="550">
        <v>0.39279945129508947</v>
      </c>
      <c r="R60" s="549">
        <v>1</v>
      </c>
      <c r="S60" s="550">
        <v>0.2741622825599635</v>
      </c>
      <c r="T60" s="550">
        <v>0.14095482850647423</v>
      </c>
      <c r="U60" s="550">
        <v>0.58488288893356222</v>
      </c>
      <c r="V60" s="549">
        <v>1</v>
      </c>
      <c r="W60" s="550">
        <v>1.0688994142589711E-2</v>
      </c>
      <c r="X60" s="550">
        <v>0.98931100585741027</v>
      </c>
      <c r="Y60" s="549">
        <v>1</v>
      </c>
      <c r="Z60" s="550">
        <v>0.14000000000000001</v>
      </c>
      <c r="AA60" s="550">
        <v>0.86</v>
      </c>
      <c r="AB60" s="549">
        <v>1</v>
      </c>
      <c r="AC60" s="550">
        <v>0.59355982436651156</v>
      </c>
      <c r="AD60" s="550">
        <v>0.40644017563348833</v>
      </c>
      <c r="AE60" s="550">
        <v>0</v>
      </c>
      <c r="AF60" s="549">
        <v>0.99999999999999989</v>
      </c>
      <c r="AG60" s="550">
        <v>0</v>
      </c>
      <c r="AH60" s="550">
        <v>1</v>
      </c>
      <c r="AI60" s="551">
        <v>1</v>
      </c>
      <c r="AJ60" s="550">
        <v>0.50567550666276828</v>
      </c>
      <c r="AK60" s="550">
        <v>0.12398387643479648</v>
      </c>
      <c r="AL60" s="550">
        <v>7.3683772059345093E-2</v>
      </c>
      <c r="AM60" s="550">
        <v>0.29665684484309007</v>
      </c>
      <c r="AN60" s="549">
        <v>0.99999999999999989</v>
      </c>
      <c r="AO60" s="550">
        <v>0.53886890511086105</v>
      </c>
      <c r="AP60" s="550">
        <v>0.1151547261308717</v>
      </c>
      <c r="AQ60" s="550">
        <v>5.8706883791524424E-2</v>
      </c>
      <c r="AR60" s="550">
        <v>0.28726948496674287</v>
      </c>
      <c r="AS60" s="549">
        <v>1</v>
      </c>
      <c r="AT60" s="550">
        <v>0.32151922049304454</v>
      </c>
      <c r="AU60" s="550">
        <v>2.2045998942589615E-2</v>
      </c>
      <c r="AV60" s="550">
        <v>0.65643478056436577</v>
      </c>
      <c r="AW60" s="549">
        <v>1</v>
      </c>
      <c r="AX60" s="550">
        <v>8.9728138158296208E-2</v>
      </c>
      <c r="AY60" s="550">
        <v>1.5606883505217549E-2</v>
      </c>
      <c r="AZ60" s="550">
        <v>0.89466497833648617</v>
      </c>
      <c r="BA60" s="549">
        <v>0.99999999999999989</v>
      </c>
    </row>
    <row r="61" spans="1:55">
      <c r="A61" s="553">
        <v>2023</v>
      </c>
      <c r="B61" s="550">
        <v>0.50317860565995998</v>
      </c>
      <c r="C61" s="550">
        <v>0.12942604380373593</v>
      </c>
      <c r="D61" s="550">
        <v>8.5923388822559135E-2</v>
      </c>
      <c r="E61" s="550">
        <v>0.281471961713745</v>
      </c>
      <c r="F61" s="552">
        <v>1</v>
      </c>
      <c r="G61" s="550">
        <v>0.53798038653495195</v>
      </c>
      <c r="H61" s="550">
        <v>4.3858940454104871E-2</v>
      </c>
      <c r="I61" s="550">
        <v>5.6377897456914336E-2</v>
      </c>
      <c r="J61" s="550">
        <v>0.36178277555402888</v>
      </c>
      <c r="K61" s="552">
        <v>1</v>
      </c>
      <c r="L61" s="550">
        <v>0.57236345804209043</v>
      </c>
      <c r="M61" s="550">
        <v>7.0537272831372219E-2</v>
      </c>
      <c r="N61" s="550">
        <v>0.35709926912653744</v>
      </c>
      <c r="O61" s="549">
        <v>1</v>
      </c>
      <c r="P61" s="550">
        <v>0.61580033422711877</v>
      </c>
      <c r="Q61" s="550">
        <v>0.38419966577288117</v>
      </c>
      <c r="R61" s="549">
        <v>1</v>
      </c>
      <c r="S61" s="550">
        <v>0.27989064414210979</v>
      </c>
      <c r="T61" s="550">
        <v>0.14095482850647423</v>
      </c>
      <c r="U61" s="550">
        <v>0.57915452735141593</v>
      </c>
      <c r="V61" s="549">
        <v>1</v>
      </c>
      <c r="W61" s="550">
        <v>1.075963993371788E-2</v>
      </c>
      <c r="X61" s="550">
        <v>0.98924036006628213</v>
      </c>
      <c r="Y61" s="549">
        <v>1</v>
      </c>
      <c r="Z61" s="550">
        <v>0.14000000000000001</v>
      </c>
      <c r="AA61" s="550">
        <v>0.86</v>
      </c>
      <c r="AB61" s="549">
        <v>1</v>
      </c>
      <c r="AC61" s="550">
        <v>0.6199474919720015</v>
      </c>
      <c r="AD61" s="550">
        <v>0.38005250802799856</v>
      </c>
      <c r="AE61" s="550">
        <v>0</v>
      </c>
      <c r="AF61" s="549">
        <v>1</v>
      </c>
      <c r="AG61" s="550">
        <v>0</v>
      </c>
      <c r="AH61" s="550">
        <v>1</v>
      </c>
      <c r="AI61" s="551">
        <v>1</v>
      </c>
      <c r="AJ61" s="550">
        <v>0.49276139003409219</v>
      </c>
      <c r="AK61" s="550">
        <v>0.12081753315880682</v>
      </c>
      <c r="AL61" s="550">
        <v>7.1802010310006978E-2</v>
      </c>
      <c r="AM61" s="550">
        <v>0.31461906649709398</v>
      </c>
      <c r="AN61" s="549">
        <v>1</v>
      </c>
      <c r="AO61" s="550">
        <v>0.5234814006673757</v>
      </c>
      <c r="AP61" s="550">
        <v>0.11186646094573806</v>
      </c>
      <c r="AQ61" s="550">
        <v>5.7030497519023851E-2</v>
      </c>
      <c r="AR61" s="550">
        <v>0.30762164086786237</v>
      </c>
      <c r="AS61" s="549">
        <v>1</v>
      </c>
      <c r="AT61" s="550">
        <v>0.30717486214399442</v>
      </c>
      <c r="AU61" s="550">
        <v>2.1062431899504779E-2</v>
      </c>
      <c r="AV61" s="550">
        <v>0.67176270595650089</v>
      </c>
      <c r="AW61" s="549">
        <v>1</v>
      </c>
      <c r="AX61" s="550">
        <v>8.7808155267332266E-2</v>
      </c>
      <c r="AY61" s="550">
        <v>1.5272930857516093E-2</v>
      </c>
      <c r="AZ61" s="550">
        <v>0.89691891387515155</v>
      </c>
      <c r="BA61" s="549">
        <v>0.99999999999999989</v>
      </c>
    </row>
    <row r="62" spans="1:55">
      <c r="A62" s="539">
        <v>2024</v>
      </c>
      <c r="B62" s="537">
        <v>0.50317860565995998</v>
      </c>
      <c r="C62" s="537">
        <v>0.12942604380373593</v>
      </c>
      <c r="D62" s="537">
        <v>8.5923388822559135E-2</v>
      </c>
      <c r="E62" s="537">
        <v>0.281471961713745</v>
      </c>
      <c r="F62" s="548">
        <v>1</v>
      </c>
      <c r="G62" s="537">
        <v>0.53798038653495195</v>
      </c>
      <c r="H62" s="537">
        <v>4.3858940454104871E-2</v>
      </c>
      <c r="I62" s="537">
        <v>5.6377897456914336E-2</v>
      </c>
      <c r="J62" s="537">
        <v>0.36178277555402888</v>
      </c>
      <c r="K62" s="548">
        <v>1</v>
      </c>
      <c r="L62" s="537">
        <v>0.57236345804209043</v>
      </c>
      <c r="M62" s="537">
        <v>7.0537272831372219E-2</v>
      </c>
      <c r="N62" s="537">
        <v>0.35709926912653744</v>
      </c>
      <c r="O62" s="545">
        <v>1</v>
      </c>
      <c r="P62" s="537">
        <v>0.61580033422711877</v>
      </c>
      <c r="Q62" s="537">
        <v>0.38419966577288117</v>
      </c>
      <c r="R62" s="545">
        <v>1</v>
      </c>
      <c r="S62" s="537">
        <v>0.27989064414210979</v>
      </c>
      <c r="T62" s="537">
        <v>0.14095482850647423</v>
      </c>
      <c r="U62" s="537">
        <v>0.57915452735141593</v>
      </c>
      <c r="V62" s="545">
        <v>1</v>
      </c>
      <c r="W62" s="537">
        <v>1.075963993371788E-2</v>
      </c>
      <c r="X62" s="537">
        <v>0.98924036006628213</v>
      </c>
      <c r="Y62" s="545">
        <v>1</v>
      </c>
      <c r="Z62" s="537">
        <v>0.14000000000000001</v>
      </c>
      <c r="AA62" s="537">
        <v>0.86</v>
      </c>
      <c r="AB62" s="545">
        <v>1</v>
      </c>
      <c r="AC62" s="537">
        <v>0.6199474919720015</v>
      </c>
      <c r="AD62" s="537">
        <v>0.38005250802799856</v>
      </c>
      <c r="AE62" s="537">
        <v>0</v>
      </c>
      <c r="AF62" s="545">
        <v>1</v>
      </c>
      <c r="AG62" s="537">
        <v>0</v>
      </c>
      <c r="AH62" s="537">
        <v>1</v>
      </c>
      <c r="AI62" s="547">
        <v>1</v>
      </c>
      <c r="AJ62" s="537">
        <v>0.49276139003409219</v>
      </c>
      <c r="AK62" s="537">
        <v>0.12081753315880682</v>
      </c>
      <c r="AL62" s="537">
        <v>7.1802010310006978E-2</v>
      </c>
      <c r="AM62" s="537">
        <v>0.31461906649709398</v>
      </c>
      <c r="AN62" s="546">
        <v>1</v>
      </c>
      <c r="AO62" s="537">
        <v>0.5234814006673757</v>
      </c>
      <c r="AP62" s="537">
        <v>0.11186646094573806</v>
      </c>
      <c r="AQ62" s="537">
        <v>5.7030497519023851E-2</v>
      </c>
      <c r="AR62" s="537">
        <v>0.30762164086786237</v>
      </c>
      <c r="AS62" s="546">
        <v>1</v>
      </c>
      <c r="AT62" s="537">
        <v>0.30717486214399442</v>
      </c>
      <c r="AU62" s="537">
        <v>2.1062431899504779E-2</v>
      </c>
      <c r="AV62" s="537">
        <v>0.67176270595650089</v>
      </c>
      <c r="AW62" s="545">
        <v>1</v>
      </c>
      <c r="AX62" s="537">
        <v>8.7808155267332266E-2</v>
      </c>
      <c r="AY62" s="537">
        <v>1.5272930857516093E-2</v>
      </c>
      <c r="AZ62" s="537">
        <v>0.89691891387515155</v>
      </c>
      <c r="BA62" s="545">
        <v>0.99999999999999989</v>
      </c>
    </row>
    <row r="63" spans="1:55">
      <c r="A63" s="539">
        <v>2025</v>
      </c>
      <c r="B63" s="537">
        <v>0.50317860565995998</v>
      </c>
      <c r="C63" s="537">
        <v>0.12942604380373593</v>
      </c>
      <c r="D63" s="537">
        <v>8.5923388822559135E-2</v>
      </c>
      <c r="E63" s="537">
        <v>0.281471961713745</v>
      </c>
      <c r="F63" s="542">
        <v>1</v>
      </c>
      <c r="G63" s="544">
        <v>0.53798038653495195</v>
      </c>
      <c r="H63" s="544">
        <v>4.3858940454104871E-2</v>
      </c>
      <c r="I63" s="544">
        <v>5.6377897456914336E-2</v>
      </c>
      <c r="J63" s="544">
        <v>0.36178277555402888</v>
      </c>
      <c r="K63" s="542">
        <v>1</v>
      </c>
      <c r="L63" s="542">
        <v>0.57236345804209043</v>
      </c>
      <c r="M63" s="542">
        <v>7.0537272831372219E-2</v>
      </c>
      <c r="N63" s="542">
        <v>0.35709926912653744</v>
      </c>
      <c r="O63" s="541">
        <v>1</v>
      </c>
      <c r="P63" s="542">
        <v>0.61580033422711877</v>
      </c>
      <c r="Q63" s="537">
        <v>0.38419966577288117</v>
      </c>
      <c r="R63" s="541">
        <v>1</v>
      </c>
      <c r="S63" s="542">
        <v>0.27989064414210979</v>
      </c>
      <c r="T63" s="542">
        <v>0.14095482850647423</v>
      </c>
      <c r="U63" s="542">
        <v>0.57915452735141593</v>
      </c>
      <c r="V63" s="541">
        <v>1</v>
      </c>
      <c r="W63" s="543">
        <v>1.075963993371788E-2</v>
      </c>
      <c r="X63" s="542">
        <v>0.98924036006628213</v>
      </c>
      <c r="Y63" s="541">
        <v>1</v>
      </c>
      <c r="Z63" s="542">
        <v>0.14000000000000001</v>
      </c>
      <c r="AA63" s="542">
        <v>0.86</v>
      </c>
      <c r="AB63" s="541">
        <v>1</v>
      </c>
      <c r="AC63" s="542">
        <v>0.6199474919720015</v>
      </c>
      <c r="AD63" s="542">
        <v>0.38005250802799856</v>
      </c>
      <c r="AE63" s="542">
        <v>0</v>
      </c>
      <c r="AF63" s="541">
        <v>1</v>
      </c>
      <c r="AG63" s="542">
        <v>0</v>
      </c>
      <c r="AH63" s="542">
        <v>1</v>
      </c>
      <c r="AI63" s="541">
        <v>1</v>
      </c>
      <c r="AJ63" s="542">
        <v>0.49276139003409219</v>
      </c>
      <c r="AK63" s="542">
        <v>0.12081753315880682</v>
      </c>
      <c r="AL63" s="542">
        <v>7.1802010310006978E-2</v>
      </c>
      <c r="AM63" s="542">
        <v>0.31461906649709398</v>
      </c>
      <c r="AN63" s="541">
        <v>1</v>
      </c>
      <c r="AO63" s="542">
        <v>0.5234814006673757</v>
      </c>
      <c r="AP63" s="542">
        <v>0.11186646094573806</v>
      </c>
      <c r="AQ63" s="542">
        <v>5.7030497519023851E-2</v>
      </c>
      <c r="AR63" s="542">
        <v>0.30762164086786237</v>
      </c>
      <c r="AS63" s="541">
        <v>1</v>
      </c>
      <c r="AT63" s="542">
        <v>0.30717486214399442</v>
      </c>
      <c r="AU63" s="542">
        <v>2.1062431899504779E-2</v>
      </c>
      <c r="AV63" s="542">
        <v>0.67176270595650089</v>
      </c>
      <c r="AW63" s="541">
        <v>1</v>
      </c>
      <c r="AX63" s="542">
        <v>8.7808155267332266E-2</v>
      </c>
      <c r="AY63" s="542">
        <v>1.5272930857516093E-2</v>
      </c>
      <c r="AZ63" s="542">
        <v>0.89691891387515155</v>
      </c>
      <c r="BA63" s="541">
        <v>0.99999999999999989</v>
      </c>
    </row>
    <row r="64" spans="1:55">
      <c r="BC64" s="540"/>
    </row>
    <row r="65" spans="45:56" s="537" customFormat="1">
      <c r="BD65" s="540"/>
    </row>
    <row r="66" spans="45:56" s="537" customFormat="1">
      <c r="BD66" s="540"/>
    </row>
    <row r="67" spans="45:56" s="537" customFormat="1">
      <c r="AS67" s="642"/>
      <c r="AW67" s="538"/>
      <c r="BA67" s="538"/>
      <c r="BD67" s="540"/>
    </row>
    <row r="68" spans="45:56" s="537" customFormat="1">
      <c r="AS68" s="642"/>
      <c r="AW68" s="538"/>
      <c r="BA68" s="538"/>
      <c r="BD68" s="540"/>
    </row>
    <row r="69" spans="45:56" s="537" customFormat="1">
      <c r="AS69" s="642"/>
      <c r="AT69" s="538"/>
      <c r="AW69" s="538"/>
      <c r="AX69" s="538"/>
      <c r="BA69" s="538"/>
      <c r="BB69" s="538"/>
    </row>
    <row r="70" spans="45:56" s="537" customFormat="1">
      <c r="AS70" s="642"/>
      <c r="AT70" s="538"/>
      <c r="AW70" s="538"/>
      <c r="AX70" s="538"/>
      <c r="BA70" s="538"/>
      <c r="BB70" s="538"/>
    </row>
    <row r="71" spans="45:56" s="537" customFormat="1">
      <c r="AS71" s="642"/>
      <c r="AT71" s="538"/>
      <c r="AW71" s="538"/>
      <c r="AX71" s="538"/>
      <c r="BA71" s="538"/>
      <c r="BB71" s="538"/>
    </row>
    <row r="72" spans="45:56" s="537" customFormat="1">
      <c r="AS72" s="642"/>
      <c r="AT72" s="538"/>
      <c r="AW72" s="538"/>
      <c r="AX72" s="538"/>
      <c r="BA72" s="538"/>
      <c r="BB72" s="538"/>
    </row>
    <row r="73" spans="45:56" s="537" customFormat="1">
      <c r="AS73" s="642"/>
      <c r="AT73" s="538"/>
      <c r="AW73" s="538"/>
      <c r="AX73" s="538"/>
      <c r="BA73" s="538"/>
      <c r="BB73" s="538"/>
    </row>
    <row r="74" spans="45:56" s="537" customFormat="1">
      <c r="AS74" s="642"/>
      <c r="AT74" s="538"/>
      <c r="AW74" s="538"/>
      <c r="AX74" s="538"/>
      <c r="BA74" s="538"/>
      <c r="BB74" s="538"/>
    </row>
    <row r="75" spans="45:56" s="537" customFormat="1">
      <c r="AS75" s="642"/>
      <c r="AT75" s="538"/>
      <c r="AW75" s="538"/>
      <c r="AX75" s="538"/>
      <c r="BA75" s="538"/>
      <c r="BB75" s="538"/>
    </row>
    <row r="76" spans="45:56" s="537" customFormat="1">
      <c r="AS76" s="642"/>
      <c r="AT76" s="538"/>
      <c r="AW76" s="538"/>
      <c r="AX76" s="538"/>
      <c r="BA76" s="538"/>
      <c r="BB76" s="538"/>
    </row>
    <row r="77" spans="45:56" s="537" customFormat="1">
      <c r="AS77" s="642"/>
      <c r="AT77" s="538"/>
      <c r="AW77" s="538"/>
      <c r="AX77" s="538"/>
      <c r="BA77" s="538"/>
      <c r="BB77" s="538"/>
    </row>
  </sheetData>
  <mergeCells count="2">
    <mergeCell ref="B2:T2"/>
    <mergeCell ref="U2:Y2"/>
  </mergeCells>
  <printOptions headings="1"/>
  <pageMargins left="0" right="0" top="0.2" bottom="0" header="0.5" footer="0.5"/>
  <pageSetup fitToWidth="2"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2:M15"/>
  <sheetViews>
    <sheetView showGridLines="0" showRowColHeaders="0" workbookViewId="0">
      <selection activeCell="B3" sqref="B3"/>
    </sheetView>
  </sheetViews>
  <sheetFormatPr defaultRowHeight="12.75"/>
  <cols>
    <col min="1" max="1" width="6.28515625" customWidth="1"/>
  </cols>
  <sheetData>
    <row r="2" spans="1:13" ht="15.75">
      <c r="A2" s="372" t="s">
        <v>443</v>
      </c>
      <c r="L2" s="864" t="s">
        <v>444</v>
      </c>
      <c r="M2" s="864"/>
    </row>
    <row r="5" spans="1:13" ht="15.75">
      <c r="A5" s="370" t="s">
        <v>440</v>
      </c>
    </row>
    <row r="6" spans="1:13" ht="15.75">
      <c r="A6" s="370" t="s">
        <v>441</v>
      </c>
    </row>
    <row r="11" spans="1:13" ht="15.75">
      <c r="A11" s="370" t="s">
        <v>478</v>
      </c>
      <c r="B11" s="369"/>
      <c r="C11" s="369"/>
      <c r="D11" s="369"/>
      <c r="E11" s="369"/>
      <c r="F11" s="369"/>
      <c r="G11" s="369"/>
      <c r="H11" s="369"/>
      <c r="I11" s="369"/>
      <c r="J11" s="369"/>
    </row>
    <row r="12" spans="1:13" ht="14.25" customHeight="1">
      <c r="A12" s="370" t="s">
        <v>442</v>
      </c>
      <c r="B12" s="369"/>
      <c r="C12" s="369"/>
      <c r="D12" s="369"/>
      <c r="E12" s="369"/>
      <c r="F12" s="369"/>
      <c r="G12" s="369"/>
      <c r="H12" s="369"/>
      <c r="I12" s="369"/>
      <c r="J12" s="369"/>
    </row>
    <row r="13" spans="1:13" ht="16.5" customHeight="1">
      <c r="A13" s="862" t="s">
        <v>445</v>
      </c>
      <c r="B13" s="863"/>
      <c r="C13" s="863"/>
      <c r="D13" s="863"/>
      <c r="E13" s="863"/>
      <c r="F13" s="863"/>
      <c r="G13" s="863"/>
      <c r="H13" s="863"/>
      <c r="I13" s="863"/>
      <c r="J13" s="863"/>
      <c r="K13" s="802"/>
    </row>
    <row r="14" spans="1:13" ht="13.5" customHeight="1">
      <c r="A14" s="863"/>
      <c r="B14" s="863"/>
      <c r="C14" s="863"/>
      <c r="D14" s="863"/>
      <c r="E14" s="863"/>
      <c r="F14" s="863"/>
      <c r="G14" s="863"/>
      <c r="H14" s="863"/>
      <c r="I14" s="863"/>
      <c r="J14" s="863"/>
      <c r="K14" s="802"/>
    </row>
    <row r="15" spans="1:13" ht="13.5" customHeight="1">
      <c r="A15" s="371"/>
      <c r="B15" s="371"/>
      <c r="C15" s="371"/>
      <c r="D15" s="371"/>
      <c r="E15" s="371"/>
      <c r="F15" s="371"/>
      <c r="G15" s="371"/>
      <c r="H15" s="371"/>
      <c r="I15" s="371"/>
      <c r="J15" s="371"/>
    </row>
  </sheetData>
  <mergeCells count="2">
    <mergeCell ref="A13:K14"/>
    <mergeCell ref="L2:M2"/>
  </mergeCells>
  <hyperlinks>
    <hyperlink ref="L2:M2" location="Main!A1" display="Return to Main"/>
  </hyperlinks>
  <pageMargins left="0.7" right="0.7" top="0.75" bottom="0.75" header="0.3" footer="0.3"/>
  <pageSetup scale="78"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B5:CR16384"/>
  <sheetViews>
    <sheetView topLeftCell="A2" workbookViewId="0">
      <selection activeCell="A3" sqref="A3"/>
    </sheetView>
  </sheetViews>
  <sheetFormatPr defaultRowHeight="12.75"/>
  <cols>
    <col min="2" max="2" width="4.42578125" bestFit="1" customWidth="1"/>
    <col min="3" max="3" width="96.7109375" customWidth="1"/>
    <col min="4" max="4" width="17.7109375" customWidth="1"/>
  </cols>
  <sheetData>
    <row r="5" spans="2:96">
      <c r="B5" s="125" t="s">
        <v>711</v>
      </c>
      <c r="C5" s="125"/>
    </row>
    <row r="6" spans="2:96">
      <c r="B6">
        <v>1</v>
      </c>
      <c r="BI6">
        <f>BH10*(BH10/BG10)</f>
        <v>1.3067266650847711</v>
      </c>
    </row>
    <row r="9" spans="2:96">
      <c r="B9" t="s">
        <v>711</v>
      </c>
      <c r="C9" s="650" t="s">
        <v>290</v>
      </c>
      <c r="D9" s="650" t="s">
        <v>712</v>
      </c>
      <c r="E9" s="651">
        <v>1970</v>
      </c>
      <c r="F9" s="651">
        <v>1971</v>
      </c>
      <c r="G9" s="651">
        <v>1972</v>
      </c>
      <c r="H9" s="651">
        <v>1973</v>
      </c>
      <c r="I9" s="651">
        <v>1974</v>
      </c>
      <c r="J9" s="651">
        <v>1975</v>
      </c>
      <c r="K9" s="651">
        <v>1976</v>
      </c>
      <c r="L9" s="651" t="s">
        <v>1</v>
      </c>
      <c r="M9" s="651">
        <v>1977</v>
      </c>
      <c r="N9" s="651">
        <v>1978</v>
      </c>
      <c r="O9" s="651">
        <v>1979</v>
      </c>
      <c r="P9" s="651">
        <v>1980</v>
      </c>
      <c r="Q9" s="651">
        <v>1981</v>
      </c>
      <c r="R9" s="651">
        <v>1982</v>
      </c>
      <c r="S9" s="651">
        <v>1983</v>
      </c>
      <c r="T9" s="651">
        <v>1984</v>
      </c>
      <c r="U9" s="651">
        <v>1985</v>
      </c>
      <c r="V9" s="651">
        <v>1986</v>
      </c>
      <c r="W9" s="651">
        <v>1987</v>
      </c>
      <c r="X9" s="651">
        <v>1988</v>
      </c>
      <c r="Y9" s="651">
        <v>1989</v>
      </c>
      <c r="Z9" s="651">
        <v>1990</v>
      </c>
      <c r="AA9" s="651">
        <v>1991</v>
      </c>
      <c r="AB9" s="651">
        <v>1992</v>
      </c>
      <c r="AC9" s="651">
        <v>1993</v>
      </c>
      <c r="AD9" s="651">
        <v>1994</v>
      </c>
      <c r="AE9" s="651">
        <v>1995</v>
      </c>
      <c r="AF9" s="651">
        <v>1996</v>
      </c>
      <c r="AG9" s="651">
        <v>1997</v>
      </c>
      <c r="AH9" s="651">
        <v>1998</v>
      </c>
      <c r="AI9" s="651">
        <v>1999</v>
      </c>
      <c r="AJ9" s="651">
        <v>2000</v>
      </c>
      <c r="AK9" s="651">
        <v>2001</v>
      </c>
      <c r="AL9" s="651">
        <v>2002</v>
      </c>
      <c r="AM9" s="651">
        <v>2003</v>
      </c>
      <c r="AN9" s="651">
        <v>2004</v>
      </c>
      <c r="AO9" s="651">
        <v>2005</v>
      </c>
      <c r="AP9" s="651">
        <v>2006</v>
      </c>
      <c r="AQ9" s="651">
        <v>2007</v>
      </c>
      <c r="AR9" s="651">
        <v>2008</v>
      </c>
      <c r="AS9" s="651">
        <v>2009</v>
      </c>
      <c r="AT9" s="651">
        <v>2010</v>
      </c>
      <c r="AU9" s="651">
        <v>2011</v>
      </c>
      <c r="AV9" s="651">
        <v>2012</v>
      </c>
      <c r="AW9" s="651">
        <v>2013</v>
      </c>
      <c r="AX9" s="651">
        <v>2014</v>
      </c>
      <c r="AY9" s="651">
        <v>2015</v>
      </c>
      <c r="AZ9" s="651">
        <v>2016</v>
      </c>
      <c r="BA9" s="651">
        <v>2017</v>
      </c>
      <c r="BB9" s="651">
        <v>2018</v>
      </c>
      <c r="BC9" s="651">
        <v>2019</v>
      </c>
      <c r="BD9" s="651">
        <v>2020</v>
      </c>
      <c r="BE9" s="651">
        <v>2021</v>
      </c>
      <c r="BF9" s="651">
        <v>2022</v>
      </c>
      <c r="BG9" s="651">
        <v>2023</v>
      </c>
      <c r="BH9" s="651">
        <v>2024</v>
      </c>
      <c r="BI9" s="651">
        <v>2025</v>
      </c>
      <c r="BJ9" s="651">
        <v>2026</v>
      </c>
      <c r="BK9" s="651">
        <v>2027</v>
      </c>
      <c r="BL9" s="651">
        <v>2028</v>
      </c>
      <c r="BM9" s="651">
        <v>2029</v>
      </c>
      <c r="BN9" s="651">
        <v>2030</v>
      </c>
      <c r="BO9" s="651">
        <v>2031</v>
      </c>
      <c r="BP9" s="651">
        <v>2032</v>
      </c>
      <c r="BQ9" s="651">
        <v>2033</v>
      </c>
      <c r="BR9" s="651">
        <v>2034</v>
      </c>
      <c r="BS9" s="651">
        <v>2035</v>
      </c>
      <c r="BT9" s="651">
        <v>2036</v>
      </c>
      <c r="BU9" s="651">
        <v>2037</v>
      </c>
      <c r="BV9" s="651">
        <v>2038</v>
      </c>
      <c r="BW9" s="651">
        <v>2039</v>
      </c>
      <c r="BX9" s="651">
        <v>2040</v>
      </c>
      <c r="BY9" s="651">
        <v>2041</v>
      </c>
      <c r="BZ9" s="651">
        <v>2042</v>
      </c>
      <c r="CA9" s="651">
        <v>2043</v>
      </c>
      <c r="CB9" s="651">
        <v>2044</v>
      </c>
      <c r="CC9" s="651">
        <v>2045</v>
      </c>
      <c r="CD9" s="651">
        <v>2046</v>
      </c>
      <c r="CE9" s="651">
        <v>2047</v>
      </c>
      <c r="CF9" s="651">
        <v>2048</v>
      </c>
      <c r="CG9" s="651">
        <v>2049</v>
      </c>
      <c r="CH9" s="651">
        <v>2050</v>
      </c>
      <c r="CI9" s="651">
        <v>2051</v>
      </c>
      <c r="CJ9" s="651">
        <v>2052</v>
      </c>
      <c r="CK9" s="651">
        <v>2053</v>
      </c>
      <c r="CL9" s="651">
        <v>2054</v>
      </c>
      <c r="CM9" s="651">
        <v>2055</v>
      </c>
      <c r="CN9" s="651">
        <v>2056</v>
      </c>
      <c r="CO9" s="651">
        <v>2057</v>
      </c>
      <c r="CP9" s="651">
        <v>2058</v>
      </c>
      <c r="CQ9" s="651">
        <v>2059</v>
      </c>
      <c r="CR9" s="651">
        <v>2060</v>
      </c>
    </row>
    <row r="10" spans="2:96" ht="15.95" customHeight="1">
      <c r="B10" t="str">
        <f>IF('Multi Appn'!B12="","",1)</f>
        <v/>
      </c>
      <c r="C10" s="652" t="s">
        <v>158</v>
      </c>
      <c r="D10" s="653" t="s">
        <v>67</v>
      </c>
      <c r="E10">
        <v>0.19152097949679342</v>
      </c>
      <c r="F10">
        <v>0.20023518406389754</v>
      </c>
      <c r="G10">
        <v>0.20790419161354481</v>
      </c>
      <c r="H10">
        <v>0.21655300598466828</v>
      </c>
      <c r="I10">
        <v>0.22904811442998363</v>
      </c>
      <c r="J10">
        <v>0.24922725331126525</v>
      </c>
      <c r="K10">
        <v>0.26565132930447766</v>
      </c>
      <c r="L10">
        <v>0.27510851662771707</v>
      </c>
      <c r="M10">
        <v>0.28550761855624479</v>
      </c>
      <c r="N10">
        <v>0.30492213661806944</v>
      </c>
      <c r="O10">
        <v>0.33151134693116513</v>
      </c>
      <c r="P10">
        <v>0.3706296858690426</v>
      </c>
      <c r="Q10">
        <v>0.41362272942985157</v>
      </c>
      <c r="R10">
        <v>0.47277077973832038</v>
      </c>
      <c r="S10">
        <v>0.51532014991476927</v>
      </c>
      <c r="T10">
        <v>0.5565457619079508</v>
      </c>
      <c r="U10">
        <v>0.57546831781282115</v>
      </c>
      <c r="V10">
        <v>0.59158143071158009</v>
      </c>
      <c r="W10">
        <v>0.60755412934079278</v>
      </c>
      <c r="X10">
        <v>0.62578075322101656</v>
      </c>
      <c r="Y10">
        <v>0.65206354485629925</v>
      </c>
      <c r="Z10">
        <v>0.67814608665055121</v>
      </c>
      <c r="AA10">
        <v>0.70730636837652494</v>
      </c>
      <c r="AB10">
        <v>0.72711094669106768</v>
      </c>
      <c r="AC10">
        <v>0.74674294225172644</v>
      </c>
      <c r="AD10">
        <v>0.76167780109676098</v>
      </c>
      <c r="AE10">
        <v>0.77614967931759937</v>
      </c>
      <c r="AF10">
        <v>0.79167267290395127</v>
      </c>
      <c r="AG10">
        <v>0.8059227810162225</v>
      </c>
      <c r="AH10">
        <v>0.81156424048333597</v>
      </c>
      <c r="AI10">
        <v>0.8180567544072026</v>
      </c>
      <c r="AJ10">
        <v>0.82950954896890361</v>
      </c>
      <c r="AK10">
        <v>0.84444072085034383</v>
      </c>
      <c r="AL10">
        <v>0.85119624661714655</v>
      </c>
      <c r="AM10">
        <v>0.85970820908331802</v>
      </c>
      <c r="AN10">
        <v>0.87690237326498444</v>
      </c>
      <c r="AO10">
        <v>0.90145563971640397</v>
      </c>
      <c r="AP10">
        <v>0.92940076454761256</v>
      </c>
      <c r="AQ10">
        <v>0.95449458519039809</v>
      </c>
      <c r="AR10">
        <v>0.9774024552349676</v>
      </c>
      <c r="AS10">
        <v>0.99206349206349209</v>
      </c>
      <c r="AT10">
        <v>1</v>
      </c>
      <c r="AU10">
        <v>1.02</v>
      </c>
      <c r="AV10">
        <v>1.0383599999999999</v>
      </c>
      <c r="AW10">
        <v>1.0539353999999999</v>
      </c>
      <c r="AX10">
        <v>1.0697444309999999</v>
      </c>
      <c r="AY10">
        <v>1.0815116197409997</v>
      </c>
      <c r="AZ10">
        <v>1.0944897591778917</v>
      </c>
      <c r="BA10">
        <v>1.1130960850839158</v>
      </c>
      <c r="BB10">
        <v>1.137584198955762</v>
      </c>
      <c r="BC10">
        <v>1.1603358829348773</v>
      </c>
      <c r="BD10">
        <v>1.183542600593575</v>
      </c>
      <c r="BE10">
        <v>1.2072134526054463</v>
      </c>
      <c r="BF10">
        <v>1.2313577216575553</v>
      </c>
      <c r="BG10">
        <v>1.2559848760907064</v>
      </c>
      <c r="BH10">
        <v>1.2811045736125206</v>
      </c>
      <c r="BI10">
        <v>1.3067266650847711</v>
      </c>
      <c r="BJ10">
        <f>(BI10/BH10)*BI10</f>
        <v>1.3328611983864664</v>
      </c>
      <c r="BK10">
        <f t="shared" ref="BJ10:CR17" si="0">(BJ10/BI10)*BJ10</f>
        <v>1.3595184223541958</v>
      </c>
      <c r="BL10">
        <f t="shared" si="0"/>
        <v>1.3867087908012798</v>
      </c>
      <c r="BM10">
        <f t="shared" si="0"/>
        <v>1.4144429666173055</v>
      </c>
      <c r="BN10">
        <f t="shared" si="0"/>
        <v>1.4427318259496515</v>
      </c>
      <c r="BO10">
        <f t="shared" si="0"/>
        <v>1.4715864624686446</v>
      </c>
      <c r="BP10">
        <f t="shared" si="0"/>
        <v>1.5010181917180174</v>
      </c>
      <c r="BQ10">
        <f t="shared" si="0"/>
        <v>1.5310385555523778</v>
      </c>
      <c r="BR10">
        <f t="shared" si="0"/>
        <v>1.5616593266634253</v>
      </c>
      <c r="BS10">
        <f t="shared" si="0"/>
        <v>1.5928925131966938</v>
      </c>
      <c r="BT10">
        <f t="shared" si="0"/>
        <v>1.6247503634606277</v>
      </c>
      <c r="BU10">
        <f t="shared" si="0"/>
        <v>1.6572453707298402</v>
      </c>
      <c r="BV10">
        <f t="shared" si="0"/>
        <v>1.6903902781444371</v>
      </c>
      <c r="BW10">
        <f t="shared" si="0"/>
        <v>1.7241980837073259</v>
      </c>
      <c r="BX10">
        <f t="shared" si="0"/>
        <v>1.7586820453814724</v>
      </c>
      <c r="BY10">
        <f t="shared" si="0"/>
        <v>1.793855686289102</v>
      </c>
      <c r="BZ10">
        <f t="shared" si="0"/>
        <v>1.829732800014884</v>
      </c>
      <c r="CA10">
        <f t="shared" si="0"/>
        <v>1.8663274560151817</v>
      </c>
      <c r="CB10">
        <f t="shared" si="0"/>
        <v>1.9036540051354853</v>
      </c>
      <c r="CC10">
        <f t="shared" si="0"/>
        <v>1.9417270852381951</v>
      </c>
      <c r="CD10">
        <f t="shared" si="0"/>
        <v>1.9805616269429591</v>
      </c>
      <c r="CE10">
        <f t="shared" si="0"/>
        <v>2.0201728594818182</v>
      </c>
      <c r="CF10">
        <f t="shared" si="0"/>
        <v>2.0605763166714546</v>
      </c>
      <c r="CG10">
        <f t="shared" si="0"/>
        <v>2.1017878430048835</v>
      </c>
      <c r="CH10">
        <f t="shared" si="0"/>
        <v>2.1438235998649811</v>
      </c>
      <c r="CI10">
        <f t="shared" si="0"/>
        <v>2.1867000718622807</v>
      </c>
      <c r="CJ10">
        <f t="shared" si="0"/>
        <v>2.2304340732995263</v>
      </c>
      <c r="CK10">
        <f t="shared" si="0"/>
        <v>2.2750427547655168</v>
      </c>
      <c r="CL10">
        <f t="shared" si="0"/>
        <v>2.320543609860827</v>
      </c>
      <c r="CM10">
        <f t="shared" si="0"/>
        <v>2.3669544820580435</v>
      </c>
      <c r="CN10">
        <f t="shared" si="0"/>
        <v>2.4142935716992042</v>
      </c>
      <c r="CO10">
        <f t="shared" si="0"/>
        <v>2.4625794431331882</v>
      </c>
      <c r="CP10">
        <f t="shared" si="0"/>
        <v>2.5118310319958521</v>
      </c>
      <c r="CQ10">
        <f t="shared" si="0"/>
        <v>2.5620676526357693</v>
      </c>
      <c r="CR10">
        <f t="shared" si="0"/>
        <v>2.6133090056884849</v>
      </c>
    </row>
    <row r="11" spans="2:96" ht="15.95" customHeight="1">
      <c r="B11" t="str">
        <f>IF('Multi Appn'!C12="","",1)</f>
        <v/>
      </c>
      <c r="C11" s="652" t="s">
        <v>298</v>
      </c>
      <c r="D11" s="654" t="s">
        <v>125</v>
      </c>
      <c r="E11">
        <v>0.19447868427676113</v>
      </c>
      <c r="F11">
        <v>0.21137888194041166</v>
      </c>
      <c r="G11">
        <v>0.22393478752767212</v>
      </c>
      <c r="H11">
        <v>0.23636316823545794</v>
      </c>
      <c r="I11">
        <v>0.26415947681994778</v>
      </c>
      <c r="J11">
        <v>0.30674198448332335</v>
      </c>
      <c r="K11">
        <v>0.31600559241471976</v>
      </c>
      <c r="L11">
        <v>0.32093527965638941</v>
      </c>
      <c r="M11">
        <v>0.32992146748676826</v>
      </c>
      <c r="N11">
        <v>0.35525943618975209</v>
      </c>
      <c r="O11">
        <v>0.38833408969901795</v>
      </c>
      <c r="P11">
        <v>0.42945866979814407</v>
      </c>
      <c r="Q11">
        <v>0.47502423466372717</v>
      </c>
      <c r="R11">
        <v>0.51112607649817043</v>
      </c>
      <c r="S11">
        <v>0.53617125424658074</v>
      </c>
      <c r="T11">
        <v>0.55654576190795091</v>
      </c>
      <c r="U11">
        <v>0.57546831781282126</v>
      </c>
      <c r="V11">
        <v>0.5915814307115802</v>
      </c>
      <c r="W11">
        <v>0.60755412934079289</v>
      </c>
      <c r="X11">
        <v>0.62578075322101667</v>
      </c>
      <c r="Y11">
        <v>0.65206354485629936</v>
      </c>
      <c r="Z11">
        <v>0.67814608665055143</v>
      </c>
      <c r="AA11">
        <v>0.70730636837652505</v>
      </c>
      <c r="AB11">
        <v>0.72711094669106779</v>
      </c>
      <c r="AC11">
        <v>0.74674294225172655</v>
      </c>
      <c r="AD11">
        <v>0.76167780109676109</v>
      </c>
      <c r="AE11">
        <v>0.77614967931759959</v>
      </c>
      <c r="AF11">
        <v>0.7916726729039516</v>
      </c>
      <c r="AG11">
        <v>0.80592278101622283</v>
      </c>
      <c r="AH11">
        <v>0.8115642404833362</v>
      </c>
      <c r="AI11">
        <v>0.81805675440720282</v>
      </c>
      <c r="AJ11">
        <v>0.82950954896890361</v>
      </c>
      <c r="AK11">
        <v>0.84444072085034383</v>
      </c>
      <c r="AL11">
        <v>0.85119624661714666</v>
      </c>
      <c r="AM11">
        <v>0.85970820908331824</v>
      </c>
      <c r="AN11">
        <v>0.87690237326498455</v>
      </c>
      <c r="AO11">
        <v>0.90145563971640408</v>
      </c>
      <c r="AP11">
        <v>0.92940076454761256</v>
      </c>
      <c r="AQ11">
        <v>0.95449458519039798</v>
      </c>
      <c r="AR11">
        <v>0.97740245523496749</v>
      </c>
      <c r="AS11">
        <v>0.99206349206349198</v>
      </c>
      <c r="AT11">
        <v>1</v>
      </c>
      <c r="AU11">
        <v>1.02</v>
      </c>
      <c r="AV11">
        <v>1.0383599999999999</v>
      </c>
      <c r="AW11">
        <v>1.0539353999999999</v>
      </c>
      <c r="AX11">
        <v>1.0697444309999997</v>
      </c>
      <c r="AY11">
        <v>1.0815116197409995</v>
      </c>
      <c r="AZ11">
        <v>1.0944897591778917</v>
      </c>
      <c r="BA11">
        <v>1.1130960850839156</v>
      </c>
      <c r="BB11">
        <v>1.1375841989557618</v>
      </c>
      <c r="BC11">
        <v>1.1603358829348771</v>
      </c>
      <c r="BD11">
        <v>1.1835426005935747</v>
      </c>
      <c r="BE11">
        <v>1.2072134526054461</v>
      </c>
      <c r="BF11">
        <v>1.2313577216575551</v>
      </c>
      <c r="BG11">
        <v>1.2559848760907062</v>
      </c>
      <c r="BH11">
        <v>1.2811045736125204</v>
      </c>
      <c r="BI11">
        <v>1.3067266650847709</v>
      </c>
      <c r="BJ11">
        <f t="shared" si="0"/>
        <v>1.3328611983864662</v>
      </c>
      <c r="BK11">
        <f t="shared" si="0"/>
        <v>1.3595184223541956</v>
      </c>
      <c r="BL11">
        <f t="shared" si="0"/>
        <v>1.3867087908012796</v>
      </c>
      <c r="BM11">
        <f t="shared" si="0"/>
        <v>1.4144429666173053</v>
      </c>
      <c r="BN11">
        <f t="shared" si="0"/>
        <v>1.4427318259496513</v>
      </c>
      <c r="BO11">
        <f t="shared" si="0"/>
        <v>1.4715864624686443</v>
      </c>
      <c r="BP11">
        <f t="shared" si="0"/>
        <v>1.5010181917180172</v>
      </c>
      <c r="BQ11">
        <f t="shared" si="0"/>
        <v>1.5310385555523776</v>
      </c>
      <c r="BR11">
        <f t="shared" si="0"/>
        <v>1.5616593266634251</v>
      </c>
      <c r="BS11">
        <f t="shared" si="0"/>
        <v>1.5928925131966936</v>
      </c>
      <c r="BT11">
        <f t="shared" si="0"/>
        <v>1.6247503634606275</v>
      </c>
      <c r="BU11">
        <f t="shared" si="0"/>
        <v>1.65724537072984</v>
      </c>
      <c r="BV11">
        <f t="shared" si="0"/>
        <v>1.6903902781444369</v>
      </c>
      <c r="BW11">
        <f t="shared" si="0"/>
        <v>1.7241980837073256</v>
      </c>
      <c r="BX11">
        <f t="shared" si="0"/>
        <v>1.7586820453814722</v>
      </c>
      <c r="BY11">
        <f t="shared" si="0"/>
        <v>1.7938556862891017</v>
      </c>
      <c r="BZ11">
        <f t="shared" si="0"/>
        <v>1.8297328000148838</v>
      </c>
      <c r="CA11">
        <f t="shared" si="0"/>
        <v>1.8663274560151815</v>
      </c>
      <c r="CB11">
        <f t="shared" si="0"/>
        <v>1.9036540051354851</v>
      </c>
      <c r="CC11">
        <f t="shared" si="0"/>
        <v>1.9417270852381949</v>
      </c>
      <c r="CD11">
        <f t="shared" si="0"/>
        <v>1.9805616269429589</v>
      </c>
      <c r="CE11">
        <f t="shared" si="0"/>
        <v>2.0201728594818182</v>
      </c>
      <c r="CF11">
        <f t="shared" si="0"/>
        <v>2.0605763166714546</v>
      </c>
      <c r="CG11">
        <f t="shared" si="0"/>
        <v>2.1017878430048835</v>
      </c>
      <c r="CH11">
        <f t="shared" si="0"/>
        <v>2.1438235998649811</v>
      </c>
      <c r="CI11">
        <f t="shared" si="0"/>
        <v>2.1867000718622807</v>
      </c>
      <c r="CJ11">
        <f t="shared" si="0"/>
        <v>2.2304340732995263</v>
      </c>
      <c r="CK11">
        <f t="shared" si="0"/>
        <v>2.2750427547655168</v>
      </c>
      <c r="CL11">
        <f t="shared" si="0"/>
        <v>2.320543609860827</v>
      </c>
      <c r="CM11">
        <f t="shared" si="0"/>
        <v>2.3669544820580435</v>
      </c>
      <c r="CN11">
        <f t="shared" si="0"/>
        <v>2.4142935716992042</v>
      </c>
      <c r="CO11">
        <f t="shared" si="0"/>
        <v>2.4625794431331882</v>
      </c>
      <c r="CP11">
        <f t="shared" si="0"/>
        <v>2.5118310319958521</v>
      </c>
      <c r="CQ11">
        <f t="shared" si="0"/>
        <v>2.5620676526357693</v>
      </c>
      <c r="CR11">
        <f t="shared" si="0"/>
        <v>2.6133090056884849</v>
      </c>
    </row>
    <row r="12" spans="2:96" ht="15.95" customHeight="1">
      <c r="B12" t="str">
        <f>IF('Multi Appn'!D12="","",1)</f>
        <v/>
      </c>
      <c r="C12" s="652" t="s">
        <v>262</v>
      </c>
      <c r="D12" s="654" t="s">
        <v>126</v>
      </c>
      <c r="E12">
        <v>0.19447868427676113</v>
      </c>
      <c r="F12">
        <v>0.21137888194041166</v>
      </c>
      <c r="G12">
        <v>0.22393478752767212</v>
      </c>
      <c r="H12">
        <v>0.23636316823545794</v>
      </c>
      <c r="I12">
        <v>0.26415947681994778</v>
      </c>
      <c r="J12">
        <v>0.30674198448332335</v>
      </c>
      <c r="K12">
        <v>0.31600559241471976</v>
      </c>
      <c r="L12">
        <v>0.32093527965638941</v>
      </c>
      <c r="M12">
        <v>0.32992146748676826</v>
      </c>
      <c r="N12">
        <v>0.35525943618975209</v>
      </c>
      <c r="O12">
        <v>0.38833408969901795</v>
      </c>
      <c r="P12">
        <v>0.42945866979814407</v>
      </c>
      <c r="Q12">
        <v>0.47502423466372717</v>
      </c>
      <c r="R12">
        <v>0.51112607649817043</v>
      </c>
      <c r="S12">
        <v>0.53617125424658074</v>
      </c>
      <c r="T12">
        <v>0.55654576190795091</v>
      </c>
      <c r="U12">
        <v>0.57546831781282126</v>
      </c>
      <c r="V12">
        <v>0.5915814307115802</v>
      </c>
      <c r="W12">
        <v>0.60755412934079289</v>
      </c>
      <c r="X12">
        <v>0.62578075322101667</v>
      </c>
      <c r="Y12">
        <v>0.65206354485629936</v>
      </c>
      <c r="Z12">
        <v>0.67814608665055143</v>
      </c>
      <c r="AA12">
        <v>0.70730636837652505</v>
      </c>
      <c r="AB12">
        <v>0.72711094669106779</v>
      </c>
      <c r="AC12">
        <v>0.74674294225172655</v>
      </c>
      <c r="AD12">
        <v>0.76167780109676109</v>
      </c>
      <c r="AE12">
        <v>0.77614967931759959</v>
      </c>
      <c r="AF12">
        <v>0.7916726729039516</v>
      </c>
      <c r="AG12">
        <v>0.80592278101622283</v>
      </c>
      <c r="AH12">
        <v>0.8115642404833362</v>
      </c>
      <c r="AI12">
        <v>0.81805675440720282</v>
      </c>
      <c r="AJ12">
        <v>0.82950954896890361</v>
      </c>
      <c r="AK12">
        <v>0.84444072085034383</v>
      </c>
      <c r="AL12">
        <v>0.85119624661714666</v>
      </c>
      <c r="AM12">
        <v>0.85970820908331824</v>
      </c>
      <c r="AN12">
        <v>0.87690237326498455</v>
      </c>
      <c r="AO12">
        <v>0.90145563971640408</v>
      </c>
      <c r="AP12">
        <v>0.92940076454761256</v>
      </c>
      <c r="AQ12">
        <v>0.95449458519039798</v>
      </c>
      <c r="AR12">
        <v>0.97740245523496749</v>
      </c>
      <c r="AS12">
        <v>0.99206349206349198</v>
      </c>
      <c r="AT12">
        <v>1</v>
      </c>
      <c r="AU12">
        <v>1.02</v>
      </c>
      <c r="AV12">
        <v>1.0383599999999999</v>
      </c>
      <c r="AW12">
        <v>1.0539353999999999</v>
      </c>
      <c r="AX12">
        <v>1.0697444309999997</v>
      </c>
      <c r="AY12">
        <v>1.0815116197409995</v>
      </c>
      <c r="AZ12">
        <v>1.0944897591778917</v>
      </c>
      <c r="BA12">
        <v>1.1130960850839156</v>
      </c>
      <c r="BB12">
        <v>1.1375841989557618</v>
      </c>
      <c r="BC12">
        <v>1.1603358829348771</v>
      </c>
      <c r="BD12">
        <v>1.1835426005935747</v>
      </c>
      <c r="BE12">
        <v>1.2072134526054461</v>
      </c>
      <c r="BF12">
        <v>1.2313577216575551</v>
      </c>
      <c r="BG12">
        <v>1.2559848760907062</v>
      </c>
      <c r="BH12">
        <v>1.2811045736125204</v>
      </c>
      <c r="BI12">
        <v>1.3067266650847709</v>
      </c>
      <c r="BJ12">
        <f t="shared" si="0"/>
        <v>1.3328611983864662</v>
      </c>
      <c r="BK12">
        <f t="shared" si="0"/>
        <v>1.3595184223541956</v>
      </c>
      <c r="BL12">
        <f t="shared" si="0"/>
        <v>1.3867087908012796</v>
      </c>
      <c r="BM12">
        <f t="shared" si="0"/>
        <v>1.4144429666173053</v>
      </c>
      <c r="BN12">
        <f t="shared" si="0"/>
        <v>1.4427318259496513</v>
      </c>
      <c r="BO12">
        <f t="shared" si="0"/>
        <v>1.4715864624686443</v>
      </c>
      <c r="BP12">
        <f t="shared" si="0"/>
        <v>1.5010181917180172</v>
      </c>
      <c r="BQ12">
        <f t="shared" si="0"/>
        <v>1.5310385555523776</v>
      </c>
      <c r="BR12">
        <f t="shared" si="0"/>
        <v>1.5616593266634251</v>
      </c>
      <c r="BS12">
        <f t="shared" si="0"/>
        <v>1.5928925131966936</v>
      </c>
      <c r="BT12">
        <f t="shared" si="0"/>
        <v>1.6247503634606275</v>
      </c>
      <c r="BU12">
        <f t="shared" si="0"/>
        <v>1.65724537072984</v>
      </c>
      <c r="BV12">
        <f t="shared" si="0"/>
        <v>1.6903902781444369</v>
      </c>
      <c r="BW12">
        <f t="shared" si="0"/>
        <v>1.7241980837073256</v>
      </c>
      <c r="BX12">
        <f t="shared" si="0"/>
        <v>1.7586820453814722</v>
      </c>
      <c r="BY12">
        <f t="shared" si="0"/>
        <v>1.7938556862891017</v>
      </c>
      <c r="BZ12">
        <f t="shared" si="0"/>
        <v>1.8297328000148838</v>
      </c>
      <c r="CA12">
        <f t="shared" si="0"/>
        <v>1.8663274560151815</v>
      </c>
      <c r="CB12">
        <f t="shared" si="0"/>
        <v>1.9036540051354851</v>
      </c>
      <c r="CC12">
        <f t="shared" si="0"/>
        <v>1.9417270852381949</v>
      </c>
      <c r="CD12">
        <f t="shared" si="0"/>
        <v>1.9805616269429589</v>
      </c>
      <c r="CE12">
        <f t="shared" si="0"/>
        <v>2.0201728594818182</v>
      </c>
      <c r="CF12">
        <f t="shared" si="0"/>
        <v>2.0605763166714546</v>
      </c>
      <c r="CG12">
        <f t="shared" si="0"/>
        <v>2.1017878430048835</v>
      </c>
      <c r="CH12">
        <f t="shared" si="0"/>
        <v>2.1438235998649811</v>
      </c>
      <c r="CI12">
        <f t="shared" si="0"/>
        <v>2.1867000718622807</v>
      </c>
      <c r="CJ12">
        <f t="shared" si="0"/>
        <v>2.2304340732995263</v>
      </c>
      <c r="CK12">
        <f t="shared" si="0"/>
        <v>2.2750427547655168</v>
      </c>
      <c r="CL12">
        <f t="shared" si="0"/>
        <v>2.320543609860827</v>
      </c>
      <c r="CM12">
        <f t="shared" si="0"/>
        <v>2.3669544820580435</v>
      </c>
      <c r="CN12">
        <f t="shared" si="0"/>
        <v>2.4142935716992042</v>
      </c>
      <c r="CO12">
        <f t="shared" si="0"/>
        <v>2.4625794431331882</v>
      </c>
      <c r="CP12">
        <f t="shared" si="0"/>
        <v>2.5118310319958521</v>
      </c>
      <c r="CQ12">
        <f t="shared" si="0"/>
        <v>2.5620676526357693</v>
      </c>
      <c r="CR12">
        <f t="shared" si="0"/>
        <v>2.6133090056884849</v>
      </c>
    </row>
    <row r="13" spans="2:96" ht="15.95" customHeight="1">
      <c r="B13" t="str">
        <f>IF('Multi Appn'!E12="","",1)</f>
        <v/>
      </c>
      <c r="C13" s="652" t="s">
        <v>713</v>
      </c>
      <c r="D13" s="654" t="s">
        <v>714</v>
      </c>
      <c r="E13">
        <v>0.17276183539546583</v>
      </c>
      <c r="F13">
        <v>0.18806853401150411</v>
      </c>
      <c r="G13">
        <v>0.20401674569567965</v>
      </c>
      <c r="H13">
        <v>0.21619654541371172</v>
      </c>
      <c r="I13">
        <v>0.23587043104635949</v>
      </c>
      <c r="J13">
        <v>0.2553061545645795</v>
      </c>
      <c r="K13">
        <v>0.27636891231615734</v>
      </c>
      <c r="L13">
        <v>0.28449415833825242</v>
      </c>
      <c r="M13">
        <v>0.30096637010603722</v>
      </c>
      <c r="N13">
        <v>0.32426116715224451</v>
      </c>
      <c r="O13">
        <v>0.34384654164824008</v>
      </c>
      <c r="P13">
        <v>0.36733126044281483</v>
      </c>
      <c r="Q13">
        <v>0.39928908010133973</v>
      </c>
      <c r="R13">
        <v>0.42121005059890326</v>
      </c>
      <c r="S13">
        <v>0.43932208277465606</v>
      </c>
      <c r="T13">
        <v>0.45250174525789583</v>
      </c>
      <c r="U13">
        <v>0.46888230843623169</v>
      </c>
      <c r="V13">
        <v>0.46888230843623169</v>
      </c>
      <c r="W13">
        <v>0.47943216037604691</v>
      </c>
      <c r="X13">
        <v>0.49017144076847036</v>
      </c>
      <c r="Y13">
        <v>0.50771957834798165</v>
      </c>
      <c r="Z13">
        <v>0.52660674666252649</v>
      </c>
      <c r="AA13">
        <v>0.547565695179695</v>
      </c>
      <c r="AB13">
        <v>0.57045394123820625</v>
      </c>
      <c r="AC13">
        <v>0.59224528179350577</v>
      </c>
      <c r="AD13">
        <v>0.59757548932964721</v>
      </c>
      <c r="AE13">
        <v>0.6065391216695919</v>
      </c>
      <c r="AF13">
        <v>0.61866990410298373</v>
      </c>
      <c r="AG13">
        <v>0.63568332646581582</v>
      </c>
      <c r="AH13">
        <v>0.65380030127009159</v>
      </c>
      <c r="AI13">
        <v>0.67602951151327473</v>
      </c>
      <c r="AJ13">
        <v>0.70650415831465596</v>
      </c>
      <c r="AK13">
        <v>0.73452018517940765</v>
      </c>
      <c r="AL13">
        <v>0.76670006658829148</v>
      </c>
      <c r="AM13">
        <v>0.79906118312530872</v>
      </c>
      <c r="AN13">
        <v>0.83182269163344613</v>
      </c>
      <c r="AO13">
        <v>0.86214699667006145</v>
      </c>
      <c r="AP13">
        <v>0.889713648082468</v>
      </c>
      <c r="AQ13">
        <v>0.91124371844356644</v>
      </c>
      <c r="AR13">
        <v>0.94022377875638929</v>
      </c>
      <c r="AS13">
        <v>0.97597633192203559</v>
      </c>
      <c r="AT13">
        <v>1</v>
      </c>
      <c r="AU13">
        <v>1.0049261083743841</v>
      </c>
      <c r="AV13">
        <v>1.0049261083743841</v>
      </c>
      <c r="AW13">
        <v>1.0049261083743841</v>
      </c>
      <c r="AX13">
        <v>1.012463054187192</v>
      </c>
      <c r="AY13">
        <v>1.022587684729064</v>
      </c>
      <c r="AZ13">
        <v>1.0351200931034481</v>
      </c>
      <c r="BA13">
        <v>1.0548073648123149</v>
      </c>
      <c r="BB13">
        <v>1.0753679306186255</v>
      </c>
      <c r="BC13">
        <v>1.0804041619919933</v>
      </c>
      <c r="BD13">
        <v>1.0804041619919933</v>
      </c>
      <c r="BE13">
        <v>1.0974205275433671</v>
      </c>
      <c r="BF13">
        <v>1.1204663586217778</v>
      </c>
      <c r="BG13">
        <v>1.143996152152835</v>
      </c>
      <c r="BH13">
        <v>1.1680200713480444</v>
      </c>
      <c r="BI13">
        <v>1.1925484928463534</v>
      </c>
      <c r="BJ13">
        <f t="shared" si="0"/>
        <v>1.2175920111961269</v>
      </c>
      <c r="BK13">
        <f t="shared" si="0"/>
        <v>1.2431614434312457</v>
      </c>
      <c r="BL13">
        <f t="shared" si="0"/>
        <v>1.2692678337433021</v>
      </c>
      <c r="BM13">
        <f t="shared" si="0"/>
        <v>1.2959224582519115</v>
      </c>
      <c r="BN13">
        <f t="shared" si="0"/>
        <v>1.3231368298752018</v>
      </c>
      <c r="BO13">
        <f t="shared" si="0"/>
        <v>1.3509227033025812</v>
      </c>
      <c r="BP13">
        <f t="shared" si="0"/>
        <v>1.3792920800719357</v>
      </c>
      <c r="BQ13">
        <f t="shared" si="0"/>
        <v>1.4082572137534466</v>
      </c>
      <c r="BR13">
        <f t="shared" si="0"/>
        <v>1.4378306152422691</v>
      </c>
      <c r="BS13">
        <f t="shared" si="0"/>
        <v>1.4680250581623568</v>
      </c>
      <c r="BT13">
        <f t="shared" si="0"/>
        <v>1.4988535843837665</v>
      </c>
      <c r="BU13">
        <f t="shared" si="0"/>
        <v>1.5303295096558258</v>
      </c>
      <c r="BV13">
        <f t="shared" si="0"/>
        <v>1.5624664293585984</v>
      </c>
      <c r="BW13">
        <f t="shared" si="0"/>
        <v>1.5952782243751291</v>
      </c>
      <c r="BX13">
        <f t="shared" si="0"/>
        <v>1.628779067087007</v>
      </c>
      <c r="BY13">
        <f t="shared" si="0"/>
        <v>1.6629834274958344</v>
      </c>
      <c r="BZ13">
        <f t="shared" si="0"/>
        <v>1.6979060794732472</v>
      </c>
      <c r="CA13">
        <f t="shared" si="0"/>
        <v>1.7335621071421856</v>
      </c>
      <c r="CB13">
        <f t="shared" si="0"/>
        <v>1.7699669113921717</v>
      </c>
      <c r="CC13">
        <f t="shared" si="0"/>
        <v>1.8071362165314075</v>
      </c>
      <c r="CD13">
        <f t="shared" si="0"/>
        <v>1.8450860770785673</v>
      </c>
      <c r="CE13">
        <f t="shared" si="0"/>
        <v>1.8838328846972174</v>
      </c>
      <c r="CF13">
        <f t="shared" si="0"/>
        <v>1.9233933752758592</v>
      </c>
      <c r="CG13">
        <f t="shared" si="0"/>
        <v>1.9637846361566524</v>
      </c>
      <c r="CH13">
        <f t="shared" si="0"/>
        <v>2.0050241135159426</v>
      </c>
      <c r="CI13">
        <f t="shared" si="0"/>
        <v>2.0471296198997777</v>
      </c>
      <c r="CJ13">
        <f t="shared" si="0"/>
        <v>2.0901193419176733</v>
      </c>
      <c r="CK13">
        <f t="shared" si="0"/>
        <v>2.1340118480979449</v>
      </c>
      <c r="CL13">
        <f t="shared" si="0"/>
        <v>2.178826096908002</v>
      </c>
      <c r="CM13">
        <f t="shared" si="0"/>
        <v>2.2245814449430705</v>
      </c>
      <c r="CN13">
        <f t="shared" si="0"/>
        <v>2.2712976552868751</v>
      </c>
      <c r="CO13">
        <f t="shared" si="0"/>
        <v>2.3189949060478998</v>
      </c>
      <c r="CP13">
        <f t="shared" si="0"/>
        <v>2.3676937990749058</v>
      </c>
      <c r="CQ13">
        <f t="shared" si="0"/>
        <v>2.4174153688554791</v>
      </c>
      <c r="CR13">
        <f t="shared" si="0"/>
        <v>2.4681810916014446</v>
      </c>
    </row>
    <row r="14" spans="2:96" ht="15.95" customHeight="1">
      <c r="B14" t="str">
        <f>IF('Multi Appn'!F12="","",1)</f>
        <v/>
      </c>
      <c r="C14" s="652" t="s">
        <v>294</v>
      </c>
      <c r="D14" s="654" t="s">
        <v>379</v>
      </c>
      <c r="E14">
        <v>0.19447868427676113</v>
      </c>
      <c r="F14">
        <v>0.21137888194041166</v>
      </c>
      <c r="G14">
        <v>0.22393478752767212</v>
      </c>
      <c r="H14">
        <v>0.23636316823545794</v>
      </c>
      <c r="I14">
        <v>0.26415947681994778</v>
      </c>
      <c r="J14">
        <v>0.30674198448332335</v>
      </c>
      <c r="K14">
        <v>0.31600559241471976</v>
      </c>
      <c r="L14">
        <v>0.32093527965638941</v>
      </c>
      <c r="M14">
        <v>0.32992146748676826</v>
      </c>
      <c r="N14">
        <v>0.35525943618975209</v>
      </c>
      <c r="O14">
        <v>0.38833408969901795</v>
      </c>
      <c r="P14">
        <v>0.42945866979814407</v>
      </c>
      <c r="Q14">
        <v>0.47502423466372717</v>
      </c>
      <c r="R14">
        <v>0.51112607649817043</v>
      </c>
      <c r="S14">
        <v>0.53617125424658074</v>
      </c>
      <c r="T14">
        <v>0.55654576190795091</v>
      </c>
      <c r="U14">
        <v>0.57546831781282126</v>
      </c>
      <c r="V14">
        <v>0.5915814307115802</v>
      </c>
      <c r="W14">
        <v>0.60755412934079289</v>
      </c>
      <c r="X14">
        <v>0.62578075322101667</v>
      </c>
      <c r="Y14">
        <v>0.65206354485629936</v>
      </c>
      <c r="Z14">
        <v>0.67814608665055143</v>
      </c>
      <c r="AA14">
        <v>0.70730636837652505</v>
      </c>
      <c r="AB14">
        <v>0.72711094669106779</v>
      </c>
      <c r="AC14">
        <v>0.74674294225172655</v>
      </c>
      <c r="AD14">
        <v>0.76167780109676109</v>
      </c>
      <c r="AE14">
        <v>0.77614967931759959</v>
      </c>
      <c r="AF14">
        <v>0.7916726729039516</v>
      </c>
      <c r="AG14">
        <v>0.80592278101622283</v>
      </c>
      <c r="AH14">
        <v>0.8115642404833362</v>
      </c>
      <c r="AI14">
        <v>0.81805675440720282</v>
      </c>
      <c r="AJ14">
        <v>0.82950954896890361</v>
      </c>
      <c r="AK14">
        <v>0.84444072085034383</v>
      </c>
      <c r="AL14">
        <v>0.85119624661714666</v>
      </c>
      <c r="AM14">
        <v>0.85970820908331824</v>
      </c>
      <c r="AN14">
        <v>0.87690237326498455</v>
      </c>
      <c r="AO14">
        <v>0.90145563971640408</v>
      </c>
      <c r="AP14">
        <v>0.92940076454761256</v>
      </c>
      <c r="AQ14">
        <v>0.95449458519039798</v>
      </c>
      <c r="AR14">
        <v>0.97740245523496749</v>
      </c>
      <c r="AS14">
        <v>0.99206349206349198</v>
      </c>
      <c r="AT14">
        <v>1</v>
      </c>
      <c r="AU14">
        <v>1.02</v>
      </c>
      <c r="AV14">
        <v>1.0383599999999999</v>
      </c>
      <c r="AW14">
        <v>1.0539353999999999</v>
      </c>
      <c r="AX14">
        <v>1.0697444309999997</v>
      </c>
      <c r="AY14">
        <v>1.0815116197409995</v>
      </c>
      <c r="AZ14">
        <v>1.0944897591778917</v>
      </c>
      <c r="BA14">
        <v>1.1130960850839156</v>
      </c>
      <c r="BB14">
        <v>1.1375841989557618</v>
      </c>
      <c r="BC14">
        <v>1.1603358829348771</v>
      </c>
      <c r="BD14">
        <v>1.1835426005935747</v>
      </c>
      <c r="BE14">
        <v>1.2072134526054461</v>
      </c>
      <c r="BF14">
        <v>1.2313577216575551</v>
      </c>
      <c r="BG14">
        <v>1.2559848760907062</v>
      </c>
      <c r="BH14">
        <v>1.2811045736125204</v>
      </c>
      <c r="BI14">
        <v>1.3067266650847709</v>
      </c>
      <c r="BJ14">
        <f t="shared" si="0"/>
        <v>1.3328611983864662</v>
      </c>
      <c r="BK14">
        <f t="shared" si="0"/>
        <v>1.3595184223541956</v>
      </c>
      <c r="BL14">
        <f t="shared" si="0"/>
        <v>1.3867087908012796</v>
      </c>
      <c r="BM14">
        <f t="shared" si="0"/>
        <v>1.4144429666173053</v>
      </c>
      <c r="BN14">
        <f t="shared" si="0"/>
        <v>1.4427318259496513</v>
      </c>
      <c r="BO14">
        <f t="shared" si="0"/>
        <v>1.4715864624686443</v>
      </c>
      <c r="BP14">
        <f t="shared" si="0"/>
        <v>1.5010181917180172</v>
      </c>
      <c r="BQ14">
        <f t="shared" si="0"/>
        <v>1.5310385555523776</v>
      </c>
      <c r="BR14">
        <f t="shared" si="0"/>
        <v>1.5616593266634251</v>
      </c>
      <c r="BS14">
        <f t="shared" si="0"/>
        <v>1.5928925131966936</v>
      </c>
      <c r="BT14">
        <f t="shared" si="0"/>
        <v>1.6247503634606275</v>
      </c>
      <c r="BU14">
        <f t="shared" si="0"/>
        <v>1.65724537072984</v>
      </c>
      <c r="BV14">
        <f t="shared" si="0"/>
        <v>1.6903902781444369</v>
      </c>
      <c r="BW14">
        <f t="shared" si="0"/>
        <v>1.7241980837073256</v>
      </c>
      <c r="BX14">
        <f t="shared" si="0"/>
        <v>1.7586820453814722</v>
      </c>
      <c r="BY14">
        <f t="shared" si="0"/>
        <v>1.7938556862891017</v>
      </c>
      <c r="BZ14">
        <f t="shared" si="0"/>
        <v>1.8297328000148838</v>
      </c>
      <c r="CA14">
        <f t="shared" si="0"/>
        <v>1.8663274560151815</v>
      </c>
      <c r="CB14">
        <f t="shared" si="0"/>
        <v>1.9036540051354851</v>
      </c>
      <c r="CC14">
        <f t="shared" si="0"/>
        <v>1.9417270852381949</v>
      </c>
      <c r="CD14">
        <f t="shared" si="0"/>
        <v>1.9805616269429589</v>
      </c>
      <c r="CE14">
        <f t="shared" si="0"/>
        <v>2.0201728594818182</v>
      </c>
      <c r="CF14">
        <f t="shared" si="0"/>
        <v>2.0605763166714546</v>
      </c>
      <c r="CG14">
        <f t="shared" si="0"/>
        <v>2.1017878430048835</v>
      </c>
      <c r="CH14">
        <f t="shared" si="0"/>
        <v>2.1438235998649811</v>
      </c>
      <c r="CI14">
        <f t="shared" si="0"/>
        <v>2.1867000718622807</v>
      </c>
      <c r="CJ14">
        <f t="shared" si="0"/>
        <v>2.2304340732995263</v>
      </c>
      <c r="CK14">
        <f t="shared" si="0"/>
        <v>2.2750427547655168</v>
      </c>
      <c r="CL14">
        <f t="shared" si="0"/>
        <v>2.320543609860827</v>
      </c>
      <c r="CM14">
        <f t="shared" si="0"/>
        <v>2.3669544820580435</v>
      </c>
      <c r="CN14">
        <f t="shared" si="0"/>
        <v>2.4142935716992042</v>
      </c>
      <c r="CO14">
        <f t="shared" si="0"/>
        <v>2.4625794431331882</v>
      </c>
      <c r="CP14">
        <f t="shared" si="0"/>
        <v>2.5118310319958521</v>
      </c>
      <c r="CQ14">
        <f t="shared" si="0"/>
        <v>2.5620676526357693</v>
      </c>
      <c r="CR14">
        <f t="shared" si="0"/>
        <v>2.6133090056884849</v>
      </c>
    </row>
    <row r="15" spans="2:96" ht="15.95" customHeight="1">
      <c r="B15" t="str">
        <f>IF('Multi Appn'!G12="","",1)</f>
        <v/>
      </c>
      <c r="C15" s="652" t="s">
        <v>199</v>
      </c>
      <c r="D15" s="654" t="s">
        <v>242</v>
      </c>
      <c r="E15">
        <v>0.19148301300738055</v>
      </c>
      <c r="F15">
        <v>0.1991614818289765</v>
      </c>
      <c r="G15">
        <v>0.20730718643578164</v>
      </c>
      <c r="H15">
        <v>0.21224109747295325</v>
      </c>
      <c r="I15">
        <v>0.23887735520580888</v>
      </c>
      <c r="J15">
        <v>0.28892216112142582</v>
      </c>
      <c r="K15">
        <v>0.30845329921323428</v>
      </c>
      <c r="L15">
        <v>0.3173675995604967</v>
      </c>
      <c r="M15">
        <v>0.33231561349979605</v>
      </c>
      <c r="N15">
        <v>0.35594325361963153</v>
      </c>
      <c r="O15">
        <v>0.38833408969901806</v>
      </c>
      <c r="P15">
        <v>0.42945866979814407</v>
      </c>
      <c r="Q15">
        <v>0.47502423466372723</v>
      </c>
      <c r="R15">
        <v>0.51112607649817055</v>
      </c>
      <c r="S15">
        <v>0.53617125424658085</v>
      </c>
      <c r="T15">
        <v>0.55654576190795091</v>
      </c>
      <c r="U15">
        <v>0.57546831781282126</v>
      </c>
      <c r="V15">
        <v>0.59158143071158031</v>
      </c>
      <c r="W15">
        <v>0.60755412934079289</v>
      </c>
      <c r="X15">
        <v>0.62578075322101678</v>
      </c>
      <c r="Y15">
        <v>0.65206354485629947</v>
      </c>
      <c r="Z15">
        <v>0.67814608665055143</v>
      </c>
      <c r="AA15">
        <v>0.70730636837652516</v>
      </c>
      <c r="AB15">
        <v>0.72711094669106791</v>
      </c>
      <c r="AC15">
        <v>0.74674294225172666</v>
      </c>
      <c r="AD15">
        <v>0.7616778010967612</v>
      </c>
      <c r="AE15">
        <v>0.77614967931759971</v>
      </c>
      <c r="AF15">
        <v>0.7916726729039516</v>
      </c>
      <c r="AG15">
        <v>0.80592278101622261</v>
      </c>
      <c r="AH15">
        <v>0.81156424048333609</v>
      </c>
      <c r="AI15">
        <v>0.81805675440720282</v>
      </c>
      <c r="AJ15">
        <v>0.82950954896890361</v>
      </c>
      <c r="AK15">
        <v>0.84444072085034383</v>
      </c>
      <c r="AL15">
        <v>0.85119624661714666</v>
      </c>
      <c r="AM15">
        <v>0.85970820908331813</v>
      </c>
      <c r="AN15">
        <v>0.87690237326498455</v>
      </c>
      <c r="AO15">
        <v>0.90145563971640408</v>
      </c>
      <c r="AP15">
        <v>0.92940076454761256</v>
      </c>
      <c r="AQ15">
        <v>0.95449458519039798</v>
      </c>
      <c r="AR15">
        <v>0.97740245523496772</v>
      </c>
      <c r="AS15">
        <v>0.99206349206349209</v>
      </c>
      <c r="AT15">
        <v>1</v>
      </c>
      <c r="AU15">
        <v>1.02</v>
      </c>
      <c r="AV15">
        <v>1.0383600000000002</v>
      </c>
      <c r="AW15">
        <v>1.0539354000000001</v>
      </c>
      <c r="AX15">
        <v>1.0697444309999999</v>
      </c>
      <c r="AY15">
        <v>1.0815116197409997</v>
      </c>
      <c r="AZ15">
        <v>1.0944897591778917</v>
      </c>
      <c r="BA15">
        <v>1.1130960850839158</v>
      </c>
      <c r="BB15">
        <v>1.1375841989557618</v>
      </c>
      <c r="BC15">
        <v>1.1603358829348771</v>
      </c>
      <c r="BD15">
        <v>1.1835426005935747</v>
      </c>
      <c r="BE15">
        <v>1.2072134526054463</v>
      </c>
      <c r="BF15">
        <v>1.2313577216575553</v>
      </c>
      <c r="BG15">
        <v>1.2559848760907064</v>
      </c>
      <c r="BH15">
        <v>1.2811045736125206</v>
      </c>
      <c r="BI15">
        <v>1.3067266650847711</v>
      </c>
      <c r="BJ15">
        <f t="shared" si="0"/>
        <v>1.3328611983864664</v>
      </c>
      <c r="BK15">
        <f t="shared" si="0"/>
        <v>1.3595184223541958</v>
      </c>
      <c r="BL15">
        <f t="shared" si="0"/>
        <v>1.3867087908012798</v>
      </c>
      <c r="BM15">
        <f t="shared" si="0"/>
        <v>1.4144429666173055</v>
      </c>
      <c r="BN15">
        <f t="shared" si="0"/>
        <v>1.4427318259496515</v>
      </c>
      <c r="BO15">
        <f t="shared" si="0"/>
        <v>1.4715864624686446</v>
      </c>
      <c r="BP15">
        <f t="shared" si="0"/>
        <v>1.5010181917180174</v>
      </c>
      <c r="BQ15">
        <f t="shared" si="0"/>
        <v>1.5310385555523778</v>
      </c>
      <c r="BR15">
        <f t="shared" si="0"/>
        <v>1.5616593266634253</v>
      </c>
      <c r="BS15">
        <f t="shared" si="0"/>
        <v>1.5928925131966938</v>
      </c>
      <c r="BT15">
        <f t="shared" si="0"/>
        <v>1.6247503634606277</v>
      </c>
      <c r="BU15">
        <f t="shared" si="0"/>
        <v>1.6572453707298402</v>
      </c>
      <c r="BV15">
        <f t="shared" si="0"/>
        <v>1.6903902781444371</v>
      </c>
      <c r="BW15">
        <f t="shared" si="0"/>
        <v>1.7241980837073259</v>
      </c>
      <c r="BX15">
        <f t="shared" si="0"/>
        <v>1.7586820453814724</v>
      </c>
      <c r="BY15">
        <f t="shared" si="0"/>
        <v>1.793855686289102</v>
      </c>
      <c r="BZ15">
        <f t="shared" si="0"/>
        <v>1.829732800014884</v>
      </c>
      <c r="CA15">
        <f t="shared" si="0"/>
        <v>1.8663274560151817</v>
      </c>
      <c r="CB15">
        <f t="shared" si="0"/>
        <v>1.9036540051354853</v>
      </c>
      <c r="CC15">
        <f t="shared" si="0"/>
        <v>1.9417270852381951</v>
      </c>
      <c r="CD15">
        <f t="shared" si="0"/>
        <v>1.9805616269429591</v>
      </c>
      <c r="CE15">
        <f t="shared" si="0"/>
        <v>2.0201728594818182</v>
      </c>
      <c r="CF15">
        <f t="shared" si="0"/>
        <v>2.0605763166714546</v>
      </c>
      <c r="CG15">
        <f t="shared" si="0"/>
        <v>2.1017878430048835</v>
      </c>
      <c r="CH15">
        <f t="shared" si="0"/>
        <v>2.1438235998649811</v>
      </c>
      <c r="CI15">
        <f t="shared" si="0"/>
        <v>2.1867000718622807</v>
      </c>
      <c r="CJ15">
        <f t="shared" si="0"/>
        <v>2.2304340732995263</v>
      </c>
      <c r="CK15">
        <f t="shared" si="0"/>
        <v>2.2750427547655168</v>
      </c>
      <c r="CL15">
        <f t="shared" si="0"/>
        <v>2.320543609860827</v>
      </c>
      <c r="CM15">
        <f t="shared" si="0"/>
        <v>2.3669544820580435</v>
      </c>
      <c r="CN15">
        <f t="shared" si="0"/>
        <v>2.4142935716992042</v>
      </c>
      <c r="CO15">
        <f t="shared" si="0"/>
        <v>2.4625794431331882</v>
      </c>
      <c r="CP15">
        <f t="shared" si="0"/>
        <v>2.5118310319958521</v>
      </c>
      <c r="CQ15">
        <f t="shared" si="0"/>
        <v>2.5620676526357693</v>
      </c>
      <c r="CR15">
        <f t="shared" si="0"/>
        <v>2.6133090056884849</v>
      </c>
    </row>
    <row r="16" spans="2:96" ht="15.95" customHeight="1">
      <c r="B16" t="str">
        <f>IF('Multi Appn'!H12="","",1)</f>
        <v/>
      </c>
      <c r="C16" s="652" t="s">
        <v>200</v>
      </c>
      <c r="D16" s="654" t="s">
        <v>243</v>
      </c>
      <c r="E16">
        <v>0.19148301300738055</v>
      </c>
      <c r="F16">
        <v>0.1991614818289765</v>
      </c>
      <c r="G16">
        <v>0.20730718643578164</v>
      </c>
      <c r="H16">
        <v>0.21224109747295325</v>
      </c>
      <c r="I16">
        <v>0.23887735520580888</v>
      </c>
      <c r="J16">
        <v>0.28892216112142582</v>
      </c>
      <c r="K16">
        <v>0.30845329921323428</v>
      </c>
      <c r="L16">
        <v>0.3173675995604967</v>
      </c>
      <c r="M16">
        <v>0.33231561349979605</v>
      </c>
      <c r="N16">
        <v>0.35594325361963153</v>
      </c>
      <c r="O16">
        <v>0.38833408969901806</v>
      </c>
      <c r="P16">
        <v>0.42945866979814407</v>
      </c>
      <c r="Q16">
        <v>0.47502423466372723</v>
      </c>
      <c r="R16">
        <v>0.51112607649817055</v>
      </c>
      <c r="S16">
        <v>0.53617125424658085</v>
      </c>
      <c r="T16">
        <v>0.55654576190795091</v>
      </c>
      <c r="U16">
        <v>0.57546831781282126</v>
      </c>
      <c r="V16">
        <v>0.59158143071158031</v>
      </c>
      <c r="W16">
        <v>0.60755412934079289</v>
      </c>
      <c r="X16">
        <v>0.62578075322101678</v>
      </c>
      <c r="Y16">
        <v>0.65206354485629947</v>
      </c>
      <c r="Z16">
        <v>0.67814608665055143</v>
      </c>
      <c r="AA16">
        <v>0.70730636837652516</v>
      </c>
      <c r="AB16">
        <v>0.72711094669106791</v>
      </c>
      <c r="AC16">
        <v>0.74674294225172666</v>
      </c>
      <c r="AD16">
        <v>0.7616778010967612</v>
      </c>
      <c r="AE16">
        <v>0.77614967931759971</v>
      </c>
      <c r="AF16">
        <v>0.7916726729039516</v>
      </c>
      <c r="AG16">
        <v>0.80592278101622261</v>
      </c>
      <c r="AH16">
        <v>0.81156424048333609</v>
      </c>
      <c r="AI16">
        <v>0.81805675440720282</v>
      </c>
      <c r="AJ16">
        <v>0.82950954896890361</v>
      </c>
      <c r="AK16">
        <v>0.84444072085034383</v>
      </c>
      <c r="AL16">
        <v>0.85119624661714666</v>
      </c>
      <c r="AM16">
        <v>0.85970820908331813</v>
      </c>
      <c r="AN16">
        <v>0.87690237326498455</v>
      </c>
      <c r="AO16">
        <v>0.90145563971640408</v>
      </c>
      <c r="AP16">
        <v>0.92940076454761256</v>
      </c>
      <c r="AQ16">
        <v>0.95449458519039798</v>
      </c>
      <c r="AR16">
        <v>0.97740245523496772</v>
      </c>
      <c r="AS16">
        <v>0.99206349206349209</v>
      </c>
      <c r="AT16">
        <v>1</v>
      </c>
      <c r="AU16">
        <v>1.02</v>
      </c>
      <c r="AV16">
        <v>1.0383600000000002</v>
      </c>
      <c r="AW16">
        <v>1.0539354000000001</v>
      </c>
      <c r="AX16">
        <v>1.0697444309999999</v>
      </c>
      <c r="AY16">
        <v>1.0815116197409997</v>
      </c>
      <c r="AZ16">
        <v>1.0944897591778917</v>
      </c>
      <c r="BA16">
        <v>1.1130960850839158</v>
      </c>
      <c r="BB16">
        <v>1.1375841989557618</v>
      </c>
      <c r="BC16">
        <v>1.1603358829348771</v>
      </c>
      <c r="BD16">
        <v>1.1835426005935747</v>
      </c>
      <c r="BE16">
        <v>1.2072134526054463</v>
      </c>
      <c r="BF16">
        <v>1.2313577216575553</v>
      </c>
      <c r="BG16">
        <v>1.2559848760907064</v>
      </c>
      <c r="BH16">
        <v>1.2811045736125206</v>
      </c>
      <c r="BI16">
        <v>1.3067266650847711</v>
      </c>
      <c r="BJ16">
        <f t="shared" si="0"/>
        <v>1.3328611983864664</v>
      </c>
      <c r="BK16">
        <f t="shared" si="0"/>
        <v>1.3595184223541958</v>
      </c>
      <c r="BL16">
        <f t="shared" si="0"/>
        <v>1.3867087908012798</v>
      </c>
      <c r="BM16">
        <f t="shared" si="0"/>
        <v>1.4144429666173055</v>
      </c>
      <c r="BN16">
        <f t="shared" si="0"/>
        <v>1.4427318259496515</v>
      </c>
      <c r="BO16">
        <f t="shared" si="0"/>
        <v>1.4715864624686446</v>
      </c>
      <c r="BP16">
        <f t="shared" si="0"/>
        <v>1.5010181917180174</v>
      </c>
      <c r="BQ16">
        <f t="shared" si="0"/>
        <v>1.5310385555523778</v>
      </c>
      <c r="BR16">
        <f t="shared" si="0"/>
        <v>1.5616593266634253</v>
      </c>
      <c r="BS16">
        <f t="shared" si="0"/>
        <v>1.5928925131966938</v>
      </c>
      <c r="BT16">
        <f t="shared" si="0"/>
        <v>1.6247503634606277</v>
      </c>
      <c r="BU16">
        <f t="shared" si="0"/>
        <v>1.6572453707298402</v>
      </c>
      <c r="BV16">
        <f t="shared" si="0"/>
        <v>1.6903902781444371</v>
      </c>
      <c r="BW16">
        <f t="shared" si="0"/>
        <v>1.7241980837073259</v>
      </c>
      <c r="BX16">
        <f t="shared" si="0"/>
        <v>1.7586820453814724</v>
      </c>
      <c r="BY16">
        <f t="shared" si="0"/>
        <v>1.793855686289102</v>
      </c>
      <c r="BZ16">
        <f t="shared" si="0"/>
        <v>1.829732800014884</v>
      </c>
      <c r="CA16">
        <f t="shared" si="0"/>
        <v>1.8663274560151817</v>
      </c>
      <c r="CB16">
        <f t="shared" si="0"/>
        <v>1.9036540051354853</v>
      </c>
      <c r="CC16">
        <f t="shared" si="0"/>
        <v>1.9417270852381951</v>
      </c>
      <c r="CD16">
        <f t="shared" si="0"/>
        <v>1.9805616269429591</v>
      </c>
      <c r="CE16">
        <f t="shared" si="0"/>
        <v>2.0201728594818182</v>
      </c>
      <c r="CF16">
        <f t="shared" si="0"/>
        <v>2.0605763166714546</v>
      </c>
      <c r="CG16">
        <f t="shared" si="0"/>
        <v>2.1017878430048835</v>
      </c>
      <c r="CH16">
        <f t="shared" si="0"/>
        <v>2.1438235998649811</v>
      </c>
      <c r="CI16">
        <f t="shared" si="0"/>
        <v>2.1867000718622807</v>
      </c>
      <c r="CJ16">
        <f t="shared" si="0"/>
        <v>2.2304340732995263</v>
      </c>
      <c r="CK16">
        <f t="shared" si="0"/>
        <v>2.2750427547655168</v>
      </c>
      <c r="CL16">
        <f t="shared" si="0"/>
        <v>2.320543609860827</v>
      </c>
      <c r="CM16">
        <f t="shared" si="0"/>
        <v>2.3669544820580435</v>
      </c>
      <c r="CN16">
        <f t="shared" si="0"/>
        <v>2.4142935716992042</v>
      </c>
      <c r="CO16">
        <f t="shared" si="0"/>
        <v>2.4625794431331882</v>
      </c>
      <c r="CP16">
        <f t="shared" si="0"/>
        <v>2.5118310319958521</v>
      </c>
      <c r="CQ16">
        <f t="shared" si="0"/>
        <v>2.5620676526357693</v>
      </c>
      <c r="CR16">
        <f t="shared" si="0"/>
        <v>2.6133090056884849</v>
      </c>
    </row>
    <row r="17" spans="2:96" ht="15.95" customHeight="1">
      <c r="B17" t="str">
        <f>IF('Multi Appn'!I12="","",1)</f>
        <v/>
      </c>
      <c r="C17" s="652" t="s">
        <v>201</v>
      </c>
      <c r="D17" s="654" t="s">
        <v>244</v>
      </c>
      <c r="E17">
        <v>0.18842102674466416</v>
      </c>
      <c r="F17">
        <v>0.19725608868872146</v>
      </c>
      <c r="G17">
        <v>0.20653619863717104</v>
      </c>
      <c r="H17">
        <v>0.21248981109908616</v>
      </c>
      <c r="I17">
        <v>0.23813095660441286</v>
      </c>
      <c r="J17">
        <v>0.28378208977121844</v>
      </c>
      <c r="K17">
        <v>0.30355772847901552</v>
      </c>
      <c r="L17">
        <v>0.31235179587305256</v>
      </c>
      <c r="M17">
        <v>0.32753584137403347</v>
      </c>
      <c r="N17">
        <v>0.35111252630781914</v>
      </c>
      <c r="O17">
        <v>0.38155960013912799</v>
      </c>
      <c r="P17">
        <v>0.41995823205872923</v>
      </c>
      <c r="Q17">
        <v>0.46339283216763538</v>
      </c>
      <c r="R17">
        <v>0.49724182498615244</v>
      </c>
      <c r="S17">
        <v>0.52118899127748552</v>
      </c>
      <c r="T17">
        <v>0.54041044127579929</v>
      </c>
      <c r="U17">
        <v>0.55895084269508943</v>
      </c>
      <c r="V17">
        <v>0.57241037898718716</v>
      </c>
      <c r="W17">
        <v>0.58750484068107933</v>
      </c>
      <c r="X17">
        <v>0.60450488075102715</v>
      </c>
      <c r="Y17">
        <v>0.6293693755060783</v>
      </c>
      <c r="Z17">
        <v>0.65429743773112314</v>
      </c>
      <c r="AA17">
        <v>0.68213910230145791</v>
      </c>
      <c r="AB17">
        <v>0.70255688991154519</v>
      </c>
      <c r="AC17">
        <v>0.72262753514253819</v>
      </c>
      <c r="AD17">
        <v>0.73596723944126941</v>
      </c>
      <c r="AE17">
        <v>0.74953847533656648</v>
      </c>
      <c r="AF17">
        <v>0.76452924484329776</v>
      </c>
      <c r="AG17">
        <v>0.7793075951461188</v>
      </c>
      <c r="AH17">
        <v>0.78710846417353164</v>
      </c>
      <c r="AI17">
        <v>0.79627040669651161</v>
      </c>
      <c r="AJ17">
        <v>0.81088279826926135</v>
      </c>
      <c r="AK17">
        <v>0.82793697846194214</v>
      </c>
      <c r="AL17">
        <v>0.83871134066116015</v>
      </c>
      <c r="AM17">
        <v>0.85088034092337583</v>
      </c>
      <c r="AN17">
        <v>0.87039953594415798</v>
      </c>
      <c r="AO17">
        <v>0.89580104547088468</v>
      </c>
      <c r="AP17">
        <v>0.92369308216439527</v>
      </c>
      <c r="AQ17">
        <v>0.94827056235909046</v>
      </c>
      <c r="AR17">
        <v>0.97206493299800978</v>
      </c>
      <c r="AS17">
        <v>0.98977943704057469</v>
      </c>
      <c r="AT17">
        <v>1</v>
      </c>
      <c r="AU17">
        <v>1.0178896551724137</v>
      </c>
      <c r="AV17">
        <v>1.0336465870344824</v>
      </c>
      <c r="AW17">
        <v>1.0469806280072271</v>
      </c>
      <c r="AX17">
        <v>1.0615860077679278</v>
      </c>
      <c r="AY17">
        <v>1.0731148318122876</v>
      </c>
      <c r="AZ17">
        <v>1.0860306076001758</v>
      </c>
      <c r="BA17">
        <v>1.1048001527347717</v>
      </c>
      <c r="BB17">
        <v>1.1287178768860096</v>
      </c>
      <c r="BC17">
        <v>1.1488718760205359</v>
      </c>
      <c r="BD17">
        <v>1.1686324722880894</v>
      </c>
      <c r="BE17">
        <v>1.1913097854128396</v>
      </c>
      <c r="BF17">
        <v>1.2153027644910541</v>
      </c>
      <c r="BG17">
        <v>1.2397789621679041</v>
      </c>
      <c r="BH17">
        <v>1.2647481104659657</v>
      </c>
      <c r="BI17">
        <v>1.2902201374107503</v>
      </c>
      <c r="BJ17">
        <f t="shared" si="0"/>
        <v>1.3162051709782028</v>
      </c>
      <c r="BK17">
        <f t="shared" si="0"/>
        <v>1.3427135431217039</v>
      </c>
      <c r="BL17">
        <f t="shared" si="0"/>
        <v>1.369755793880175</v>
      </c>
      <c r="BM17">
        <f t="shared" si="0"/>
        <v>1.3973426755689218</v>
      </c>
      <c r="BN17">
        <f t="shared" si="0"/>
        <v>1.4254851570548799</v>
      </c>
      <c r="BO17">
        <f t="shared" si="0"/>
        <v>1.4541944281179653</v>
      </c>
      <c r="BP17">
        <f t="shared" si="0"/>
        <v>1.4834819039002611</v>
      </c>
      <c r="BQ17">
        <f t="shared" si="0"/>
        <v>1.5133592294448124</v>
      </c>
      <c r="BR17">
        <f t="shared" si="0"/>
        <v>1.5438382843258309</v>
      </c>
      <c r="BS17">
        <f t="shared" si="0"/>
        <v>1.5749311873721532</v>
      </c>
      <c r="BT17">
        <f t="shared" ref="BT17:BT52" si="1">(BS17/BR17)*BS17</f>
        <v>1.6066503014858284</v>
      </c>
      <c r="BU17">
        <f t="shared" ref="BU17:BU52" si="2">(BT17/BS17)*BT17</f>
        <v>1.6390082385577531</v>
      </c>
      <c r="BV17">
        <f t="shared" ref="BV17:BV52" si="3">(BU17/BT17)*BU17</f>
        <v>1.6720178644823063</v>
      </c>
      <c r="BW17">
        <f t="shared" ref="BW17:BW52" si="4">(BV17/BU17)*BV17</f>
        <v>1.7056923042729799</v>
      </c>
      <c r="BX17">
        <f t="shared" ref="BX17:BX52" si="5">(BW17/BV17)*BW17</f>
        <v>1.7400449472810378</v>
      </c>
      <c r="BY17">
        <f t="shared" ref="BY17:BY52" si="6">(BX17/BW17)*BX17</f>
        <v>1.775089452519278</v>
      </c>
      <c r="BZ17">
        <f t="shared" ref="BZ17:BZ52" si="7">(BY17/BX17)*BY17</f>
        <v>1.8108397540930163</v>
      </c>
      <c r="CA17">
        <f t="shared" ref="CA17:CA52" si="8">(BZ17/BY17)*BZ17</f>
        <v>1.8473100667404498</v>
      </c>
      <c r="CB17">
        <f t="shared" ref="CB17:CB52" si="9">(CA17/BZ17)*CA17</f>
        <v>1.8845148914846026</v>
      </c>
      <c r="CC17">
        <f t="shared" ref="CC17:CC52" si="10">(CB17/CA17)*CB17</f>
        <v>1.9224690213991027</v>
      </c>
      <c r="CD17">
        <f t="shared" ref="CD17:CD52" si="11">(CC17/CB17)*CC17</f>
        <v>1.9611875474900806</v>
      </c>
      <c r="CE17">
        <f t="shared" ref="CE17:CE52" si="12">(CD17/CC17)*CD17</f>
        <v>2.0006858646965311</v>
      </c>
      <c r="CF17">
        <f t="shared" ref="CF17:CF52" si="13">(CE17/CD17)*CE17</f>
        <v>2.0409796780115195</v>
      </c>
      <c r="CG17">
        <f t="shared" ref="CG17:CG52" si="14">(CF17/CE17)*CF17</f>
        <v>2.0820850087266716</v>
      </c>
      <c r="CH17">
        <f t="shared" ref="CH17:CH52" si="15">(CG17/CF17)*CG17</f>
        <v>2.1240182008024266</v>
      </c>
      <c r="CI17">
        <f t="shared" ref="CI17:CI52" si="16">(CH17/CG17)*CH17</f>
        <v>2.1667959273665875</v>
      </c>
      <c r="CJ17">
        <f t="shared" ref="CJ17:CJ52" si="17">(CI17/CH17)*CI17</f>
        <v>2.2104351973437506</v>
      </c>
      <c r="CK17">
        <f t="shared" ref="CK17:CK52" si="18">(CJ17/CI17)*CJ17</f>
        <v>2.254953362218254</v>
      </c>
      <c r="CL17">
        <f t="shared" ref="CL17:CL52" si="19">(CK17/CJ17)*CK17</f>
        <v>2.3003681229333299</v>
      </c>
      <c r="CM17">
        <f t="shared" ref="CM17:CM52" si="20">(CL17/CK17)*CL17</f>
        <v>2.3466975369292071</v>
      </c>
      <c r="CN17">
        <f t="shared" ref="CN17:CN52" si="21">(CM17/CL17)*CM17</f>
        <v>2.3939600253229614</v>
      </c>
      <c r="CO17">
        <f t="shared" ref="CO17:CO52" si="22">(CN17/CM17)*CN17</f>
        <v>2.4421743802329661</v>
      </c>
      <c r="CP17">
        <f t="shared" ref="CP17:CP52" si="23">(CO17/CN17)*CO17</f>
        <v>2.491359772250858</v>
      </c>
      <c r="CQ17">
        <f t="shared" ref="CQ17:CQ52" si="24">(CP17/CO17)*CP17</f>
        <v>2.5415357580639903</v>
      </c>
      <c r="CR17">
        <f t="shared" ref="CR17:CR52" si="25">(CQ17/CP17)*CQ17</f>
        <v>2.5927222882313994</v>
      </c>
    </row>
    <row r="18" spans="2:96" ht="15.95" customHeight="1">
      <c r="B18" t="str">
        <f>IF('Multi Appn'!J12="","",1)</f>
        <v/>
      </c>
      <c r="C18" s="652" t="s">
        <v>715</v>
      </c>
      <c r="D18" s="654" t="s">
        <v>716</v>
      </c>
      <c r="E18">
        <v>0.12034831872373766</v>
      </c>
      <c r="F18">
        <v>0.12583375753983952</v>
      </c>
      <c r="G18">
        <v>0.13065652589493576</v>
      </c>
      <c r="H18">
        <v>0.13606833465981474</v>
      </c>
      <c r="I18">
        <v>0.1440940102431047</v>
      </c>
      <c r="J18">
        <v>0.16581487535384348</v>
      </c>
      <c r="K18">
        <v>0.17822153898489262</v>
      </c>
      <c r="L18">
        <v>0.17822153898489262</v>
      </c>
      <c r="M18">
        <v>0.19283710415262706</v>
      </c>
      <c r="N18">
        <v>0.20653229368007592</v>
      </c>
      <c r="O18">
        <v>0.2387454410900699</v>
      </c>
      <c r="P18">
        <v>0.44527773477014576</v>
      </c>
      <c r="Q18">
        <v>0.51566806373918417</v>
      </c>
      <c r="R18">
        <v>0.57379898917961913</v>
      </c>
      <c r="S18">
        <v>0.51706703471241811</v>
      </c>
      <c r="T18">
        <v>0.44564588502626001</v>
      </c>
      <c r="U18">
        <v>0.41335910756504313</v>
      </c>
      <c r="V18">
        <v>0.35817338417352196</v>
      </c>
      <c r="W18">
        <v>0.32886862378683018</v>
      </c>
      <c r="X18">
        <v>0.27567091177832581</v>
      </c>
      <c r="Y18">
        <v>0.27589180193199442</v>
      </c>
      <c r="Z18">
        <v>0.24614526123796562</v>
      </c>
      <c r="AA18">
        <v>0.46081367557816572</v>
      </c>
      <c r="AB18">
        <v>0.30736864882975989</v>
      </c>
      <c r="AC18">
        <v>0.31163919180068483</v>
      </c>
      <c r="AD18">
        <v>0.35559633238072236</v>
      </c>
      <c r="AE18">
        <v>0.31149193169823913</v>
      </c>
      <c r="AF18">
        <v>0.32894225383805303</v>
      </c>
      <c r="AG18">
        <v>0.33321279680897797</v>
      </c>
      <c r="AH18">
        <v>0.39885398747414286</v>
      </c>
      <c r="AI18">
        <v>0.36376926806645793</v>
      </c>
      <c r="AJ18">
        <v>0.27173564324564409</v>
      </c>
      <c r="AK18">
        <v>0.44265736284715418</v>
      </c>
      <c r="AL18">
        <v>0.43823078921868264</v>
      </c>
      <c r="AM18">
        <v>0.36811386294369342</v>
      </c>
      <c r="AN18">
        <v>0.39866731356801993</v>
      </c>
      <c r="AO18">
        <v>0.5302275270454665</v>
      </c>
      <c r="AP18">
        <v>0.84677336069161013</v>
      </c>
      <c r="AQ18">
        <v>0.85862818774129257</v>
      </c>
      <c r="AR18">
        <v>1.1600066816384862</v>
      </c>
      <c r="AS18">
        <v>0.79808459696727851</v>
      </c>
      <c r="AT18">
        <v>1</v>
      </c>
      <c r="AU18">
        <v>1.242</v>
      </c>
      <c r="AV18">
        <v>1.2805019999999998</v>
      </c>
      <c r="AW18">
        <v>1.3880641680000001</v>
      </c>
      <c r="AX18">
        <v>1.3478103071280001</v>
      </c>
      <c r="AY18">
        <v>1.268289499007448</v>
      </c>
      <c r="AZ18">
        <v>0.87765633331315385</v>
      </c>
      <c r="BA18">
        <v>0.93031571331194307</v>
      </c>
      <c r="BB18">
        <v>1.0229751583578126</v>
      </c>
      <c r="BC18">
        <v>1.2418918422463843</v>
      </c>
      <c r="BD18">
        <v>1.2331985993506598</v>
      </c>
      <c r="BE18">
        <v>1.1999022371681918</v>
      </c>
      <c r="BF18">
        <v>1.1879032147965098</v>
      </c>
      <c r="BG18">
        <v>1.2259161176699982</v>
      </c>
      <c r="BH18">
        <v>1.2467566916703881</v>
      </c>
      <c r="BI18">
        <v>1.2779256089621478</v>
      </c>
      <c r="BJ18">
        <f t="shared" ref="BJ18:BJ52" si="26">(BI18/BH18)*BI18</f>
        <v>1.3098737491862016</v>
      </c>
      <c r="BK18">
        <f t="shared" ref="BK18:BK52" si="27">(BJ18/BI18)*BJ18</f>
        <v>1.3426205929158568</v>
      </c>
      <c r="BL18">
        <f t="shared" ref="BL18:BL52" si="28">(BK18/BJ18)*BK18</f>
        <v>1.3761861077387534</v>
      </c>
      <c r="BM18">
        <f t="shared" ref="BM18:BM52" si="29">(BL18/BK18)*BL18</f>
        <v>1.4105907604322223</v>
      </c>
      <c r="BN18">
        <f t="shared" ref="BN18:BN52" si="30">(BM18/BL18)*BM18</f>
        <v>1.445855529443028</v>
      </c>
      <c r="BO18">
        <f t="shared" ref="BO18:BO52" si="31">(BN18/BM18)*BN18</f>
        <v>1.4820019176791039</v>
      </c>
      <c r="BP18">
        <f t="shared" ref="BP18:BP52" si="32">(BO18/BN18)*BO18</f>
        <v>1.5190519656210817</v>
      </c>
      <c r="BQ18">
        <f t="shared" ref="BQ18:BQ52" si="33">(BP18/BO18)*BP18</f>
        <v>1.5570282647616089</v>
      </c>
      <c r="BR18">
        <f t="shared" ref="BR18:BR52" si="34">(BQ18/BP18)*BQ18</f>
        <v>1.5959539713806494</v>
      </c>
      <c r="BS18">
        <f t="shared" ref="BS18:BS52" si="35">(BR18/BQ18)*BR18</f>
        <v>1.6358528206651659</v>
      </c>
      <c r="BT18">
        <f t="shared" si="1"/>
        <v>1.6767491411817952</v>
      </c>
      <c r="BU18">
        <f t="shared" si="2"/>
        <v>1.7186678697113402</v>
      </c>
      <c r="BV18">
        <f t="shared" si="3"/>
        <v>1.761634566454124</v>
      </c>
      <c r="BW18">
        <f t="shared" si="4"/>
        <v>1.8056754306154774</v>
      </c>
      <c r="BX18">
        <f t="shared" si="5"/>
        <v>1.8508173163808646</v>
      </c>
      <c r="BY18">
        <f t="shared" si="6"/>
        <v>1.8970877492903864</v>
      </c>
      <c r="BZ18">
        <f t="shared" si="7"/>
        <v>1.9445149430226463</v>
      </c>
      <c r="CA18">
        <f t="shared" si="8"/>
        <v>1.9931278165982127</v>
      </c>
      <c r="CB18">
        <f t="shared" si="9"/>
        <v>2.0429560120131685</v>
      </c>
      <c r="CC18">
        <f t="shared" si="10"/>
        <v>2.094029912313498</v>
      </c>
      <c r="CD18">
        <f t="shared" si="11"/>
        <v>2.1463806601213355</v>
      </c>
      <c r="CE18">
        <f t="shared" si="12"/>
        <v>2.2000401766243693</v>
      </c>
      <c r="CF18">
        <f t="shared" si="13"/>
        <v>2.2550411810399789</v>
      </c>
      <c r="CG18">
        <f t="shared" si="14"/>
        <v>2.3114172105659785</v>
      </c>
      <c r="CH18">
        <f t="shared" si="15"/>
        <v>2.3692026408301281</v>
      </c>
      <c r="CI18">
        <f t="shared" si="16"/>
        <v>2.4284327068508818</v>
      </c>
      <c r="CJ18">
        <f t="shared" si="17"/>
        <v>2.489143524522154</v>
      </c>
      <c r="CK18">
        <f t="shared" si="18"/>
        <v>2.551372112635208</v>
      </c>
      <c r="CL18">
        <f t="shared" si="19"/>
        <v>2.6151564154510885</v>
      </c>
      <c r="CM18">
        <f t="shared" si="20"/>
        <v>2.6805353258373659</v>
      </c>
      <c r="CN18">
        <f t="shared" si="21"/>
        <v>2.7475487089833002</v>
      </c>
      <c r="CO18">
        <f t="shared" si="22"/>
        <v>2.8162374267078829</v>
      </c>
      <c r="CP18">
        <f t="shared" si="23"/>
        <v>2.8866433623755805</v>
      </c>
      <c r="CQ18">
        <f t="shared" si="24"/>
        <v>2.9588094464349703</v>
      </c>
      <c r="CR18">
        <f t="shared" si="25"/>
        <v>3.0327796825958449</v>
      </c>
    </row>
    <row r="19" spans="2:96" ht="15.95" customHeight="1">
      <c r="B19" t="str">
        <f>IF('Multi Appn'!K12="","",1)</f>
        <v/>
      </c>
      <c r="C19" s="652" t="s">
        <v>717</v>
      </c>
      <c r="D19" s="654" t="s">
        <v>718</v>
      </c>
      <c r="E19">
        <v>0.13249716679279461</v>
      </c>
      <c r="F19">
        <v>0.14352093106995512</v>
      </c>
      <c r="G19">
        <v>0.16746022237242361</v>
      </c>
      <c r="H19">
        <v>0.18830902005779038</v>
      </c>
      <c r="I19">
        <v>0.20109520251971438</v>
      </c>
      <c r="J19">
        <v>0.21440770492651948</v>
      </c>
      <c r="K19">
        <v>0.22534249787777197</v>
      </c>
      <c r="L19">
        <v>0.22813674485145632</v>
      </c>
      <c r="M19">
        <v>0.23817476162492043</v>
      </c>
      <c r="N19">
        <v>0.2547993599863399</v>
      </c>
      <c r="O19">
        <v>0.26995992190552709</v>
      </c>
      <c r="P19">
        <v>0.28926205632177232</v>
      </c>
      <c r="Q19">
        <v>0.33513901845440536</v>
      </c>
      <c r="R19">
        <v>0.38108657788450434</v>
      </c>
      <c r="S19">
        <v>0.39633004099988456</v>
      </c>
      <c r="T19">
        <v>0.40821994222988117</v>
      </c>
      <c r="U19">
        <v>0.42454873991907643</v>
      </c>
      <c r="V19">
        <v>0.43728520211664873</v>
      </c>
      <c r="W19">
        <v>0.44712411916427325</v>
      </c>
      <c r="X19">
        <v>0.45713969943355298</v>
      </c>
      <c r="Y19">
        <v>0.47350530067327418</v>
      </c>
      <c r="Z19">
        <v>0.49111969785831994</v>
      </c>
      <c r="AA19">
        <v>0.51066626183308106</v>
      </c>
      <c r="AB19">
        <v>0.53201211157770389</v>
      </c>
      <c r="AC19">
        <v>0.55233497423997224</v>
      </c>
      <c r="AD19">
        <v>0.56647474958051558</v>
      </c>
      <c r="AE19">
        <v>0.58063661832002833</v>
      </c>
      <c r="AF19">
        <v>0.59486221546886897</v>
      </c>
      <c r="AG19">
        <v>0.61181578860973174</v>
      </c>
      <c r="AH19">
        <v>0.6292525385851091</v>
      </c>
      <c r="AI19">
        <v>0.65064712489700283</v>
      </c>
      <c r="AJ19">
        <v>0.67997756237921481</v>
      </c>
      <c r="AK19">
        <v>0.70694169193294343</v>
      </c>
      <c r="AL19">
        <v>0.75021783867343295</v>
      </c>
      <c r="AM19">
        <v>0.78940125095626512</v>
      </c>
      <c r="AN19">
        <v>0.82320987108641974</v>
      </c>
      <c r="AO19">
        <v>0.85331955301814955</v>
      </c>
      <c r="AP19">
        <v>0.88060395202701625</v>
      </c>
      <c r="AQ19">
        <v>0.90191357798168692</v>
      </c>
      <c r="AR19">
        <v>0.93059691412748424</v>
      </c>
      <c r="AS19">
        <v>0.96598340019587148</v>
      </c>
      <c r="AT19">
        <v>1</v>
      </c>
      <c r="AU19">
        <v>1.0188756704046806</v>
      </c>
      <c r="AV19">
        <v>1.0346735368113116</v>
      </c>
      <c r="AW19">
        <v>1.0520073857669432</v>
      </c>
      <c r="AX19">
        <v>1.0643452951467969</v>
      </c>
      <c r="AY19">
        <v>1.0749887480982647</v>
      </c>
      <c r="AZ19">
        <v>1.0881633620606896</v>
      </c>
      <c r="BA19">
        <v>1.108859480236015</v>
      </c>
      <c r="BB19">
        <v>1.1346533584531124</v>
      </c>
      <c r="BC19">
        <v>1.1635970504101953</v>
      </c>
      <c r="BD19">
        <v>1.1982418828444048</v>
      </c>
      <c r="BE19">
        <v>1.2308599415062076</v>
      </c>
      <c r="BF19">
        <v>1.2628622999853689</v>
      </c>
      <c r="BG19">
        <v>1.2956967197849885</v>
      </c>
      <c r="BH19">
        <v>1.3293848344993981</v>
      </c>
      <c r="BI19">
        <v>1.3639488401963826</v>
      </c>
      <c r="BJ19">
        <f t="shared" si="26"/>
        <v>1.3994115100414886</v>
      </c>
      <c r="BK19">
        <f t="shared" si="27"/>
        <v>1.4357962093025674</v>
      </c>
      <c r="BL19">
        <f t="shared" si="28"/>
        <v>1.473126910744434</v>
      </c>
      <c r="BM19">
        <f t="shared" si="29"/>
        <v>1.5114282104237893</v>
      </c>
      <c r="BN19">
        <f t="shared" si="30"/>
        <v>1.5507253438948079</v>
      </c>
      <c r="BO19">
        <f t="shared" si="31"/>
        <v>1.591044202836073</v>
      </c>
      <c r="BP19">
        <f t="shared" si="32"/>
        <v>1.6324113521098109</v>
      </c>
      <c r="BQ19">
        <f t="shared" si="33"/>
        <v>1.674854047264666</v>
      </c>
      <c r="BR19">
        <f t="shared" si="34"/>
        <v>1.7184002524935473</v>
      </c>
      <c r="BS19">
        <f t="shared" si="35"/>
        <v>1.7630786590583796</v>
      </c>
      <c r="BT19">
        <f t="shared" si="1"/>
        <v>1.8089187041938974</v>
      </c>
      <c r="BU19">
        <f t="shared" si="2"/>
        <v>1.8559505905029388</v>
      </c>
      <c r="BV19">
        <f t="shared" si="3"/>
        <v>1.9042053058560151</v>
      </c>
      <c r="BW19">
        <f t="shared" si="4"/>
        <v>1.9537146438082715</v>
      </c>
      <c r="BX19">
        <f t="shared" si="5"/>
        <v>2.0045112245472865</v>
      </c>
      <c r="BY19">
        <f t="shared" si="6"/>
        <v>2.056628516385516</v>
      </c>
      <c r="BZ19">
        <f t="shared" si="7"/>
        <v>2.1101008578115397</v>
      </c>
      <c r="CA19">
        <f t="shared" si="8"/>
        <v>2.1649634801146398</v>
      </c>
      <c r="CB19">
        <f t="shared" si="9"/>
        <v>2.2212525305976203</v>
      </c>
      <c r="CC19">
        <f t="shared" si="10"/>
        <v>2.2790050963931585</v>
      </c>
      <c r="CD19">
        <f t="shared" si="11"/>
        <v>2.3382592288993806</v>
      </c>
      <c r="CE19">
        <f t="shared" si="12"/>
        <v>2.3990539688507644</v>
      </c>
      <c r="CF19">
        <f t="shared" si="13"/>
        <v>2.4614293720408842</v>
      </c>
      <c r="CG19">
        <f t="shared" si="14"/>
        <v>2.5254265357139474</v>
      </c>
      <c r="CH19">
        <f t="shared" si="15"/>
        <v>2.5910876256425102</v>
      </c>
      <c r="CI19">
        <f t="shared" si="16"/>
        <v>2.6584559039092155</v>
      </c>
      <c r="CJ19">
        <f t="shared" si="17"/>
        <v>2.7275757574108552</v>
      </c>
      <c r="CK19">
        <f t="shared" si="18"/>
        <v>2.7984927271035374</v>
      </c>
      <c r="CL19">
        <f t="shared" si="19"/>
        <v>2.8712535380082294</v>
      </c>
      <c r="CM19">
        <f t="shared" si="20"/>
        <v>2.9459061299964433</v>
      </c>
      <c r="CN19">
        <f t="shared" si="21"/>
        <v>3.0224996893763509</v>
      </c>
      <c r="CO19">
        <f t="shared" si="22"/>
        <v>3.101084681300136</v>
      </c>
      <c r="CP19">
        <f t="shared" si="23"/>
        <v>3.1817128830139398</v>
      </c>
      <c r="CQ19">
        <f t="shared" si="24"/>
        <v>3.2644374179723021</v>
      </c>
      <c r="CR19">
        <f t="shared" si="25"/>
        <v>3.3493127908395821</v>
      </c>
    </row>
    <row r="20" spans="2:96" ht="15.95" customHeight="1">
      <c r="B20" t="str">
        <f>IF('Multi Appn'!L12="","",1)</f>
        <v/>
      </c>
      <c r="C20" s="652" t="s">
        <v>181</v>
      </c>
      <c r="D20" s="654" t="s">
        <v>217</v>
      </c>
      <c r="E20">
        <v>0.18679924928875269</v>
      </c>
      <c r="F20">
        <v>0.20305491549066873</v>
      </c>
      <c r="G20">
        <v>0.21548686692723848</v>
      </c>
      <c r="H20">
        <v>0.22751140082008683</v>
      </c>
      <c r="I20">
        <v>0.25383201774348102</v>
      </c>
      <c r="J20">
        <v>0.29331292269512943</v>
      </c>
      <c r="K20">
        <v>0.30327292201240003</v>
      </c>
      <c r="L20">
        <v>0.30830461584978242</v>
      </c>
      <c r="M20">
        <v>0.31759933086470743</v>
      </c>
      <c r="N20">
        <v>0.34200464808852643</v>
      </c>
      <c r="O20">
        <v>0.37304192418040505</v>
      </c>
      <c r="P20">
        <v>0.4115394965293071</v>
      </c>
      <c r="Q20">
        <v>0.45463919467013542</v>
      </c>
      <c r="R20">
        <v>0.48850268027455002</v>
      </c>
      <c r="S20">
        <v>0.51222876568772191</v>
      </c>
      <c r="T20">
        <v>0.53139909621780457</v>
      </c>
      <c r="U20">
        <v>0.54955064476431204</v>
      </c>
      <c r="V20">
        <v>0.56383272664603867</v>
      </c>
      <c r="W20">
        <v>0.57884014923800808</v>
      </c>
      <c r="X20">
        <v>0.59577925217091898</v>
      </c>
      <c r="Y20">
        <v>0.62046358733921558</v>
      </c>
      <c r="Z20">
        <v>0.64505593814193163</v>
      </c>
      <c r="AA20">
        <v>0.6725394442940823</v>
      </c>
      <c r="AB20">
        <v>0.69292902498374698</v>
      </c>
      <c r="AC20">
        <v>0.71522001869514717</v>
      </c>
      <c r="AD20">
        <v>0.72775660974884127</v>
      </c>
      <c r="AE20">
        <v>0.74053630691867489</v>
      </c>
      <c r="AF20">
        <v>0.75534703305704842</v>
      </c>
      <c r="AG20">
        <v>0.77073866401494862</v>
      </c>
      <c r="AH20">
        <v>0.78034615268349405</v>
      </c>
      <c r="AI20">
        <v>0.79250113649615328</v>
      </c>
      <c r="AJ20">
        <v>0.80868225570624497</v>
      </c>
      <c r="AK20">
        <v>0.82659195489721704</v>
      </c>
      <c r="AL20">
        <v>0.83808408223304576</v>
      </c>
      <c r="AM20">
        <v>0.85031953940010896</v>
      </c>
      <c r="AN20">
        <v>0.87037059090171998</v>
      </c>
      <c r="AO20">
        <v>0.89589350228606301</v>
      </c>
      <c r="AP20">
        <v>0.92379597405448421</v>
      </c>
      <c r="AQ20">
        <v>0.94836342491818482</v>
      </c>
      <c r="AR20">
        <v>0.97248580121929573</v>
      </c>
      <c r="AS20">
        <v>0.99206349206349209</v>
      </c>
      <c r="AT20">
        <v>1</v>
      </c>
      <c r="AU20">
        <v>1.02</v>
      </c>
      <c r="AV20">
        <v>1.0383599999999999</v>
      </c>
      <c r="AW20">
        <v>1.0539353999999999</v>
      </c>
      <c r="AX20">
        <v>1.0697444309999999</v>
      </c>
      <c r="AY20">
        <v>1.0815116197409997</v>
      </c>
      <c r="AZ20">
        <v>1.0944897591778919</v>
      </c>
      <c r="BA20">
        <v>1.113096085083916</v>
      </c>
      <c r="BB20">
        <v>1.137584198955762</v>
      </c>
      <c r="BC20">
        <v>1.1603358829348771</v>
      </c>
      <c r="BD20">
        <v>1.1835426005935747</v>
      </c>
      <c r="BE20">
        <v>1.2072134526054463</v>
      </c>
      <c r="BF20">
        <v>1.2313577216575553</v>
      </c>
      <c r="BG20">
        <v>1.2559848760907064</v>
      </c>
      <c r="BH20">
        <v>1.2811045736125206</v>
      </c>
      <c r="BI20">
        <v>1.3067266650847711</v>
      </c>
      <c r="BJ20">
        <f t="shared" si="26"/>
        <v>1.3328611983864664</v>
      </c>
      <c r="BK20">
        <f t="shared" si="27"/>
        <v>1.3595184223541958</v>
      </c>
      <c r="BL20">
        <f t="shared" si="28"/>
        <v>1.3867087908012798</v>
      </c>
      <c r="BM20">
        <f t="shared" si="29"/>
        <v>1.4144429666173055</v>
      </c>
      <c r="BN20">
        <f t="shared" si="30"/>
        <v>1.4427318259496515</v>
      </c>
      <c r="BO20">
        <f t="shared" si="31"/>
        <v>1.4715864624686446</v>
      </c>
      <c r="BP20">
        <f t="shared" si="32"/>
        <v>1.5010181917180174</v>
      </c>
      <c r="BQ20">
        <f t="shared" si="33"/>
        <v>1.5310385555523778</v>
      </c>
      <c r="BR20">
        <f t="shared" si="34"/>
        <v>1.5616593266634253</v>
      </c>
      <c r="BS20">
        <f t="shared" si="35"/>
        <v>1.5928925131966938</v>
      </c>
      <c r="BT20">
        <f t="shared" si="1"/>
        <v>1.6247503634606277</v>
      </c>
      <c r="BU20">
        <f t="shared" si="2"/>
        <v>1.6572453707298402</v>
      </c>
      <c r="BV20">
        <f t="shared" si="3"/>
        <v>1.6903902781444371</v>
      </c>
      <c r="BW20">
        <f t="shared" si="4"/>
        <v>1.7241980837073259</v>
      </c>
      <c r="BX20">
        <f t="shared" si="5"/>
        <v>1.7586820453814724</v>
      </c>
      <c r="BY20">
        <f t="shared" si="6"/>
        <v>1.793855686289102</v>
      </c>
      <c r="BZ20">
        <f t="shared" si="7"/>
        <v>1.829732800014884</v>
      </c>
      <c r="CA20">
        <f t="shared" si="8"/>
        <v>1.8663274560151817</v>
      </c>
      <c r="CB20">
        <f t="shared" si="9"/>
        <v>1.9036540051354853</v>
      </c>
      <c r="CC20">
        <f t="shared" si="10"/>
        <v>1.9417270852381951</v>
      </c>
      <c r="CD20">
        <f t="shared" si="11"/>
        <v>1.9805616269429591</v>
      </c>
      <c r="CE20">
        <f t="shared" si="12"/>
        <v>2.0201728594818182</v>
      </c>
      <c r="CF20">
        <f t="shared" si="13"/>
        <v>2.0605763166714546</v>
      </c>
      <c r="CG20">
        <f t="shared" si="14"/>
        <v>2.1017878430048835</v>
      </c>
      <c r="CH20">
        <f t="shared" si="15"/>
        <v>2.1438235998649811</v>
      </c>
      <c r="CI20">
        <f t="shared" si="16"/>
        <v>2.1867000718622807</v>
      </c>
      <c r="CJ20">
        <f t="shared" si="17"/>
        <v>2.2304340732995263</v>
      </c>
      <c r="CK20">
        <f t="shared" si="18"/>
        <v>2.2750427547655168</v>
      </c>
      <c r="CL20">
        <f t="shared" si="19"/>
        <v>2.320543609860827</v>
      </c>
      <c r="CM20">
        <f t="shared" si="20"/>
        <v>2.3669544820580435</v>
      </c>
      <c r="CN20">
        <f t="shared" si="21"/>
        <v>2.4142935716992042</v>
      </c>
      <c r="CO20">
        <f t="shared" si="22"/>
        <v>2.4625794431331882</v>
      </c>
      <c r="CP20">
        <f t="shared" si="23"/>
        <v>2.5118310319958521</v>
      </c>
      <c r="CQ20">
        <f t="shared" si="24"/>
        <v>2.5620676526357693</v>
      </c>
      <c r="CR20">
        <f t="shared" si="25"/>
        <v>2.6133090056884849</v>
      </c>
    </row>
    <row r="21" spans="2:96" ht="15.95" customHeight="1">
      <c r="B21" t="str">
        <f>IF('Multi Appn'!M12="","",1)</f>
        <v/>
      </c>
      <c r="C21" s="652" t="s">
        <v>307</v>
      </c>
      <c r="D21" s="654" t="s">
        <v>306</v>
      </c>
      <c r="E21">
        <v>0.22434865446274857</v>
      </c>
      <c r="F21">
        <v>0.23455651824080365</v>
      </c>
      <c r="G21">
        <v>0.24354003288942641</v>
      </c>
      <c r="H21">
        <v>0.25367129825762658</v>
      </c>
      <c r="I21">
        <v>0.2683081321670916</v>
      </c>
      <c r="J21">
        <v>0.29194607861101241</v>
      </c>
      <c r="K21">
        <v>0.31118532519147818</v>
      </c>
      <c r="L21">
        <v>0.32226352276829484</v>
      </c>
      <c r="M21">
        <v>0.3344450839289364</v>
      </c>
      <c r="N21">
        <v>0.3571873496361041</v>
      </c>
      <c r="O21">
        <v>0.38833408652437235</v>
      </c>
      <c r="P21">
        <v>0.42949749969595591</v>
      </c>
      <c r="Q21">
        <v>0.47502423466372728</v>
      </c>
      <c r="R21">
        <v>0.51112607649817055</v>
      </c>
      <c r="S21">
        <v>0.53617125424658096</v>
      </c>
      <c r="T21">
        <v>0.55654576190795102</v>
      </c>
      <c r="U21">
        <v>0.57546831781282137</v>
      </c>
      <c r="V21">
        <v>0.59158143071158031</v>
      </c>
      <c r="W21">
        <v>0.60755412934079289</v>
      </c>
      <c r="X21">
        <v>0.62578075322101667</v>
      </c>
      <c r="Y21">
        <v>0.65206354485629947</v>
      </c>
      <c r="Z21">
        <v>0.67814608665055143</v>
      </c>
      <c r="AA21">
        <v>0.70730636837652505</v>
      </c>
      <c r="AB21">
        <v>0.72711094669106779</v>
      </c>
      <c r="AC21">
        <v>0.74674294225172655</v>
      </c>
      <c r="AD21">
        <v>0.76167780109676109</v>
      </c>
      <c r="AE21">
        <v>0.77614967931759948</v>
      </c>
      <c r="AF21">
        <v>0.79167267290395138</v>
      </c>
      <c r="AG21">
        <v>0.8059227810162225</v>
      </c>
      <c r="AH21">
        <v>0.81156424048333609</v>
      </c>
      <c r="AI21">
        <v>0.81805675440720282</v>
      </c>
      <c r="AJ21">
        <v>0.82950954896890372</v>
      </c>
      <c r="AK21">
        <v>0.84444072085034394</v>
      </c>
      <c r="AL21">
        <v>0.85119624661714666</v>
      </c>
      <c r="AM21">
        <v>0.85970820908331802</v>
      </c>
      <c r="AN21">
        <v>0.87690237326498444</v>
      </c>
      <c r="AO21">
        <v>0.90145563971640408</v>
      </c>
      <c r="AP21">
        <v>0.92940076454761245</v>
      </c>
      <c r="AQ21">
        <v>0.95449458519039798</v>
      </c>
      <c r="AR21">
        <v>0.97740245523496772</v>
      </c>
      <c r="AS21">
        <v>0.99206349206349198</v>
      </c>
      <c r="AT21">
        <v>1</v>
      </c>
      <c r="AU21">
        <v>1.02</v>
      </c>
      <c r="AV21">
        <v>1.0383599999999999</v>
      </c>
      <c r="AW21">
        <v>1.0539354000000001</v>
      </c>
      <c r="AX21">
        <v>1.0697444309999999</v>
      </c>
      <c r="AY21">
        <v>1.0815116197409997</v>
      </c>
      <c r="AZ21">
        <v>1.0944897591778917</v>
      </c>
      <c r="BA21">
        <v>1.1130960850839158</v>
      </c>
      <c r="BB21">
        <v>1.137584198955762</v>
      </c>
      <c r="BC21">
        <v>1.1603358829348773</v>
      </c>
      <c r="BD21">
        <v>1.1835426005935747</v>
      </c>
      <c r="BE21">
        <v>1.2072134526054463</v>
      </c>
      <c r="BF21">
        <v>1.2313577216575553</v>
      </c>
      <c r="BG21">
        <v>1.2559848760907064</v>
      </c>
      <c r="BH21">
        <v>1.2811045736125204</v>
      </c>
      <c r="BI21">
        <v>1.3067266650847709</v>
      </c>
      <c r="BJ21">
        <f t="shared" si="26"/>
        <v>1.3328611983864662</v>
      </c>
      <c r="BK21">
        <f t="shared" si="27"/>
        <v>1.3595184223541956</v>
      </c>
      <c r="BL21">
        <f t="shared" si="28"/>
        <v>1.3867087908012796</v>
      </c>
      <c r="BM21">
        <f t="shared" si="29"/>
        <v>1.4144429666173053</v>
      </c>
      <c r="BN21">
        <f t="shared" si="30"/>
        <v>1.4427318259496513</v>
      </c>
      <c r="BO21">
        <f t="shared" si="31"/>
        <v>1.4715864624686443</v>
      </c>
      <c r="BP21">
        <f t="shared" si="32"/>
        <v>1.5010181917180172</v>
      </c>
      <c r="BQ21">
        <f t="shared" si="33"/>
        <v>1.5310385555523776</v>
      </c>
      <c r="BR21">
        <f t="shared" si="34"/>
        <v>1.5616593266634251</v>
      </c>
      <c r="BS21">
        <f t="shared" si="35"/>
        <v>1.5928925131966936</v>
      </c>
      <c r="BT21">
        <f t="shared" si="1"/>
        <v>1.6247503634606275</v>
      </c>
      <c r="BU21">
        <f t="shared" si="2"/>
        <v>1.65724537072984</v>
      </c>
      <c r="BV21">
        <f t="shared" si="3"/>
        <v>1.6903902781444369</v>
      </c>
      <c r="BW21">
        <f t="shared" si="4"/>
        <v>1.7241980837073256</v>
      </c>
      <c r="BX21">
        <f t="shared" si="5"/>
        <v>1.7586820453814722</v>
      </c>
      <c r="BY21">
        <f t="shared" si="6"/>
        <v>1.7938556862891017</v>
      </c>
      <c r="BZ21">
        <f t="shared" si="7"/>
        <v>1.8297328000148838</v>
      </c>
      <c r="CA21">
        <f t="shared" si="8"/>
        <v>1.8663274560151815</v>
      </c>
      <c r="CB21">
        <f t="shared" si="9"/>
        <v>1.9036540051354851</v>
      </c>
      <c r="CC21">
        <f t="shared" si="10"/>
        <v>1.9417270852381949</v>
      </c>
      <c r="CD21">
        <f t="shared" si="11"/>
        <v>1.9805616269429589</v>
      </c>
      <c r="CE21">
        <f t="shared" si="12"/>
        <v>2.0201728594818182</v>
      </c>
      <c r="CF21">
        <f t="shared" si="13"/>
        <v>2.0605763166714546</v>
      </c>
      <c r="CG21">
        <f t="shared" si="14"/>
        <v>2.1017878430048835</v>
      </c>
      <c r="CH21">
        <f t="shared" si="15"/>
        <v>2.1438235998649811</v>
      </c>
      <c r="CI21">
        <f t="shared" si="16"/>
        <v>2.1867000718622807</v>
      </c>
      <c r="CJ21">
        <f t="shared" si="17"/>
        <v>2.2304340732995263</v>
      </c>
      <c r="CK21">
        <f t="shared" si="18"/>
        <v>2.2750427547655168</v>
      </c>
      <c r="CL21">
        <f t="shared" si="19"/>
        <v>2.320543609860827</v>
      </c>
      <c r="CM21">
        <f t="shared" si="20"/>
        <v>2.3669544820580435</v>
      </c>
      <c r="CN21">
        <f t="shared" si="21"/>
        <v>2.4142935716992042</v>
      </c>
      <c r="CO21">
        <f t="shared" si="22"/>
        <v>2.4625794431331882</v>
      </c>
      <c r="CP21">
        <f t="shared" si="23"/>
        <v>2.5118310319958521</v>
      </c>
      <c r="CQ21">
        <f t="shared" si="24"/>
        <v>2.5620676526357693</v>
      </c>
      <c r="CR21">
        <f t="shared" si="25"/>
        <v>2.6133090056884849</v>
      </c>
    </row>
    <row r="22" spans="2:96" ht="15.95" customHeight="1">
      <c r="B22" t="str">
        <f>IF('Multi Appn'!N12="","",1)</f>
        <v/>
      </c>
      <c r="C22" s="652" t="s">
        <v>159</v>
      </c>
      <c r="D22" s="654" t="s">
        <v>227</v>
      </c>
      <c r="E22">
        <v>0.19447868427676113</v>
      </c>
      <c r="F22">
        <v>0.21137888194041166</v>
      </c>
      <c r="G22">
        <v>0.22393478752767212</v>
      </c>
      <c r="H22">
        <v>0.23636316823545794</v>
      </c>
      <c r="I22">
        <v>0.26415947681994778</v>
      </c>
      <c r="J22">
        <v>0.30674198448332335</v>
      </c>
      <c r="K22">
        <v>0.31600559241471976</v>
      </c>
      <c r="L22">
        <v>0.32093527965638941</v>
      </c>
      <c r="M22">
        <v>0.32992146748676826</v>
      </c>
      <c r="N22">
        <v>0.35525943618975209</v>
      </c>
      <c r="O22">
        <v>0.38833408969901795</v>
      </c>
      <c r="P22">
        <v>0.42945866979814407</v>
      </c>
      <c r="Q22">
        <v>0.47502423466372717</v>
      </c>
      <c r="R22">
        <v>0.51112607649817043</v>
      </c>
      <c r="S22">
        <v>0.53617125424658074</v>
      </c>
      <c r="T22">
        <v>0.55654576190795091</v>
      </c>
      <c r="U22">
        <v>0.57546831781282126</v>
      </c>
      <c r="V22">
        <v>0.5915814307115802</v>
      </c>
      <c r="W22">
        <v>0.60755412934079289</v>
      </c>
      <c r="X22">
        <v>0.62578075322101667</v>
      </c>
      <c r="Y22">
        <v>0.65206354485629936</v>
      </c>
      <c r="Z22">
        <v>0.67814608665055143</v>
      </c>
      <c r="AA22">
        <v>0.70730636837652505</v>
      </c>
      <c r="AB22">
        <v>0.72711094669106779</v>
      </c>
      <c r="AC22">
        <v>0.74674294225172655</v>
      </c>
      <c r="AD22">
        <v>0.76167780109676109</v>
      </c>
      <c r="AE22">
        <v>0.77614967931759959</v>
      </c>
      <c r="AF22">
        <v>0.7916726729039516</v>
      </c>
      <c r="AG22">
        <v>0.80592278101622283</v>
      </c>
      <c r="AH22">
        <v>0.8115642404833362</v>
      </c>
      <c r="AI22">
        <v>0.81805675440720282</v>
      </c>
      <c r="AJ22">
        <v>0.82950954896890361</v>
      </c>
      <c r="AK22">
        <v>0.84444072085034383</v>
      </c>
      <c r="AL22">
        <v>0.85119624661714666</v>
      </c>
      <c r="AM22">
        <v>0.85970820908331824</v>
      </c>
      <c r="AN22">
        <v>0.87690237326498455</v>
      </c>
      <c r="AO22">
        <v>0.90145563971640408</v>
      </c>
      <c r="AP22">
        <v>0.92940076454761256</v>
      </c>
      <c r="AQ22">
        <v>0.95449458519039798</v>
      </c>
      <c r="AR22">
        <v>0.97740245523496749</v>
      </c>
      <c r="AS22">
        <v>0.99206349206349198</v>
      </c>
      <c r="AT22">
        <v>1</v>
      </c>
      <c r="AU22">
        <v>1.02</v>
      </c>
      <c r="AV22">
        <v>1.0383599999999999</v>
      </c>
      <c r="AW22">
        <v>1.0539353999999999</v>
      </c>
      <c r="AX22">
        <v>1.0697444309999997</v>
      </c>
      <c r="AY22">
        <v>1.0815116197409995</v>
      </c>
      <c r="AZ22">
        <v>1.0944897591778917</v>
      </c>
      <c r="BA22">
        <v>1.1130960850839156</v>
      </c>
      <c r="BB22">
        <v>1.1375841989557618</v>
      </c>
      <c r="BC22">
        <v>1.1603358829348771</v>
      </c>
      <c r="BD22">
        <v>1.1835426005935747</v>
      </c>
      <c r="BE22">
        <v>1.2072134526054461</v>
      </c>
      <c r="BF22">
        <v>1.2313577216575551</v>
      </c>
      <c r="BG22">
        <v>1.2559848760907062</v>
      </c>
      <c r="BH22">
        <v>1.2811045736125204</v>
      </c>
      <c r="BI22">
        <v>1.3067266650847709</v>
      </c>
      <c r="BJ22">
        <f t="shared" si="26"/>
        <v>1.3328611983864662</v>
      </c>
      <c r="BK22">
        <f t="shared" si="27"/>
        <v>1.3595184223541956</v>
      </c>
      <c r="BL22">
        <f t="shared" si="28"/>
        <v>1.3867087908012796</v>
      </c>
      <c r="BM22">
        <f t="shared" si="29"/>
        <v>1.4144429666173053</v>
      </c>
      <c r="BN22">
        <f t="shared" si="30"/>
        <v>1.4427318259496513</v>
      </c>
      <c r="BO22">
        <f t="shared" si="31"/>
        <v>1.4715864624686443</v>
      </c>
      <c r="BP22">
        <f t="shared" si="32"/>
        <v>1.5010181917180172</v>
      </c>
      <c r="BQ22">
        <f t="shared" si="33"/>
        <v>1.5310385555523776</v>
      </c>
      <c r="BR22">
        <f t="shared" si="34"/>
        <v>1.5616593266634251</v>
      </c>
      <c r="BS22">
        <f t="shared" si="35"/>
        <v>1.5928925131966936</v>
      </c>
      <c r="BT22">
        <f t="shared" si="1"/>
        <v>1.6247503634606275</v>
      </c>
      <c r="BU22">
        <f t="shared" si="2"/>
        <v>1.65724537072984</v>
      </c>
      <c r="BV22">
        <f t="shared" si="3"/>
        <v>1.6903902781444369</v>
      </c>
      <c r="BW22">
        <f t="shared" si="4"/>
        <v>1.7241980837073256</v>
      </c>
      <c r="BX22">
        <f t="shared" si="5"/>
        <v>1.7586820453814722</v>
      </c>
      <c r="BY22">
        <f t="shared" si="6"/>
        <v>1.7938556862891017</v>
      </c>
      <c r="BZ22">
        <f t="shared" si="7"/>
        <v>1.8297328000148838</v>
      </c>
      <c r="CA22">
        <f t="shared" si="8"/>
        <v>1.8663274560151815</v>
      </c>
      <c r="CB22">
        <f t="shared" si="9"/>
        <v>1.9036540051354851</v>
      </c>
      <c r="CC22">
        <f t="shared" si="10"/>
        <v>1.9417270852381949</v>
      </c>
      <c r="CD22">
        <f t="shared" si="11"/>
        <v>1.9805616269429589</v>
      </c>
      <c r="CE22">
        <f t="shared" si="12"/>
        <v>2.0201728594818182</v>
      </c>
      <c r="CF22">
        <f t="shared" si="13"/>
        <v>2.0605763166714546</v>
      </c>
      <c r="CG22">
        <f t="shared" si="14"/>
        <v>2.1017878430048835</v>
      </c>
      <c r="CH22">
        <f t="shared" si="15"/>
        <v>2.1438235998649811</v>
      </c>
      <c r="CI22">
        <f t="shared" si="16"/>
        <v>2.1867000718622807</v>
      </c>
      <c r="CJ22">
        <f t="shared" si="17"/>
        <v>2.2304340732995263</v>
      </c>
      <c r="CK22">
        <f t="shared" si="18"/>
        <v>2.2750427547655168</v>
      </c>
      <c r="CL22">
        <f t="shared" si="19"/>
        <v>2.320543609860827</v>
      </c>
      <c r="CM22">
        <f t="shared" si="20"/>
        <v>2.3669544820580435</v>
      </c>
      <c r="CN22">
        <f t="shared" si="21"/>
        <v>2.4142935716992042</v>
      </c>
      <c r="CO22">
        <f t="shared" si="22"/>
        <v>2.4625794431331882</v>
      </c>
      <c r="CP22">
        <f t="shared" si="23"/>
        <v>2.5118310319958521</v>
      </c>
      <c r="CQ22">
        <f t="shared" si="24"/>
        <v>2.5620676526357693</v>
      </c>
      <c r="CR22">
        <f t="shared" si="25"/>
        <v>2.6133090056884849</v>
      </c>
    </row>
    <row r="23" spans="2:96" ht="15.95" customHeight="1">
      <c r="B23" t="str">
        <f>IF('Multi Appn'!O12="","",1)</f>
        <v/>
      </c>
      <c r="C23" s="652" t="s">
        <v>160</v>
      </c>
      <c r="D23" s="654" t="s">
        <v>218</v>
      </c>
      <c r="E23">
        <v>0.19447868427676113</v>
      </c>
      <c r="F23">
        <v>0.21137888194041166</v>
      </c>
      <c r="G23">
        <v>0.22393478752767212</v>
      </c>
      <c r="H23">
        <v>0.23636316823545794</v>
      </c>
      <c r="I23">
        <v>0.26415947681994778</v>
      </c>
      <c r="J23">
        <v>0.30674198448332335</v>
      </c>
      <c r="K23">
        <v>0.31600559241471976</v>
      </c>
      <c r="L23">
        <v>0.32093527965638941</v>
      </c>
      <c r="M23">
        <v>0.32992146748676826</v>
      </c>
      <c r="N23">
        <v>0.35525943618975209</v>
      </c>
      <c r="O23">
        <v>0.38833408969901795</v>
      </c>
      <c r="P23">
        <v>0.42945866979814407</v>
      </c>
      <c r="Q23">
        <v>0.47502423466372717</v>
      </c>
      <c r="R23">
        <v>0.51112607649817043</v>
      </c>
      <c r="S23">
        <v>0.53617125424658074</v>
      </c>
      <c r="T23">
        <v>0.55654576190795091</v>
      </c>
      <c r="U23">
        <v>0.57546831781282126</v>
      </c>
      <c r="V23">
        <v>0.5915814307115802</v>
      </c>
      <c r="W23">
        <v>0.60755412934079289</v>
      </c>
      <c r="X23">
        <v>0.62578075322101667</v>
      </c>
      <c r="Y23">
        <v>0.65206354485629936</v>
      </c>
      <c r="Z23">
        <v>0.67814608665055143</v>
      </c>
      <c r="AA23">
        <v>0.70730636837652505</v>
      </c>
      <c r="AB23">
        <v>0.72711094669106779</v>
      </c>
      <c r="AC23">
        <v>0.74674294225172655</v>
      </c>
      <c r="AD23">
        <v>0.76167780109676109</v>
      </c>
      <c r="AE23">
        <v>0.77614967931759959</v>
      </c>
      <c r="AF23">
        <v>0.7916726729039516</v>
      </c>
      <c r="AG23">
        <v>0.80592278101622283</v>
      </c>
      <c r="AH23">
        <v>0.8115642404833362</v>
      </c>
      <c r="AI23">
        <v>0.81805675440720282</v>
      </c>
      <c r="AJ23">
        <v>0.82950954896890361</v>
      </c>
      <c r="AK23">
        <v>0.84444072085034383</v>
      </c>
      <c r="AL23">
        <v>0.85119624661714666</v>
      </c>
      <c r="AM23">
        <v>0.85970820908331824</v>
      </c>
      <c r="AN23">
        <v>0.87690237326498455</v>
      </c>
      <c r="AO23">
        <v>0.90145563971640408</v>
      </c>
      <c r="AP23">
        <v>0.92940076454761256</v>
      </c>
      <c r="AQ23">
        <v>0.95449458519039798</v>
      </c>
      <c r="AR23">
        <v>0.97740245523496749</v>
      </c>
      <c r="AS23">
        <v>0.99206349206349198</v>
      </c>
      <c r="AT23">
        <v>1</v>
      </c>
      <c r="AU23">
        <v>1.02</v>
      </c>
      <c r="AV23">
        <v>1.0383599999999999</v>
      </c>
      <c r="AW23">
        <v>1.0539353999999999</v>
      </c>
      <c r="AX23">
        <v>1.0697444309999997</v>
      </c>
      <c r="AY23">
        <v>1.0815116197409995</v>
      </c>
      <c r="AZ23">
        <v>1.0944897591778917</v>
      </c>
      <c r="BA23">
        <v>1.1130960850839156</v>
      </c>
      <c r="BB23">
        <v>1.1375841989557618</v>
      </c>
      <c r="BC23">
        <v>1.1603358829348771</v>
      </c>
      <c r="BD23">
        <v>1.1835426005935747</v>
      </c>
      <c r="BE23">
        <v>1.2072134526054461</v>
      </c>
      <c r="BF23">
        <v>1.2313577216575551</v>
      </c>
      <c r="BG23">
        <v>1.2559848760907062</v>
      </c>
      <c r="BH23">
        <v>1.2811045736125204</v>
      </c>
      <c r="BI23">
        <v>1.3067266650847709</v>
      </c>
      <c r="BJ23">
        <f t="shared" si="26"/>
        <v>1.3328611983864662</v>
      </c>
      <c r="BK23">
        <f t="shared" si="27"/>
        <v>1.3595184223541956</v>
      </c>
      <c r="BL23">
        <f t="shared" si="28"/>
        <v>1.3867087908012796</v>
      </c>
      <c r="BM23">
        <f t="shared" si="29"/>
        <v>1.4144429666173053</v>
      </c>
      <c r="BN23">
        <f t="shared" si="30"/>
        <v>1.4427318259496513</v>
      </c>
      <c r="BO23">
        <f t="shared" si="31"/>
        <v>1.4715864624686443</v>
      </c>
      <c r="BP23">
        <f t="shared" si="32"/>
        <v>1.5010181917180172</v>
      </c>
      <c r="BQ23">
        <f t="shared" si="33"/>
        <v>1.5310385555523776</v>
      </c>
      <c r="BR23">
        <f t="shared" si="34"/>
        <v>1.5616593266634251</v>
      </c>
      <c r="BS23">
        <f t="shared" si="35"/>
        <v>1.5928925131966936</v>
      </c>
      <c r="BT23">
        <f t="shared" si="1"/>
        <v>1.6247503634606275</v>
      </c>
      <c r="BU23">
        <f t="shared" si="2"/>
        <v>1.65724537072984</v>
      </c>
      <c r="BV23">
        <f t="shared" si="3"/>
        <v>1.6903902781444369</v>
      </c>
      <c r="BW23">
        <f t="shared" si="4"/>
        <v>1.7241980837073256</v>
      </c>
      <c r="BX23">
        <f t="shared" si="5"/>
        <v>1.7586820453814722</v>
      </c>
      <c r="BY23">
        <f t="shared" si="6"/>
        <v>1.7938556862891017</v>
      </c>
      <c r="BZ23">
        <f t="shared" si="7"/>
        <v>1.8297328000148838</v>
      </c>
      <c r="CA23">
        <f t="shared" si="8"/>
        <v>1.8663274560151815</v>
      </c>
      <c r="CB23">
        <f t="shared" si="9"/>
        <v>1.9036540051354851</v>
      </c>
      <c r="CC23">
        <f t="shared" si="10"/>
        <v>1.9417270852381949</v>
      </c>
      <c r="CD23">
        <f t="shared" si="11"/>
        <v>1.9805616269429589</v>
      </c>
      <c r="CE23">
        <f t="shared" si="12"/>
        <v>2.0201728594818182</v>
      </c>
      <c r="CF23">
        <f t="shared" si="13"/>
        <v>2.0605763166714546</v>
      </c>
      <c r="CG23">
        <f t="shared" si="14"/>
        <v>2.1017878430048835</v>
      </c>
      <c r="CH23">
        <f t="shared" si="15"/>
        <v>2.1438235998649811</v>
      </c>
      <c r="CI23">
        <f t="shared" si="16"/>
        <v>2.1867000718622807</v>
      </c>
      <c r="CJ23">
        <f t="shared" si="17"/>
        <v>2.2304340732995263</v>
      </c>
      <c r="CK23">
        <f t="shared" si="18"/>
        <v>2.2750427547655168</v>
      </c>
      <c r="CL23">
        <f t="shared" si="19"/>
        <v>2.320543609860827</v>
      </c>
      <c r="CM23">
        <f t="shared" si="20"/>
        <v>2.3669544820580435</v>
      </c>
      <c r="CN23">
        <f t="shared" si="21"/>
        <v>2.4142935716992042</v>
      </c>
      <c r="CO23">
        <f t="shared" si="22"/>
        <v>2.4625794431331882</v>
      </c>
      <c r="CP23">
        <f t="shared" si="23"/>
        <v>2.5118310319958521</v>
      </c>
      <c r="CQ23">
        <f t="shared" si="24"/>
        <v>2.5620676526357693</v>
      </c>
      <c r="CR23">
        <f t="shared" si="25"/>
        <v>2.6133090056884849</v>
      </c>
    </row>
    <row r="24" spans="2:96" ht="15.95" customHeight="1">
      <c r="B24" t="str">
        <f>IF('Multi Appn'!P12="","",1)</f>
        <v/>
      </c>
      <c r="C24" s="652" t="s">
        <v>180</v>
      </c>
      <c r="D24" s="654" t="s">
        <v>219</v>
      </c>
      <c r="E24">
        <v>0.13601416663143737</v>
      </c>
      <c r="F24">
        <v>0.1469373555422748</v>
      </c>
      <c r="G24">
        <v>0.17012274781064587</v>
      </c>
      <c r="H24">
        <v>0.19057208051482807</v>
      </c>
      <c r="I24">
        <v>0.20372197332892833</v>
      </c>
      <c r="J24">
        <v>0.21711693754167335</v>
      </c>
      <c r="K24">
        <v>0.22828304452250406</v>
      </c>
      <c r="L24">
        <v>0.23175408821446869</v>
      </c>
      <c r="M24">
        <v>0.24124001479917512</v>
      </c>
      <c r="N24">
        <v>0.25786680734716688</v>
      </c>
      <c r="O24">
        <v>0.2735434588863076</v>
      </c>
      <c r="P24">
        <v>0.29314514548056619</v>
      </c>
      <c r="Q24">
        <v>0.34122640183908498</v>
      </c>
      <c r="R24">
        <v>0.38663251194316722</v>
      </c>
      <c r="S24">
        <v>0.40232747213298814</v>
      </c>
      <c r="T24">
        <v>0.41460972520226402</v>
      </c>
      <c r="U24">
        <v>0.43102992875917445</v>
      </c>
      <c r="V24">
        <v>0.44390651685092603</v>
      </c>
      <c r="W24">
        <v>0.45402825129490237</v>
      </c>
      <c r="X24">
        <v>0.46439132186700532</v>
      </c>
      <c r="Y24">
        <v>0.48122479014803793</v>
      </c>
      <c r="Z24">
        <v>0.49922871450084227</v>
      </c>
      <c r="AA24">
        <v>0.51951603800142665</v>
      </c>
      <c r="AB24">
        <v>0.54076835388467015</v>
      </c>
      <c r="AC24">
        <v>0.5610281581241412</v>
      </c>
      <c r="AD24">
        <v>0.5751928624137016</v>
      </c>
      <c r="AE24">
        <v>0.58935595130348661</v>
      </c>
      <c r="AF24">
        <v>0.60362623322698084</v>
      </c>
      <c r="AG24">
        <v>0.62031556295504542</v>
      </c>
      <c r="AH24">
        <v>0.63715834010462258</v>
      </c>
      <c r="AI24">
        <v>0.65783603971603788</v>
      </c>
      <c r="AJ24">
        <v>0.68630474689538123</v>
      </c>
      <c r="AK24">
        <v>0.71295080131264077</v>
      </c>
      <c r="AL24">
        <v>0.75502506553821525</v>
      </c>
      <c r="AM24">
        <v>0.79326071113260577</v>
      </c>
      <c r="AN24">
        <v>0.82646648110792365</v>
      </c>
      <c r="AO24">
        <v>0.85557742452504515</v>
      </c>
      <c r="AP24">
        <v>0.88289769285057984</v>
      </c>
      <c r="AQ24">
        <v>0.90442215988869079</v>
      </c>
      <c r="AR24">
        <v>0.9328453991154062</v>
      </c>
      <c r="AS24">
        <v>0.967308077473091</v>
      </c>
      <c r="AT24">
        <v>1</v>
      </c>
      <c r="AU24">
        <v>1.0191208811236281</v>
      </c>
      <c r="AV24">
        <v>1.035460971430386</v>
      </c>
      <c r="AW24">
        <v>1.0524335292138973</v>
      </c>
      <c r="AX24">
        <v>1.0654580133274665</v>
      </c>
      <c r="AY24">
        <v>1.0763245285364711</v>
      </c>
      <c r="AZ24">
        <v>1.0894607161093597</v>
      </c>
      <c r="BA24">
        <v>1.109762066126724</v>
      </c>
      <c r="BB24">
        <v>1.1352913487102503</v>
      </c>
      <c r="BC24">
        <v>1.1627560189043533</v>
      </c>
      <c r="BD24">
        <v>1.1944362620748998</v>
      </c>
      <c r="BE24">
        <v>1.2245583874771506</v>
      </c>
      <c r="BF24">
        <v>1.2542172637862259</v>
      </c>
      <c r="BG24">
        <v>1.2844593086563658</v>
      </c>
      <c r="BH24">
        <v>1.3154305583495736</v>
      </c>
      <c r="BI24">
        <v>1.3471485956608042</v>
      </c>
      <c r="BJ24">
        <f t="shared" si="26"/>
        <v>1.379631427346387</v>
      </c>
      <c r="BK24">
        <f t="shared" si="27"/>
        <v>1.4128974943467023</v>
      </c>
      <c r="BL24">
        <f t="shared" si="28"/>
        <v>1.4469656822553518</v>
      </c>
      <c r="BM24">
        <f t="shared" si="29"/>
        <v>1.4818553320407639</v>
      </c>
      <c r="BN24">
        <f t="shared" si="30"/>
        <v>1.5175862510263214</v>
      </c>
      <c r="BO24">
        <f t="shared" si="31"/>
        <v>1.5541787241352454</v>
      </c>
      <c r="BP24">
        <f t="shared" si="32"/>
        <v>1.5916535254066193</v>
      </c>
      <c r="BQ24">
        <f t="shared" si="33"/>
        <v>1.63003192978909</v>
      </c>
      <c r="BR24">
        <f t="shared" si="34"/>
        <v>1.669335725218942</v>
      </c>
      <c r="BS24">
        <f t="shared" si="35"/>
        <v>1.7095872249894026</v>
      </c>
      <c r="BT24">
        <f t="shared" si="1"/>
        <v>1.7508092804181978</v>
      </c>
      <c r="BU24">
        <f t="shared" si="2"/>
        <v>1.7930252938205533</v>
      </c>
      <c r="BV24">
        <f t="shared" si="3"/>
        <v>1.8362592317950026</v>
      </c>
      <c r="BW24">
        <f t="shared" si="4"/>
        <v>1.8805356388295484</v>
      </c>
      <c r="BX24">
        <f t="shared" si="5"/>
        <v>1.9258796512358982</v>
      </c>
      <c r="BY24">
        <f t="shared" si="6"/>
        <v>1.972317011419686</v>
      </c>
      <c r="BZ24">
        <f t="shared" si="7"/>
        <v>2.0198740824947827</v>
      </c>
      <c r="CA24">
        <f t="shared" si="8"/>
        <v>2.06857786324999</v>
      </c>
      <c r="CB24">
        <f t="shared" si="9"/>
        <v>2.118456003476616</v>
      </c>
      <c r="CC24">
        <f t="shared" si="10"/>
        <v>2.1695368196656339</v>
      </c>
      <c r="CD24">
        <f t="shared" si="11"/>
        <v>2.2218493110833348</v>
      </c>
      <c r="CE24">
        <f t="shared" si="12"/>
        <v>2.2754231762345998</v>
      </c>
      <c r="CF24">
        <f t="shared" si="13"/>
        <v>2.3302888297231426</v>
      </c>
      <c r="CG24">
        <f t="shared" si="14"/>
        <v>2.3864774195182874</v>
      </c>
      <c r="CH24">
        <f t="shared" si="15"/>
        <v>2.4440208446380915</v>
      </c>
      <c r="CI24">
        <f t="shared" si="16"/>
        <v>2.5029517732588449</v>
      </c>
      <c r="CJ24">
        <f t="shared" si="17"/>
        <v>2.563303661261235</v>
      </c>
      <c r="CK24">
        <f t="shared" si="18"/>
        <v>2.6251107712236994</v>
      </c>
      <c r="CL24">
        <f t="shared" si="19"/>
        <v>2.6884081918737524</v>
      </c>
      <c r="CM24">
        <f t="shared" si="20"/>
        <v>2.753231858008327</v>
      </c>
      <c r="CN24">
        <f t="shared" si="21"/>
        <v>2.8196185708944435</v>
      </c>
      <c r="CO24">
        <f t="shared" si="22"/>
        <v>2.8876060191617827</v>
      </c>
      <c r="CP24">
        <f t="shared" si="23"/>
        <v>2.9572328001990287</v>
      </c>
      <c r="CQ24">
        <f t="shared" si="24"/>
        <v>3.0285384420661243</v>
      </c>
      <c r="CR24">
        <f t="shared" si="25"/>
        <v>3.101563425934883</v>
      </c>
    </row>
    <row r="25" spans="2:96" ht="15.95" customHeight="1">
      <c r="B25" t="str">
        <f>IF('Multi Appn'!Q12="","",1)</f>
        <v/>
      </c>
      <c r="C25" s="652" t="s">
        <v>161</v>
      </c>
      <c r="D25" s="654" t="s">
        <v>245</v>
      </c>
      <c r="E25">
        <v>0.21558246134390291</v>
      </c>
      <c r="F25">
        <v>0.22407641032085271</v>
      </c>
      <c r="G25">
        <v>0.23086592555357452</v>
      </c>
      <c r="H25">
        <v>0.24457936153145682</v>
      </c>
      <c r="I25">
        <v>0.26527077551701805</v>
      </c>
      <c r="J25">
        <v>0.28102785958272891</v>
      </c>
      <c r="K25">
        <v>0.2971869615087358</v>
      </c>
      <c r="L25">
        <v>0.31350252569556541</v>
      </c>
      <c r="M25">
        <v>0.31271876938132653</v>
      </c>
      <c r="N25">
        <v>0.33038737985137151</v>
      </c>
      <c r="O25">
        <v>0.35652102159761495</v>
      </c>
      <c r="P25">
        <v>0.38286792509367878</v>
      </c>
      <c r="Q25">
        <v>0.47502423466372717</v>
      </c>
      <c r="R25">
        <v>0.51112607649817055</v>
      </c>
      <c r="S25">
        <v>0.53617125424658085</v>
      </c>
      <c r="T25">
        <v>0.55654576190795102</v>
      </c>
      <c r="U25">
        <v>0.57546831781282137</v>
      </c>
      <c r="V25">
        <v>0.59158143071158042</v>
      </c>
      <c r="W25">
        <v>0.607554129340793</v>
      </c>
      <c r="X25">
        <v>0.62578075322101678</v>
      </c>
      <c r="Y25">
        <v>0.65206354485629947</v>
      </c>
      <c r="Z25">
        <v>0.67814608665055154</v>
      </c>
      <c r="AA25">
        <v>0.70730636837652527</v>
      </c>
      <c r="AB25">
        <v>0.72711094669106802</v>
      </c>
      <c r="AC25">
        <v>0.74674294225172677</v>
      </c>
      <c r="AD25">
        <v>0.76167780109676131</v>
      </c>
      <c r="AE25">
        <v>0.77614967931759971</v>
      </c>
      <c r="AF25">
        <v>0.79167267290395171</v>
      </c>
      <c r="AG25">
        <v>0.80592278101622283</v>
      </c>
      <c r="AH25">
        <v>0.81156424048333631</v>
      </c>
      <c r="AI25">
        <v>0.81805675440720294</v>
      </c>
      <c r="AJ25">
        <v>0.82950954896890372</v>
      </c>
      <c r="AK25">
        <v>0.84444072085034405</v>
      </c>
      <c r="AL25">
        <v>0.85119624661714677</v>
      </c>
      <c r="AM25">
        <v>0.85970820908331824</v>
      </c>
      <c r="AN25">
        <v>0.87690237326498466</v>
      </c>
      <c r="AO25">
        <v>0.9014556397164043</v>
      </c>
      <c r="AP25">
        <v>0.92940076454761267</v>
      </c>
      <c r="AQ25">
        <v>0.95449458519039809</v>
      </c>
      <c r="AR25">
        <v>0.97740245523496772</v>
      </c>
      <c r="AS25">
        <v>0.99206349206349209</v>
      </c>
      <c r="AT25">
        <v>1</v>
      </c>
      <c r="AU25">
        <v>1.02</v>
      </c>
      <c r="AV25">
        <v>1.0383599999999999</v>
      </c>
      <c r="AW25">
        <v>1.0539353999999999</v>
      </c>
      <c r="AX25">
        <v>1.0697444309999997</v>
      </c>
      <c r="AY25">
        <v>1.0815116197409997</v>
      </c>
      <c r="AZ25">
        <v>1.0944897591778919</v>
      </c>
      <c r="BA25">
        <v>1.113096085083916</v>
      </c>
      <c r="BB25">
        <v>1.137584198955762</v>
      </c>
      <c r="BC25">
        <v>1.1603358829348773</v>
      </c>
      <c r="BD25">
        <v>1.183542600593575</v>
      </c>
      <c r="BE25">
        <v>1.2072134526054465</v>
      </c>
      <c r="BF25">
        <v>1.2313577216575555</v>
      </c>
      <c r="BG25">
        <v>1.2559848760907066</v>
      </c>
      <c r="BH25">
        <v>1.2811045736125206</v>
      </c>
      <c r="BI25">
        <v>1.3067266650847711</v>
      </c>
      <c r="BJ25">
        <f t="shared" si="26"/>
        <v>1.3328611983864664</v>
      </c>
      <c r="BK25">
        <f t="shared" si="27"/>
        <v>1.3595184223541958</v>
      </c>
      <c r="BL25">
        <f t="shared" si="28"/>
        <v>1.3867087908012798</v>
      </c>
      <c r="BM25">
        <f t="shared" si="29"/>
        <v>1.4144429666173055</v>
      </c>
      <c r="BN25">
        <f t="shared" si="30"/>
        <v>1.4427318259496515</v>
      </c>
      <c r="BO25">
        <f t="shared" si="31"/>
        <v>1.4715864624686446</v>
      </c>
      <c r="BP25">
        <f t="shared" si="32"/>
        <v>1.5010181917180174</v>
      </c>
      <c r="BQ25">
        <f t="shared" si="33"/>
        <v>1.5310385555523778</v>
      </c>
      <c r="BR25">
        <f t="shared" si="34"/>
        <v>1.5616593266634253</v>
      </c>
      <c r="BS25">
        <f t="shared" si="35"/>
        <v>1.5928925131966938</v>
      </c>
      <c r="BT25">
        <f t="shared" si="1"/>
        <v>1.6247503634606277</v>
      </c>
      <c r="BU25">
        <f t="shared" si="2"/>
        <v>1.6572453707298402</v>
      </c>
      <c r="BV25">
        <f t="shared" si="3"/>
        <v>1.6903902781444371</v>
      </c>
      <c r="BW25">
        <f t="shared" si="4"/>
        <v>1.7241980837073259</v>
      </c>
      <c r="BX25">
        <f t="shared" si="5"/>
        <v>1.7586820453814724</v>
      </c>
      <c r="BY25">
        <f t="shared" si="6"/>
        <v>1.793855686289102</v>
      </c>
      <c r="BZ25">
        <f t="shared" si="7"/>
        <v>1.829732800014884</v>
      </c>
      <c r="CA25">
        <f t="shared" si="8"/>
        <v>1.8663274560151817</v>
      </c>
      <c r="CB25">
        <f t="shared" si="9"/>
        <v>1.9036540051354853</v>
      </c>
      <c r="CC25">
        <f t="shared" si="10"/>
        <v>1.9417270852381951</v>
      </c>
      <c r="CD25">
        <f t="shared" si="11"/>
        <v>1.9805616269429591</v>
      </c>
      <c r="CE25">
        <f t="shared" si="12"/>
        <v>2.0201728594818182</v>
      </c>
      <c r="CF25">
        <f t="shared" si="13"/>
        <v>2.0605763166714546</v>
      </c>
      <c r="CG25">
        <f t="shared" si="14"/>
        <v>2.1017878430048835</v>
      </c>
      <c r="CH25">
        <f t="shared" si="15"/>
        <v>2.1438235998649811</v>
      </c>
      <c r="CI25">
        <f t="shared" si="16"/>
        <v>2.1867000718622807</v>
      </c>
      <c r="CJ25">
        <f t="shared" si="17"/>
        <v>2.2304340732995263</v>
      </c>
      <c r="CK25">
        <f t="shared" si="18"/>
        <v>2.2750427547655168</v>
      </c>
      <c r="CL25">
        <f t="shared" si="19"/>
        <v>2.320543609860827</v>
      </c>
      <c r="CM25">
        <f t="shared" si="20"/>
        <v>2.3669544820580435</v>
      </c>
      <c r="CN25">
        <f t="shared" si="21"/>
        <v>2.4142935716992042</v>
      </c>
      <c r="CO25">
        <f t="shared" si="22"/>
        <v>2.4625794431331882</v>
      </c>
      <c r="CP25">
        <f t="shared" si="23"/>
        <v>2.5118310319958521</v>
      </c>
      <c r="CQ25">
        <f t="shared" si="24"/>
        <v>2.5620676526357693</v>
      </c>
      <c r="CR25">
        <f t="shared" si="25"/>
        <v>2.6133090056884849</v>
      </c>
    </row>
    <row r="26" spans="2:96" ht="15.95" customHeight="1">
      <c r="B26" t="str">
        <f>IF('Multi Appn'!R12="","",1)</f>
        <v/>
      </c>
      <c r="C26" s="652" t="s">
        <v>182</v>
      </c>
      <c r="D26" s="654" t="s">
        <v>220</v>
      </c>
      <c r="E26">
        <v>0.13877796705143364</v>
      </c>
      <c r="F26">
        <v>0.14923685474033194</v>
      </c>
      <c r="G26">
        <v>0.17048522050378859</v>
      </c>
      <c r="H26">
        <v>0.18972509308928714</v>
      </c>
      <c r="I26">
        <v>0.20317425528991612</v>
      </c>
      <c r="J26">
        <v>0.21637722544506327</v>
      </c>
      <c r="K26">
        <v>0.22766407819937029</v>
      </c>
      <c r="L26">
        <v>0.23221809967161186</v>
      </c>
      <c r="M26">
        <v>0.24050390851870962</v>
      </c>
      <c r="N26">
        <v>0.25671883354850339</v>
      </c>
      <c r="O26">
        <v>0.27289377333134712</v>
      </c>
      <c r="P26">
        <v>0.292522847795056</v>
      </c>
      <c r="Q26">
        <v>0.34321345636168282</v>
      </c>
      <c r="R26">
        <v>0.38714553727771672</v>
      </c>
      <c r="S26">
        <v>0.4031989528410283</v>
      </c>
      <c r="T26">
        <v>0.41581295144086927</v>
      </c>
      <c r="U26">
        <v>0.43210746675324491</v>
      </c>
      <c r="V26">
        <v>0.44495710281840328</v>
      </c>
      <c r="W26">
        <v>0.45518562022756848</v>
      </c>
      <c r="X26">
        <v>0.46554144439788425</v>
      </c>
      <c r="Y26">
        <v>0.48234203781324553</v>
      </c>
      <c r="Z26">
        <v>0.50034784996755999</v>
      </c>
      <c r="AA26">
        <v>0.52032071364341081</v>
      </c>
      <c r="AB26">
        <v>0.54180157638053961</v>
      </c>
      <c r="AC26">
        <v>0.56224292631898132</v>
      </c>
      <c r="AD26">
        <v>0.57650253141628338</v>
      </c>
      <c r="AE26">
        <v>0.59078157671541431</v>
      </c>
      <c r="AF26">
        <v>0.60515736021241884</v>
      </c>
      <c r="AG26">
        <v>0.62217559549631252</v>
      </c>
      <c r="AH26">
        <v>0.63933239862992108</v>
      </c>
      <c r="AI26">
        <v>0.66037653599674384</v>
      </c>
      <c r="AJ26">
        <v>0.68933282357101644</v>
      </c>
      <c r="AK26">
        <v>0.71609207487494597</v>
      </c>
      <c r="AL26">
        <v>0.75861303245848333</v>
      </c>
      <c r="AM26">
        <v>0.79387437391121973</v>
      </c>
      <c r="AN26">
        <v>0.82602216501540382</v>
      </c>
      <c r="AO26">
        <v>0.85521034544476826</v>
      </c>
      <c r="AP26">
        <v>0.8824907257616339</v>
      </c>
      <c r="AQ26">
        <v>0.90394891549442025</v>
      </c>
      <c r="AR26">
        <v>0.93252663431375016</v>
      </c>
      <c r="AS26">
        <v>0.9671619501267148</v>
      </c>
      <c r="AT26">
        <v>1</v>
      </c>
      <c r="AU26">
        <v>1.0191364905317493</v>
      </c>
      <c r="AV26">
        <v>1.035533982362445</v>
      </c>
      <c r="AW26">
        <v>1.0524774398098669</v>
      </c>
      <c r="AX26">
        <v>1.0655881220633938</v>
      </c>
      <c r="AY26">
        <v>1.0764863439827221</v>
      </c>
      <c r="AZ26">
        <v>1.0896166572228458</v>
      </c>
      <c r="BA26">
        <v>1.1098412508243936</v>
      </c>
      <c r="BB26">
        <v>1.1353644781935563</v>
      </c>
      <c r="BC26">
        <v>1.1628411155099529</v>
      </c>
      <c r="BD26">
        <v>1.1945575277533458</v>
      </c>
      <c r="BE26">
        <v>1.2247689516234324</v>
      </c>
      <c r="BF26">
        <v>1.2545932896960217</v>
      </c>
      <c r="BG26">
        <v>1.2850939182216965</v>
      </c>
      <c r="BH26">
        <v>1.316336052658571</v>
      </c>
      <c r="BI26">
        <v>1.3483377198815958</v>
      </c>
      <c r="BJ26">
        <f t="shared" si="26"/>
        <v>1.3811173850201108</v>
      </c>
      <c r="BK26">
        <f t="shared" si="27"/>
        <v>1.4146939621123222</v>
      </c>
      <c r="BL26">
        <f t="shared" si="28"/>
        <v>1.4490868250188005</v>
      </c>
      <c r="BM26">
        <f t="shared" si="29"/>
        <v>1.4843158186012997</v>
      </c>
      <c r="BN26">
        <f t="shared" si="30"/>
        <v>1.5204012701733467</v>
      </c>
      <c r="BO26">
        <f t="shared" si="31"/>
        <v>1.5573640012292069</v>
      </c>
      <c r="BP26">
        <f t="shared" si="32"/>
        <v>1.595225339457996</v>
      </c>
      <c r="BQ26">
        <f t="shared" si="33"/>
        <v>1.6340071310498676</v>
      </c>
      <c r="BR26">
        <f t="shared" si="34"/>
        <v>1.6737317533013789</v>
      </c>
      <c r="BS26">
        <f t="shared" si="35"/>
        <v>1.7144221275273086</v>
      </c>
      <c r="BT26">
        <f t="shared" si="1"/>
        <v>1.7561017322863752</v>
      </c>
      <c r="BU26">
        <f t="shared" si="2"/>
        <v>1.7987946169284876</v>
      </c>
      <c r="BV26">
        <f t="shared" si="3"/>
        <v>1.8425254154713462</v>
      </c>
      <c r="BW26">
        <f t="shared" si="4"/>
        <v>1.8873193608144001</v>
      </c>
      <c r="BX26">
        <f t="shared" si="5"/>
        <v>1.9332022992983617</v>
      </c>
      <c r="BY26">
        <f t="shared" si="6"/>
        <v>1.9802007056186808</v>
      </c>
      <c r="BZ26">
        <f t="shared" si="7"/>
        <v>2.0283416981015816</v>
      </c>
      <c r="CA26">
        <f t="shared" si="8"/>
        <v>2.07765305435148</v>
      </c>
      <c r="CB26">
        <f t="shared" si="9"/>
        <v>2.1281632272788049</v>
      </c>
      <c r="CC26">
        <f t="shared" si="10"/>
        <v>2.1799013615174783</v>
      </c>
      <c r="CD26">
        <f t="shared" si="11"/>
        <v>2.2328973102415199</v>
      </c>
      <c r="CE26">
        <f t="shared" si="12"/>
        <v>2.2871816523904851</v>
      </c>
      <c r="CF26">
        <f t="shared" si="13"/>
        <v>2.3427857103136733</v>
      </c>
      <c r="CG26">
        <f t="shared" si="14"/>
        <v>2.3997415678432872</v>
      </c>
      <c r="CH26">
        <f t="shared" si="15"/>
        <v>2.4580820888069712</v>
      </c>
      <c r="CI26">
        <f t="shared" si="16"/>
        <v>2.5178409359904128</v>
      </c>
      <c r="CJ26">
        <f t="shared" si="17"/>
        <v>2.5790525905609449</v>
      </c>
      <c r="CK26">
        <f t="shared" si="18"/>
        <v>2.6417523719633609</v>
      </c>
      <c r="CL26">
        <f t="shared" si="19"/>
        <v>2.7059764582994172</v>
      </c>
      <c r="CM26">
        <f t="shared" si="20"/>
        <v>2.7717619072027895</v>
      </c>
      <c r="CN26">
        <f t="shared" si="21"/>
        <v>2.8391466772215188</v>
      </c>
      <c r="CO26">
        <f t="shared" si="22"/>
        <v>2.9081696497202945</v>
      </c>
      <c r="CP26">
        <f t="shared" si="23"/>
        <v>2.9788706513152032</v>
      </c>
      <c r="CQ26">
        <f t="shared" si="24"/>
        <v>3.0512904768538953</v>
      </c>
      <c r="CR26">
        <f t="shared" si="25"/>
        <v>3.1254709129544254</v>
      </c>
    </row>
    <row r="27" spans="2:96" ht="15.95" customHeight="1">
      <c r="B27" t="str">
        <f>IF('Multi Appn'!S12="","",1)</f>
        <v/>
      </c>
      <c r="C27" s="652" t="s">
        <v>162</v>
      </c>
      <c r="D27" s="654" t="s">
        <v>246</v>
      </c>
      <c r="E27">
        <v>0.21558246134390291</v>
      </c>
      <c r="F27">
        <v>0.22407641032085271</v>
      </c>
      <c r="G27">
        <v>0.23086592555357452</v>
      </c>
      <c r="H27">
        <v>0.24457936153145682</v>
      </c>
      <c r="I27">
        <v>0.26527077551701805</v>
      </c>
      <c r="J27">
        <v>0.28102785958272891</v>
      </c>
      <c r="K27">
        <v>0.2971869615087358</v>
      </c>
      <c r="L27">
        <v>0.31350252569556541</v>
      </c>
      <c r="M27">
        <v>0.31271876938132653</v>
      </c>
      <c r="N27">
        <v>0.33038737985137151</v>
      </c>
      <c r="O27">
        <v>0.35652102159761495</v>
      </c>
      <c r="P27">
        <v>0.38286792509367878</v>
      </c>
      <c r="Q27">
        <v>0.47502423466372717</v>
      </c>
      <c r="R27">
        <v>0.51112607649817055</v>
      </c>
      <c r="S27">
        <v>0.53617125424658085</v>
      </c>
      <c r="T27">
        <v>0.55654576190795102</v>
      </c>
      <c r="U27">
        <v>0.57546831781282137</v>
      </c>
      <c r="V27">
        <v>0.59158143071158042</v>
      </c>
      <c r="W27">
        <v>0.607554129340793</v>
      </c>
      <c r="X27">
        <v>0.62578075322101678</v>
      </c>
      <c r="Y27">
        <v>0.65206354485629947</v>
      </c>
      <c r="Z27">
        <v>0.67814608665055154</v>
      </c>
      <c r="AA27">
        <v>0.70730636837652527</v>
      </c>
      <c r="AB27">
        <v>0.72711094669106802</v>
      </c>
      <c r="AC27">
        <v>0.74674294225172677</v>
      </c>
      <c r="AD27">
        <v>0.76167780109676131</v>
      </c>
      <c r="AE27">
        <v>0.77614967931759971</v>
      </c>
      <c r="AF27">
        <v>0.79167267290395171</v>
      </c>
      <c r="AG27">
        <v>0.80592278101622283</v>
      </c>
      <c r="AH27">
        <v>0.81156424048333631</v>
      </c>
      <c r="AI27">
        <v>0.81805675440720294</v>
      </c>
      <c r="AJ27">
        <v>0.82950954896890372</v>
      </c>
      <c r="AK27">
        <v>0.84444072085034405</v>
      </c>
      <c r="AL27">
        <v>0.85119624661714677</v>
      </c>
      <c r="AM27">
        <v>0.85970820908331824</v>
      </c>
      <c r="AN27">
        <v>0.87690237326498466</v>
      </c>
      <c r="AO27">
        <v>0.9014556397164043</v>
      </c>
      <c r="AP27">
        <v>0.92940076454761267</v>
      </c>
      <c r="AQ27">
        <v>0.95449458519039809</v>
      </c>
      <c r="AR27">
        <v>0.97740245523496772</v>
      </c>
      <c r="AS27">
        <v>0.99206349206349209</v>
      </c>
      <c r="AT27">
        <v>1</v>
      </c>
      <c r="AU27">
        <v>1.02</v>
      </c>
      <c r="AV27">
        <v>1.0383599999999999</v>
      </c>
      <c r="AW27">
        <v>1.0539353999999999</v>
      </c>
      <c r="AX27">
        <v>1.0697444309999997</v>
      </c>
      <c r="AY27">
        <v>1.0815116197409997</v>
      </c>
      <c r="AZ27">
        <v>1.0944897591778919</v>
      </c>
      <c r="BA27">
        <v>1.113096085083916</v>
      </c>
      <c r="BB27">
        <v>1.137584198955762</v>
      </c>
      <c r="BC27">
        <v>1.1603358829348773</v>
      </c>
      <c r="BD27">
        <v>1.183542600593575</v>
      </c>
      <c r="BE27">
        <v>1.2072134526054465</v>
      </c>
      <c r="BF27">
        <v>1.2313577216575555</v>
      </c>
      <c r="BG27">
        <v>1.2559848760907066</v>
      </c>
      <c r="BH27">
        <v>1.2811045736125206</v>
      </c>
      <c r="BI27">
        <v>1.3067266650847711</v>
      </c>
      <c r="BJ27">
        <f t="shared" si="26"/>
        <v>1.3328611983864664</v>
      </c>
      <c r="BK27">
        <f t="shared" si="27"/>
        <v>1.3595184223541958</v>
      </c>
      <c r="BL27">
        <f t="shared" si="28"/>
        <v>1.3867087908012798</v>
      </c>
      <c r="BM27">
        <f t="shared" si="29"/>
        <v>1.4144429666173055</v>
      </c>
      <c r="BN27">
        <f t="shared" si="30"/>
        <v>1.4427318259496515</v>
      </c>
      <c r="BO27">
        <f t="shared" si="31"/>
        <v>1.4715864624686446</v>
      </c>
      <c r="BP27">
        <f t="shared" si="32"/>
        <v>1.5010181917180174</v>
      </c>
      <c r="BQ27">
        <f t="shared" si="33"/>
        <v>1.5310385555523778</v>
      </c>
      <c r="BR27">
        <f t="shared" si="34"/>
        <v>1.5616593266634253</v>
      </c>
      <c r="BS27">
        <f t="shared" si="35"/>
        <v>1.5928925131966938</v>
      </c>
      <c r="BT27">
        <f t="shared" si="1"/>
        <v>1.6247503634606277</v>
      </c>
      <c r="BU27">
        <f t="shared" si="2"/>
        <v>1.6572453707298402</v>
      </c>
      <c r="BV27">
        <f t="shared" si="3"/>
        <v>1.6903902781444371</v>
      </c>
      <c r="BW27">
        <f t="shared" si="4"/>
        <v>1.7241980837073259</v>
      </c>
      <c r="BX27">
        <f t="shared" si="5"/>
        <v>1.7586820453814724</v>
      </c>
      <c r="BY27">
        <f t="shared" si="6"/>
        <v>1.793855686289102</v>
      </c>
      <c r="BZ27">
        <f t="shared" si="7"/>
        <v>1.829732800014884</v>
      </c>
      <c r="CA27">
        <f t="shared" si="8"/>
        <v>1.8663274560151817</v>
      </c>
      <c r="CB27">
        <f t="shared" si="9"/>
        <v>1.9036540051354853</v>
      </c>
      <c r="CC27">
        <f t="shared" si="10"/>
        <v>1.9417270852381951</v>
      </c>
      <c r="CD27">
        <f t="shared" si="11"/>
        <v>1.9805616269429591</v>
      </c>
      <c r="CE27">
        <f t="shared" si="12"/>
        <v>2.0201728594818182</v>
      </c>
      <c r="CF27">
        <f t="shared" si="13"/>
        <v>2.0605763166714546</v>
      </c>
      <c r="CG27">
        <f t="shared" si="14"/>
        <v>2.1017878430048835</v>
      </c>
      <c r="CH27">
        <f t="shared" si="15"/>
        <v>2.1438235998649811</v>
      </c>
      <c r="CI27">
        <f t="shared" si="16"/>
        <v>2.1867000718622807</v>
      </c>
      <c r="CJ27">
        <f t="shared" si="17"/>
        <v>2.2304340732995263</v>
      </c>
      <c r="CK27">
        <f t="shared" si="18"/>
        <v>2.2750427547655168</v>
      </c>
      <c r="CL27">
        <f t="shared" si="19"/>
        <v>2.320543609860827</v>
      </c>
      <c r="CM27">
        <f t="shared" si="20"/>
        <v>2.3669544820580435</v>
      </c>
      <c r="CN27">
        <f t="shared" si="21"/>
        <v>2.4142935716992042</v>
      </c>
      <c r="CO27">
        <f t="shared" si="22"/>
        <v>2.4625794431331882</v>
      </c>
      <c r="CP27">
        <f t="shared" si="23"/>
        <v>2.5118310319958521</v>
      </c>
      <c r="CQ27">
        <f t="shared" si="24"/>
        <v>2.5620676526357693</v>
      </c>
      <c r="CR27">
        <f t="shared" si="25"/>
        <v>2.6133090056884849</v>
      </c>
    </row>
    <row r="28" spans="2:96" ht="15.95" customHeight="1">
      <c r="B28" t="str">
        <f>IF('Multi Appn'!T12="","",1)</f>
        <v/>
      </c>
      <c r="C28" s="652" t="s">
        <v>198</v>
      </c>
      <c r="D28" s="654" t="s">
        <v>191</v>
      </c>
      <c r="E28">
        <v>0.22434865446274857</v>
      </c>
      <c r="F28">
        <v>0.23455651824080365</v>
      </c>
      <c r="G28">
        <v>0.24354003288942641</v>
      </c>
      <c r="H28">
        <v>0.25367129825762658</v>
      </c>
      <c r="I28">
        <v>0.2683081321670916</v>
      </c>
      <c r="J28">
        <v>0.29194607861101241</v>
      </c>
      <c r="K28">
        <v>0.31118532519147818</v>
      </c>
      <c r="L28">
        <v>0.32226352276829484</v>
      </c>
      <c r="M28">
        <v>0.3344450839289364</v>
      </c>
      <c r="N28">
        <v>0.3571873496361041</v>
      </c>
      <c r="O28">
        <v>0.38833408652437235</v>
      </c>
      <c r="P28">
        <v>0.42949749969595591</v>
      </c>
      <c r="Q28">
        <v>0.47502423466372728</v>
      </c>
      <c r="R28">
        <v>0.51112607649817055</v>
      </c>
      <c r="S28">
        <v>0.53617125424658096</v>
      </c>
      <c r="T28">
        <v>0.55654576190795102</v>
      </c>
      <c r="U28">
        <v>0.57546831781282137</v>
      </c>
      <c r="V28">
        <v>0.59158143071158031</v>
      </c>
      <c r="W28">
        <v>0.60755412934079289</v>
      </c>
      <c r="X28">
        <v>0.62578075322101667</v>
      </c>
      <c r="Y28">
        <v>0.65206354485629947</v>
      </c>
      <c r="Z28">
        <v>0.67814608665055143</v>
      </c>
      <c r="AA28">
        <v>0.70730636837652505</v>
      </c>
      <c r="AB28">
        <v>0.72711094669106779</v>
      </c>
      <c r="AC28">
        <v>0.74674294225172655</v>
      </c>
      <c r="AD28">
        <v>0.76167780109676109</v>
      </c>
      <c r="AE28">
        <v>0.77614967931759948</v>
      </c>
      <c r="AF28">
        <v>0.79167267290395138</v>
      </c>
      <c r="AG28">
        <v>0.8059227810162225</v>
      </c>
      <c r="AH28">
        <v>0.81156424048333609</v>
      </c>
      <c r="AI28">
        <v>0.81805675440720282</v>
      </c>
      <c r="AJ28">
        <v>0.82950954896890372</v>
      </c>
      <c r="AK28">
        <v>0.84444072085034394</v>
      </c>
      <c r="AL28">
        <v>0.85119624661714666</v>
      </c>
      <c r="AM28">
        <v>0.85970820908331802</v>
      </c>
      <c r="AN28">
        <v>0.87690237326498444</v>
      </c>
      <c r="AO28">
        <v>0.90145563971640408</v>
      </c>
      <c r="AP28">
        <v>0.92940076454761245</v>
      </c>
      <c r="AQ28">
        <v>0.95449458519039798</v>
      </c>
      <c r="AR28">
        <v>0.97740245523496772</v>
      </c>
      <c r="AS28">
        <v>0.99206349206349198</v>
      </c>
      <c r="AT28">
        <v>1</v>
      </c>
      <c r="AU28">
        <v>1.02</v>
      </c>
      <c r="AV28">
        <v>1.0383599999999999</v>
      </c>
      <c r="AW28">
        <v>1.0539354000000001</v>
      </c>
      <c r="AX28">
        <v>1.0697444309999999</v>
      </c>
      <c r="AY28">
        <v>1.0815116197409997</v>
      </c>
      <c r="AZ28">
        <v>1.0944897591778917</v>
      </c>
      <c r="BA28">
        <v>1.1130960850839158</v>
      </c>
      <c r="BB28">
        <v>1.137584198955762</v>
      </c>
      <c r="BC28">
        <v>1.1603358829348773</v>
      </c>
      <c r="BD28">
        <v>1.1835426005935747</v>
      </c>
      <c r="BE28">
        <v>1.2072134526054463</v>
      </c>
      <c r="BF28">
        <v>1.2313577216575553</v>
      </c>
      <c r="BG28">
        <v>1.2559848760907064</v>
      </c>
      <c r="BH28">
        <v>1.2811045736125204</v>
      </c>
      <c r="BI28">
        <v>1.3067266650847709</v>
      </c>
      <c r="BJ28">
        <f t="shared" si="26"/>
        <v>1.3328611983864662</v>
      </c>
      <c r="BK28">
        <f t="shared" si="27"/>
        <v>1.3595184223541956</v>
      </c>
      <c r="BL28">
        <f t="shared" si="28"/>
        <v>1.3867087908012796</v>
      </c>
      <c r="BM28">
        <f t="shared" si="29"/>
        <v>1.4144429666173053</v>
      </c>
      <c r="BN28">
        <f t="shared" si="30"/>
        <v>1.4427318259496513</v>
      </c>
      <c r="BO28">
        <f t="shared" si="31"/>
        <v>1.4715864624686443</v>
      </c>
      <c r="BP28">
        <f t="shared" si="32"/>
        <v>1.5010181917180172</v>
      </c>
      <c r="BQ28">
        <f t="shared" si="33"/>
        <v>1.5310385555523776</v>
      </c>
      <c r="BR28">
        <f t="shared" si="34"/>
        <v>1.5616593266634251</v>
      </c>
      <c r="BS28">
        <f t="shared" si="35"/>
        <v>1.5928925131966936</v>
      </c>
      <c r="BT28">
        <f t="shared" si="1"/>
        <v>1.6247503634606275</v>
      </c>
      <c r="BU28">
        <f t="shared" si="2"/>
        <v>1.65724537072984</v>
      </c>
      <c r="BV28">
        <f t="shared" si="3"/>
        <v>1.6903902781444369</v>
      </c>
      <c r="BW28">
        <f t="shared" si="4"/>
        <v>1.7241980837073256</v>
      </c>
      <c r="BX28">
        <f t="shared" si="5"/>
        <v>1.7586820453814722</v>
      </c>
      <c r="BY28">
        <f t="shared" si="6"/>
        <v>1.7938556862891017</v>
      </c>
      <c r="BZ28">
        <f t="shared" si="7"/>
        <v>1.8297328000148838</v>
      </c>
      <c r="CA28">
        <f t="shared" si="8"/>
        <v>1.8663274560151815</v>
      </c>
      <c r="CB28">
        <f t="shared" si="9"/>
        <v>1.9036540051354851</v>
      </c>
      <c r="CC28">
        <f t="shared" si="10"/>
        <v>1.9417270852381949</v>
      </c>
      <c r="CD28">
        <f t="shared" si="11"/>
        <v>1.9805616269429589</v>
      </c>
      <c r="CE28">
        <f t="shared" si="12"/>
        <v>2.0201728594818182</v>
      </c>
      <c r="CF28">
        <f t="shared" si="13"/>
        <v>2.0605763166714546</v>
      </c>
      <c r="CG28">
        <f t="shared" si="14"/>
        <v>2.1017878430048835</v>
      </c>
      <c r="CH28">
        <f t="shared" si="15"/>
        <v>2.1438235998649811</v>
      </c>
      <c r="CI28">
        <f t="shared" si="16"/>
        <v>2.1867000718622807</v>
      </c>
      <c r="CJ28">
        <f t="shared" si="17"/>
        <v>2.2304340732995263</v>
      </c>
      <c r="CK28">
        <f t="shared" si="18"/>
        <v>2.2750427547655168</v>
      </c>
      <c r="CL28">
        <f t="shared" si="19"/>
        <v>2.320543609860827</v>
      </c>
      <c r="CM28">
        <f t="shared" si="20"/>
        <v>2.3669544820580435</v>
      </c>
      <c r="CN28">
        <f t="shared" si="21"/>
        <v>2.4142935716992042</v>
      </c>
      <c r="CO28">
        <f t="shared" si="22"/>
        <v>2.4625794431331882</v>
      </c>
      <c r="CP28">
        <f t="shared" si="23"/>
        <v>2.5118310319958521</v>
      </c>
      <c r="CQ28">
        <f t="shared" si="24"/>
        <v>2.5620676526357693</v>
      </c>
      <c r="CR28">
        <f t="shared" si="25"/>
        <v>2.6133090056884849</v>
      </c>
    </row>
    <row r="29" spans="2:96" ht="15.95" customHeight="1">
      <c r="B29" t="str">
        <f>IF('Multi Appn'!U12="","",1)</f>
        <v/>
      </c>
      <c r="C29" s="652" t="s">
        <v>719</v>
      </c>
      <c r="D29" s="654" t="s">
        <v>377</v>
      </c>
      <c r="E29">
        <v>0.17864019902709843</v>
      </c>
      <c r="F29">
        <v>0.18775084917748044</v>
      </c>
      <c r="G29">
        <v>0.19601188654128959</v>
      </c>
      <c r="H29">
        <v>0.20640051652797792</v>
      </c>
      <c r="I29">
        <v>0.22497656301549596</v>
      </c>
      <c r="J29">
        <v>0.25669825840068089</v>
      </c>
      <c r="K29">
        <v>0.28621855811675917</v>
      </c>
      <c r="L29">
        <v>0.29194292927909432</v>
      </c>
      <c r="M29">
        <v>0.3100433908943982</v>
      </c>
      <c r="N29">
        <v>0.33546694894773887</v>
      </c>
      <c r="O29">
        <v>0.36834270994461737</v>
      </c>
      <c r="P29">
        <v>0.40480863822913443</v>
      </c>
      <c r="Q29">
        <v>0.44367026749913141</v>
      </c>
      <c r="R29">
        <v>0.47694553756156627</v>
      </c>
      <c r="S29">
        <v>0.49506946798890583</v>
      </c>
      <c r="T29">
        <v>0.51289196883650645</v>
      </c>
      <c r="U29">
        <v>0.52366270018207306</v>
      </c>
      <c r="V29">
        <v>0.53099397798462211</v>
      </c>
      <c r="W29">
        <v>0.53895888765439137</v>
      </c>
      <c r="X29">
        <v>0.55297181873340551</v>
      </c>
      <c r="Y29">
        <v>0.5712198887516079</v>
      </c>
      <c r="Z29">
        <v>0.57750330752787549</v>
      </c>
      <c r="AA29">
        <v>0.58674336044832143</v>
      </c>
      <c r="AB29">
        <v>0.6014119444595295</v>
      </c>
      <c r="AC29">
        <v>0.62065712668223449</v>
      </c>
      <c r="AD29">
        <v>0.64672472600288833</v>
      </c>
      <c r="AE29">
        <v>0.67194699031700089</v>
      </c>
      <c r="AF29">
        <v>0.68202619517175589</v>
      </c>
      <c r="AG29">
        <v>0.6881644309283016</v>
      </c>
      <c r="AH29">
        <v>0.69366974637572809</v>
      </c>
      <c r="AI29">
        <v>0.68742671865834648</v>
      </c>
      <c r="AJ29">
        <v>0.71011180037407196</v>
      </c>
      <c r="AK29">
        <v>0.71934325377893471</v>
      </c>
      <c r="AL29">
        <v>0.73157208909317661</v>
      </c>
      <c r="AM29">
        <v>0.75425082385506503</v>
      </c>
      <c r="AN29">
        <v>0.78215810433770239</v>
      </c>
      <c r="AO29">
        <v>0.81579090282422351</v>
      </c>
      <c r="AP29">
        <v>0.85576465706261029</v>
      </c>
      <c r="AQ29">
        <v>0.89855288991574078</v>
      </c>
      <c r="AR29">
        <v>0.94168342863169641</v>
      </c>
      <c r="AS29">
        <v>0.97181729834791064</v>
      </c>
      <c r="AT29">
        <v>1</v>
      </c>
      <c r="AU29">
        <v>1.0389999999999999</v>
      </c>
      <c r="AV29">
        <v>1.0701700000000001</v>
      </c>
      <c r="AW29">
        <v>1.09799442</v>
      </c>
      <c r="AX29">
        <v>1.1263226760360001</v>
      </c>
      <c r="AY29">
        <v>1.1455827937962155</v>
      </c>
      <c r="AZ29">
        <v>1.1611627197918442</v>
      </c>
      <c r="BA29">
        <v>1.1877533460750773</v>
      </c>
      <c r="BB29">
        <v>1.213883919688729</v>
      </c>
      <c r="BC29">
        <v>1.2381615980825036</v>
      </c>
      <c r="BD29">
        <v>1.2629248300441536</v>
      </c>
      <c r="BE29">
        <v>1.2881833266450369</v>
      </c>
      <c r="BF29">
        <v>1.3139469931779375</v>
      </c>
      <c r="BG29">
        <v>1.3402259330414963</v>
      </c>
      <c r="BH29">
        <v>1.3670304517023262</v>
      </c>
      <c r="BI29">
        <v>1.3943710607363728</v>
      </c>
      <c r="BJ29">
        <f t="shared" si="26"/>
        <v>1.4222584819511004</v>
      </c>
      <c r="BK29">
        <f t="shared" si="27"/>
        <v>1.4507036515901224</v>
      </c>
      <c r="BL29">
        <f t="shared" si="28"/>
        <v>1.4797177246219249</v>
      </c>
      <c r="BM29">
        <f t="shared" si="29"/>
        <v>1.5093120791143633</v>
      </c>
      <c r="BN29">
        <f t="shared" si="30"/>
        <v>1.5394983206966506</v>
      </c>
      <c r="BO29">
        <f t="shared" si="31"/>
        <v>1.5702882871105837</v>
      </c>
      <c r="BP29">
        <f t="shared" si="32"/>
        <v>1.6016940528527954</v>
      </c>
      <c r="BQ29">
        <f t="shared" si="33"/>
        <v>1.6337279339098514</v>
      </c>
      <c r="BR29">
        <f t="shared" si="34"/>
        <v>1.6664024925880485</v>
      </c>
      <c r="BS29">
        <f t="shared" si="35"/>
        <v>1.6997305424398095</v>
      </c>
      <c r="BT29">
        <f t="shared" si="1"/>
        <v>1.7337251532886058</v>
      </c>
      <c r="BU29">
        <f t="shared" si="2"/>
        <v>1.768399656354378</v>
      </c>
      <c r="BV29">
        <f t="shared" si="3"/>
        <v>1.8037676494814656</v>
      </c>
      <c r="BW29">
        <f t="shared" si="4"/>
        <v>1.839843002471095</v>
      </c>
      <c r="BX29">
        <f t="shared" si="5"/>
        <v>1.876639862520517</v>
      </c>
      <c r="BY29">
        <f t="shared" si="6"/>
        <v>1.9141726597709274</v>
      </c>
      <c r="BZ29">
        <f t="shared" si="7"/>
        <v>1.952456112966346</v>
      </c>
      <c r="CA29">
        <f t="shared" si="8"/>
        <v>1.991505235225673</v>
      </c>
      <c r="CB29">
        <f t="shared" si="9"/>
        <v>2.0313353399301866</v>
      </c>
      <c r="CC29">
        <f t="shared" si="10"/>
        <v>2.0719620467287903</v>
      </c>
      <c r="CD29">
        <f t="shared" si="11"/>
        <v>2.1134012876633661</v>
      </c>
      <c r="CE29">
        <f t="shared" si="12"/>
        <v>2.1556693134166336</v>
      </c>
      <c r="CF29">
        <f t="shared" si="13"/>
        <v>2.1987826996849664</v>
      </c>
      <c r="CG29">
        <f t="shared" si="14"/>
        <v>2.2427583536786657</v>
      </c>
      <c r="CH29">
        <f t="shared" si="15"/>
        <v>2.287613520752239</v>
      </c>
      <c r="CI29">
        <f t="shared" si="16"/>
        <v>2.3333657911672838</v>
      </c>
      <c r="CJ29">
        <f t="shared" si="17"/>
        <v>2.3800331069906298</v>
      </c>
      <c r="CK29">
        <f t="shared" si="18"/>
        <v>2.4276337691304426</v>
      </c>
      <c r="CL29">
        <f t="shared" si="19"/>
        <v>2.4761864445130515</v>
      </c>
      <c r="CM29">
        <f t="shared" si="20"/>
        <v>2.5257101734033127</v>
      </c>
      <c r="CN29">
        <f t="shared" si="21"/>
        <v>2.5762243768713788</v>
      </c>
      <c r="CO29">
        <f t="shared" si="22"/>
        <v>2.6277488644088063</v>
      </c>
      <c r="CP29">
        <f t="shared" si="23"/>
        <v>2.6803038416969827</v>
      </c>
      <c r="CQ29">
        <f t="shared" si="24"/>
        <v>2.7339099185309226</v>
      </c>
      <c r="CR29">
        <f t="shared" si="25"/>
        <v>2.7885881169015412</v>
      </c>
    </row>
    <row r="30" spans="2:96" ht="15.95" customHeight="1">
      <c r="B30" t="str">
        <f>IF('Multi Appn'!V12="","",1)</f>
        <v/>
      </c>
      <c r="C30" s="652" t="s">
        <v>232</v>
      </c>
      <c r="D30" s="654" t="s">
        <v>231</v>
      </c>
      <c r="E30">
        <v>0.19148301300738055</v>
      </c>
      <c r="F30">
        <v>0.1991614818289765</v>
      </c>
      <c r="G30">
        <v>0.20730718643578164</v>
      </c>
      <c r="H30">
        <v>0.21224109747295325</v>
      </c>
      <c r="I30">
        <v>0.23887735520580888</v>
      </c>
      <c r="J30">
        <v>0.28892216112142582</v>
      </c>
      <c r="K30">
        <v>0.30845329921323428</v>
      </c>
      <c r="L30">
        <v>0.3173675995604967</v>
      </c>
      <c r="M30">
        <v>0.33231561349979605</v>
      </c>
      <c r="N30">
        <v>0.35594325361963153</v>
      </c>
      <c r="O30">
        <v>0.38833408969901806</v>
      </c>
      <c r="P30">
        <v>0.42945866979814407</v>
      </c>
      <c r="Q30">
        <v>0.47502423466372723</v>
      </c>
      <c r="R30">
        <v>0.51112607649817055</v>
      </c>
      <c r="S30">
        <v>0.53617125424658085</v>
      </c>
      <c r="T30">
        <v>0.55654576190795091</v>
      </c>
      <c r="U30">
        <v>0.57546831781282126</v>
      </c>
      <c r="V30">
        <v>0.59158143071158031</v>
      </c>
      <c r="W30">
        <v>0.60755412934079289</v>
      </c>
      <c r="X30">
        <v>0.62578075322101678</v>
      </c>
      <c r="Y30">
        <v>0.65206354485629947</v>
      </c>
      <c r="Z30">
        <v>0.67814608665055143</v>
      </c>
      <c r="AA30">
        <v>0.70730636837652516</v>
      </c>
      <c r="AB30">
        <v>0.72711094669106791</v>
      </c>
      <c r="AC30">
        <v>0.74674294225172666</v>
      </c>
      <c r="AD30">
        <v>0.7616778010967612</v>
      </c>
      <c r="AE30">
        <v>0.77614967931759971</v>
      </c>
      <c r="AF30">
        <v>0.7916726729039516</v>
      </c>
      <c r="AG30">
        <v>0.80592278101622261</v>
      </c>
      <c r="AH30">
        <v>0.81156424048333609</v>
      </c>
      <c r="AI30">
        <v>0.81805675440720282</v>
      </c>
      <c r="AJ30">
        <v>0.82950954896890361</v>
      </c>
      <c r="AK30">
        <v>0.84444072085034383</v>
      </c>
      <c r="AL30">
        <v>0.85119624661714666</v>
      </c>
      <c r="AM30">
        <v>0.85970820908331813</v>
      </c>
      <c r="AN30">
        <v>0.87690237326498455</v>
      </c>
      <c r="AO30">
        <v>0.90145563971640408</v>
      </c>
      <c r="AP30">
        <v>0.92940076454761256</v>
      </c>
      <c r="AQ30">
        <v>0.95449458519039798</v>
      </c>
      <c r="AR30">
        <v>0.97740245523496772</v>
      </c>
      <c r="AS30">
        <v>0.99206349206349209</v>
      </c>
      <c r="AT30">
        <v>1</v>
      </c>
      <c r="AU30">
        <v>1.02</v>
      </c>
      <c r="AV30">
        <v>1.0383600000000002</v>
      </c>
      <c r="AW30">
        <v>1.0539354000000001</v>
      </c>
      <c r="AX30">
        <v>1.0697444309999999</v>
      </c>
      <c r="AY30">
        <v>1.0815116197409997</v>
      </c>
      <c r="AZ30">
        <v>1.0944897591778917</v>
      </c>
      <c r="BA30">
        <v>1.1130960850839158</v>
      </c>
      <c r="BB30">
        <v>1.1375841989557618</v>
      </c>
      <c r="BC30">
        <v>1.1603358829348771</v>
      </c>
      <c r="BD30">
        <v>1.1835426005935747</v>
      </c>
      <c r="BE30">
        <v>1.2072134526054463</v>
      </c>
      <c r="BF30">
        <v>1.2313577216575553</v>
      </c>
      <c r="BG30">
        <v>1.2559848760907064</v>
      </c>
      <c r="BH30">
        <v>1.2811045736125206</v>
      </c>
      <c r="BI30">
        <v>1.3067266650847711</v>
      </c>
      <c r="BJ30">
        <f t="shared" si="26"/>
        <v>1.3328611983864664</v>
      </c>
      <c r="BK30">
        <f t="shared" si="27"/>
        <v>1.3595184223541958</v>
      </c>
      <c r="BL30">
        <f t="shared" si="28"/>
        <v>1.3867087908012798</v>
      </c>
      <c r="BM30">
        <f t="shared" si="29"/>
        <v>1.4144429666173055</v>
      </c>
      <c r="BN30">
        <f t="shared" si="30"/>
        <v>1.4427318259496515</v>
      </c>
      <c r="BO30">
        <f t="shared" si="31"/>
        <v>1.4715864624686446</v>
      </c>
      <c r="BP30">
        <f t="shared" si="32"/>
        <v>1.5010181917180174</v>
      </c>
      <c r="BQ30">
        <f t="shared" si="33"/>
        <v>1.5310385555523778</v>
      </c>
      <c r="BR30">
        <f t="shared" si="34"/>
        <v>1.5616593266634253</v>
      </c>
      <c r="BS30">
        <f t="shared" si="35"/>
        <v>1.5928925131966938</v>
      </c>
      <c r="BT30">
        <f t="shared" si="1"/>
        <v>1.6247503634606277</v>
      </c>
      <c r="BU30">
        <f t="shared" si="2"/>
        <v>1.6572453707298402</v>
      </c>
      <c r="BV30">
        <f t="shared" si="3"/>
        <v>1.6903902781444371</v>
      </c>
      <c r="BW30">
        <f t="shared" si="4"/>
        <v>1.7241980837073259</v>
      </c>
      <c r="BX30">
        <f t="shared" si="5"/>
        <v>1.7586820453814724</v>
      </c>
      <c r="BY30">
        <f t="shared" si="6"/>
        <v>1.793855686289102</v>
      </c>
      <c r="BZ30">
        <f t="shared" si="7"/>
        <v>1.829732800014884</v>
      </c>
      <c r="CA30">
        <f t="shared" si="8"/>
        <v>1.8663274560151817</v>
      </c>
      <c r="CB30">
        <f t="shared" si="9"/>
        <v>1.9036540051354853</v>
      </c>
      <c r="CC30">
        <f t="shared" si="10"/>
        <v>1.9417270852381951</v>
      </c>
      <c r="CD30">
        <f t="shared" si="11"/>
        <v>1.9805616269429591</v>
      </c>
      <c r="CE30">
        <f t="shared" si="12"/>
        <v>2.0201728594818182</v>
      </c>
      <c r="CF30">
        <f t="shared" si="13"/>
        <v>2.0605763166714546</v>
      </c>
      <c r="CG30">
        <f t="shared" si="14"/>
        <v>2.1017878430048835</v>
      </c>
      <c r="CH30">
        <f t="shared" si="15"/>
        <v>2.1438235998649811</v>
      </c>
      <c r="CI30">
        <f t="shared" si="16"/>
        <v>2.1867000718622807</v>
      </c>
      <c r="CJ30">
        <f t="shared" si="17"/>
        <v>2.2304340732995263</v>
      </c>
      <c r="CK30">
        <f t="shared" si="18"/>
        <v>2.2750427547655168</v>
      </c>
      <c r="CL30">
        <f t="shared" si="19"/>
        <v>2.320543609860827</v>
      </c>
      <c r="CM30">
        <f t="shared" si="20"/>
        <v>2.3669544820580435</v>
      </c>
      <c r="CN30">
        <f t="shared" si="21"/>
        <v>2.4142935716992042</v>
      </c>
      <c r="CO30">
        <f t="shared" si="22"/>
        <v>2.4625794431331882</v>
      </c>
      <c r="CP30">
        <f t="shared" si="23"/>
        <v>2.5118310319958521</v>
      </c>
      <c r="CQ30">
        <f t="shared" si="24"/>
        <v>2.5620676526357693</v>
      </c>
      <c r="CR30">
        <f t="shared" si="25"/>
        <v>2.6133090056884849</v>
      </c>
    </row>
    <row r="31" spans="2:96" ht="15.95" customHeight="1">
      <c r="B31" t="str">
        <f>IF('Multi Appn'!W12="","",1)</f>
        <v/>
      </c>
      <c r="C31" s="652" t="s">
        <v>178</v>
      </c>
      <c r="D31" s="654" t="s">
        <v>383</v>
      </c>
      <c r="E31">
        <v>0.17885864791456393</v>
      </c>
      <c r="F31">
        <v>0.18828280537327191</v>
      </c>
      <c r="G31">
        <v>0.1980966906838505</v>
      </c>
      <c r="H31">
        <v>0.20471937262344719</v>
      </c>
      <c r="I31">
        <v>0.22828330975663985</v>
      </c>
      <c r="J31">
        <v>0.26834334187793146</v>
      </c>
      <c r="K31">
        <v>0.28755549473305725</v>
      </c>
      <c r="L31">
        <v>0.29571166127456677</v>
      </c>
      <c r="M31">
        <v>0.31069787894627898</v>
      </c>
      <c r="N31">
        <v>0.33329097362567628</v>
      </c>
      <c r="O31">
        <v>0.36149743672702311</v>
      </c>
      <c r="P31">
        <v>0.40259889444203367</v>
      </c>
      <c r="Q31">
        <v>0.4438197401805955</v>
      </c>
      <c r="R31">
        <v>0.47551826696847366</v>
      </c>
      <c r="S31">
        <v>0.49646816195424009</v>
      </c>
      <c r="T31">
        <v>0.51230205515464478</v>
      </c>
      <c r="U31">
        <v>0.52875569293226343</v>
      </c>
      <c r="V31">
        <v>0.53798082927254864</v>
      </c>
      <c r="W31">
        <v>0.55093492711379199</v>
      </c>
      <c r="X31">
        <v>0.56476868468388108</v>
      </c>
      <c r="Y31">
        <v>0.58719903689591113</v>
      </c>
      <c r="Z31">
        <v>0.60958333737489379</v>
      </c>
      <c r="AA31">
        <v>0.64279750264614699</v>
      </c>
      <c r="AB31">
        <v>0.6607536690946415</v>
      </c>
      <c r="AC31">
        <v>0.68043983522108087</v>
      </c>
      <c r="AD31">
        <v>0.69284317415839602</v>
      </c>
      <c r="AE31">
        <v>0.70458760979664048</v>
      </c>
      <c r="AF31">
        <v>0.71885448728046197</v>
      </c>
      <c r="AG31">
        <v>0.73343006829770152</v>
      </c>
      <c r="AH31">
        <v>0.74358217531123294</v>
      </c>
      <c r="AI31">
        <v>0.75354681632268006</v>
      </c>
      <c r="AJ31">
        <v>0.76833749134534857</v>
      </c>
      <c r="AK31">
        <v>0.78912863098402308</v>
      </c>
      <c r="AL31">
        <v>0.80185089968388146</v>
      </c>
      <c r="AM31">
        <v>0.81001728119408489</v>
      </c>
      <c r="AN31">
        <v>0.83019588735649896</v>
      </c>
      <c r="AO31">
        <v>0.8576089848537366</v>
      </c>
      <c r="AP31">
        <v>0.91717533716374156</v>
      </c>
      <c r="AQ31">
        <v>0.9409507389754056</v>
      </c>
      <c r="AR31">
        <v>0.96990749857400893</v>
      </c>
      <c r="AS31">
        <v>0.98536080516792857</v>
      </c>
      <c r="AT31">
        <v>1</v>
      </c>
      <c r="AU31">
        <v>1.0196875373735572</v>
      </c>
      <c r="AV31">
        <v>1.034490258708002</v>
      </c>
      <c r="AW31">
        <v>1.0477472582593952</v>
      </c>
      <c r="AX31">
        <v>1.0606192668951064</v>
      </c>
      <c r="AY31">
        <v>1.070867116039117</v>
      </c>
      <c r="AZ31">
        <v>1.0776762198396963</v>
      </c>
      <c r="BA31">
        <v>1.097324900264584</v>
      </c>
      <c r="BB31">
        <v>1.122544562041877</v>
      </c>
      <c r="BC31">
        <v>1.144175411422895</v>
      </c>
      <c r="BD31">
        <v>1.1586441153005138</v>
      </c>
      <c r="BE31">
        <v>1.1788266250430168</v>
      </c>
      <c r="BF31">
        <v>1.2020025206455813</v>
      </c>
      <c r="BG31">
        <v>1.2267156011718787</v>
      </c>
      <c r="BH31">
        <v>1.251549216549567</v>
      </c>
      <c r="BI31">
        <v>1.2770964486893306</v>
      </c>
      <c r="BJ31">
        <f t="shared" si="26"/>
        <v>1.3031651633735861</v>
      </c>
      <c r="BK31">
        <f t="shared" si="27"/>
        <v>1.3297660053580049</v>
      </c>
      <c r="BL31">
        <f t="shared" si="28"/>
        <v>1.3569098366841954</v>
      </c>
      <c r="BM31">
        <f t="shared" si="29"/>
        <v>1.3846077411150493</v>
      </c>
      <c r="BN31">
        <f t="shared" si="30"/>
        <v>1.4128710286606245</v>
      </c>
      <c r="BO31">
        <f t="shared" si="31"/>
        <v>1.4417112401964129</v>
      </c>
      <c r="BP31">
        <f t="shared" si="32"/>
        <v>1.4711401521758769</v>
      </c>
      <c r="BQ31">
        <f t="shared" si="33"/>
        <v>1.5011697814391827</v>
      </c>
      <c r="BR31">
        <f t="shared" si="34"/>
        <v>1.5318123901200904</v>
      </c>
      <c r="BS31">
        <f t="shared" si="35"/>
        <v>1.5630804906530065</v>
      </c>
      <c r="BT31">
        <f t="shared" si="1"/>
        <v>1.594986850882242</v>
      </c>
      <c r="BU31">
        <f t="shared" si="2"/>
        <v>1.6275444992755648</v>
      </c>
      <c r="BV31">
        <f t="shared" si="3"/>
        <v>1.6607667302441713</v>
      </c>
      <c r="BW31">
        <f t="shared" si="4"/>
        <v>1.6946671095712547</v>
      </c>
      <c r="BX31">
        <f t="shared" si="5"/>
        <v>1.7292594799513807</v>
      </c>
      <c r="BY31">
        <f t="shared" si="6"/>
        <v>1.764557966642939</v>
      </c>
      <c r="BZ31">
        <f t="shared" si="7"/>
        <v>1.8005769832359722</v>
      </c>
      <c r="CA31">
        <f t="shared" si="8"/>
        <v>1.8373312375377429</v>
      </c>
      <c r="CB31">
        <f t="shared" si="9"/>
        <v>1.8748357375784386</v>
      </c>
      <c r="CC31">
        <f t="shared" si="10"/>
        <v>1.9131057977394683</v>
      </c>
      <c r="CD31">
        <f t="shared" si="11"/>
        <v>1.9521570450068524</v>
      </c>
      <c r="CE31">
        <f t="shared" si="12"/>
        <v>1.992005425352261</v>
      </c>
      <c r="CF31">
        <f t="shared" si="13"/>
        <v>2.0326672102443037</v>
      </c>
      <c r="CG31">
        <f t="shared" si="14"/>
        <v>2.0741590032927317</v>
      </c>
      <c r="CH31">
        <f t="shared" si="15"/>
        <v>2.1164977470282658</v>
      </c>
      <c r="CI31">
        <f t="shared" si="16"/>
        <v>2.159700729820814</v>
      </c>
      <c r="CJ31">
        <f t="shared" si="17"/>
        <v>2.2037855929389112</v>
      </c>
      <c r="CK31">
        <f t="shared" si="18"/>
        <v>2.2487703377532573</v>
      </c>
      <c r="CL31">
        <f t="shared" si="19"/>
        <v>2.2946733330872982</v>
      </c>
      <c r="CM31">
        <f t="shared" si="20"/>
        <v>2.3415133227178497</v>
      </c>
      <c r="CN31">
        <f t="shared" si="21"/>
        <v>2.3893094330288287</v>
      </c>
      <c r="CO31">
        <f t="shared" si="22"/>
        <v>2.4380811808212153</v>
      </c>
      <c r="CP31">
        <f t="shared" si="23"/>
        <v>2.4878484812824371</v>
      </c>
      <c r="CQ31">
        <f t="shared" si="24"/>
        <v>2.5386316561184255</v>
      </c>
      <c r="CR31">
        <f t="shared" si="25"/>
        <v>2.5904514418516711</v>
      </c>
    </row>
    <row r="32" spans="2:96" ht="15.95" customHeight="1">
      <c r="B32" t="str">
        <f>IF('Multi Appn'!X12="","",1)</f>
        <v/>
      </c>
      <c r="C32" s="652" t="s">
        <v>179</v>
      </c>
      <c r="D32" s="654" t="s">
        <v>382</v>
      </c>
      <c r="E32">
        <v>0.19148301300738055</v>
      </c>
      <c r="F32">
        <v>0.1991614818289765</v>
      </c>
      <c r="G32">
        <v>0.20730718643578164</v>
      </c>
      <c r="H32">
        <v>0.21224109747295325</v>
      </c>
      <c r="I32">
        <v>0.23887735520580888</v>
      </c>
      <c r="J32">
        <v>0.28892216112142582</v>
      </c>
      <c r="K32">
        <v>0.30845329921323428</v>
      </c>
      <c r="L32">
        <v>0.3173675995604967</v>
      </c>
      <c r="M32">
        <v>0.33231561349979605</v>
      </c>
      <c r="N32">
        <v>0.35594325361963153</v>
      </c>
      <c r="O32">
        <v>0.38833408969901806</v>
      </c>
      <c r="P32">
        <v>0.42945866979814407</v>
      </c>
      <c r="Q32">
        <v>0.47502423466372723</v>
      </c>
      <c r="R32">
        <v>0.51112607649817055</v>
      </c>
      <c r="S32">
        <v>0.53617125424658085</v>
      </c>
      <c r="T32">
        <v>0.55654576190795091</v>
      </c>
      <c r="U32">
        <v>0.57546831781282126</v>
      </c>
      <c r="V32">
        <v>0.59158143071158031</v>
      </c>
      <c r="W32">
        <v>0.60755412934079289</v>
      </c>
      <c r="X32">
        <v>0.62578075322101678</v>
      </c>
      <c r="Y32">
        <v>0.65206354485629947</v>
      </c>
      <c r="Z32">
        <v>0.67814608665055143</v>
      </c>
      <c r="AA32">
        <v>0.70730636837652516</v>
      </c>
      <c r="AB32">
        <v>0.72711094669106791</v>
      </c>
      <c r="AC32">
        <v>0.74674294225172666</v>
      </c>
      <c r="AD32">
        <v>0.7616778010967612</v>
      </c>
      <c r="AE32">
        <v>0.77614967931759971</v>
      </c>
      <c r="AF32">
        <v>0.7916726729039516</v>
      </c>
      <c r="AG32">
        <v>0.80592278101622261</v>
      </c>
      <c r="AH32">
        <v>0.81156424048333609</v>
      </c>
      <c r="AI32">
        <v>0.81805675440720282</v>
      </c>
      <c r="AJ32">
        <v>0.82950954896890361</v>
      </c>
      <c r="AK32">
        <v>0.84444072085034383</v>
      </c>
      <c r="AL32">
        <v>0.85119624661714666</v>
      </c>
      <c r="AM32">
        <v>0.85970820908331813</v>
      </c>
      <c r="AN32">
        <v>0.87690237326498455</v>
      </c>
      <c r="AO32">
        <v>0.90145563971640408</v>
      </c>
      <c r="AP32">
        <v>0.92940076454761256</v>
      </c>
      <c r="AQ32">
        <v>0.95449458519039798</v>
      </c>
      <c r="AR32">
        <v>0.97740245523496772</v>
      </c>
      <c r="AS32">
        <v>0.99206349206349209</v>
      </c>
      <c r="AT32">
        <v>1</v>
      </c>
      <c r="AU32">
        <v>1.02</v>
      </c>
      <c r="AV32">
        <v>1.0383600000000002</v>
      </c>
      <c r="AW32">
        <v>1.0539354000000001</v>
      </c>
      <c r="AX32">
        <v>1.0697444309999999</v>
      </c>
      <c r="AY32">
        <v>1.0815116197409997</v>
      </c>
      <c r="AZ32">
        <v>1.0944897591778917</v>
      </c>
      <c r="BA32">
        <v>1.1130960850839158</v>
      </c>
      <c r="BB32">
        <v>1.1375841989557618</v>
      </c>
      <c r="BC32">
        <v>1.1603358829348771</v>
      </c>
      <c r="BD32">
        <v>1.1835426005935747</v>
      </c>
      <c r="BE32">
        <v>1.2072134526054463</v>
      </c>
      <c r="BF32">
        <v>1.2313577216575553</v>
      </c>
      <c r="BG32">
        <v>1.2559848760907064</v>
      </c>
      <c r="BH32">
        <v>1.2811045736125206</v>
      </c>
      <c r="BI32">
        <v>1.3067266650847711</v>
      </c>
      <c r="BJ32">
        <f t="shared" si="26"/>
        <v>1.3328611983864664</v>
      </c>
      <c r="BK32">
        <f t="shared" si="27"/>
        <v>1.3595184223541958</v>
      </c>
      <c r="BL32">
        <f t="shared" si="28"/>
        <v>1.3867087908012798</v>
      </c>
      <c r="BM32">
        <f t="shared" si="29"/>
        <v>1.4144429666173055</v>
      </c>
      <c r="BN32">
        <f t="shared" si="30"/>
        <v>1.4427318259496515</v>
      </c>
      <c r="BO32">
        <f t="shared" si="31"/>
        <v>1.4715864624686446</v>
      </c>
      <c r="BP32">
        <f t="shared" si="32"/>
        <v>1.5010181917180174</v>
      </c>
      <c r="BQ32">
        <f t="shared" si="33"/>
        <v>1.5310385555523778</v>
      </c>
      <c r="BR32">
        <f t="shared" si="34"/>
        <v>1.5616593266634253</v>
      </c>
      <c r="BS32">
        <f t="shared" si="35"/>
        <v>1.5928925131966938</v>
      </c>
      <c r="BT32">
        <f t="shared" si="1"/>
        <v>1.6247503634606277</v>
      </c>
      <c r="BU32">
        <f t="shared" si="2"/>
        <v>1.6572453707298402</v>
      </c>
      <c r="BV32">
        <f t="shared" si="3"/>
        <v>1.6903902781444371</v>
      </c>
      <c r="BW32">
        <f t="shared" si="4"/>
        <v>1.7241980837073259</v>
      </c>
      <c r="BX32">
        <f t="shared" si="5"/>
        <v>1.7586820453814724</v>
      </c>
      <c r="BY32">
        <f t="shared" si="6"/>
        <v>1.793855686289102</v>
      </c>
      <c r="BZ32">
        <f t="shared" si="7"/>
        <v>1.829732800014884</v>
      </c>
      <c r="CA32">
        <f t="shared" si="8"/>
        <v>1.8663274560151817</v>
      </c>
      <c r="CB32">
        <f t="shared" si="9"/>
        <v>1.9036540051354853</v>
      </c>
      <c r="CC32">
        <f t="shared" si="10"/>
        <v>1.9417270852381951</v>
      </c>
      <c r="CD32">
        <f t="shared" si="11"/>
        <v>1.9805616269429591</v>
      </c>
      <c r="CE32">
        <f t="shared" si="12"/>
        <v>2.0201728594818182</v>
      </c>
      <c r="CF32">
        <f t="shared" si="13"/>
        <v>2.0605763166714546</v>
      </c>
      <c r="CG32">
        <f t="shared" si="14"/>
        <v>2.1017878430048835</v>
      </c>
      <c r="CH32">
        <f t="shared" si="15"/>
        <v>2.1438235998649811</v>
      </c>
      <c r="CI32">
        <f t="shared" si="16"/>
        <v>2.1867000718622807</v>
      </c>
      <c r="CJ32">
        <f t="shared" si="17"/>
        <v>2.2304340732995263</v>
      </c>
      <c r="CK32">
        <f t="shared" si="18"/>
        <v>2.2750427547655168</v>
      </c>
      <c r="CL32">
        <f t="shared" si="19"/>
        <v>2.320543609860827</v>
      </c>
      <c r="CM32">
        <f t="shared" si="20"/>
        <v>2.3669544820580435</v>
      </c>
      <c r="CN32">
        <f t="shared" si="21"/>
        <v>2.4142935716992042</v>
      </c>
      <c r="CO32">
        <f t="shared" si="22"/>
        <v>2.4625794431331882</v>
      </c>
      <c r="CP32">
        <f t="shared" si="23"/>
        <v>2.5118310319958521</v>
      </c>
      <c r="CQ32">
        <f t="shared" si="24"/>
        <v>2.5620676526357693</v>
      </c>
      <c r="CR32">
        <f t="shared" si="25"/>
        <v>2.6133090056884849</v>
      </c>
    </row>
    <row r="33" spans="2:96" ht="15.95" customHeight="1">
      <c r="B33" t="str">
        <f>IF('Multi Appn'!Y12="","",1)</f>
        <v/>
      </c>
      <c r="C33" s="652" t="s">
        <v>183</v>
      </c>
      <c r="D33" s="654" t="s">
        <v>381</v>
      </c>
      <c r="E33">
        <v>0.18642809140204455</v>
      </c>
      <c r="F33">
        <v>0.19472390721332852</v>
      </c>
      <c r="G33">
        <v>0.20342322235867122</v>
      </c>
      <c r="H33">
        <v>0.20900263948770703</v>
      </c>
      <c r="I33">
        <v>0.23421990009378688</v>
      </c>
      <c r="J33">
        <v>0.28030408047251709</v>
      </c>
      <c r="K33">
        <v>0.29967397068609514</v>
      </c>
      <c r="L33">
        <v>0.30811037432841187</v>
      </c>
      <c r="M33">
        <v>0.32320856991701419</v>
      </c>
      <c r="N33">
        <v>0.34636635844414754</v>
      </c>
      <c r="O33">
        <v>0.37757384906912816</v>
      </c>
      <c r="P33">
        <v>0.42416932667405355</v>
      </c>
      <c r="Q33">
        <v>0.4690681346198522</v>
      </c>
      <c r="R33">
        <v>0.50432236882336834</v>
      </c>
      <c r="S33">
        <v>0.52672575058618676</v>
      </c>
      <c r="T33">
        <v>0.54383027808425088</v>
      </c>
      <c r="U33">
        <v>0.56083911734787817</v>
      </c>
      <c r="V33">
        <v>0.57251822173690625</v>
      </c>
      <c r="W33">
        <v>0.58613274444758445</v>
      </c>
      <c r="X33">
        <v>0.60146058666825131</v>
      </c>
      <c r="Y33">
        <v>0.62594611870990358</v>
      </c>
      <c r="Z33">
        <v>0.64918543684884766</v>
      </c>
      <c r="AA33">
        <v>0.68720885130506426</v>
      </c>
      <c r="AB33">
        <v>0.70300829571559464</v>
      </c>
      <c r="AC33">
        <v>0.7224663224290826</v>
      </c>
      <c r="AD33">
        <v>0.73825397869349718</v>
      </c>
      <c r="AE33">
        <v>0.75011362511829316</v>
      </c>
      <c r="AF33">
        <v>0.76557524447342828</v>
      </c>
      <c r="AG33">
        <v>0.77973407286311425</v>
      </c>
      <c r="AH33">
        <v>0.78873162840380273</v>
      </c>
      <c r="AI33">
        <v>0.79486735566690681</v>
      </c>
      <c r="AJ33">
        <v>0.80510658246121891</v>
      </c>
      <c r="AK33">
        <v>0.82490017197284726</v>
      </c>
      <c r="AL33">
        <v>0.83314434142657612</v>
      </c>
      <c r="AM33">
        <v>0.83895483130568849</v>
      </c>
      <c r="AN33">
        <v>0.85713676062316591</v>
      </c>
      <c r="AO33">
        <v>0.88542784823121679</v>
      </c>
      <c r="AP33">
        <v>0.9195018274849015</v>
      </c>
      <c r="AQ33">
        <v>0.94380647223655934</v>
      </c>
      <c r="AR33">
        <v>0.97204130126888844</v>
      </c>
      <c r="AS33">
        <v>0.98737695887560273</v>
      </c>
      <c r="AT33">
        <v>1</v>
      </c>
      <c r="AU33">
        <v>1.020772137320396</v>
      </c>
      <c r="AV33">
        <v>1.0360101493700549</v>
      </c>
      <c r="AW33">
        <v>1.0498528120856396</v>
      </c>
      <c r="AX33">
        <v>1.0645782315055405</v>
      </c>
      <c r="AY33">
        <v>1.0747768539161471</v>
      </c>
      <c r="AZ33">
        <v>1.0822993217008976</v>
      </c>
      <c r="BA33">
        <v>1.1016251732055171</v>
      </c>
      <c r="BB33">
        <v>1.1269756281076835</v>
      </c>
      <c r="BC33">
        <v>1.1514841366139803</v>
      </c>
      <c r="BD33">
        <v>1.1717393583025693</v>
      </c>
      <c r="BE33">
        <v>1.1937572669484342</v>
      </c>
      <c r="BF33">
        <v>1.2171806009864161</v>
      </c>
      <c r="BG33">
        <v>1.2418541703712638</v>
      </c>
      <c r="BH33">
        <v>1.266743398443863</v>
      </c>
      <c r="BI33">
        <v>1.2922862312354479</v>
      </c>
      <c r="BJ33">
        <f t="shared" si="26"/>
        <v>1.318344114121488</v>
      </c>
      <c r="BK33">
        <f t="shared" si="27"/>
        <v>1.3449274326610934</v>
      </c>
      <c r="BL33">
        <f t="shared" si="28"/>
        <v>1.3720467818295827</v>
      </c>
      <c r="BM33">
        <f t="shared" si="29"/>
        <v>1.3997129702411881</v>
      </c>
      <c r="BN33">
        <f t="shared" si="30"/>
        <v>1.427937024456907</v>
      </c>
      <c r="BO33">
        <f t="shared" si="31"/>
        <v>1.4567301933792178</v>
      </c>
      <c r="BP33">
        <f t="shared" si="32"/>
        <v>1.4861039527354127</v>
      </c>
      <c r="BQ33">
        <f t="shared" si="33"/>
        <v>1.5160700096513322</v>
      </c>
      <c r="BR33">
        <f t="shared" si="34"/>
        <v>1.5466403073173254</v>
      </c>
      <c r="BS33">
        <f t="shared" si="35"/>
        <v>1.577827029748295</v>
      </c>
      <c r="BT33">
        <f t="shared" si="1"/>
        <v>1.6096426066397265</v>
      </c>
      <c r="BU33">
        <f t="shared" si="2"/>
        <v>1.6420997183216324</v>
      </c>
      <c r="BV33">
        <f t="shared" si="3"/>
        <v>1.6752113008123912</v>
      </c>
      <c r="BW33">
        <f t="shared" si="4"/>
        <v>1.7089905509744916</v>
      </c>
      <c r="BX33">
        <f t="shared" si="5"/>
        <v>1.7434509317742377</v>
      </c>
      <c r="BY33">
        <f t="shared" si="6"/>
        <v>1.7786061776475131</v>
      </c>
      <c r="BZ33">
        <f t="shared" si="7"/>
        <v>1.8144702999737394</v>
      </c>
      <c r="CA33">
        <f t="shared" si="8"/>
        <v>1.8510575926602149</v>
      </c>
      <c r="CB33">
        <f t="shared" si="9"/>
        <v>1.8883826378390542</v>
      </c>
      <c r="CC33">
        <f t="shared" si="10"/>
        <v>1.9264603116790042</v>
      </c>
      <c r="CD33">
        <f t="shared" si="11"/>
        <v>1.9653057903144489</v>
      </c>
      <c r="CE33">
        <f t="shared" si="12"/>
        <v>2.0049345558939682</v>
      </c>
      <c r="CF33">
        <f t="shared" si="13"/>
        <v>2.0453624027508623</v>
      </c>
      <c r="CG33">
        <f t="shared" si="14"/>
        <v>2.0866054436980974</v>
      </c>
      <c r="CH33">
        <f t="shared" si="15"/>
        <v>2.1286801164501838</v>
      </c>
      <c r="CI33">
        <f t="shared" si="16"/>
        <v>2.1716031901745487</v>
      </c>
      <c r="CJ33">
        <f t="shared" si="17"/>
        <v>2.2153917721750092</v>
      </c>
      <c r="CK33">
        <f t="shared" si="18"/>
        <v>2.2600633147100124</v>
      </c>
      <c r="CL33">
        <f t="shared" si="19"/>
        <v>2.3056356219483609</v>
      </c>
      <c r="CM33">
        <f t="shared" si="20"/>
        <v>2.3521268570651932</v>
      </c>
      <c r="CN33">
        <f t="shared" si="21"/>
        <v>2.3995555494810512</v>
      </c>
      <c r="CO33">
        <f t="shared" si="22"/>
        <v>2.4479406022469137</v>
      </c>
      <c r="CP33">
        <f t="shared" si="23"/>
        <v>2.4973012995781465</v>
      </c>
      <c r="CQ33">
        <f t="shared" si="24"/>
        <v>2.5476573145403663</v>
      </c>
      <c r="CR33">
        <f t="shared" si="25"/>
        <v>2.599028716890285</v>
      </c>
    </row>
    <row r="34" spans="2:96" ht="15.95" customHeight="1">
      <c r="B34" t="str">
        <f>IF('Multi Appn'!Z12="","",1)</f>
        <v/>
      </c>
      <c r="C34" s="652" t="s">
        <v>169</v>
      </c>
      <c r="D34" s="654" t="s">
        <v>221</v>
      </c>
      <c r="E34">
        <v>0.15588072702262226</v>
      </c>
      <c r="F34">
        <v>0.16539274619079131</v>
      </c>
      <c r="G34">
        <v>0.17507688997709966</v>
      </c>
      <c r="H34">
        <v>0.18235984702511754</v>
      </c>
      <c r="I34">
        <v>0.20058513588841118</v>
      </c>
      <c r="J34">
        <v>0.23009194523703072</v>
      </c>
      <c r="K34">
        <v>0.24734233086417104</v>
      </c>
      <c r="L34">
        <v>0.25332272214520346</v>
      </c>
      <c r="M34">
        <v>0.26788940396018734</v>
      </c>
      <c r="N34">
        <v>0.2876281650104443</v>
      </c>
      <c r="O34">
        <v>0.31336150255856893</v>
      </c>
      <c r="P34">
        <v>0.38225217330551731</v>
      </c>
      <c r="Q34">
        <v>0.42318824498058472</v>
      </c>
      <c r="R34">
        <v>0.45372921164338254</v>
      </c>
      <c r="S34">
        <v>0.46531661587013196</v>
      </c>
      <c r="T34">
        <v>0.47298891105100704</v>
      </c>
      <c r="U34">
        <v>0.48474103975373833</v>
      </c>
      <c r="V34">
        <v>0.48644021022445683</v>
      </c>
      <c r="W34">
        <v>0.49529293682899561</v>
      </c>
      <c r="X34">
        <v>0.50429689932944366</v>
      </c>
      <c r="Y34">
        <v>0.52325669200747782</v>
      </c>
      <c r="Z34">
        <v>0.54045539974818402</v>
      </c>
      <c r="AA34">
        <v>0.58628057882289519</v>
      </c>
      <c r="AB34">
        <v>0.59555428393407617</v>
      </c>
      <c r="AC34">
        <v>0.61423863959890368</v>
      </c>
      <c r="AD34">
        <v>0.62801042191530299</v>
      </c>
      <c r="AE34">
        <v>0.63467137039253962</v>
      </c>
      <c r="AF34">
        <v>0.64848274820331164</v>
      </c>
      <c r="AG34">
        <v>0.66280101374638689</v>
      </c>
      <c r="AH34">
        <v>0.68055972423021238</v>
      </c>
      <c r="AI34">
        <v>0.69055472068588719</v>
      </c>
      <c r="AJ34">
        <v>0.70340183567432357</v>
      </c>
      <c r="AK34">
        <v>0.74403393109286198</v>
      </c>
      <c r="AL34">
        <v>0.75955025895529615</v>
      </c>
      <c r="AM34">
        <v>0.77171241793831735</v>
      </c>
      <c r="AN34">
        <v>0.79506120490775734</v>
      </c>
      <c r="AO34">
        <v>0.8274967647156205</v>
      </c>
      <c r="AP34">
        <v>0.89122097946953183</v>
      </c>
      <c r="AQ34">
        <v>0.91397293771669552</v>
      </c>
      <c r="AR34">
        <v>0.96576244628006847</v>
      </c>
      <c r="AS34">
        <v>0.97123204805046059</v>
      </c>
      <c r="AT34">
        <v>1</v>
      </c>
      <c r="AU34">
        <v>1.0309528411465143</v>
      </c>
      <c r="AV34">
        <v>1.0418378807177733</v>
      </c>
      <c r="AW34">
        <v>1.0554816621329715</v>
      </c>
      <c r="AX34">
        <v>1.0633998483302769</v>
      </c>
      <c r="AY34">
        <v>1.0681476760431969</v>
      </c>
      <c r="AZ34">
        <v>1.0607763372269112</v>
      </c>
      <c r="BA34">
        <v>1.0831195995772096</v>
      </c>
      <c r="BB34">
        <v>1.1112520409443774</v>
      </c>
      <c r="BC34">
        <v>1.1384674375382713</v>
      </c>
      <c r="BD34">
        <v>1.1456113830172534</v>
      </c>
      <c r="BE34">
        <v>1.1619222186123448</v>
      </c>
      <c r="BF34">
        <v>1.1833576526137588</v>
      </c>
      <c r="BG34">
        <v>1.2087037662033786</v>
      </c>
      <c r="BH34">
        <v>1.2333138833928317</v>
      </c>
      <c r="BI34">
        <v>1.2591210378492363</v>
      </c>
      <c r="BJ34">
        <f t="shared" si="26"/>
        <v>1.2854682082984104</v>
      </c>
      <c r="BK34">
        <f t="shared" si="27"/>
        <v>1.3123666946019072</v>
      </c>
      <c r="BL34">
        <f t="shared" si="28"/>
        <v>1.3398280330714467</v>
      </c>
      <c r="BM34">
        <f t="shared" si="29"/>
        <v>1.3678640014166454</v>
      </c>
      <c r="BN34">
        <f t="shared" si="30"/>
        <v>1.3964866237962812</v>
      </c>
      <c r="BO34">
        <f t="shared" si="31"/>
        <v>1.4257081759752528</v>
      </c>
      <c r="BP34">
        <f t="shared" si="32"/>
        <v>1.4555411905894513</v>
      </c>
      <c r="BQ34">
        <f t="shared" si="33"/>
        <v>1.4859984625207983</v>
      </c>
      <c r="BR34">
        <f t="shared" si="34"/>
        <v>1.5170930543847569</v>
      </c>
      <c r="BS34">
        <f t="shared" si="35"/>
        <v>1.5488383021326699</v>
      </c>
      <c r="BT34">
        <f t="shared" si="1"/>
        <v>1.5812478207713261</v>
      </c>
      <c r="BU34">
        <f t="shared" si="2"/>
        <v>1.6143355102022094</v>
      </c>
      <c r="BV34">
        <f t="shared" si="3"/>
        <v>1.6481155611829355</v>
      </c>
      <c r="BW34">
        <f t="shared" si="4"/>
        <v>1.6826024614134296</v>
      </c>
      <c r="BX34">
        <f t="shared" si="5"/>
        <v>1.7178110017494601</v>
      </c>
      <c r="BY34">
        <f t="shared" si="6"/>
        <v>1.753756282546189</v>
      </c>
      <c r="BZ34">
        <f t="shared" si="7"/>
        <v>1.7904537201344624</v>
      </c>
      <c r="CA34">
        <f t="shared" si="8"/>
        <v>1.8279190534326173</v>
      </c>
      <c r="CB34">
        <f t="shared" si="9"/>
        <v>1.8661683506966416</v>
      </c>
      <c r="CC34">
        <f t="shared" si="10"/>
        <v>1.9052180164115795</v>
      </c>
      <c r="CD34">
        <f t="shared" si="11"/>
        <v>1.9450847983271427</v>
      </c>
      <c r="CE34">
        <f t="shared" si="12"/>
        <v>1.9857857946405397</v>
      </c>
      <c r="CF34">
        <f t="shared" si="13"/>
        <v>2.0273384613296077</v>
      </c>
      <c r="CG34">
        <f t="shared" si="14"/>
        <v>2.0697606196393896</v>
      </c>
      <c r="CH34">
        <f t="shared" si="15"/>
        <v>2.1130704637253692</v>
      </c>
      <c r="CI34">
        <f t="shared" si="16"/>
        <v>2.1572865684566396</v>
      </c>
      <c r="CJ34">
        <f t="shared" si="17"/>
        <v>2.2024278973823552</v>
      </c>
      <c r="CK34">
        <f t="shared" si="18"/>
        <v>2.2485138108648819</v>
      </c>
      <c r="CL34">
        <f t="shared" si="19"/>
        <v>2.2955640743831318</v>
      </c>
      <c r="CM34">
        <f t="shared" si="20"/>
        <v>2.3435988670096486</v>
      </c>
      <c r="CN34">
        <f t="shared" si="21"/>
        <v>2.3926387900650745</v>
      </c>
      <c r="CO34">
        <f t="shared" si="22"/>
        <v>2.4427048759537118</v>
      </c>
      <c r="CP34">
        <f t="shared" si="23"/>
        <v>2.4938185971839713</v>
      </c>
      <c r="CQ34">
        <f t="shared" si="24"/>
        <v>2.5460018755775722</v>
      </c>
      <c r="CR34">
        <f t="shared" si="25"/>
        <v>2.5992770916714445</v>
      </c>
    </row>
    <row r="35" spans="2:96" ht="15.95" customHeight="1">
      <c r="B35" t="str">
        <f>IF('Multi Appn'!AA12="","",1)</f>
        <v/>
      </c>
      <c r="C35" s="652" t="s">
        <v>170</v>
      </c>
      <c r="D35" s="654" t="s">
        <v>123</v>
      </c>
      <c r="E35">
        <v>0.19148301300738055</v>
      </c>
      <c r="F35">
        <v>0.1991614818289765</v>
      </c>
      <c r="G35">
        <v>0.20730718643578164</v>
      </c>
      <c r="H35">
        <v>0.21224109747295325</v>
      </c>
      <c r="I35">
        <v>0.23887735520580888</v>
      </c>
      <c r="J35">
        <v>0.28892216112142582</v>
      </c>
      <c r="K35">
        <v>0.30845329921323428</v>
      </c>
      <c r="L35">
        <v>0.3173675995604967</v>
      </c>
      <c r="M35">
        <v>0.33231561349979605</v>
      </c>
      <c r="N35">
        <v>0.35594325361963153</v>
      </c>
      <c r="O35">
        <v>0.38833408969901806</v>
      </c>
      <c r="P35">
        <v>0.42945866979814407</v>
      </c>
      <c r="Q35">
        <v>0.47502423466372723</v>
      </c>
      <c r="R35">
        <v>0.51112607649817055</v>
      </c>
      <c r="S35">
        <v>0.53617125424658085</v>
      </c>
      <c r="T35">
        <v>0.55654576190795091</v>
      </c>
      <c r="U35">
        <v>0.57546831781282126</v>
      </c>
      <c r="V35">
        <v>0.59158143071158031</v>
      </c>
      <c r="W35">
        <v>0.60755412934079289</v>
      </c>
      <c r="X35">
        <v>0.62578075322101678</v>
      </c>
      <c r="Y35">
        <v>0.65206354485629947</v>
      </c>
      <c r="Z35">
        <v>0.67814608665055143</v>
      </c>
      <c r="AA35">
        <v>0.70730636837652516</v>
      </c>
      <c r="AB35">
        <v>0.72711094669106791</v>
      </c>
      <c r="AC35">
        <v>0.74674294225172666</v>
      </c>
      <c r="AD35">
        <v>0.7616778010967612</v>
      </c>
      <c r="AE35">
        <v>0.77614967931759971</v>
      </c>
      <c r="AF35">
        <v>0.7916726729039516</v>
      </c>
      <c r="AG35">
        <v>0.80592278101622261</v>
      </c>
      <c r="AH35">
        <v>0.81156424048333609</v>
      </c>
      <c r="AI35">
        <v>0.81805675440720282</v>
      </c>
      <c r="AJ35">
        <v>0.82950954896890361</v>
      </c>
      <c r="AK35">
        <v>0.84444072085034383</v>
      </c>
      <c r="AL35">
        <v>0.85119624661714666</v>
      </c>
      <c r="AM35">
        <v>0.85970820908331813</v>
      </c>
      <c r="AN35">
        <v>0.87690237326498455</v>
      </c>
      <c r="AO35">
        <v>0.90145563971640408</v>
      </c>
      <c r="AP35">
        <v>0.92940076454761256</v>
      </c>
      <c r="AQ35">
        <v>0.95449458519039798</v>
      </c>
      <c r="AR35">
        <v>0.97740245523496772</v>
      </c>
      <c r="AS35">
        <v>0.99206349206349209</v>
      </c>
      <c r="AT35">
        <v>1</v>
      </c>
      <c r="AU35">
        <v>1.02</v>
      </c>
      <c r="AV35">
        <v>1.0383600000000002</v>
      </c>
      <c r="AW35">
        <v>1.0539354000000001</v>
      </c>
      <c r="AX35">
        <v>1.0697444309999999</v>
      </c>
      <c r="AY35">
        <v>1.0815116197409997</v>
      </c>
      <c r="AZ35">
        <v>1.0944897591778917</v>
      </c>
      <c r="BA35">
        <v>1.1130960850839158</v>
      </c>
      <c r="BB35">
        <v>1.1375841989557618</v>
      </c>
      <c r="BC35">
        <v>1.1603358829348771</v>
      </c>
      <c r="BD35">
        <v>1.1835426005935747</v>
      </c>
      <c r="BE35">
        <v>1.2072134526054463</v>
      </c>
      <c r="BF35">
        <v>1.2313577216575553</v>
      </c>
      <c r="BG35">
        <v>1.2559848760907064</v>
      </c>
      <c r="BH35">
        <v>1.2811045736125206</v>
      </c>
      <c r="BI35">
        <v>1.3067266650847711</v>
      </c>
      <c r="BJ35">
        <f t="shared" si="26"/>
        <v>1.3328611983864664</v>
      </c>
      <c r="BK35">
        <f t="shared" si="27"/>
        <v>1.3595184223541958</v>
      </c>
      <c r="BL35">
        <f t="shared" si="28"/>
        <v>1.3867087908012798</v>
      </c>
      <c r="BM35">
        <f t="shared" si="29"/>
        <v>1.4144429666173055</v>
      </c>
      <c r="BN35">
        <f t="shared" si="30"/>
        <v>1.4427318259496515</v>
      </c>
      <c r="BO35">
        <f t="shared" si="31"/>
        <v>1.4715864624686446</v>
      </c>
      <c r="BP35">
        <f t="shared" si="32"/>
        <v>1.5010181917180174</v>
      </c>
      <c r="BQ35">
        <f t="shared" si="33"/>
        <v>1.5310385555523778</v>
      </c>
      <c r="BR35">
        <f t="shared" si="34"/>
        <v>1.5616593266634253</v>
      </c>
      <c r="BS35">
        <f t="shared" si="35"/>
        <v>1.5928925131966938</v>
      </c>
      <c r="BT35">
        <f t="shared" si="1"/>
        <v>1.6247503634606277</v>
      </c>
      <c r="BU35">
        <f t="shared" si="2"/>
        <v>1.6572453707298402</v>
      </c>
      <c r="BV35">
        <f t="shared" si="3"/>
        <v>1.6903902781444371</v>
      </c>
      <c r="BW35">
        <f t="shared" si="4"/>
        <v>1.7241980837073259</v>
      </c>
      <c r="BX35">
        <f t="shared" si="5"/>
        <v>1.7586820453814724</v>
      </c>
      <c r="BY35">
        <f t="shared" si="6"/>
        <v>1.793855686289102</v>
      </c>
      <c r="BZ35">
        <f t="shared" si="7"/>
        <v>1.829732800014884</v>
      </c>
      <c r="CA35">
        <f t="shared" si="8"/>
        <v>1.8663274560151817</v>
      </c>
      <c r="CB35">
        <f t="shared" si="9"/>
        <v>1.9036540051354853</v>
      </c>
      <c r="CC35">
        <f t="shared" si="10"/>
        <v>1.9417270852381951</v>
      </c>
      <c r="CD35">
        <f t="shared" si="11"/>
        <v>1.9805616269429591</v>
      </c>
      <c r="CE35">
        <f t="shared" si="12"/>
        <v>2.0201728594818182</v>
      </c>
      <c r="CF35">
        <f t="shared" si="13"/>
        <v>2.0605763166714546</v>
      </c>
      <c r="CG35">
        <f t="shared" si="14"/>
        <v>2.1017878430048835</v>
      </c>
      <c r="CH35">
        <f t="shared" si="15"/>
        <v>2.1438235998649811</v>
      </c>
      <c r="CI35">
        <f t="shared" si="16"/>
        <v>2.1867000718622807</v>
      </c>
      <c r="CJ35">
        <f t="shared" si="17"/>
        <v>2.2304340732995263</v>
      </c>
      <c r="CK35">
        <f t="shared" si="18"/>
        <v>2.2750427547655168</v>
      </c>
      <c r="CL35">
        <f t="shared" si="19"/>
        <v>2.320543609860827</v>
      </c>
      <c r="CM35">
        <f t="shared" si="20"/>
        <v>2.3669544820580435</v>
      </c>
      <c r="CN35">
        <f t="shared" si="21"/>
        <v>2.4142935716992042</v>
      </c>
      <c r="CO35">
        <f t="shared" si="22"/>
        <v>2.4625794431331882</v>
      </c>
      <c r="CP35">
        <f t="shared" si="23"/>
        <v>2.5118310319958521</v>
      </c>
      <c r="CQ35">
        <f t="shared" si="24"/>
        <v>2.5620676526357693</v>
      </c>
      <c r="CR35">
        <f t="shared" si="25"/>
        <v>2.6133090056884849</v>
      </c>
    </row>
    <row r="36" spans="2:96" ht="15.95" customHeight="1">
      <c r="B36" t="str">
        <f>IF('Multi Appn'!AB12="","",1)</f>
        <v/>
      </c>
      <c r="C36" s="652" t="s">
        <v>171</v>
      </c>
      <c r="D36" s="654" t="s">
        <v>222</v>
      </c>
      <c r="E36">
        <v>0.18388902161598961</v>
      </c>
      <c r="F36">
        <v>0.19569374058082376</v>
      </c>
      <c r="G36">
        <v>0.20796560111965176</v>
      </c>
      <c r="H36">
        <v>0.21662427387814059</v>
      </c>
      <c r="I36">
        <v>0.24009776684528544</v>
      </c>
      <c r="J36">
        <v>0.27523768848008617</v>
      </c>
      <c r="K36">
        <v>0.29588115366752993</v>
      </c>
      <c r="L36">
        <v>0.30450561588709252</v>
      </c>
      <c r="M36">
        <v>0.32048163700707982</v>
      </c>
      <c r="N36">
        <v>0.34427093764505345</v>
      </c>
      <c r="O36">
        <v>0.37036595863499822</v>
      </c>
      <c r="P36">
        <v>0.40266939606424945</v>
      </c>
      <c r="Q36">
        <v>0.44157173740774019</v>
      </c>
      <c r="R36">
        <v>0.47071019529438907</v>
      </c>
      <c r="S36">
        <v>0.49242273861477237</v>
      </c>
      <c r="T36">
        <v>0.50938886862010113</v>
      </c>
      <c r="U36">
        <v>0.52717394662662831</v>
      </c>
      <c r="V36">
        <v>0.53540996998326462</v>
      </c>
      <c r="W36">
        <v>0.54876910292571235</v>
      </c>
      <c r="X36">
        <v>0.56357493242859602</v>
      </c>
      <c r="Y36">
        <v>0.58577194367467988</v>
      </c>
      <c r="Z36">
        <v>0.60849380017808807</v>
      </c>
      <c r="AA36">
        <v>0.63375641417562356</v>
      </c>
      <c r="AB36">
        <v>0.65550146478772808</v>
      </c>
      <c r="AC36">
        <v>0.67677535990028603</v>
      </c>
      <c r="AD36">
        <v>0.68679779388258533</v>
      </c>
      <c r="AE36">
        <v>0.69860192492560413</v>
      </c>
      <c r="AF36">
        <v>0.71257396342411616</v>
      </c>
      <c r="AG36">
        <v>0.72862526200941513</v>
      </c>
      <c r="AH36">
        <v>0.74126228353486456</v>
      </c>
      <c r="AI36">
        <v>0.75574951360427012</v>
      </c>
      <c r="AJ36">
        <v>0.77694651104477852</v>
      </c>
      <c r="AK36">
        <v>0.79836965280654182</v>
      </c>
      <c r="AL36">
        <v>0.81619651594671916</v>
      </c>
      <c r="AM36">
        <v>0.83427291141808146</v>
      </c>
      <c r="AN36">
        <v>0.85789658284049963</v>
      </c>
      <c r="AO36">
        <v>0.88459151474926456</v>
      </c>
      <c r="AP36">
        <v>0.91240084199661609</v>
      </c>
      <c r="AQ36">
        <v>0.93610980147048639</v>
      </c>
      <c r="AR36">
        <v>0.96194951626061653</v>
      </c>
      <c r="AS36">
        <v>0.98561841786199789</v>
      </c>
      <c r="AT36">
        <v>1</v>
      </c>
      <c r="AU36">
        <v>1.0136624243141046</v>
      </c>
      <c r="AV36">
        <v>1.0222939791017782</v>
      </c>
      <c r="AW36">
        <v>1.0293759115634178</v>
      </c>
      <c r="AX36">
        <v>1.0406702254456195</v>
      </c>
      <c r="AY36">
        <v>1.0515142075704011</v>
      </c>
      <c r="AZ36">
        <v>1.0642875705720016</v>
      </c>
      <c r="BA36">
        <v>1.0836241645030329</v>
      </c>
      <c r="BB36">
        <v>1.1057149177130905</v>
      </c>
      <c r="BC36">
        <v>1.1168923941343172</v>
      </c>
      <c r="BD36">
        <v>1.1250261669952752</v>
      </c>
      <c r="BE36">
        <v>1.1445647338157852</v>
      </c>
      <c r="BF36">
        <v>1.1681510088265019</v>
      </c>
      <c r="BG36">
        <v>1.1922333767846951</v>
      </c>
      <c r="BH36">
        <v>1.2168122220322897</v>
      </c>
      <c r="BI36">
        <v>1.2418977798459545</v>
      </c>
      <c r="BJ36">
        <f t="shared" si="26"/>
        <v>1.2675004965107783</v>
      </c>
      <c r="BK36">
        <f t="shared" si="27"/>
        <v>1.293631033670378</v>
      </c>
      <c r="BL36">
        <f t="shared" si="28"/>
        <v>1.3203002727666862</v>
      </c>
      <c r="BM36">
        <f t="shared" si="29"/>
        <v>1.3475193195712696</v>
      </c>
      <c r="BN36">
        <f t="shared" si="30"/>
        <v>1.3752995088100641</v>
      </c>
      <c r="BO36">
        <f t="shared" si="31"/>
        <v>1.4036524088834528</v>
      </c>
      <c r="BP36">
        <f t="shared" si="32"/>
        <v>1.4325898266836508</v>
      </c>
      <c r="BQ36">
        <f t="shared" si="33"/>
        <v>1.4621238125114058</v>
      </c>
      <c r="BR36">
        <f t="shared" si="34"/>
        <v>1.4922666650940595</v>
      </c>
      <c r="BS36">
        <f t="shared" si="35"/>
        <v>1.5230309367070614</v>
      </c>
      <c r="BT36">
        <f t="shared" si="1"/>
        <v>1.5544294384010648</v>
      </c>
      <c r="BU36">
        <f t="shared" si="2"/>
        <v>1.5864752453367856</v>
      </c>
      <c r="BV36">
        <f t="shared" si="3"/>
        <v>1.6191817022298425</v>
      </c>
      <c r="BW36">
        <f t="shared" si="4"/>
        <v>1.6525624289078467</v>
      </c>
      <c r="BX36">
        <f t="shared" si="5"/>
        <v>1.686631325982056</v>
      </c>
      <c r="BY36">
        <f t="shared" si="6"/>
        <v>1.7214025806359545</v>
      </c>
      <c r="BZ36">
        <f t="shared" si="7"/>
        <v>1.7568906725331683</v>
      </c>
      <c r="CA36">
        <f t="shared" si="8"/>
        <v>1.7931103798471779</v>
      </c>
      <c r="CB36">
        <f t="shared" si="9"/>
        <v>1.8300767854153372</v>
      </c>
      <c r="CC36">
        <f t="shared" si="10"/>
        <v>1.8678052830197638</v>
      </c>
      <c r="CD36">
        <f t="shared" si="11"/>
        <v>1.9063115837977134</v>
      </c>
      <c r="CE36">
        <f t="shared" si="12"/>
        <v>1.945611722784111</v>
      </c>
      <c r="CF36">
        <f t="shared" si="13"/>
        <v>1.9857220655889596</v>
      </c>
      <c r="CG36">
        <f t="shared" si="14"/>
        <v>2.0266593152124104</v>
      </c>
      <c r="CH36">
        <f t="shared" si="15"/>
        <v>2.0684405190003305</v>
      </c>
      <c r="CI36">
        <f t="shared" si="16"/>
        <v>2.1110830757432661</v>
      </c>
      <c r="CJ36">
        <f t="shared" si="17"/>
        <v>2.1546047429217552</v>
      </c>
      <c r="CK36">
        <f t="shared" si="18"/>
        <v>2.1990236441010085</v>
      </c>
      <c r="CL36">
        <f t="shared" si="19"/>
        <v>2.2443582764780392</v>
      </c>
      <c r="CM36">
        <f t="shared" si="20"/>
        <v>2.2906275185843801</v>
      </c>
      <c r="CN36">
        <f t="shared" si="21"/>
        <v>2.3378506381476014</v>
      </c>
      <c r="CO36">
        <f t="shared" si="22"/>
        <v>2.3860473001148974</v>
      </c>
      <c r="CP36">
        <f t="shared" si="23"/>
        <v>2.4352375748420876</v>
      </c>
      <c r="CQ36">
        <f t="shared" si="24"/>
        <v>2.4854419464514392</v>
      </c>
      <c r="CR36">
        <f t="shared" si="25"/>
        <v>2.5366813213617947</v>
      </c>
    </row>
    <row r="37" spans="2:96" ht="15.95" customHeight="1">
      <c r="B37" t="str">
        <f>IF('Multi Appn'!AC12="","",1)</f>
        <v/>
      </c>
      <c r="C37" s="652" t="s">
        <v>172</v>
      </c>
      <c r="D37" s="654" t="s">
        <v>223</v>
      </c>
      <c r="E37">
        <v>0.15457173961737422</v>
      </c>
      <c r="F37">
        <v>0.16155672521182496</v>
      </c>
      <c r="G37">
        <v>0.16867918728690279</v>
      </c>
      <c r="H37">
        <v>0.17376049257778561</v>
      </c>
      <c r="I37">
        <v>0.19288724175932728</v>
      </c>
      <c r="J37">
        <v>0.22911016757081268</v>
      </c>
      <c r="K37">
        <v>0.24519545595778652</v>
      </c>
      <c r="L37">
        <v>0.25095604296368174</v>
      </c>
      <c r="M37">
        <v>0.26465416816303533</v>
      </c>
      <c r="N37">
        <v>0.2836065085111143</v>
      </c>
      <c r="O37">
        <v>0.31216244777078617</v>
      </c>
      <c r="P37">
        <v>0.38891309003394503</v>
      </c>
      <c r="Q37">
        <v>0.43336652050451696</v>
      </c>
      <c r="R37">
        <v>0.46853819082951442</v>
      </c>
      <c r="S37">
        <v>0.47820083478937303</v>
      </c>
      <c r="T37">
        <v>0.48017532794188228</v>
      </c>
      <c r="U37">
        <v>0.48695403105229795</v>
      </c>
      <c r="V37">
        <v>0.48765953259072414</v>
      </c>
      <c r="W37">
        <v>0.4926510602588503</v>
      </c>
      <c r="X37">
        <v>0.4947869041001276</v>
      </c>
      <c r="Y37">
        <v>0.51268119897602182</v>
      </c>
      <c r="Z37">
        <v>0.52369015939209707</v>
      </c>
      <c r="AA37">
        <v>0.60003038872163894</v>
      </c>
      <c r="AB37">
        <v>0.5915147325852379</v>
      </c>
      <c r="AC37">
        <v>0.60716503540669797</v>
      </c>
      <c r="AD37">
        <v>0.63057466299530085</v>
      </c>
      <c r="AE37">
        <v>0.63194958532330192</v>
      </c>
      <c r="AF37">
        <v>0.64772089351942652</v>
      </c>
      <c r="AG37">
        <v>0.66022428504541286</v>
      </c>
      <c r="AH37">
        <v>0.68397949351180953</v>
      </c>
      <c r="AI37">
        <v>0.68577799563245145</v>
      </c>
      <c r="AJ37">
        <v>0.66418586824675863</v>
      </c>
      <c r="AK37">
        <v>0.72327477048747701</v>
      </c>
      <c r="AL37">
        <v>0.73188790614730359</v>
      </c>
      <c r="AM37">
        <v>0.73353501093436613</v>
      </c>
      <c r="AN37">
        <v>0.75527407560141158</v>
      </c>
      <c r="AO37">
        <v>0.7933197203890745</v>
      </c>
      <c r="AP37">
        <v>0.87301137433193576</v>
      </c>
      <c r="AQ37">
        <v>0.89444772226860991</v>
      </c>
      <c r="AR37">
        <v>0.97696875364618052</v>
      </c>
      <c r="AS37">
        <v>0.95105602660665833</v>
      </c>
      <c r="AT37">
        <v>1</v>
      </c>
      <c r="AU37">
        <v>1.0575271130032664</v>
      </c>
      <c r="AV37">
        <v>1.0758927496246069</v>
      </c>
      <c r="AW37">
        <v>1.1056606175705956</v>
      </c>
      <c r="AX37">
        <v>1.1096105247052706</v>
      </c>
      <c r="AY37">
        <v>1.1060754280117544</v>
      </c>
      <c r="AZ37">
        <v>1.0720141434937647</v>
      </c>
      <c r="BA37">
        <v>1.0981564595202966</v>
      </c>
      <c r="BB37">
        <v>1.1336621459597158</v>
      </c>
      <c r="BC37">
        <v>1.1827736517213294</v>
      </c>
      <c r="BD37">
        <v>1.1958181082515753</v>
      </c>
      <c r="BE37">
        <v>1.2103889852599048</v>
      </c>
      <c r="BF37">
        <v>1.2298103028167839</v>
      </c>
      <c r="BG37">
        <v>1.2568308936748962</v>
      </c>
      <c r="BH37">
        <v>1.2817878176075637</v>
      </c>
      <c r="BI37">
        <v>1.3086857052877015</v>
      </c>
      <c r="BJ37">
        <f t="shared" si="26"/>
        <v>1.3361480361242766</v>
      </c>
      <c r="BK37">
        <f t="shared" si="27"/>
        <v>1.3641866547677179</v>
      </c>
      <c r="BL37">
        <f t="shared" si="28"/>
        <v>1.3928136544244734</v>
      </c>
      <c r="BM37">
        <f t="shared" si="29"/>
        <v>1.4220413820728741</v>
      </c>
      <c r="BN37">
        <f t="shared" si="30"/>
        <v>1.4518824437884528</v>
      </c>
      <c r="BO37">
        <f t="shared" si="31"/>
        <v>1.4823497101810112</v>
      </c>
      <c r="BP37">
        <f t="shared" si="32"/>
        <v>1.5134563219457839</v>
      </c>
      <c r="BQ37">
        <f t="shared" si="33"/>
        <v>1.5452156955310896</v>
      </c>
      <c r="BR37">
        <f t="shared" si="34"/>
        <v>1.5776415289249177</v>
      </c>
      <c r="BS37">
        <f t="shared" si="35"/>
        <v>1.6107478075629438</v>
      </c>
      <c r="BT37">
        <f t="shared" si="1"/>
        <v>1.644548810360523</v>
      </c>
      <c r="BU37">
        <f t="shared" si="2"/>
        <v>1.6790591158712629</v>
      </c>
      <c r="BV37">
        <f t="shared" si="3"/>
        <v>1.7142936085748315</v>
      </c>
      <c r="BW37">
        <f t="shared" si="4"/>
        <v>1.7502674852967128</v>
      </c>
      <c r="BX37">
        <f t="shared" si="5"/>
        <v>1.78699626176268</v>
      </c>
      <c r="BY37">
        <f t="shared" si="6"/>
        <v>1.8244957792908103</v>
      </c>
      <c r="BZ37">
        <f t="shared" si="7"/>
        <v>1.8627822116239303</v>
      </c>
      <c r="CA37">
        <f t="shared" si="8"/>
        <v>1.9018720719054387</v>
      </c>
      <c r="CB37">
        <f t="shared" si="9"/>
        <v>1.9417822198015124</v>
      </c>
      <c r="CC37">
        <f t="shared" si="10"/>
        <v>1.9825298687727719</v>
      </c>
      <c r="CD37">
        <f t="shared" si="11"/>
        <v>2.0241325934985381</v>
      </c>
      <c r="CE37">
        <f t="shared" si="12"/>
        <v>2.0666083374568869</v>
      </c>
      <c r="CF37">
        <f t="shared" si="13"/>
        <v>2.1099754206637664</v>
      </c>
      <c r="CG37">
        <f t="shared" si="14"/>
        <v>2.1542525475745182</v>
      </c>
      <c r="CH37">
        <f t="shared" si="15"/>
        <v>2.1994588151512091</v>
      </c>
      <c r="CI37">
        <f t="shared" si="16"/>
        <v>2.2456137210992533</v>
      </c>
      <c r="CJ37">
        <f t="shared" si="17"/>
        <v>2.2927371722768779</v>
      </c>
      <c r="CK37">
        <f t="shared" si="18"/>
        <v>2.340849493281056</v>
      </c>
      <c r="CL37">
        <f t="shared" si="19"/>
        <v>2.3899714352136159</v>
      </c>
      <c r="CM37">
        <f t="shared" si="20"/>
        <v>2.4401241846313009</v>
      </c>
      <c r="CN37">
        <f t="shared" si="21"/>
        <v>2.4913293726836461</v>
      </c>
      <c r="CO37">
        <f t="shared" si="22"/>
        <v>2.5436090844426085</v>
      </c>
      <c r="CP37">
        <f t="shared" si="23"/>
        <v>2.5969858684279767</v>
      </c>
      <c r="CQ37">
        <f t="shared" si="24"/>
        <v>2.6514827463326687</v>
      </c>
      <c r="CR37">
        <f t="shared" si="25"/>
        <v>2.7071232229521107</v>
      </c>
    </row>
    <row r="38" spans="2:96" ht="15.95" customHeight="1">
      <c r="B38" t="str">
        <f>IF('Multi Appn'!AD12="","",1)</f>
        <v/>
      </c>
      <c r="C38" s="652" t="s">
        <v>173</v>
      </c>
      <c r="D38" s="654" t="s">
        <v>124</v>
      </c>
      <c r="E38">
        <v>0.19148301300738055</v>
      </c>
      <c r="F38">
        <v>0.1991614818289765</v>
      </c>
      <c r="G38">
        <v>0.20730718643578164</v>
      </c>
      <c r="H38">
        <v>0.21224109747295325</v>
      </c>
      <c r="I38">
        <v>0.23887735520580888</v>
      </c>
      <c r="J38">
        <v>0.28892216112142582</v>
      </c>
      <c r="K38">
        <v>0.30845329921323428</v>
      </c>
      <c r="L38">
        <v>0.3173675995604967</v>
      </c>
      <c r="M38">
        <v>0.33231561349979605</v>
      </c>
      <c r="N38">
        <v>0.35594325361963153</v>
      </c>
      <c r="O38">
        <v>0.38833408969901806</v>
      </c>
      <c r="P38">
        <v>0.42945866979814407</v>
      </c>
      <c r="Q38">
        <v>0.47502423466372723</v>
      </c>
      <c r="R38">
        <v>0.51112607649817055</v>
      </c>
      <c r="S38">
        <v>0.53617125424658085</v>
      </c>
      <c r="T38">
        <v>0.55654576190795091</v>
      </c>
      <c r="U38">
        <v>0.57546831781282126</v>
      </c>
      <c r="V38">
        <v>0.59158143071158031</v>
      </c>
      <c r="W38">
        <v>0.60755412934079289</v>
      </c>
      <c r="X38">
        <v>0.62578075322101678</v>
      </c>
      <c r="Y38">
        <v>0.65206354485629947</v>
      </c>
      <c r="Z38">
        <v>0.67814608665055143</v>
      </c>
      <c r="AA38">
        <v>0.70730636837652516</v>
      </c>
      <c r="AB38">
        <v>0.72711094669106791</v>
      </c>
      <c r="AC38">
        <v>0.74674294225172666</v>
      </c>
      <c r="AD38">
        <v>0.7616778010967612</v>
      </c>
      <c r="AE38">
        <v>0.77614967931759971</v>
      </c>
      <c r="AF38">
        <v>0.7916726729039516</v>
      </c>
      <c r="AG38">
        <v>0.80592278101622261</v>
      </c>
      <c r="AH38">
        <v>0.81156424048333609</v>
      </c>
      <c r="AI38">
        <v>0.81805675440720282</v>
      </c>
      <c r="AJ38">
        <v>0.82950954896890361</v>
      </c>
      <c r="AK38">
        <v>0.84444072085034383</v>
      </c>
      <c r="AL38">
        <v>0.85119624661714666</v>
      </c>
      <c r="AM38">
        <v>0.85970820908331813</v>
      </c>
      <c r="AN38">
        <v>0.87690237326498455</v>
      </c>
      <c r="AO38">
        <v>0.90145563971640408</v>
      </c>
      <c r="AP38">
        <v>0.92940076454761256</v>
      </c>
      <c r="AQ38">
        <v>0.95449458519039798</v>
      </c>
      <c r="AR38">
        <v>0.97740245523496772</v>
      </c>
      <c r="AS38">
        <v>0.99206349206349209</v>
      </c>
      <c r="AT38">
        <v>1</v>
      </c>
      <c r="AU38">
        <v>1.02</v>
      </c>
      <c r="AV38">
        <v>1.0383600000000002</v>
      </c>
      <c r="AW38">
        <v>1.0539354000000001</v>
      </c>
      <c r="AX38">
        <v>1.0697444309999999</v>
      </c>
      <c r="AY38">
        <v>1.0815116197409997</v>
      </c>
      <c r="AZ38">
        <v>1.0944897591778917</v>
      </c>
      <c r="BA38">
        <v>1.1130960850839158</v>
      </c>
      <c r="BB38">
        <v>1.1375841989557618</v>
      </c>
      <c r="BC38">
        <v>1.1603358829348771</v>
      </c>
      <c r="BD38">
        <v>1.1835426005935747</v>
      </c>
      <c r="BE38">
        <v>1.2072134526054463</v>
      </c>
      <c r="BF38">
        <v>1.2313577216575553</v>
      </c>
      <c r="BG38">
        <v>1.2559848760907064</v>
      </c>
      <c r="BH38">
        <v>1.2811045736125206</v>
      </c>
      <c r="BI38">
        <v>1.3067266650847711</v>
      </c>
      <c r="BJ38">
        <f t="shared" si="26"/>
        <v>1.3328611983864664</v>
      </c>
      <c r="BK38">
        <f t="shared" si="27"/>
        <v>1.3595184223541958</v>
      </c>
      <c r="BL38">
        <f t="shared" si="28"/>
        <v>1.3867087908012798</v>
      </c>
      <c r="BM38">
        <f t="shared" si="29"/>
        <v>1.4144429666173055</v>
      </c>
      <c r="BN38">
        <f t="shared" si="30"/>
        <v>1.4427318259496515</v>
      </c>
      <c r="BO38">
        <f t="shared" si="31"/>
        <v>1.4715864624686446</v>
      </c>
      <c r="BP38">
        <f t="shared" si="32"/>
        <v>1.5010181917180174</v>
      </c>
      <c r="BQ38">
        <f t="shared" si="33"/>
        <v>1.5310385555523778</v>
      </c>
      <c r="BR38">
        <f t="shared" si="34"/>
        <v>1.5616593266634253</v>
      </c>
      <c r="BS38">
        <f t="shared" si="35"/>
        <v>1.5928925131966938</v>
      </c>
      <c r="BT38">
        <f t="shared" si="1"/>
        <v>1.6247503634606277</v>
      </c>
      <c r="BU38">
        <f t="shared" si="2"/>
        <v>1.6572453707298402</v>
      </c>
      <c r="BV38">
        <f t="shared" si="3"/>
        <v>1.6903902781444371</v>
      </c>
      <c r="BW38">
        <f t="shared" si="4"/>
        <v>1.7241980837073259</v>
      </c>
      <c r="BX38">
        <f t="shared" si="5"/>
        <v>1.7586820453814724</v>
      </c>
      <c r="BY38">
        <f t="shared" si="6"/>
        <v>1.793855686289102</v>
      </c>
      <c r="BZ38">
        <f t="shared" si="7"/>
        <v>1.829732800014884</v>
      </c>
      <c r="CA38">
        <f t="shared" si="8"/>
        <v>1.8663274560151817</v>
      </c>
      <c r="CB38">
        <f t="shared" si="9"/>
        <v>1.9036540051354853</v>
      </c>
      <c r="CC38">
        <f t="shared" si="10"/>
        <v>1.9417270852381951</v>
      </c>
      <c r="CD38">
        <f t="shared" si="11"/>
        <v>1.9805616269429591</v>
      </c>
      <c r="CE38">
        <f t="shared" si="12"/>
        <v>2.0201728594818182</v>
      </c>
      <c r="CF38">
        <f t="shared" si="13"/>
        <v>2.0605763166714546</v>
      </c>
      <c r="CG38">
        <f t="shared" si="14"/>
        <v>2.1017878430048835</v>
      </c>
      <c r="CH38">
        <f t="shared" si="15"/>
        <v>2.1438235998649811</v>
      </c>
      <c r="CI38">
        <f t="shared" si="16"/>
        <v>2.1867000718622807</v>
      </c>
      <c r="CJ38">
        <f t="shared" si="17"/>
        <v>2.2304340732995263</v>
      </c>
      <c r="CK38">
        <f t="shared" si="18"/>
        <v>2.2750427547655168</v>
      </c>
      <c r="CL38">
        <f t="shared" si="19"/>
        <v>2.320543609860827</v>
      </c>
      <c r="CM38">
        <f t="shared" si="20"/>
        <v>2.3669544820580435</v>
      </c>
      <c r="CN38">
        <f t="shared" si="21"/>
        <v>2.4142935716992042</v>
      </c>
      <c r="CO38">
        <f t="shared" si="22"/>
        <v>2.4625794431331882</v>
      </c>
      <c r="CP38">
        <f t="shared" si="23"/>
        <v>2.5118310319958521</v>
      </c>
      <c r="CQ38">
        <f t="shared" si="24"/>
        <v>2.5620676526357693</v>
      </c>
      <c r="CR38">
        <f t="shared" si="25"/>
        <v>2.6133090056884849</v>
      </c>
    </row>
    <row r="39" spans="2:96" ht="15.95" customHeight="1">
      <c r="B39" t="str">
        <f>IF('Multi Appn'!AE12="","",1)</f>
        <v/>
      </c>
      <c r="C39" s="652" t="s">
        <v>166</v>
      </c>
      <c r="D39" s="654" t="s">
        <v>70</v>
      </c>
      <c r="E39">
        <v>0.22434865446274857</v>
      </c>
      <c r="F39">
        <v>0.23455651824080365</v>
      </c>
      <c r="G39">
        <v>0.24354003288942641</v>
      </c>
      <c r="H39">
        <v>0.25367129825762658</v>
      </c>
      <c r="I39">
        <v>0.2683081321670916</v>
      </c>
      <c r="J39">
        <v>0.29194607861101241</v>
      </c>
      <c r="K39">
        <v>0.31118532519147818</v>
      </c>
      <c r="L39">
        <v>0.32226352276829484</v>
      </c>
      <c r="M39">
        <v>0.3344450839289364</v>
      </c>
      <c r="N39">
        <v>0.3571873496361041</v>
      </c>
      <c r="O39">
        <v>0.38833408652437235</v>
      </c>
      <c r="P39">
        <v>0.42949749969595591</v>
      </c>
      <c r="Q39">
        <v>0.47502423466372728</v>
      </c>
      <c r="R39">
        <v>0.51112607649817055</v>
      </c>
      <c r="S39">
        <v>0.53617125424658096</v>
      </c>
      <c r="T39">
        <v>0.55654576190795102</v>
      </c>
      <c r="U39">
        <v>0.57546831781282137</v>
      </c>
      <c r="V39">
        <v>0.59158143071158031</v>
      </c>
      <c r="W39">
        <v>0.60755412934079289</v>
      </c>
      <c r="X39">
        <v>0.62578075322101667</v>
      </c>
      <c r="Y39">
        <v>0.65206354485629947</v>
      </c>
      <c r="Z39">
        <v>0.67814608665055143</v>
      </c>
      <c r="AA39">
        <v>0.70730636837652505</v>
      </c>
      <c r="AB39">
        <v>0.72711094669106779</v>
      </c>
      <c r="AC39">
        <v>0.74674294225172655</v>
      </c>
      <c r="AD39">
        <v>0.76167780109676109</v>
      </c>
      <c r="AE39">
        <v>0.77614967931759948</v>
      </c>
      <c r="AF39">
        <v>0.79167267290395138</v>
      </c>
      <c r="AG39">
        <v>0.8059227810162225</v>
      </c>
      <c r="AH39">
        <v>0.81156424048333609</v>
      </c>
      <c r="AI39">
        <v>0.81805675440720282</v>
      </c>
      <c r="AJ39">
        <v>0.82950954896890372</v>
      </c>
      <c r="AK39">
        <v>0.84444072085034394</v>
      </c>
      <c r="AL39">
        <v>0.85119624661714666</v>
      </c>
      <c r="AM39">
        <v>0.85970820908331802</v>
      </c>
      <c r="AN39">
        <v>0.87690237326498444</v>
      </c>
      <c r="AO39">
        <v>0.90145563971640408</v>
      </c>
      <c r="AP39">
        <v>0.92940076454761245</v>
      </c>
      <c r="AQ39">
        <v>0.95449458519039798</v>
      </c>
      <c r="AR39">
        <v>0.97740245523496772</v>
      </c>
      <c r="AS39">
        <v>0.99206349206349198</v>
      </c>
      <c r="AT39">
        <v>1</v>
      </c>
      <c r="AU39">
        <v>1.02</v>
      </c>
      <c r="AV39">
        <v>1.0383599999999999</v>
      </c>
      <c r="AW39">
        <v>1.0539354000000001</v>
      </c>
      <c r="AX39">
        <v>1.0697444309999999</v>
      </c>
      <c r="AY39">
        <v>1.0815116197409997</v>
      </c>
      <c r="AZ39">
        <v>1.0944897591778917</v>
      </c>
      <c r="BA39">
        <v>1.1130960850839158</v>
      </c>
      <c r="BB39">
        <v>1.137584198955762</v>
      </c>
      <c r="BC39">
        <v>1.1603358829348773</v>
      </c>
      <c r="BD39">
        <v>1.1835426005935747</v>
      </c>
      <c r="BE39">
        <v>1.2072134526054463</v>
      </c>
      <c r="BF39">
        <v>1.2313577216575553</v>
      </c>
      <c r="BG39">
        <v>1.2559848760907064</v>
      </c>
      <c r="BH39">
        <v>1.2811045736125204</v>
      </c>
      <c r="BI39">
        <v>1.3067266650847709</v>
      </c>
      <c r="BJ39">
        <f t="shared" si="26"/>
        <v>1.3328611983864662</v>
      </c>
      <c r="BK39">
        <f t="shared" si="27"/>
        <v>1.3595184223541956</v>
      </c>
      <c r="BL39">
        <f t="shared" si="28"/>
        <v>1.3867087908012796</v>
      </c>
      <c r="BM39">
        <f t="shared" si="29"/>
        <v>1.4144429666173053</v>
      </c>
      <c r="BN39">
        <f t="shared" si="30"/>
        <v>1.4427318259496513</v>
      </c>
      <c r="BO39">
        <f t="shared" si="31"/>
        <v>1.4715864624686443</v>
      </c>
      <c r="BP39">
        <f t="shared" si="32"/>
        <v>1.5010181917180172</v>
      </c>
      <c r="BQ39">
        <f t="shared" si="33"/>
        <v>1.5310385555523776</v>
      </c>
      <c r="BR39">
        <f t="shared" si="34"/>
        <v>1.5616593266634251</v>
      </c>
      <c r="BS39">
        <f t="shared" si="35"/>
        <v>1.5928925131966936</v>
      </c>
      <c r="BT39">
        <f t="shared" si="1"/>
        <v>1.6247503634606275</v>
      </c>
      <c r="BU39">
        <f t="shared" si="2"/>
        <v>1.65724537072984</v>
      </c>
      <c r="BV39">
        <f t="shared" si="3"/>
        <v>1.6903902781444369</v>
      </c>
      <c r="BW39">
        <f t="shared" si="4"/>
        <v>1.7241980837073256</v>
      </c>
      <c r="BX39">
        <f t="shared" si="5"/>
        <v>1.7586820453814722</v>
      </c>
      <c r="BY39">
        <f t="shared" si="6"/>
        <v>1.7938556862891017</v>
      </c>
      <c r="BZ39">
        <f t="shared" si="7"/>
        <v>1.8297328000148838</v>
      </c>
      <c r="CA39">
        <f t="shared" si="8"/>
        <v>1.8663274560151815</v>
      </c>
      <c r="CB39">
        <f t="shared" si="9"/>
        <v>1.9036540051354851</v>
      </c>
      <c r="CC39">
        <f t="shared" si="10"/>
        <v>1.9417270852381949</v>
      </c>
      <c r="CD39">
        <f t="shared" si="11"/>
        <v>1.9805616269429589</v>
      </c>
      <c r="CE39">
        <f t="shared" si="12"/>
        <v>2.0201728594818182</v>
      </c>
      <c r="CF39">
        <f t="shared" si="13"/>
        <v>2.0605763166714546</v>
      </c>
      <c r="CG39">
        <f t="shared" si="14"/>
        <v>2.1017878430048835</v>
      </c>
      <c r="CH39">
        <f t="shared" si="15"/>
        <v>2.1438235998649811</v>
      </c>
      <c r="CI39">
        <f t="shared" si="16"/>
        <v>2.1867000718622807</v>
      </c>
      <c r="CJ39">
        <f t="shared" si="17"/>
        <v>2.2304340732995263</v>
      </c>
      <c r="CK39">
        <f t="shared" si="18"/>
        <v>2.2750427547655168</v>
      </c>
      <c r="CL39">
        <f t="shared" si="19"/>
        <v>2.320543609860827</v>
      </c>
      <c r="CM39">
        <f t="shared" si="20"/>
        <v>2.3669544820580435</v>
      </c>
      <c r="CN39">
        <f t="shared" si="21"/>
        <v>2.4142935716992042</v>
      </c>
      <c r="CO39">
        <f t="shared" si="22"/>
        <v>2.4625794431331882</v>
      </c>
      <c r="CP39">
        <f t="shared" si="23"/>
        <v>2.5118310319958521</v>
      </c>
      <c r="CQ39">
        <f t="shared" si="24"/>
        <v>2.5620676526357693</v>
      </c>
      <c r="CR39">
        <f t="shared" si="25"/>
        <v>2.6133090056884849</v>
      </c>
    </row>
    <row r="40" spans="2:96" ht="15.95" customHeight="1">
      <c r="B40" t="str">
        <f>IF('Multi Appn'!AF12="","",1)</f>
        <v/>
      </c>
      <c r="C40" s="652" t="s">
        <v>167</v>
      </c>
      <c r="D40" s="654" t="s">
        <v>378</v>
      </c>
      <c r="E40">
        <v>0.1385132085273309</v>
      </c>
      <c r="F40">
        <v>0.15097939729479071</v>
      </c>
      <c r="G40">
        <v>0.16201599123703986</v>
      </c>
      <c r="H40">
        <v>0.17382695699822007</v>
      </c>
      <c r="I40">
        <v>0.20075275263724437</v>
      </c>
      <c r="J40">
        <v>0.2334754513171152</v>
      </c>
      <c r="K40">
        <v>0.27015444471903399</v>
      </c>
      <c r="L40">
        <v>0.27585470350260555</v>
      </c>
      <c r="M40">
        <v>0.29204737459820851</v>
      </c>
      <c r="N40">
        <v>0.31657935406445803</v>
      </c>
      <c r="O40">
        <v>0.34760413076277497</v>
      </c>
      <c r="P40">
        <v>0.38862141819278245</v>
      </c>
      <c r="Q40">
        <v>0.43370150270314528</v>
      </c>
      <c r="R40">
        <v>0.49572081758969505</v>
      </c>
      <c r="S40">
        <v>0.5403356911727677</v>
      </c>
      <c r="T40">
        <v>0.55654576190795069</v>
      </c>
      <c r="U40">
        <v>0.57546831781282104</v>
      </c>
      <c r="V40">
        <v>0.59158143071158009</v>
      </c>
      <c r="W40">
        <v>0.60755412934079256</v>
      </c>
      <c r="X40">
        <v>0.62578075322101645</v>
      </c>
      <c r="Y40">
        <v>0.65206354485629914</v>
      </c>
      <c r="Z40">
        <v>0.67814608665055121</v>
      </c>
      <c r="AA40">
        <v>0.70730636837652483</v>
      </c>
      <c r="AB40">
        <v>0.72711094669106757</v>
      </c>
      <c r="AC40">
        <v>0.74674294225172633</v>
      </c>
      <c r="AD40">
        <v>0.76167780109676098</v>
      </c>
      <c r="AE40">
        <v>0.77614967931759926</v>
      </c>
      <c r="AF40">
        <v>0.79167267290395138</v>
      </c>
      <c r="AG40">
        <v>0.80592278101622239</v>
      </c>
      <c r="AH40">
        <v>0.81156424048333597</v>
      </c>
      <c r="AI40">
        <v>0.81805675440720271</v>
      </c>
      <c r="AJ40">
        <v>0.82950954896890361</v>
      </c>
      <c r="AK40">
        <v>0.84444072085034394</v>
      </c>
      <c r="AL40">
        <v>0.85119624661714666</v>
      </c>
      <c r="AM40">
        <v>0.85970820908331813</v>
      </c>
      <c r="AN40">
        <v>0.87690237326498455</v>
      </c>
      <c r="AO40">
        <v>0.90145563971640408</v>
      </c>
      <c r="AP40">
        <v>0.92940076454761256</v>
      </c>
      <c r="AQ40">
        <v>0.95449458519039809</v>
      </c>
      <c r="AR40">
        <v>0.9774024552349676</v>
      </c>
      <c r="AS40">
        <v>0.99206349206349209</v>
      </c>
      <c r="AT40">
        <v>1</v>
      </c>
      <c r="AU40">
        <v>1.02</v>
      </c>
      <c r="AV40">
        <v>1.0383599999999999</v>
      </c>
      <c r="AW40">
        <v>1.0539354000000001</v>
      </c>
      <c r="AX40">
        <v>1.0697444309999999</v>
      </c>
      <c r="AY40">
        <v>1.0815116197409997</v>
      </c>
      <c r="AZ40">
        <v>1.0944897591778917</v>
      </c>
      <c r="BA40">
        <v>1.113096085083916</v>
      </c>
      <c r="BB40">
        <v>1.137584198955762</v>
      </c>
      <c r="BC40">
        <v>1.1603358829348773</v>
      </c>
      <c r="BD40">
        <v>1.183542600593575</v>
      </c>
      <c r="BE40">
        <v>1.2072134526054463</v>
      </c>
      <c r="BF40">
        <v>1.2313577216575553</v>
      </c>
      <c r="BG40">
        <v>1.2559848760907064</v>
      </c>
      <c r="BH40">
        <v>1.2811045736125204</v>
      </c>
      <c r="BI40">
        <v>1.3067266650847709</v>
      </c>
      <c r="BJ40">
        <f t="shared" si="26"/>
        <v>1.3328611983864662</v>
      </c>
      <c r="BK40">
        <f t="shared" si="27"/>
        <v>1.3595184223541956</v>
      </c>
      <c r="BL40">
        <f t="shared" si="28"/>
        <v>1.3867087908012796</v>
      </c>
      <c r="BM40">
        <f t="shared" si="29"/>
        <v>1.4144429666173053</v>
      </c>
      <c r="BN40">
        <f t="shared" si="30"/>
        <v>1.4427318259496513</v>
      </c>
      <c r="BO40">
        <f t="shared" si="31"/>
        <v>1.4715864624686443</v>
      </c>
      <c r="BP40">
        <f t="shared" si="32"/>
        <v>1.5010181917180172</v>
      </c>
      <c r="BQ40">
        <f t="shared" si="33"/>
        <v>1.5310385555523776</v>
      </c>
      <c r="BR40">
        <f t="shared" si="34"/>
        <v>1.5616593266634251</v>
      </c>
      <c r="BS40">
        <f t="shared" si="35"/>
        <v>1.5928925131966936</v>
      </c>
      <c r="BT40">
        <f t="shared" si="1"/>
        <v>1.6247503634606275</v>
      </c>
      <c r="BU40">
        <f t="shared" si="2"/>
        <v>1.65724537072984</v>
      </c>
      <c r="BV40">
        <f t="shared" si="3"/>
        <v>1.6903902781444369</v>
      </c>
      <c r="BW40">
        <f t="shared" si="4"/>
        <v>1.7241980837073256</v>
      </c>
      <c r="BX40">
        <f t="shared" si="5"/>
        <v>1.7586820453814722</v>
      </c>
      <c r="BY40">
        <f t="shared" si="6"/>
        <v>1.7938556862891017</v>
      </c>
      <c r="BZ40">
        <f t="shared" si="7"/>
        <v>1.8297328000148838</v>
      </c>
      <c r="CA40">
        <f t="shared" si="8"/>
        <v>1.8663274560151815</v>
      </c>
      <c r="CB40">
        <f t="shared" si="9"/>
        <v>1.9036540051354851</v>
      </c>
      <c r="CC40">
        <f t="shared" si="10"/>
        <v>1.9417270852381949</v>
      </c>
      <c r="CD40">
        <f t="shared" si="11"/>
        <v>1.9805616269429589</v>
      </c>
      <c r="CE40">
        <f t="shared" si="12"/>
        <v>2.0201728594818182</v>
      </c>
      <c r="CF40">
        <f t="shared" si="13"/>
        <v>2.0605763166714546</v>
      </c>
      <c r="CG40">
        <f t="shared" si="14"/>
        <v>2.1017878430048835</v>
      </c>
      <c r="CH40">
        <f t="shared" si="15"/>
        <v>2.1438235998649811</v>
      </c>
      <c r="CI40">
        <f t="shared" si="16"/>
        <v>2.1867000718622807</v>
      </c>
      <c r="CJ40">
        <f t="shared" si="17"/>
        <v>2.2304340732995263</v>
      </c>
      <c r="CK40">
        <f t="shared" si="18"/>
        <v>2.2750427547655168</v>
      </c>
      <c r="CL40">
        <f t="shared" si="19"/>
        <v>2.320543609860827</v>
      </c>
      <c r="CM40">
        <f t="shared" si="20"/>
        <v>2.3669544820580435</v>
      </c>
      <c r="CN40">
        <f t="shared" si="21"/>
        <v>2.4142935716992042</v>
      </c>
      <c r="CO40">
        <f t="shared" si="22"/>
        <v>2.4625794431331882</v>
      </c>
      <c r="CP40">
        <f t="shared" si="23"/>
        <v>2.5118310319958521</v>
      </c>
      <c r="CQ40">
        <f t="shared" si="24"/>
        <v>2.5620676526357693</v>
      </c>
      <c r="CR40">
        <f t="shared" si="25"/>
        <v>2.6133090056884849</v>
      </c>
    </row>
    <row r="41" spans="2:96" ht="15.95" customHeight="1">
      <c r="B41" t="str">
        <f>IF('Multi Appn'!AG12="","",1)</f>
        <v/>
      </c>
      <c r="C41" s="652" t="s">
        <v>168</v>
      </c>
      <c r="D41" s="654" t="s">
        <v>71</v>
      </c>
      <c r="E41">
        <v>0.19152097949679342</v>
      </c>
      <c r="F41">
        <v>0.20023518406389754</v>
      </c>
      <c r="G41">
        <v>0.20790419161354481</v>
      </c>
      <c r="H41">
        <v>0.21655300598466828</v>
      </c>
      <c r="I41">
        <v>0.22904811442998363</v>
      </c>
      <c r="J41">
        <v>0.24922725331126525</v>
      </c>
      <c r="K41">
        <v>0.26565132930447766</v>
      </c>
      <c r="L41">
        <v>0.27510851662771707</v>
      </c>
      <c r="M41">
        <v>0.28550761855624479</v>
      </c>
      <c r="N41">
        <v>0.30492213661806944</v>
      </c>
      <c r="O41">
        <v>0.33151134693116513</v>
      </c>
      <c r="P41">
        <v>0.3706296858690426</v>
      </c>
      <c r="Q41">
        <v>0.41362272942985157</v>
      </c>
      <c r="R41">
        <v>0.47277077973832038</v>
      </c>
      <c r="S41">
        <v>0.51532014991476927</v>
      </c>
      <c r="T41">
        <v>0.5565457619079508</v>
      </c>
      <c r="U41">
        <v>0.57546831781282115</v>
      </c>
      <c r="V41">
        <v>0.59158143071158009</v>
      </c>
      <c r="W41">
        <v>0.60755412934079278</v>
      </c>
      <c r="X41">
        <v>0.62578075322101656</v>
      </c>
      <c r="Y41">
        <v>0.65206354485629925</v>
      </c>
      <c r="Z41">
        <v>0.67814608665055121</v>
      </c>
      <c r="AA41">
        <v>0.70730636837652494</v>
      </c>
      <c r="AB41">
        <v>0.72711094669106768</v>
      </c>
      <c r="AC41">
        <v>0.74674294225172644</v>
      </c>
      <c r="AD41">
        <v>0.76167780109676098</v>
      </c>
      <c r="AE41">
        <v>0.77614967931759937</v>
      </c>
      <c r="AF41">
        <v>0.79167267290395127</v>
      </c>
      <c r="AG41">
        <v>0.8059227810162225</v>
      </c>
      <c r="AH41">
        <v>0.81156424048333597</v>
      </c>
      <c r="AI41">
        <v>0.8180567544072026</v>
      </c>
      <c r="AJ41">
        <v>0.82950954896890361</v>
      </c>
      <c r="AK41">
        <v>0.84444072085034383</v>
      </c>
      <c r="AL41">
        <v>0.85119624661714655</v>
      </c>
      <c r="AM41">
        <v>0.85970820908331802</v>
      </c>
      <c r="AN41">
        <v>0.87690237326498444</v>
      </c>
      <c r="AO41">
        <v>0.90145563971640397</v>
      </c>
      <c r="AP41">
        <v>0.92940076454761256</v>
      </c>
      <c r="AQ41">
        <v>0.95449458519039809</v>
      </c>
      <c r="AR41">
        <v>0.9774024552349676</v>
      </c>
      <c r="AS41">
        <v>0.99206349206349209</v>
      </c>
      <c r="AT41">
        <v>1</v>
      </c>
      <c r="AU41">
        <v>1.02</v>
      </c>
      <c r="AV41">
        <v>1.0383599999999999</v>
      </c>
      <c r="AW41">
        <v>1.0539353999999999</v>
      </c>
      <c r="AX41">
        <v>1.0697444309999999</v>
      </c>
      <c r="AY41">
        <v>1.0815116197409997</v>
      </c>
      <c r="AZ41">
        <v>1.0944897591778917</v>
      </c>
      <c r="BA41">
        <v>1.1130960850839158</v>
      </c>
      <c r="BB41">
        <v>1.137584198955762</v>
      </c>
      <c r="BC41">
        <v>1.1603358829348773</v>
      </c>
      <c r="BD41">
        <v>1.183542600593575</v>
      </c>
      <c r="BE41">
        <v>1.2072134526054463</v>
      </c>
      <c r="BF41">
        <v>1.2313577216575553</v>
      </c>
      <c r="BG41">
        <v>1.2559848760907064</v>
      </c>
      <c r="BH41">
        <v>1.2811045736125206</v>
      </c>
      <c r="BI41">
        <v>1.3067266650847711</v>
      </c>
      <c r="BJ41">
        <f t="shared" si="26"/>
        <v>1.3328611983864664</v>
      </c>
      <c r="BK41">
        <f t="shared" si="27"/>
        <v>1.3595184223541958</v>
      </c>
      <c r="BL41">
        <f t="shared" si="28"/>
        <v>1.3867087908012798</v>
      </c>
      <c r="BM41">
        <f t="shared" si="29"/>
        <v>1.4144429666173055</v>
      </c>
      <c r="BN41">
        <f t="shared" si="30"/>
        <v>1.4427318259496515</v>
      </c>
      <c r="BO41">
        <f t="shared" si="31"/>
        <v>1.4715864624686446</v>
      </c>
      <c r="BP41">
        <f t="shared" si="32"/>
        <v>1.5010181917180174</v>
      </c>
      <c r="BQ41">
        <f t="shared" si="33"/>
        <v>1.5310385555523778</v>
      </c>
      <c r="BR41">
        <f t="shared" si="34"/>
        <v>1.5616593266634253</v>
      </c>
      <c r="BS41">
        <f t="shared" si="35"/>
        <v>1.5928925131966938</v>
      </c>
      <c r="BT41">
        <f t="shared" si="1"/>
        <v>1.6247503634606277</v>
      </c>
      <c r="BU41">
        <f t="shared" si="2"/>
        <v>1.6572453707298402</v>
      </c>
      <c r="BV41">
        <f t="shared" si="3"/>
        <v>1.6903902781444371</v>
      </c>
      <c r="BW41">
        <f t="shared" si="4"/>
        <v>1.7241980837073259</v>
      </c>
      <c r="BX41">
        <f t="shared" si="5"/>
        <v>1.7586820453814724</v>
      </c>
      <c r="BY41">
        <f t="shared" si="6"/>
        <v>1.793855686289102</v>
      </c>
      <c r="BZ41">
        <f t="shared" si="7"/>
        <v>1.829732800014884</v>
      </c>
      <c r="CA41">
        <f t="shared" si="8"/>
        <v>1.8663274560151817</v>
      </c>
      <c r="CB41">
        <f t="shared" si="9"/>
        <v>1.9036540051354853</v>
      </c>
      <c r="CC41">
        <f t="shared" si="10"/>
        <v>1.9417270852381951</v>
      </c>
      <c r="CD41">
        <f t="shared" si="11"/>
        <v>1.9805616269429591</v>
      </c>
      <c r="CE41">
        <f t="shared" si="12"/>
        <v>2.0201728594818182</v>
      </c>
      <c r="CF41">
        <f t="shared" si="13"/>
        <v>2.0605763166714546</v>
      </c>
      <c r="CG41">
        <f t="shared" si="14"/>
        <v>2.1017878430048835</v>
      </c>
      <c r="CH41">
        <f t="shared" si="15"/>
        <v>2.1438235998649811</v>
      </c>
      <c r="CI41">
        <f t="shared" si="16"/>
        <v>2.1867000718622807</v>
      </c>
      <c r="CJ41">
        <f t="shared" si="17"/>
        <v>2.2304340732995263</v>
      </c>
      <c r="CK41">
        <f t="shared" si="18"/>
        <v>2.2750427547655168</v>
      </c>
      <c r="CL41">
        <f t="shared" si="19"/>
        <v>2.320543609860827</v>
      </c>
      <c r="CM41">
        <f t="shared" si="20"/>
        <v>2.3669544820580435</v>
      </c>
      <c r="CN41">
        <f t="shared" si="21"/>
        <v>2.4142935716992042</v>
      </c>
      <c r="CO41">
        <f t="shared" si="22"/>
        <v>2.4625794431331882</v>
      </c>
      <c r="CP41">
        <f t="shared" si="23"/>
        <v>2.5118310319958521</v>
      </c>
      <c r="CQ41">
        <f t="shared" si="24"/>
        <v>2.5620676526357693</v>
      </c>
      <c r="CR41">
        <f t="shared" si="25"/>
        <v>2.6133090056884849</v>
      </c>
    </row>
    <row r="42" spans="2:96" ht="15.95" customHeight="1">
      <c r="B42" t="str">
        <f>IF('Multi Appn'!AH12="","",1)</f>
        <v/>
      </c>
      <c r="C42" s="652" t="s">
        <v>234</v>
      </c>
      <c r="D42" s="654" t="s">
        <v>233</v>
      </c>
      <c r="E42">
        <v>0.22434865446274857</v>
      </c>
      <c r="F42">
        <v>0.23455651824080365</v>
      </c>
      <c r="G42">
        <v>0.24354003288942641</v>
      </c>
      <c r="H42">
        <v>0.25367129825762658</v>
      </c>
      <c r="I42">
        <v>0.2683081321670916</v>
      </c>
      <c r="J42">
        <v>0.29194607861101241</v>
      </c>
      <c r="K42">
        <v>0.31118532519147818</v>
      </c>
      <c r="L42">
        <v>0.32226352276829484</v>
      </c>
      <c r="M42">
        <v>0.3344450839289364</v>
      </c>
      <c r="N42">
        <v>0.3571873496361041</v>
      </c>
      <c r="O42">
        <v>0.38833408652437235</v>
      </c>
      <c r="P42">
        <v>0.42949749969595591</v>
      </c>
      <c r="Q42">
        <v>0.47502423466372728</v>
      </c>
      <c r="R42">
        <v>0.51112607649817055</v>
      </c>
      <c r="S42">
        <v>0.53617125424658096</v>
      </c>
      <c r="T42">
        <v>0.55654576190795102</v>
      </c>
      <c r="U42">
        <v>0.57546831781282137</v>
      </c>
      <c r="V42">
        <v>0.59158143071158031</v>
      </c>
      <c r="W42">
        <v>0.60755412934079289</v>
      </c>
      <c r="X42">
        <v>0.62578075322101667</v>
      </c>
      <c r="Y42">
        <v>0.65206354485629947</v>
      </c>
      <c r="Z42">
        <v>0.67814608665055143</v>
      </c>
      <c r="AA42">
        <v>0.70730636837652505</v>
      </c>
      <c r="AB42">
        <v>0.72711094669106779</v>
      </c>
      <c r="AC42">
        <v>0.74674294225172655</v>
      </c>
      <c r="AD42">
        <v>0.76167780109676109</v>
      </c>
      <c r="AE42">
        <v>0.77614967931759948</v>
      </c>
      <c r="AF42">
        <v>0.79167267290395138</v>
      </c>
      <c r="AG42">
        <v>0.8059227810162225</v>
      </c>
      <c r="AH42">
        <v>0.81156424048333609</v>
      </c>
      <c r="AI42">
        <v>0.81805675440720282</v>
      </c>
      <c r="AJ42">
        <v>0.82950954896890372</v>
      </c>
      <c r="AK42">
        <v>0.84444072085034394</v>
      </c>
      <c r="AL42">
        <v>0.85119624661714666</v>
      </c>
      <c r="AM42">
        <v>0.85970820908331802</v>
      </c>
      <c r="AN42">
        <v>0.87690237326498444</v>
      </c>
      <c r="AO42">
        <v>0.90145563971640408</v>
      </c>
      <c r="AP42">
        <v>0.92940076454761245</v>
      </c>
      <c r="AQ42">
        <v>0.95449458519039798</v>
      </c>
      <c r="AR42">
        <v>0.97740245523496772</v>
      </c>
      <c r="AS42">
        <v>0.99206349206349198</v>
      </c>
      <c r="AT42">
        <v>1</v>
      </c>
      <c r="AU42">
        <v>1.02</v>
      </c>
      <c r="AV42">
        <v>1.0383599999999999</v>
      </c>
      <c r="AW42">
        <v>1.0539354000000001</v>
      </c>
      <c r="AX42">
        <v>1.0697444309999999</v>
      </c>
      <c r="AY42">
        <v>1.0815116197409997</v>
      </c>
      <c r="AZ42">
        <v>1.0944897591778917</v>
      </c>
      <c r="BA42">
        <v>1.1130960850839158</v>
      </c>
      <c r="BB42">
        <v>1.137584198955762</v>
      </c>
      <c r="BC42">
        <v>1.1603358829348773</v>
      </c>
      <c r="BD42">
        <v>1.1835426005935747</v>
      </c>
      <c r="BE42">
        <v>1.2072134526054463</v>
      </c>
      <c r="BF42">
        <v>1.2313577216575553</v>
      </c>
      <c r="BG42">
        <v>1.2559848760907064</v>
      </c>
      <c r="BH42">
        <v>1.2811045736125204</v>
      </c>
      <c r="BI42">
        <v>1.3067266650847709</v>
      </c>
      <c r="BJ42">
        <f t="shared" si="26"/>
        <v>1.3328611983864662</v>
      </c>
      <c r="BK42">
        <f t="shared" si="27"/>
        <v>1.3595184223541956</v>
      </c>
      <c r="BL42">
        <f t="shared" si="28"/>
        <v>1.3867087908012796</v>
      </c>
      <c r="BM42">
        <f t="shared" si="29"/>
        <v>1.4144429666173053</v>
      </c>
      <c r="BN42">
        <f t="shared" si="30"/>
        <v>1.4427318259496513</v>
      </c>
      <c r="BO42">
        <f t="shared" si="31"/>
        <v>1.4715864624686443</v>
      </c>
      <c r="BP42">
        <f t="shared" si="32"/>
        <v>1.5010181917180172</v>
      </c>
      <c r="BQ42">
        <f t="shared" si="33"/>
        <v>1.5310385555523776</v>
      </c>
      <c r="BR42">
        <f t="shared" si="34"/>
        <v>1.5616593266634251</v>
      </c>
      <c r="BS42">
        <f t="shared" si="35"/>
        <v>1.5928925131966936</v>
      </c>
      <c r="BT42">
        <f t="shared" si="1"/>
        <v>1.6247503634606275</v>
      </c>
      <c r="BU42">
        <f t="shared" si="2"/>
        <v>1.65724537072984</v>
      </c>
      <c r="BV42">
        <f t="shared" si="3"/>
        <v>1.6903902781444369</v>
      </c>
      <c r="BW42">
        <f t="shared" si="4"/>
        <v>1.7241980837073256</v>
      </c>
      <c r="BX42">
        <f t="shared" si="5"/>
        <v>1.7586820453814722</v>
      </c>
      <c r="BY42">
        <f t="shared" si="6"/>
        <v>1.7938556862891017</v>
      </c>
      <c r="BZ42">
        <f t="shared" si="7"/>
        <v>1.8297328000148838</v>
      </c>
      <c r="CA42">
        <f t="shared" si="8"/>
        <v>1.8663274560151815</v>
      </c>
      <c r="CB42">
        <f t="shared" si="9"/>
        <v>1.9036540051354851</v>
      </c>
      <c r="CC42">
        <f t="shared" si="10"/>
        <v>1.9417270852381949</v>
      </c>
      <c r="CD42">
        <f t="shared" si="11"/>
        <v>1.9805616269429589</v>
      </c>
      <c r="CE42">
        <f t="shared" si="12"/>
        <v>2.0201728594818182</v>
      </c>
      <c r="CF42">
        <f t="shared" si="13"/>
        <v>2.0605763166714546</v>
      </c>
      <c r="CG42">
        <f t="shared" si="14"/>
        <v>2.1017878430048835</v>
      </c>
      <c r="CH42">
        <f t="shared" si="15"/>
        <v>2.1438235998649811</v>
      </c>
      <c r="CI42">
        <f t="shared" si="16"/>
        <v>2.1867000718622807</v>
      </c>
      <c r="CJ42">
        <f t="shared" si="17"/>
        <v>2.2304340732995263</v>
      </c>
      <c r="CK42">
        <f t="shared" si="18"/>
        <v>2.2750427547655168</v>
      </c>
      <c r="CL42">
        <f t="shared" si="19"/>
        <v>2.320543609860827</v>
      </c>
      <c r="CM42">
        <f t="shared" si="20"/>
        <v>2.3669544820580435</v>
      </c>
      <c r="CN42">
        <f t="shared" si="21"/>
        <v>2.4142935716992042</v>
      </c>
      <c r="CO42">
        <f t="shared" si="22"/>
        <v>2.4625794431331882</v>
      </c>
      <c r="CP42">
        <f t="shared" si="23"/>
        <v>2.5118310319958521</v>
      </c>
      <c r="CQ42">
        <f t="shared" si="24"/>
        <v>2.5620676526357693</v>
      </c>
      <c r="CR42">
        <f t="shared" si="25"/>
        <v>2.6133090056884849</v>
      </c>
    </row>
    <row r="43" spans="2:96" ht="15.95" customHeight="1">
      <c r="B43" t="str">
        <f>IF('Multi Appn'!AI12="","",1)</f>
        <v/>
      </c>
      <c r="C43" s="652" t="s">
        <v>174</v>
      </c>
      <c r="D43" s="654" t="s">
        <v>224</v>
      </c>
      <c r="E43">
        <v>0.21551432202667792</v>
      </c>
      <c r="F43">
        <v>0.22750971988208959</v>
      </c>
      <c r="G43">
        <v>0.23900604766390945</v>
      </c>
      <c r="H43">
        <v>0.24984614305510128</v>
      </c>
      <c r="I43">
        <v>0.27008214408878473</v>
      </c>
      <c r="J43">
        <v>0.2987941717036473</v>
      </c>
      <c r="K43">
        <v>0.31910554214888348</v>
      </c>
      <c r="L43">
        <v>0.32831770431351698</v>
      </c>
      <c r="M43">
        <v>0.33799501639112484</v>
      </c>
      <c r="N43">
        <v>0.36134246154186317</v>
      </c>
      <c r="O43">
        <v>0.3907188087118012</v>
      </c>
      <c r="P43">
        <v>0.43041380793911493</v>
      </c>
      <c r="Q43">
        <v>0.47513941948418253</v>
      </c>
      <c r="R43">
        <v>0.5101843109068368</v>
      </c>
      <c r="S43">
        <v>0.53514569053912686</v>
      </c>
      <c r="T43">
        <v>0.55543713077471335</v>
      </c>
      <c r="U43">
        <v>0.57433359642608606</v>
      </c>
      <c r="V43">
        <v>0.5902571792227328</v>
      </c>
      <c r="W43">
        <v>0.60616668921114059</v>
      </c>
      <c r="X43">
        <v>0.62430532230860203</v>
      </c>
      <c r="Y43">
        <v>0.6504832934582484</v>
      </c>
      <c r="Z43">
        <v>0.67648138855465922</v>
      </c>
      <c r="AA43">
        <v>0.70553989416439222</v>
      </c>
      <c r="AB43">
        <v>0.72543503836804057</v>
      </c>
      <c r="AC43">
        <v>0.74511091380433725</v>
      </c>
      <c r="AD43">
        <v>0.75991313819579143</v>
      </c>
      <c r="AE43">
        <v>0.77431501199087815</v>
      </c>
      <c r="AF43">
        <v>0.78980131223069572</v>
      </c>
      <c r="AG43">
        <v>0.8041190278691418</v>
      </c>
      <c r="AH43">
        <v>0.80998298546797487</v>
      </c>
      <c r="AI43">
        <v>0.81678084867181344</v>
      </c>
      <c r="AJ43">
        <v>0.82847470374066257</v>
      </c>
      <c r="AK43">
        <v>0.84357612462459375</v>
      </c>
      <c r="AL43">
        <v>0.85058658992349612</v>
      </c>
      <c r="AM43">
        <v>0.85930010925698252</v>
      </c>
      <c r="AN43">
        <v>0.87661900118111558</v>
      </c>
      <c r="AO43">
        <v>0.90121373882932065</v>
      </c>
      <c r="AP43">
        <v>0.92915696097016343</v>
      </c>
      <c r="AQ43">
        <v>0.95422764478987709</v>
      </c>
      <c r="AR43">
        <v>0.97717734857427818</v>
      </c>
      <c r="AS43">
        <v>0.99196297599355332</v>
      </c>
      <c r="AT43">
        <v>1</v>
      </c>
      <c r="AU43">
        <v>1.0198854334489473</v>
      </c>
      <c r="AV43">
        <v>1.0381191788509581</v>
      </c>
      <c r="AW43">
        <v>1.053556745747936</v>
      </c>
      <c r="AX43">
        <v>1.0692753556199441</v>
      </c>
      <c r="AY43">
        <v>1.0810275851976248</v>
      </c>
      <c r="AZ43">
        <v>1.094002063529343</v>
      </c>
      <c r="BA43">
        <v>1.1126171356249068</v>
      </c>
      <c r="BB43">
        <v>1.1370725314999954</v>
      </c>
      <c r="BC43">
        <v>1.1596769093169037</v>
      </c>
      <c r="BD43">
        <v>1.1826760943255836</v>
      </c>
      <c r="BE43">
        <v>1.2062825638302594</v>
      </c>
      <c r="BF43">
        <v>1.2304211090541237</v>
      </c>
      <c r="BG43">
        <v>1.2550427701233065</v>
      </c>
      <c r="BH43">
        <v>1.2801571293340805</v>
      </c>
      <c r="BI43">
        <v>1.3057740459505325</v>
      </c>
      <c r="BJ43">
        <f t="shared" si="26"/>
        <v>1.3319035765281124</v>
      </c>
      <c r="BK43">
        <f t="shared" si="27"/>
        <v>1.3585559788615846</v>
      </c>
      <c r="BL43">
        <f t="shared" si="28"/>
        <v>1.3857417160119787</v>
      </c>
      <c r="BM43">
        <f t="shared" si="29"/>
        <v>1.4134714604141236</v>
      </c>
      <c r="BN43">
        <f t="shared" si="30"/>
        <v>1.4417560980663768</v>
      </c>
      <c r="BO43">
        <f t="shared" si="31"/>
        <v>1.4706067328041919</v>
      </c>
      <c r="BP43">
        <f t="shared" si="32"/>
        <v>1.5000346906592048</v>
      </c>
      <c r="BQ43">
        <f t="shared" si="33"/>
        <v>1.5300515243055484</v>
      </c>
      <c r="BR43">
        <f t="shared" si="34"/>
        <v>1.560669017595141</v>
      </c>
      <c r="BS43">
        <f t="shared" si="35"/>
        <v>1.5918991901837287</v>
      </c>
      <c r="BT43">
        <f t="shared" si="1"/>
        <v>1.6237543022495005</v>
      </c>
      <c r="BU43">
        <f t="shared" si="2"/>
        <v>1.6562468593061235</v>
      </c>
      <c r="BV43">
        <f t="shared" si="3"/>
        <v>1.6893896171120935</v>
      </c>
      <c r="BW43">
        <f t="shared" si="4"/>
        <v>1.7231955866783233</v>
      </c>
      <c r="BX43">
        <f t="shared" si="5"/>
        <v>1.7576780393759377</v>
      </c>
      <c r="BY43">
        <f t="shared" si="6"/>
        <v>1.7928505121462794</v>
      </c>
      <c r="BZ43">
        <f t="shared" si="7"/>
        <v>1.8287268128151706</v>
      </c>
      <c r="CA43">
        <f t="shared" si="8"/>
        <v>1.8653210255135171</v>
      </c>
      <c r="CB43">
        <f t="shared" si="9"/>
        <v>1.9026475162063827</v>
      </c>
      <c r="CC43">
        <f t="shared" si="10"/>
        <v>1.9407209383327055</v>
      </c>
      <c r="CD43">
        <f t="shared" si="11"/>
        <v>1.979556238557868</v>
      </c>
      <c r="CE43">
        <f t="shared" si="12"/>
        <v>2.019168662641381</v>
      </c>
      <c r="CF43">
        <f t="shared" si="13"/>
        <v>2.059573761421984</v>
      </c>
      <c r="CG43">
        <f t="shared" si="14"/>
        <v>2.1007873969225135</v>
      </c>
      <c r="CH43">
        <f t="shared" si="15"/>
        <v>2.1428257485769318</v>
      </c>
      <c r="CI43">
        <f t="shared" si="16"/>
        <v>2.1857053195819658</v>
      </c>
      <c r="CJ43">
        <f t="shared" si="17"/>
        <v>2.2294429433758451</v>
      </c>
      <c r="CK43">
        <f t="shared" si="18"/>
        <v>2.2740557902466856</v>
      </c>
      <c r="CL43">
        <f t="shared" si="19"/>
        <v>2.3195613740731114</v>
      </c>
      <c r="CM43">
        <f t="shared" si="20"/>
        <v>2.3659775591997629</v>
      </c>
      <c r="CN43">
        <f t="shared" si="21"/>
        <v>2.4133225674503862</v>
      </c>
      <c r="CO43">
        <f t="shared" si="22"/>
        <v>2.4616149852812637</v>
      </c>
      <c r="CP43">
        <f t="shared" si="23"/>
        <v>2.5108737710777858</v>
      </c>
      <c r="CQ43">
        <f t="shared" si="24"/>
        <v>2.5611182625970375</v>
      </c>
      <c r="CR43">
        <f t="shared" si="25"/>
        <v>2.6123681845593114</v>
      </c>
    </row>
    <row r="44" spans="2:96" ht="15.95" customHeight="1">
      <c r="B44" t="str">
        <f>IF('Multi Appn'!AJ12="","",1)</f>
        <v/>
      </c>
      <c r="C44" s="652" t="s">
        <v>305</v>
      </c>
      <c r="D44" s="654" t="s">
        <v>304</v>
      </c>
      <c r="E44">
        <v>0.22434865446274857</v>
      </c>
      <c r="F44">
        <v>0.23455651824080365</v>
      </c>
      <c r="G44">
        <v>0.24354003288942641</v>
      </c>
      <c r="H44">
        <v>0.25367129825762658</v>
      </c>
      <c r="I44">
        <v>0.2683081321670916</v>
      </c>
      <c r="J44">
        <v>0.29194607861101241</v>
      </c>
      <c r="K44">
        <v>0.31118532519147818</v>
      </c>
      <c r="L44">
        <v>0.32226352276829484</v>
      </c>
      <c r="M44">
        <v>0.3344450839289364</v>
      </c>
      <c r="N44">
        <v>0.3571873496361041</v>
      </c>
      <c r="O44">
        <v>0.38833408652437235</v>
      </c>
      <c r="P44">
        <v>0.42949749969595591</v>
      </c>
      <c r="Q44">
        <v>0.47502423466372728</v>
      </c>
      <c r="R44">
        <v>0.51112607649817055</v>
      </c>
      <c r="S44">
        <v>0.53617125424658096</v>
      </c>
      <c r="T44">
        <v>0.55654576190795102</v>
      </c>
      <c r="U44">
        <v>0.57546831781282137</v>
      </c>
      <c r="V44">
        <v>0.59158143071158031</v>
      </c>
      <c r="W44">
        <v>0.60755412934079289</v>
      </c>
      <c r="X44">
        <v>0.62578075322101667</v>
      </c>
      <c r="Y44">
        <v>0.65206354485629947</v>
      </c>
      <c r="Z44">
        <v>0.67814608665055143</v>
      </c>
      <c r="AA44">
        <v>0.70730636837652505</v>
      </c>
      <c r="AB44">
        <v>0.72711094669106779</v>
      </c>
      <c r="AC44">
        <v>0.74674294225172655</v>
      </c>
      <c r="AD44">
        <v>0.76167780109676109</v>
      </c>
      <c r="AE44">
        <v>0.77614967931759948</v>
      </c>
      <c r="AF44">
        <v>0.79167267290395138</v>
      </c>
      <c r="AG44">
        <v>0.8059227810162225</v>
      </c>
      <c r="AH44">
        <v>0.81156424048333609</v>
      </c>
      <c r="AI44">
        <v>0.81805675440720282</v>
      </c>
      <c r="AJ44">
        <v>0.82950954896890372</v>
      </c>
      <c r="AK44">
        <v>0.84444072085034394</v>
      </c>
      <c r="AL44">
        <v>0.85119624661714666</v>
      </c>
      <c r="AM44">
        <v>0.85970820908331802</v>
      </c>
      <c r="AN44">
        <v>0.87690237326498444</v>
      </c>
      <c r="AO44">
        <v>0.90145563971640408</v>
      </c>
      <c r="AP44">
        <v>0.92940076454761245</v>
      </c>
      <c r="AQ44">
        <v>0.95449458519039798</v>
      </c>
      <c r="AR44">
        <v>0.97740245523496772</v>
      </c>
      <c r="AS44">
        <v>0.99206349206349198</v>
      </c>
      <c r="AT44">
        <v>1</v>
      </c>
      <c r="AU44">
        <v>1.02</v>
      </c>
      <c r="AV44">
        <v>1.0383599999999999</v>
      </c>
      <c r="AW44">
        <v>1.0539354000000001</v>
      </c>
      <c r="AX44">
        <v>1.0697444309999999</v>
      </c>
      <c r="AY44">
        <v>1.0815116197409997</v>
      </c>
      <c r="AZ44">
        <v>1.0944897591778917</v>
      </c>
      <c r="BA44">
        <v>1.1130960850839158</v>
      </c>
      <c r="BB44">
        <v>1.137584198955762</v>
      </c>
      <c r="BC44">
        <v>1.1603358829348773</v>
      </c>
      <c r="BD44">
        <v>1.1835426005935747</v>
      </c>
      <c r="BE44">
        <v>1.2072134526054463</v>
      </c>
      <c r="BF44">
        <v>1.2313577216575553</v>
      </c>
      <c r="BG44">
        <v>1.2559848760907064</v>
      </c>
      <c r="BH44">
        <v>1.2811045736125204</v>
      </c>
      <c r="BI44">
        <v>1.3067266650847709</v>
      </c>
      <c r="BJ44">
        <f t="shared" si="26"/>
        <v>1.3328611983864662</v>
      </c>
      <c r="BK44">
        <f t="shared" si="27"/>
        <v>1.3595184223541956</v>
      </c>
      <c r="BL44">
        <f t="shared" si="28"/>
        <v>1.3867087908012796</v>
      </c>
      <c r="BM44">
        <f t="shared" si="29"/>
        <v>1.4144429666173053</v>
      </c>
      <c r="BN44">
        <f t="shared" si="30"/>
        <v>1.4427318259496513</v>
      </c>
      <c r="BO44">
        <f t="shared" si="31"/>
        <v>1.4715864624686443</v>
      </c>
      <c r="BP44">
        <f t="shared" si="32"/>
        <v>1.5010181917180172</v>
      </c>
      <c r="BQ44">
        <f t="shared" si="33"/>
        <v>1.5310385555523776</v>
      </c>
      <c r="BR44">
        <f t="shared" si="34"/>
        <v>1.5616593266634251</v>
      </c>
      <c r="BS44">
        <f t="shared" si="35"/>
        <v>1.5928925131966936</v>
      </c>
      <c r="BT44">
        <f t="shared" si="1"/>
        <v>1.6247503634606275</v>
      </c>
      <c r="BU44">
        <f t="shared" si="2"/>
        <v>1.65724537072984</v>
      </c>
      <c r="BV44">
        <f t="shared" si="3"/>
        <v>1.6903902781444369</v>
      </c>
      <c r="BW44">
        <f t="shared" si="4"/>
        <v>1.7241980837073256</v>
      </c>
      <c r="BX44">
        <f t="shared" si="5"/>
        <v>1.7586820453814722</v>
      </c>
      <c r="BY44">
        <f t="shared" si="6"/>
        <v>1.7938556862891017</v>
      </c>
      <c r="BZ44">
        <f t="shared" si="7"/>
        <v>1.8297328000148838</v>
      </c>
      <c r="CA44">
        <f t="shared" si="8"/>
        <v>1.8663274560151815</v>
      </c>
      <c r="CB44">
        <f t="shared" si="9"/>
        <v>1.9036540051354851</v>
      </c>
      <c r="CC44">
        <f t="shared" si="10"/>
        <v>1.9417270852381949</v>
      </c>
      <c r="CD44">
        <f t="shared" si="11"/>
        <v>1.9805616269429589</v>
      </c>
      <c r="CE44">
        <f t="shared" si="12"/>
        <v>2.0201728594818182</v>
      </c>
      <c r="CF44">
        <f t="shared" si="13"/>
        <v>2.0605763166714546</v>
      </c>
      <c r="CG44">
        <f t="shared" si="14"/>
        <v>2.1017878430048835</v>
      </c>
      <c r="CH44">
        <f t="shared" si="15"/>
        <v>2.1438235998649811</v>
      </c>
      <c r="CI44">
        <f t="shared" si="16"/>
        <v>2.1867000718622807</v>
      </c>
      <c r="CJ44">
        <f t="shared" si="17"/>
        <v>2.2304340732995263</v>
      </c>
      <c r="CK44">
        <f t="shared" si="18"/>
        <v>2.2750427547655168</v>
      </c>
      <c r="CL44">
        <f t="shared" si="19"/>
        <v>2.320543609860827</v>
      </c>
      <c r="CM44">
        <f t="shared" si="20"/>
        <v>2.3669544820580435</v>
      </c>
      <c r="CN44">
        <f t="shared" si="21"/>
        <v>2.4142935716992042</v>
      </c>
      <c r="CO44">
        <f t="shared" si="22"/>
        <v>2.4625794431331882</v>
      </c>
      <c r="CP44">
        <f t="shared" si="23"/>
        <v>2.5118310319958521</v>
      </c>
      <c r="CQ44">
        <f t="shared" si="24"/>
        <v>2.5620676526357693</v>
      </c>
      <c r="CR44">
        <f t="shared" si="25"/>
        <v>2.6133090056884849</v>
      </c>
    </row>
    <row r="45" spans="2:96" ht="15.95" customHeight="1">
      <c r="B45" t="str">
        <f>IF('Multi Appn'!AK12="","",1)</f>
        <v/>
      </c>
      <c r="C45" s="652" t="s">
        <v>165</v>
      </c>
      <c r="D45" s="654" t="s">
        <v>105</v>
      </c>
      <c r="E45">
        <v>0.2168645157854022</v>
      </c>
      <c r="F45">
        <v>0.22801135189677185</v>
      </c>
      <c r="G45">
        <v>0.23852267521921303</v>
      </c>
      <c r="H45">
        <v>0.24889841159124879</v>
      </c>
      <c r="I45">
        <v>0.26873561499507131</v>
      </c>
      <c r="J45">
        <v>0.29813529127553212</v>
      </c>
      <c r="K45">
        <v>0.31784203402884481</v>
      </c>
      <c r="L45">
        <v>0.32699588460887546</v>
      </c>
      <c r="M45">
        <v>0.33543237843178447</v>
      </c>
      <c r="N45">
        <v>0.3582417801651458</v>
      </c>
      <c r="O45">
        <v>0.38833408969901811</v>
      </c>
      <c r="P45">
        <v>0.42945866979814418</v>
      </c>
      <c r="Q45">
        <v>0.47502423466372728</v>
      </c>
      <c r="R45">
        <v>0.51112607649817055</v>
      </c>
      <c r="S45">
        <v>0.53617125424658096</v>
      </c>
      <c r="T45">
        <v>0.55654576190795102</v>
      </c>
      <c r="U45">
        <v>0.57546831781282137</v>
      </c>
      <c r="V45">
        <v>0.59158143071158042</v>
      </c>
      <c r="W45">
        <v>0.607554129340793</v>
      </c>
      <c r="X45">
        <v>0.62578075322101689</v>
      </c>
      <c r="Y45">
        <v>0.65206354485629958</v>
      </c>
      <c r="Z45">
        <v>0.67814608665055154</v>
      </c>
      <c r="AA45">
        <v>0.70730636837652527</v>
      </c>
      <c r="AB45">
        <v>0.72711094669106791</v>
      </c>
      <c r="AC45">
        <v>0.74674294225172666</v>
      </c>
      <c r="AD45">
        <v>0.7616778010967612</v>
      </c>
      <c r="AE45">
        <v>0.77614967931759959</v>
      </c>
      <c r="AF45">
        <v>0.79167267290395171</v>
      </c>
      <c r="AG45">
        <v>0.80592278101622283</v>
      </c>
      <c r="AH45">
        <v>0.81156424048333631</v>
      </c>
      <c r="AI45">
        <v>0.81805675440720305</v>
      </c>
      <c r="AJ45">
        <v>0.82950954896890394</v>
      </c>
      <c r="AK45">
        <v>0.84444072085034416</v>
      </c>
      <c r="AL45">
        <v>0.85119624661714699</v>
      </c>
      <c r="AM45">
        <v>0.85970820908331846</v>
      </c>
      <c r="AN45">
        <v>0.87690237326498477</v>
      </c>
      <c r="AO45">
        <v>0.90145563971640441</v>
      </c>
      <c r="AP45">
        <v>0.92940076454761278</v>
      </c>
      <c r="AQ45">
        <v>0.9544945851903982</v>
      </c>
      <c r="AR45">
        <v>0.97740245523496772</v>
      </c>
      <c r="AS45">
        <v>0.99206349206349209</v>
      </c>
      <c r="AT45">
        <v>1</v>
      </c>
      <c r="AU45">
        <v>1.02</v>
      </c>
      <c r="AV45">
        <v>1.0383600000000002</v>
      </c>
      <c r="AW45">
        <v>1.0539354000000001</v>
      </c>
      <c r="AX45">
        <v>1.0697444309999999</v>
      </c>
      <c r="AY45">
        <v>1.0815116197409997</v>
      </c>
      <c r="AZ45">
        <v>1.0944897591778917</v>
      </c>
      <c r="BA45">
        <v>1.1130960850839158</v>
      </c>
      <c r="BB45">
        <v>1.137584198955762</v>
      </c>
      <c r="BC45">
        <v>1.1603358829348773</v>
      </c>
      <c r="BD45">
        <v>1.183542600593575</v>
      </c>
      <c r="BE45">
        <v>1.2072134526054463</v>
      </c>
      <c r="BF45">
        <v>1.2313577216575553</v>
      </c>
      <c r="BG45">
        <v>1.2559848760907064</v>
      </c>
      <c r="BH45">
        <v>1.2811045736125204</v>
      </c>
      <c r="BI45">
        <v>1.3067266650847709</v>
      </c>
      <c r="BJ45">
        <f t="shared" si="26"/>
        <v>1.3328611983864662</v>
      </c>
      <c r="BK45">
        <f t="shared" si="27"/>
        <v>1.3595184223541956</v>
      </c>
      <c r="BL45">
        <f t="shared" si="28"/>
        <v>1.3867087908012796</v>
      </c>
      <c r="BM45">
        <f t="shared" si="29"/>
        <v>1.4144429666173053</v>
      </c>
      <c r="BN45">
        <f t="shared" si="30"/>
        <v>1.4427318259496513</v>
      </c>
      <c r="BO45">
        <f t="shared" si="31"/>
        <v>1.4715864624686443</v>
      </c>
      <c r="BP45">
        <f t="shared" si="32"/>
        <v>1.5010181917180172</v>
      </c>
      <c r="BQ45">
        <f t="shared" si="33"/>
        <v>1.5310385555523776</v>
      </c>
      <c r="BR45">
        <f t="shared" si="34"/>
        <v>1.5616593266634251</v>
      </c>
      <c r="BS45">
        <f t="shared" si="35"/>
        <v>1.5928925131966936</v>
      </c>
      <c r="BT45">
        <f t="shared" si="1"/>
        <v>1.6247503634606275</v>
      </c>
      <c r="BU45">
        <f t="shared" si="2"/>
        <v>1.65724537072984</v>
      </c>
      <c r="BV45">
        <f t="shared" si="3"/>
        <v>1.6903902781444369</v>
      </c>
      <c r="BW45">
        <f t="shared" si="4"/>
        <v>1.7241980837073256</v>
      </c>
      <c r="BX45">
        <f t="shared" si="5"/>
        <v>1.7586820453814722</v>
      </c>
      <c r="BY45">
        <f t="shared" si="6"/>
        <v>1.7938556862891017</v>
      </c>
      <c r="BZ45">
        <f t="shared" si="7"/>
        <v>1.8297328000148838</v>
      </c>
      <c r="CA45">
        <f t="shared" si="8"/>
        <v>1.8663274560151815</v>
      </c>
      <c r="CB45">
        <f t="shared" si="9"/>
        <v>1.9036540051354851</v>
      </c>
      <c r="CC45">
        <f t="shared" si="10"/>
        <v>1.9417270852381949</v>
      </c>
      <c r="CD45">
        <f t="shared" si="11"/>
        <v>1.9805616269429589</v>
      </c>
      <c r="CE45">
        <f t="shared" si="12"/>
        <v>2.0201728594818182</v>
      </c>
      <c r="CF45">
        <f t="shared" si="13"/>
        <v>2.0605763166714546</v>
      </c>
      <c r="CG45">
        <f t="shared" si="14"/>
        <v>2.1017878430048835</v>
      </c>
      <c r="CH45">
        <f t="shared" si="15"/>
        <v>2.1438235998649811</v>
      </c>
      <c r="CI45">
        <f t="shared" si="16"/>
        <v>2.1867000718622807</v>
      </c>
      <c r="CJ45">
        <f t="shared" si="17"/>
        <v>2.2304340732995263</v>
      </c>
      <c r="CK45">
        <f t="shared" si="18"/>
        <v>2.2750427547655168</v>
      </c>
      <c r="CL45">
        <f t="shared" si="19"/>
        <v>2.320543609860827</v>
      </c>
      <c r="CM45">
        <f t="shared" si="20"/>
        <v>2.3669544820580435</v>
      </c>
      <c r="CN45">
        <f t="shared" si="21"/>
        <v>2.4142935716992042</v>
      </c>
      <c r="CO45">
        <f t="shared" si="22"/>
        <v>2.4625794431331882</v>
      </c>
      <c r="CP45">
        <f t="shared" si="23"/>
        <v>2.5118310319958521</v>
      </c>
      <c r="CQ45">
        <f t="shared" si="24"/>
        <v>2.5620676526357693</v>
      </c>
      <c r="CR45">
        <f t="shared" si="25"/>
        <v>2.6133090056884849</v>
      </c>
    </row>
    <row r="46" spans="2:96" ht="15.95" customHeight="1">
      <c r="B46" t="str">
        <f>IF('Multi Appn'!AL12="","",1)</f>
        <v/>
      </c>
      <c r="C46" s="652" t="s">
        <v>175</v>
      </c>
      <c r="D46" s="654" t="s">
        <v>225</v>
      </c>
      <c r="E46">
        <v>0.14117995308225031</v>
      </c>
      <c r="F46">
        <v>0.15160900092440802</v>
      </c>
      <c r="G46">
        <v>0.17248942638122255</v>
      </c>
      <c r="H46">
        <v>0.19157256983265483</v>
      </c>
      <c r="I46">
        <v>0.20526179011244383</v>
      </c>
      <c r="J46">
        <v>0.21855281944108873</v>
      </c>
      <c r="K46">
        <v>0.23000159961110045</v>
      </c>
      <c r="L46">
        <v>0.23493570892675761</v>
      </c>
      <c r="M46">
        <v>0.2429459593904699</v>
      </c>
      <c r="N46">
        <v>0.25921534574756744</v>
      </c>
      <c r="O46">
        <v>0.27572083104497463</v>
      </c>
      <c r="P46">
        <v>0.29557581895352047</v>
      </c>
      <c r="Q46">
        <v>0.34762296685833477</v>
      </c>
      <c r="R46">
        <v>0.39075800603702804</v>
      </c>
      <c r="S46">
        <v>0.40713740937608212</v>
      </c>
      <c r="T46">
        <v>0.42004529380294148</v>
      </c>
      <c r="U46">
        <v>0.43631028766957891</v>
      </c>
      <c r="V46">
        <v>0.44920761977309165</v>
      </c>
      <c r="W46">
        <v>0.45976354963013949</v>
      </c>
      <c r="X46">
        <v>0.47051250649259452</v>
      </c>
      <c r="Y46">
        <v>0.48778470693093329</v>
      </c>
      <c r="Z46">
        <v>0.506198428417862</v>
      </c>
      <c r="AA46">
        <v>0.52666090247048869</v>
      </c>
      <c r="AB46">
        <v>0.54709609177797502</v>
      </c>
      <c r="AC46">
        <v>0.56665567748051848</v>
      </c>
      <c r="AD46">
        <v>0.58058262339445532</v>
      </c>
      <c r="AE46">
        <v>0.59449140907006703</v>
      </c>
      <c r="AF46">
        <v>0.60862761221435091</v>
      </c>
      <c r="AG46">
        <v>0.62486920522285816</v>
      </c>
      <c r="AH46">
        <v>0.64030541168639898</v>
      </c>
      <c r="AI46">
        <v>0.6589975914475954</v>
      </c>
      <c r="AJ46">
        <v>0.68492368424194794</v>
      </c>
      <c r="AK46">
        <v>0.71208394948907883</v>
      </c>
      <c r="AL46">
        <v>0.75526535205007195</v>
      </c>
      <c r="AM46">
        <v>0.79447554041052182</v>
      </c>
      <c r="AN46">
        <v>0.82843817138706033</v>
      </c>
      <c r="AO46">
        <v>0.85713275995503801</v>
      </c>
      <c r="AP46">
        <v>0.88456632901682752</v>
      </c>
      <c r="AQ46">
        <v>0.9062732439159068</v>
      </c>
      <c r="AR46">
        <v>0.93444540721249536</v>
      </c>
      <c r="AS46">
        <v>0.96797664451478937</v>
      </c>
      <c r="AT46">
        <v>1</v>
      </c>
      <c r="AU46">
        <v>1.0189782903737483</v>
      </c>
      <c r="AV46">
        <v>1.0353670794717102</v>
      </c>
      <c r="AW46">
        <v>1.0523816689082841</v>
      </c>
      <c r="AX46">
        <v>1.0654486320664815</v>
      </c>
      <c r="AY46">
        <v>1.0763180456757679</v>
      </c>
      <c r="AZ46">
        <v>1.0894527296837651</v>
      </c>
      <c r="BA46">
        <v>1.109728923365862</v>
      </c>
      <c r="BB46">
        <v>1.1352508632445459</v>
      </c>
      <c r="BC46">
        <v>1.1627704475607097</v>
      </c>
      <c r="BD46">
        <v>1.1945629881616149</v>
      </c>
      <c r="BE46">
        <v>1.2247540716151009</v>
      </c>
      <c r="BF46">
        <v>1.2544866706489108</v>
      </c>
      <c r="BG46">
        <v>1.2847878805973509</v>
      </c>
      <c r="BH46">
        <v>1.315820994156903</v>
      </c>
      <c r="BI46">
        <v>1.3476036899251169</v>
      </c>
      <c r="BJ46">
        <f t="shared" si="26"/>
        <v>1.3801540735131639</v>
      </c>
      <c r="BK46">
        <f t="shared" si="27"/>
        <v>1.4134906878600386</v>
      </c>
      <c r="BL46">
        <f t="shared" si="28"/>
        <v>1.4476325237958938</v>
      </c>
      <c r="BM46">
        <f t="shared" si="29"/>
        <v>1.4825990308605244</v>
      </c>
      <c r="BN46">
        <f t="shared" si="30"/>
        <v>1.5184101283831635</v>
      </c>
      <c r="BO46">
        <f t="shared" si="31"/>
        <v>1.555086216829904</v>
      </c>
      <c r="BP46">
        <f t="shared" si="32"/>
        <v>1.5926481894252082</v>
      </c>
      <c r="BQ46">
        <f t="shared" si="33"/>
        <v>1.6311174440541263</v>
      </c>
      <c r="BR46">
        <f t="shared" si="34"/>
        <v>1.6705158954520047</v>
      </c>
      <c r="BS46">
        <f t="shared" si="35"/>
        <v>1.7108659876886281</v>
      </c>
      <c r="BT46">
        <f t="shared" si="1"/>
        <v>1.7521907069539056</v>
      </c>
      <c r="BU46">
        <f t="shared" si="2"/>
        <v>1.7945135946523876</v>
      </c>
      <c r="BV46">
        <f t="shared" si="3"/>
        <v>1.8378587608140697</v>
      </c>
      <c r="BW46">
        <f t="shared" si="4"/>
        <v>1.8822508978291255</v>
      </c>
      <c r="BX46">
        <f t="shared" si="5"/>
        <v>1.9277152945143914</v>
      </c>
      <c r="BY46">
        <f t="shared" si="6"/>
        <v>1.9742778505196179</v>
      </c>
      <c r="BZ46">
        <f t="shared" si="7"/>
        <v>2.0219650910816922</v>
      </c>
      <c r="CA46">
        <f t="shared" si="8"/>
        <v>2.0708041821352396</v>
      </c>
      <c r="CB46">
        <f t="shared" si="9"/>
        <v>2.1208229457882091</v>
      </c>
      <c r="CC46">
        <f t="shared" si="10"/>
        <v>2.1720498761712608</v>
      </c>
      <c r="CD46">
        <f t="shared" si="11"/>
        <v>2.2245141556699854</v>
      </c>
      <c r="CE46">
        <f t="shared" si="12"/>
        <v>2.278245671549199</v>
      </c>
      <c r="CF46">
        <f t="shared" si="13"/>
        <v>2.3332750329787855</v>
      </c>
      <c r="CG46">
        <f t="shared" si="14"/>
        <v>2.389633588470788</v>
      </c>
      <c r="CH46">
        <f t="shared" si="15"/>
        <v>2.4473534437376783</v>
      </c>
      <c r="CI46">
        <f t="shared" si="16"/>
        <v>2.5064674799819806</v>
      </c>
      <c r="CJ46">
        <f t="shared" si="17"/>
        <v>2.5670093726276679</v>
      </c>
      <c r="CK46">
        <f t="shared" si="18"/>
        <v>2.6290136105040016</v>
      </c>
      <c r="CL46">
        <f t="shared" si="19"/>
        <v>2.6925155154927425</v>
      </c>
      <c r="CM46">
        <f t="shared" si="20"/>
        <v>2.7575512626499252</v>
      </c>
      <c r="CN46">
        <f t="shared" si="21"/>
        <v>2.8241579008136615</v>
      </c>
      <c r="CO46">
        <f t="shared" si="22"/>
        <v>2.8923733737097073</v>
      </c>
      <c r="CP46">
        <f t="shared" si="23"/>
        <v>2.962236541566821</v>
      </c>
      <c r="CQ46">
        <f t="shared" si="24"/>
        <v>3.0337872032542252</v>
      </c>
      <c r="CR46">
        <f t="shared" si="25"/>
        <v>3.1070661189537812</v>
      </c>
    </row>
    <row r="47" spans="2:96" ht="15.95" customHeight="1">
      <c r="B47" t="str">
        <f>IF('Multi Appn'!AM12="","",1)</f>
        <v/>
      </c>
      <c r="C47" s="652" t="s">
        <v>297</v>
      </c>
      <c r="D47" s="654" t="s">
        <v>247</v>
      </c>
      <c r="E47">
        <v>0.21558246134390291</v>
      </c>
      <c r="F47">
        <v>0.22407641032085271</v>
      </c>
      <c r="G47">
        <v>0.23086592555357452</v>
      </c>
      <c r="H47">
        <v>0.24457936153145682</v>
      </c>
      <c r="I47">
        <v>0.26527077551701805</v>
      </c>
      <c r="J47">
        <v>0.28102785958272891</v>
      </c>
      <c r="K47">
        <v>0.2971869615087358</v>
      </c>
      <c r="L47">
        <v>0.31350252569556541</v>
      </c>
      <c r="M47">
        <v>0.31271876938132653</v>
      </c>
      <c r="N47">
        <v>0.33038737985137151</v>
      </c>
      <c r="O47">
        <v>0.35652102159761495</v>
      </c>
      <c r="P47">
        <v>0.38286792509367878</v>
      </c>
      <c r="Q47">
        <v>0.47502423466372717</v>
      </c>
      <c r="R47">
        <v>0.51112607649817055</v>
      </c>
      <c r="S47">
        <v>0.53617125424658085</v>
      </c>
      <c r="T47">
        <v>0.55654576190795102</v>
      </c>
      <c r="U47">
        <v>0.57546831781282137</v>
      </c>
      <c r="V47">
        <v>0.59158143071158042</v>
      </c>
      <c r="W47">
        <v>0.607554129340793</v>
      </c>
      <c r="X47">
        <v>0.62578075322101678</v>
      </c>
      <c r="Y47">
        <v>0.65206354485629947</v>
      </c>
      <c r="Z47">
        <v>0.67814608665055154</v>
      </c>
      <c r="AA47">
        <v>0.70730636837652527</v>
      </c>
      <c r="AB47">
        <v>0.72711094669106802</v>
      </c>
      <c r="AC47">
        <v>0.74674294225172677</v>
      </c>
      <c r="AD47">
        <v>0.76167780109676131</v>
      </c>
      <c r="AE47">
        <v>0.77614967931759971</v>
      </c>
      <c r="AF47">
        <v>0.79167267290395171</v>
      </c>
      <c r="AG47">
        <v>0.80592278101622283</v>
      </c>
      <c r="AH47">
        <v>0.81156424048333631</v>
      </c>
      <c r="AI47">
        <v>0.81805675440720294</v>
      </c>
      <c r="AJ47">
        <v>0.82950954896890372</v>
      </c>
      <c r="AK47">
        <v>0.84444072085034405</v>
      </c>
      <c r="AL47">
        <v>0.85119624661714677</v>
      </c>
      <c r="AM47">
        <v>0.85970820908331824</v>
      </c>
      <c r="AN47">
        <v>0.87690237326498466</v>
      </c>
      <c r="AO47">
        <v>0.9014556397164043</v>
      </c>
      <c r="AP47">
        <v>0.92940076454761267</v>
      </c>
      <c r="AQ47">
        <v>0.95449458519039809</v>
      </c>
      <c r="AR47">
        <v>0.97740245523496772</v>
      </c>
      <c r="AS47">
        <v>0.99206349206349209</v>
      </c>
      <c r="AT47">
        <v>1</v>
      </c>
      <c r="AU47">
        <v>1.02</v>
      </c>
      <c r="AV47">
        <v>1.0383599999999999</v>
      </c>
      <c r="AW47">
        <v>1.0539353999999999</v>
      </c>
      <c r="AX47">
        <v>1.0697444309999997</v>
      </c>
      <c r="AY47">
        <v>1.0815116197409997</v>
      </c>
      <c r="AZ47">
        <v>1.0944897591778919</v>
      </c>
      <c r="BA47">
        <v>1.113096085083916</v>
      </c>
      <c r="BB47">
        <v>1.137584198955762</v>
      </c>
      <c r="BC47">
        <v>1.1603358829348773</v>
      </c>
      <c r="BD47">
        <v>1.183542600593575</v>
      </c>
      <c r="BE47">
        <v>1.2072134526054465</v>
      </c>
      <c r="BF47">
        <v>1.2313577216575555</v>
      </c>
      <c r="BG47">
        <v>1.2559848760907066</v>
      </c>
      <c r="BH47">
        <v>1.2811045736125206</v>
      </c>
      <c r="BI47">
        <v>1.3067266650847711</v>
      </c>
      <c r="BJ47">
        <f t="shared" si="26"/>
        <v>1.3328611983864664</v>
      </c>
      <c r="BK47">
        <f t="shared" si="27"/>
        <v>1.3595184223541958</v>
      </c>
      <c r="BL47">
        <f t="shared" si="28"/>
        <v>1.3867087908012798</v>
      </c>
      <c r="BM47">
        <f t="shared" si="29"/>
        <v>1.4144429666173055</v>
      </c>
      <c r="BN47">
        <f t="shared" si="30"/>
        <v>1.4427318259496515</v>
      </c>
      <c r="BO47">
        <f t="shared" si="31"/>
        <v>1.4715864624686446</v>
      </c>
      <c r="BP47">
        <f t="shared" si="32"/>
        <v>1.5010181917180174</v>
      </c>
      <c r="BQ47">
        <f t="shared" si="33"/>
        <v>1.5310385555523778</v>
      </c>
      <c r="BR47">
        <f t="shared" si="34"/>
        <v>1.5616593266634253</v>
      </c>
      <c r="BS47">
        <f t="shared" si="35"/>
        <v>1.5928925131966938</v>
      </c>
      <c r="BT47">
        <f t="shared" si="1"/>
        <v>1.6247503634606277</v>
      </c>
      <c r="BU47">
        <f t="shared" si="2"/>
        <v>1.6572453707298402</v>
      </c>
      <c r="BV47">
        <f t="shared" si="3"/>
        <v>1.6903902781444371</v>
      </c>
      <c r="BW47">
        <f t="shared" si="4"/>
        <v>1.7241980837073259</v>
      </c>
      <c r="BX47">
        <f t="shared" si="5"/>
        <v>1.7586820453814724</v>
      </c>
      <c r="BY47">
        <f t="shared" si="6"/>
        <v>1.793855686289102</v>
      </c>
      <c r="BZ47">
        <f t="shared" si="7"/>
        <v>1.829732800014884</v>
      </c>
      <c r="CA47">
        <f t="shared" si="8"/>
        <v>1.8663274560151817</v>
      </c>
      <c r="CB47">
        <f t="shared" si="9"/>
        <v>1.9036540051354853</v>
      </c>
      <c r="CC47">
        <f t="shared" si="10"/>
        <v>1.9417270852381951</v>
      </c>
      <c r="CD47">
        <f t="shared" si="11"/>
        <v>1.9805616269429591</v>
      </c>
      <c r="CE47">
        <f t="shared" si="12"/>
        <v>2.0201728594818182</v>
      </c>
      <c r="CF47">
        <f t="shared" si="13"/>
        <v>2.0605763166714546</v>
      </c>
      <c r="CG47">
        <f t="shared" si="14"/>
        <v>2.1017878430048835</v>
      </c>
      <c r="CH47">
        <f t="shared" si="15"/>
        <v>2.1438235998649811</v>
      </c>
      <c r="CI47">
        <f t="shared" si="16"/>
        <v>2.1867000718622807</v>
      </c>
      <c r="CJ47">
        <f t="shared" si="17"/>
        <v>2.2304340732995263</v>
      </c>
      <c r="CK47">
        <f t="shared" si="18"/>
        <v>2.2750427547655168</v>
      </c>
      <c r="CL47">
        <f t="shared" si="19"/>
        <v>2.320543609860827</v>
      </c>
      <c r="CM47">
        <f t="shared" si="20"/>
        <v>2.3669544820580435</v>
      </c>
      <c r="CN47">
        <f t="shared" si="21"/>
        <v>2.4142935716992042</v>
      </c>
      <c r="CO47">
        <f t="shared" si="22"/>
        <v>2.4625794431331882</v>
      </c>
      <c r="CP47">
        <f t="shared" si="23"/>
        <v>2.5118310319958521</v>
      </c>
      <c r="CQ47">
        <f t="shared" si="24"/>
        <v>2.5620676526357693</v>
      </c>
      <c r="CR47">
        <f t="shared" si="25"/>
        <v>2.6133090056884849</v>
      </c>
    </row>
    <row r="48" spans="2:96" ht="15.95" customHeight="1">
      <c r="B48" t="str">
        <f>IF('Multi Appn'!AN12="","",1)</f>
        <v/>
      </c>
      <c r="C48" s="652" t="s">
        <v>176</v>
      </c>
      <c r="D48" s="654" t="s">
        <v>226</v>
      </c>
      <c r="E48">
        <v>0.14196215356055247</v>
      </c>
      <c r="F48">
        <v>0.15282907842183949</v>
      </c>
      <c r="G48">
        <v>0.17515275806187175</v>
      </c>
      <c r="H48">
        <v>0.19522757359118842</v>
      </c>
      <c r="I48">
        <v>0.20897867155916219</v>
      </c>
      <c r="J48">
        <v>0.22259724230421851</v>
      </c>
      <c r="K48">
        <v>0.23416944136763751</v>
      </c>
      <c r="L48">
        <v>0.23858459511208688</v>
      </c>
      <c r="M48">
        <v>0.247397430394592</v>
      </c>
      <c r="N48">
        <v>0.26416605621774347</v>
      </c>
      <c r="O48">
        <v>0.28067027315580273</v>
      </c>
      <c r="P48">
        <v>0.300840499436136</v>
      </c>
      <c r="Q48">
        <v>0.35230486998626054</v>
      </c>
      <c r="R48">
        <v>0.39733671456429243</v>
      </c>
      <c r="S48">
        <v>0.41377327915228035</v>
      </c>
      <c r="T48">
        <v>0.42668919945695893</v>
      </c>
      <c r="U48">
        <v>0.4433679566503535</v>
      </c>
      <c r="V48">
        <v>0.45650783128106587</v>
      </c>
      <c r="W48">
        <v>0.46715813606121737</v>
      </c>
      <c r="X48">
        <v>0.47796923767179089</v>
      </c>
      <c r="Y48">
        <v>0.49537680268152523</v>
      </c>
      <c r="Z48">
        <v>0.51395524137058735</v>
      </c>
      <c r="AA48">
        <v>0.53458812029632885</v>
      </c>
      <c r="AB48">
        <v>0.55615529744966097</v>
      </c>
      <c r="AC48">
        <v>0.57666721447598257</v>
      </c>
      <c r="AD48">
        <v>0.59103623905927771</v>
      </c>
      <c r="AE48">
        <v>0.60540539389603909</v>
      </c>
      <c r="AF48">
        <v>0.61994141956564064</v>
      </c>
      <c r="AG48">
        <v>0.63687484046743748</v>
      </c>
      <c r="AH48">
        <v>0.65341276051230757</v>
      </c>
      <c r="AI48">
        <v>0.67347462318086904</v>
      </c>
      <c r="AJ48">
        <v>0.70102936720203901</v>
      </c>
      <c r="AK48">
        <v>0.72677929117173645</v>
      </c>
      <c r="AL48">
        <v>0.76578667667712785</v>
      </c>
      <c r="AM48">
        <v>0.7995955991135496</v>
      </c>
      <c r="AN48">
        <v>0.83047681570522991</v>
      </c>
      <c r="AO48">
        <v>0.85935289423026451</v>
      </c>
      <c r="AP48">
        <v>0.88677082712798494</v>
      </c>
      <c r="AQ48">
        <v>0.90848810895834864</v>
      </c>
      <c r="AR48">
        <v>0.93674333227073969</v>
      </c>
      <c r="AS48">
        <v>0.97006827623971448</v>
      </c>
      <c r="AT48">
        <v>1</v>
      </c>
      <c r="AU48">
        <v>1.0192314449345785</v>
      </c>
      <c r="AV48">
        <v>1.0358087188781764</v>
      </c>
      <c r="AW48">
        <v>1.0525832955663534</v>
      </c>
      <c r="AX48">
        <v>1.0660766395701848</v>
      </c>
      <c r="AY48">
        <v>1.0771099806031845</v>
      </c>
      <c r="AZ48">
        <v>1.0902144293350977</v>
      </c>
      <c r="BA48">
        <v>1.1102021990164541</v>
      </c>
      <c r="BB48">
        <v>1.1355547954243148</v>
      </c>
      <c r="BC48">
        <v>1.1623455156645277</v>
      </c>
      <c r="BD48">
        <v>1.1929637753627873</v>
      </c>
      <c r="BE48">
        <v>1.2223959486249161</v>
      </c>
      <c r="BF48">
        <v>1.2515490109161973</v>
      </c>
      <c r="BG48">
        <v>1.2813725519505517</v>
      </c>
      <c r="BH48">
        <v>1.3119067671910856</v>
      </c>
      <c r="BI48">
        <v>1.3431685915090388</v>
      </c>
      <c r="BJ48">
        <f t="shared" si="26"/>
        <v>1.3751753633218351</v>
      </c>
      <c r="BK48">
        <f t="shared" si="27"/>
        <v>1.4079448342093064</v>
      </c>
      <c r="BL48">
        <f t="shared" si="28"/>
        <v>1.4414951787590653</v>
      </c>
      <c r="BM48">
        <f t="shared" si="29"/>
        <v>1.4758450046464859</v>
      </c>
      <c r="BN48">
        <f t="shared" si="30"/>
        <v>1.5110133629548834</v>
      </c>
      <c r="BO48">
        <f t="shared" si="31"/>
        <v>1.5470197587416161</v>
      </c>
      <c r="BP48">
        <f t="shared" si="32"/>
        <v>1.5838841618559714</v>
      </c>
      <c r="BQ48">
        <f t="shared" si="33"/>
        <v>1.6216270180148329</v>
      </c>
      <c r="BR48">
        <f t="shared" si="34"/>
        <v>1.6602692601422737</v>
      </c>
      <c r="BS48">
        <f t="shared" si="35"/>
        <v>1.699832319979365</v>
      </c>
      <c r="BT48">
        <f t="shared" si="1"/>
        <v>1.740338139970637</v>
      </c>
      <c r="BU48">
        <f t="shared" si="2"/>
        <v>1.781809185433787</v>
      </c>
      <c r="BV48">
        <f t="shared" si="3"/>
        <v>1.8242684570193821</v>
      </c>
      <c r="BW48">
        <f t="shared" si="4"/>
        <v>1.8677395034674693</v>
      </c>
      <c r="BX48">
        <f t="shared" si="5"/>
        <v>1.9122464346681654</v>
      </c>
      <c r="BY48">
        <f t="shared" si="6"/>
        <v>1.9578139350334725</v>
      </c>
      <c r="BZ48">
        <f t="shared" si="7"/>
        <v>2.0044672771877341</v>
      </c>
      <c r="CA48">
        <f t="shared" si="8"/>
        <v>2.0522323359843262</v>
      </c>
      <c r="CB48">
        <f t="shared" si="9"/>
        <v>2.1011356028563539</v>
      </c>
      <c r="CC48">
        <f t="shared" si="10"/>
        <v>2.1512042005093188</v>
      </c>
      <c r="CD48">
        <f t="shared" si="11"/>
        <v>2.2024658979638989</v>
      </c>
      <c r="CE48">
        <f t="shared" si="12"/>
        <v>2.2549491259571894</v>
      </c>
      <c r="CF48">
        <f t="shared" si="13"/>
        <v>2.3086829927109451</v>
      </c>
      <c r="CG48">
        <f t="shared" si="14"/>
        <v>2.3636973000755659</v>
      </c>
      <c r="CH48">
        <f t="shared" si="15"/>
        <v>2.4200225600587855</v>
      </c>
      <c r="CI48">
        <f t="shared" si="16"/>
        <v>2.4776900117482255</v>
      </c>
      <c r="CJ48">
        <f t="shared" si="17"/>
        <v>2.5367316386372027</v>
      </c>
      <c r="CK48">
        <f t="shared" si="18"/>
        <v>2.5971801863633988</v>
      </c>
      <c r="CL48">
        <f t="shared" si="19"/>
        <v>2.6590691808702283</v>
      </c>
      <c r="CM48">
        <f t="shared" si="20"/>
        <v>2.722432947000982</v>
      </c>
      <c r="CN48">
        <f t="shared" si="21"/>
        <v>2.7873066275360534</v>
      </c>
      <c r="CO48">
        <f t="shared" si="22"/>
        <v>2.8537262026838102</v>
      </c>
      <c r="CP48">
        <f t="shared" si="23"/>
        <v>2.92172851003592</v>
      </c>
      <c r="CQ48">
        <f t="shared" si="24"/>
        <v>2.9913512649981975</v>
      </c>
      <c r="CR48">
        <f t="shared" si="25"/>
        <v>3.0626330817083023</v>
      </c>
    </row>
    <row r="49" spans="2:96" ht="15.95" customHeight="1">
      <c r="B49" t="str">
        <f>IF('Multi Appn'!AO12="","",1)</f>
        <v/>
      </c>
      <c r="C49" s="652" t="s">
        <v>177</v>
      </c>
      <c r="D49" s="654" t="s">
        <v>248</v>
      </c>
      <c r="E49">
        <v>0.21558246134390291</v>
      </c>
      <c r="F49">
        <v>0.22407641032085271</v>
      </c>
      <c r="G49">
        <v>0.23086592555357452</v>
      </c>
      <c r="H49">
        <v>0.24457936153145682</v>
      </c>
      <c r="I49">
        <v>0.26527077551701805</v>
      </c>
      <c r="J49">
        <v>0.28102785958272891</v>
      </c>
      <c r="K49">
        <v>0.2971869615087358</v>
      </c>
      <c r="L49">
        <v>0.31350252569556541</v>
      </c>
      <c r="M49">
        <v>0.31271876938132653</v>
      </c>
      <c r="N49">
        <v>0.33038737985137151</v>
      </c>
      <c r="O49">
        <v>0.35652102159761495</v>
      </c>
      <c r="P49">
        <v>0.38286792509367878</v>
      </c>
      <c r="Q49">
        <v>0.47502423466372717</v>
      </c>
      <c r="R49">
        <v>0.51112607649817055</v>
      </c>
      <c r="S49">
        <v>0.53617125424658085</v>
      </c>
      <c r="T49">
        <v>0.55654576190795102</v>
      </c>
      <c r="U49">
        <v>0.57546831781282137</v>
      </c>
      <c r="V49">
        <v>0.59158143071158042</v>
      </c>
      <c r="W49">
        <v>0.607554129340793</v>
      </c>
      <c r="X49">
        <v>0.62578075322101678</v>
      </c>
      <c r="Y49">
        <v>0.65206354485629947</v>
      </c>
      <c r="Z49">
        <v>0.67814608665055154</v>
      </c>
      <c r="AA49">
        <v>0.70730636837652527</v>
      </c>
      <c r="AB49">
        <v>0.72711094669106802</v>
      </c>
      <c r="AC49">
        <v>0.74674294225172677</v>
      </c>
      <c r="AD49">
        <v>0.76167780109676131</v>
      </c>
      <c r="AE49">
        <v>0.77614967931759971</v>
      </c>
      <c r="AF49">
        <v>0.79167267290395171</v>
      </c>
      <c r="AG49">
        <v>0.80592278101622283</v>
      </c>
      <c r="AH49">
        <v>0.81156424048333631</v>
      </c>
      <c r="AI49">
        <v>0.81805675440720294</v>
      </c>
      <c r="AJ49">
        <v>0.82950954896890372</v>
      </c>
      <c r="AK49">
        <v>0.84444072085034405</v>
      </c>
      <c r="AL49">
        <v>0.85119624661714677</v>
      </c>
      <c r="AM49">
        <v>0.85970820908331824</v>
      </c>
      <c r="AN49">
        <v>0.87690237326498466</v>
      </c>
      <c r="AO49">
        <v>0.9014556397164043</v>
      </c>
      <c r="AP49">
        <v>0.92940076454761267</v>
      </c>
      <c r="AQ49">
        <v>0.95449458519039809</v>
      </c>
      <c r="AR49">
        <v>0.97740245523496772</v>
      </c>
      <c r="AS49">
        <v>0.99206349206349209</v>
      </c>
      <c r="AT49">
        <v>1</v>
      </c>
      <c r="AU49">
        <v>1.02</v>
      </c>
      <c r="AV49">
        <v>1.0383599999999999</v>
      </c>
      <c r="AW49">
        <v>1.0539353999999999</v>
      </c>
      <c r="AX49">
        <v>1.0697444309999997</v>
      </c>
      <c r="AY49">
        <v>1.0815116197409997</v>
      </c>
      <c r="AZ49">
        <v>1.0944897591778919</v>
      </c>
      <c r="BA49">
        <v>1.113096085083916</v>
      </c>
      <c r="BB49">
        <v>1.137584198955762</v>
      </c>
      <c r="BC49">
        <v>1.1603358829348773</v>
      </c>
      <c r="BD49">
        <v>1.183542600593575</v>
      </c>
      <c r="BE49">
        <v>1.2072134526054465</v>
      </c>
      <c r="BF49">
        <v>1.2313577216575555</v>
      </c>
      <c r="BG49">
        <v>1.2559848760907066</v>
      </c>
      <c r="BH49">
        <v>1.2811045736125206</v>
      </c>
      <c r="BI49">
        <v>1.3067266650847711</v>
      </c>
      <c r="BJ49">
        <f t="shared" si="26"/>
        <v>1.3328611983864664</v>
      </c>
      <c r="BK49">
        <f t="shared" si="27"/>
        <v>1.3595184223541958</v>
      </c>
      <c r="BL49">
        <f t="shared" si="28"/>
        <v>1.3867087908012798</v>
      </c>
      <c r="BM49">
        <f t="shared" si="29"/>
        <v>1.4144429666173055</v>
      </c>
      <c r="BN49">
        <f t="shared" si="30"/>
        <v>1.4427318259496515</v>
      </c>
      <c r="BO49">
        <f t="shared" si="31"/>
        <v>1.4715864624686446</v>
      </c>
      <c r="BP49">
        <f t="shared" si="32"/>
        <v>1.5010181917180174</v>
      </c>
      <c r="BQ49">
        <f t="shared" si="33"/>
        <v>1.5310385555523778</v>
      </c>
      <c r="BR49">
        <f t="shared" si="34"/>
        <v>1.5616593266634253</v>
      </c>
      <c r="BS49">
        <f t="shared" si="35"/>
        <v>1.5928925131966938</v>
      </c>
      <c r="BT49">
        <f t="shared" si="1"/>
        <v>1.6247503634606277</v>
      </c>
      <c r="BU49">
        <f t="shared" si="2"/>
        <v>1.6572453707298402</v>
      </c>
      <c r="BV49">
        <f t="shared" si="3"/>
        <v>1.6903902781444371</v>
      </c>
      <c r="BW49">
        <f t="shared" si="4"/>
        <v>1.7241980837073259</v>
      </c>
      <c r="BX49">
        <f t="shared" si="5"/>
        <v>1.7586820453814724</v>
      </c>
      <c r="BY49">
        <f t="shared" si="6"/>
        <v>1.793855686289102</v>
      </c>
      <c r="BZ49">
        <f t="shared" si="7"/>
        <v>1.829732800014884</v>
      </c>
      <c r="CA49">
        <f t="shared" si="8"/>
        <v>1.8663274560151817</v>
      </c>
      <c r="CB49">
        <f t="shared" si="9"/>
        <v>1.9036540051354853</v>
      </c>
      <c r="CC49">
        <f t="shared" si="10"/>
        <v>1.9417270852381951</v>
      </c>
      <c r="CD49">
        <f t="shared" si="11"/>
        <v>1.9805616269429591</v>
      </c>
      <c r="CE49">
        <f t="shared" si="12"/>
        <v>2.0201728594818182</v>
      </c>
      <c r="CF49">
        <f t="shared" si="13"/>
        <v>2.0605763166714546</v>
      </c>
      <c r="CG49">
        <f t="shared" si="14"/>
        <v>2.1017878430048835</v>
      </c>
      <c r="CH49">
        <f t="shared" si="15"/>
        <v>2.1438235998649811</v>
      </c>
      <c r="CI49">
        <f t="shared" si="16"/>
        <v>2.1867000718622807</v>
      </c>
      <c r="CJ49">
        <f t="shared" si="17"/>
        <v>2.2304340732995263</v>
      </c>
      <c r="CK49">
        <f t="shared" si="18"/>
        <v>2.2750427547655168</v>
      </c>
      <c r="CL49">
        <f t="shared" si="19"/>
        <v>2.320543609860827</v>
      </c>
      <c r="CM49">
        <f t="shared" si="20"/>
        <v>2.3669544820580435</v>
      </c>
      <c r="CN49">
        <f t="shared" si="21"/>
        <v>2.4142935716992042</v>
      </c>
      <c r="CO49">
        <f t="shared" si="22"/>
        <v>2.4625794431331882</v>
      </c>
      <c r="CP49">
        <f t="shared" si="23"/>
        <v>2.5118310319958521</v>
      </c>
      <c r="CQ49">
        <f t="shared" si="24"/>
        <v>2.5620676526357693</v>
      </c>
      <c r="CR49">
        <f t="shared" si="25"/>
        <v>2.6133090056884849</v>
      </c>
    </row>
    <row r="50" spans="2:96" ht="15.95" customHeight="1">
      <c r="B50" t="str">
        <f>IF('Multi Appn'!AP12="","",1)</f>
        <v/>
      </c>
      <c r="C50" s="652" t="s">
        <v>164</v>
      </c>
      <c r="D50" s="654" t="s">
        <v>69</v>
      </c>
      <c r="E50">
        <v>0.1385132085273309</v>
      </c>
      <c r="F50">
        <v>0.15097939729479071</v>
      </c>
      <c r="G50">
        <v>0.16201599123703986</v>
      </c>
      <c r="H50">
        <v>0.17382695699822007</v>
      </c>
      <c r="I50">
        <v>0.20075275263724437</v>
      </c>
      <c r="J50">
        <v>0.2334754513171152</v>
      </c>
      <c r="K50">
        <v>0.27015444471903399</v>
      </c>
      <c r="L50">
        <v>0.27585470350260555</v>
      </c>
      <c r="M50">
        <v>0.29204737459820851</v>
      </c>
      <c r="N50">
        <v>0.31657935406445803</v>
      </c>
      <c r="O50">
        <v>0.34760413076277497</v>
      </c>
      <c r="P50">
        <v>0.38862141819278245</v>
      </c>
      <c r="Q50">
        <v>0.43370150270314528</v>
      </c>
      <c r="R50">
        <v>0.49572081758969505</v>
      </c>
      <c r="S50">
        <v>0.5403356911727677</v>
      </c>
      <c r="T50">
        <v>0.55654576190795069</v>
      </c>
      <c r="U50">
        <v>0.57546831781282104</v>
      </c>
      <c r="V50">
        <v>0.59158143071158009</v>
      </c>
      <c r="W50">
        <v>0.60755412934079256</v>
      </c>
      <c r="X50">
        <v>0.62578075322101645</v>
      </c>
      <c r="Y50">
        <v>0.65206354485629914</v>
      </c>
      <c r="Z50">
        <v>0.67814608665055121</v>
      </c>
      <c r="AA50">
        <v>0.70730636837652483</v>
      </c>
      <c r="AB50">
        <v>0.72711094669106757</v>
      </c>
      <c r="AC50">
        <v>0.74674294225172633</v>
      </c>
      <c r="AD50">
        <v>0.76167780109676098</v>
      </c>
      <c r="AE50">
        <v>0.77614967931759926</v>
      </c>
      <c r="AF50">
        <v>0.79167267290395138</v>
      </c>
      <c r="AG50">
        <v>0.80592278101622239</v>
      </c>
      <c r="AH50">
        <v>0.81156424048333597</v>
      </c>
      <c r="AI50">
        <v>0.81805675440720271</v>
      </c>
      <c r="AJ50">
        <v>0.82950954896890361</v>
      </c>
      <c r="AK50">
        <v>0.84444072085034394</v>
      </c>
      <c r="AL50">
        <v>0.85119624661714666</v>
      </c>
      <c r="AM50">
        <v>0.85970820908331813</v>
      </c>
      <c r="AN50">
        <v>0.87690237326498455</v>
      </c>
      <c r="AO50">
        <v>0.90145563971640408</v>
      </c>
      <c r="AP50">
        <v>0.92940076454761256</v>
      </c>
      <c r="AQ50">
        <v>0.95449458519039809</v>
      </c>
      <c r="AR50">
        <v>0.9774024552349676</v>
      </c>
      <c r="AS50">
        <v>0.99206349206349209</v>
      </c>
      <c r="AT50">
        <v>1</v>
      </c>
      <c r="AU50">
        <v>1.02</v>
      </c>
      <c r="AV50">
        <v>1.0383599999999999</v>
      </c>
      <c r="AW50">
        <v>1.0539354000000001</v>
      </c>
      <c r="AX50">
        <v>1.0697444309999999</v>
      </c>
      <c r="AY50">
        <v>1.0815116197409997</v>
      </c>
      <c r="AZ50">
        <v>1.0944897591778917</v>
      </c>
      <c r="BA50">
        <v>1.113096085083916</v>
      </c>
      <c r="BB50">
        <v>1.137584198955762</v>
      </c>
      <c r="BC50">
        <v>1.1603358829348773</v>
      </c>
      <c r="BD50">
        <v>1.183542600593575</v>
      </c>
      <c r="BE50">
        <v>1.2072134526054463</v>
      </c>
      <c r="BF50">
        <v>1.2313577216575553</v>
      </c>
      <c r="BG50">
        <v>1.2559848760907064</v>
      </c>
      <c r="BH50">
        <v>1.2811045736125204</v>
      </c>
      <c r="BI50">
        <v>1.3067266650847709</v>
      </c>
      <c r="BJ50">
        <f t="shared" si="26"/>
        <v>1.3328611983864662</v>
      </c>
      <c r="BK50">
        <f t="shared" si="27"/>
        <v>1.3595184223541956</v>
      </c>
      <c r="BL50">
        <f t="shared" si="28"/>
        <v>1.3867087908012796</v>
      </c>
      <c r="BM50">
        <f t="shared" si="29"/>
        <v>1.4144429666173053</v>
      </c>
      <c r="BN50">
        <f t="shared" si="30"/>
        <v>1.4427318259496513</v>
      </c>
      <c r="BO50">
        <f t="shared" si="31"/>
        <v>1.4715864624686443</v>
      </c>
      <c r="BP50">
        <f t="shared" si="32"/>
        <v>1.5010181917180172</v>
      </c>
      <c r="BQ50">
        <f t="shared" si="33"/>
        <v>1.5310385555523776</v>
      </c>
      <c r="BR50">
        <f t="shared" si="34"/>
        <v>1.5616593266634251</v>
      </c>
      <c r="BS50">
        <f t="shared" si="35"/>
        <v>1.5928925131966936</v>
      </c>
      <c r="BT50">
        <f t="shared" si="1"/>
        <v>1.6247503634606275</v>
      </c>
      <c r="BU50">
        <f t="shared" si="2"/>
        <v>1.65724537072984</v>
      </c>
      <c r="BV50">
        <f t="shared" si="3"/>
        <v>1.6903902781444369</v>
      </c>
      <c r="BW50">
        <f t="shared" si="4"/>
        <v>1.7241980837073256</v>
      </c>
      <c r="BX50">
        <f t="shared" si="5"/>
        <v>1.7586820453814722</v>
      </c>
      <c r="BY50">
        <f t="shared" si="6"/>
        <v>1.7938556862891017</v>
      </c>
      <c r="BZ50">
        <f t="shared" si="7"/>
        <v>1.8297328000148838</v>
      </c>
      <c r="CA50">
        <f t="shared" si="8"/>
        <v>1.8663274560151815</v>
      </c>
      <c r="CB50">
        <f t="shared" si="9"/>
        <v>1.9036540051354851</v>
      </c>
      <c r="CC50">
        <f t="shared" si="10"/>
        <v>1.9417270852381949</v>
      </c>
      <c r="CD50">
        <f t="shared" si="11"/>
        <v>1.9805616269429589</v>
      </c>
      <c r="CE50">
        <f t="shared" si="12"/>
        <v>2.0201728594818182</v>
      </c>
      <c r="CF50">
        <f t="shared" si="13"/>
        <v>2.0605763166714546</v>
      </c>
      <c r="CG50">
        <f t="shared" si="14"/>
        <v>2.1017878430048835</v>
      </c>
      <c r="CH50">
        <f t="shared" si="15"/>
        <v>2.1438235998649811</v>
      </c>
      <c r="CI50">
        <f t="shared" si="16"/>
        <v>2.1867000718622807</v>
      </c>
      <c r="CJ50">
        <f t="shared" si="17"/>
        <v>2.2304340732995263</v>
      </c>
      <c r="CK50">
        <f t="shared" si="18"/>
        <v>2.2750427547655168</v>
      </c>
      <c r="CL50">
        <f t="shared" si="19"/>
        <v>2.320543609860827</v>
      </c>
      <c r="CM50">
        <f t="shared" si="20"/>
        <v>2.3669544820580435</v>
      </c>
      <c r="CN50">
        <f t="shared" si="21"/>
        <v>2.4142935716992042</v>
      </c>
      <c r="CO50">
        <f t="shared" si="22"/>
        <v>2.4625794431331882</v>
      </c>
      <c r="CP50">
        <f t="shared" si="23"/>
        <v>2.5118310319958521</v>
      </c>
      <c r="CQ50">
        <f t="shared" si="24"/>
        <v>2.5620676526357693</v>
      </c>
      <c r="CR50">
        <f t="shared" si="25"/>
        <v>2.6133090056884849</v>
      </c>
    </row>
    <row r="51" spans="2:96" ht="15.95" customHeight="1">
      <c r="B51" t="str">
        <f>IF('Multi Appn'!AQ12="","",1)</f>
        <v/>
      </c>
      <c r="C51" s="652" t="s">
        <v>612</v>
      </c>
      <c r="D51" s="654" t="s">
        <v>102</v>
      </c>
      <c r="E51">
        <v>0.17864019902709843</v>
      </c>
      <c r="F51">
        <v>0.18775084917748044</v>
      </c>
      <c r="G51">
        <v>0.19601188654128959</v>
      </c>
      <c r="H51">
        <v>0.20640051652797792</v>
      </c>
      <c r="I51">
        <v>0.22497656301549596</v>
      </c>
      <c r="J51">
        <v>0.25669825840068089</v>
      </c>
      <c r="K51">
        <v>0.28621855811675917</v>
      </c>
      <c r="L51">
        <v>0.29194292927909432</v>
      </c>
      <c r="M51">
        <v>0.3100433908943982</v>
      </c>
      <c r="N51">
        <v>0.33546694894773887</v>
      </c>
      <c r="O51">
        <v>0.36834270994461737</v>
      </c>
      <c r="P51">
        <v>0.40480863822913443</v>
      </c>
      <c r="Q51">
        <v>0.44367026749913141</v>
      </c>
      <c r="R51">
        <v>0.47694553756156627</v>
      </c>
      <c r="S51">
        <v>0.49506946798890583</v>
      </c>
      <c r="T51">
        <v>0.51289196883650645</v>
      </c>
      <c r="U51">
        <v>0.52366270018207306</v>
      </c>
      <c r="V51">
        <v>0.53099397798462211</v>
      </c>
      <c r="W51">
        <v>0.53895888765439137</v>
      </c>
      <c r="X51">
        <v>0.55297181873340551</v>
      </c>
      <c r="Y51">
        <v>0.5712198887516079</v>
      </c>
      <c r="Z51">
        <v>0.57750330752787549</v>
      </c>
      <c r="AA51">
        <v>0.58674336044832143</v>
      </c>
      <c r="AB51">
        <v>0.6014119444595295</v>
      </c>
      <c r="AC51">
        <v>0.62065712668223449</v>
      </c>
      <c r="AD51">
        <v>0.64672472600288833</v>
      </c>
      <c r="AE51">
        <v>0.67194699031700089</v>
      </c>
      <c r="AF51">
        <v>0.68202619517175589</v>
      </c>
      <c r="AG51">
        <v>0.6881644309283016</v>
      </c>
      <c r="AH51">
        <v>0.69366974637572809</v>
      </c>
      <c r="AI51">
        <v>0.68742671865834648</v>
      </c>
      <c r="AJ51">
        <v>0.71011180037407196</v>
      </c>
      <c r="AK51">
        <v>0.71934325377893471</v>
      </c>
      <c r="AL51">
        <v>0.73157208909317661</v>
      </c>
      <c r="AM51">
        <v>0.75425082385506503</v>
      </c>
      <c r="AN51">
        <v>0.78215810433770239</v>
      </c>
      <c r="AO51">
        <v>0.81579090282422351</v>
      </c>
      <c r="AP51">
        <v>0.85576465706261029</v>
      </c>
      <c r="AQ51">
        <v>0.89855288991574078</v>
      </c>
      <c r="AR51">
        <v>0.94168342863169641</v>
      </c>
      <c r="AS51">
        <v>0.97181729834791064</v>
      </c>
      <c r="AT51">
        <v>1</v>
      </c>
      <c r="AU51">
        <v>1.0389999999999999</v>
      </c>
      <c r="AV51">
        <v>1.0701700000000001</v>
      </c>
      <c r="AW51">
        <v>1.09799442</v>
      </c>
      <c r="AX51">
        <v>1.1263226760360001</v>
      </c>
      <c r="AY51">
        <v>1.1455827937962155</v>
      </c>
      <c r="AZ51">
        <v>1.1611627197918442</v>
      </c>
      <c r="BA51">
        <v>1.1877533460750773</v>
      </c>
      <c r="BB51">
        <v>1.213883919688729</v>
      </c>
      <c r="BC51">
        <v>1.2381615980825036</v>
      </c>
      <c r="BD51">
        <v>1.2629248300441536</v>
      </c>
      <c r="BE51">
        <v>1.2881833266450369</v>
      </c>
      <c r="BF51">
        <v>1.3139469931779375</v>
      </c>
      <c r="BG51">
        <v>1.3402259330414963</v>
      </c>
      <c r="BH51">
        <v>1.3670304517023262</v>
      </c>
      <c r="BI51">
        <v>1.3943710607363728</v>
      </c>
      <c r="BJ51">
        <f t="shared" si="26"/>
        <v>1.4222584819511004</v>
      </c>
      <c r="BK51">
        <f t="shared" si="27"/>
        <v>1.4507036515901224</v>
      </c>
      <c r="BL51">
        <f t="shared" si="28"/>
        <v>1.4797177246219249</v>
      </c>
      <c r="BM51">
        <f t="shared" si="29"/>
        <v>1.5093120791143633</v>
      </c>
      <c r="BN51">
        <f t="shared" si="30"/>
        <v>1.5394983206966506</v>
      </c>
      <c r="BO51">
        <f t="shared" si="31"/>
        <v>1.5702882871105837</v>
      </c>
      <c r="BP51">
        <f t="shared" si="32"/>
        <v>1.6016940528527954</v>
      </c>
      <c r="BQ51">
        <f t="shared" si="33"/>
        <v>1.6337279339098514</v>
      </c>
      <c r="BR51">
        <f t="shared" si="34"/>
        <v>1.6664024925880485</v>
      </c>
      <c r="BS51">
        <f t="shared" si="35"/>
        <v>1.6997305424398095</v>
      </c>
      <c r="BT51">
        <f t="shared" si="1"/>
        <v>1.7337251532886058</v>
      </c>
      <c r="BU51">
        <f t="shared" si="2"/>
        <v>1.768399656354378</v>
      </c>
      <c r="BV51">
        <f t="shared" si="3"/>
        <v>1.8037676494814656</v>
      </c>
      <c r="BW51">
        <f t="shared" si="4"/>
        <v>1.839843002471095</v>
      </c>
      <c r="BX51">
        <f t="shared" si="5"/>
        <v>1.876639862520517</v>
      </c>
      <c r="BY51">
        <f t="shared" si="6"/>
        <v>1.9141726597709274</v>
      </c>
      <c r="BZ51">
        <f t="shared" si="7"/>
        <v>1.952456112966346</v>
      </c>
      <c r="CA51">
        <f t="shared" si="8"/>
        <v>1.991505235225673</v>
      </c>
      <c r="CB51">
        <f t="shared" si="9"/>
        <v>2.0313353399301866</v>
      </c>
      <c r="CC51">
        <f t="shared" si="10"/>
        <v>2.0719620467287903</v>
      </c>
      <c r="CD51">
        <f t="shared" si="11"/>
        <v>2.1134012876633661</v>
      </c>
      <c r="CE51">
        <f t="shared" si="12"/>
        <v>2.1556693134166336</v>
      </c>
      <c r="CF51">
        <f t="shared" si="13"/>
        <v>2.1987826996849664</v>
      </c>
      <c r="CG51">
        <f t="shared" si="14"/>
        <v>2.2427583536786657</v>
      </c>
      <c r="CH51">
        <f t="shared" si="15"/>
        <v>2.287613520752239</v>
      </c>
      <c r="CI51">
        <f t="shared" si="16"/>
        <v>2.3333657911672838</v>
      </c>
      <c r="CJ51">
        <f t="shared" si="17"/>
        <v>2.3800331069906298</v>
      </c>
      <c r="CK51">
        <f t="shared" si="18"/>
        <v>2.4276337691304426</v>
      </c>
      <c r="CL51">
        <f t="shared" si="19"/>
        <v>2.4761864445130515</v>
      </c>
      <c r="CM51">
        <f t="shared" si="20"/>
        <v>2.5257101734033127</v>
      </c>
      <c r="CN51">
        <f t="shared" si="21"/>
        <v>2.5762243768713788</v>
      </c>
      <c r="CO51">
        <f t="shared" si="22"/>
        <v>2.6277488644088063</v>
      </c>
      <c r="CP51">
        <f t="shared" si="23"/>
        <v>2.6803038416969827</v>
      </c>
      <c r="CQ51">
        <f t="shared" si="24"/>
        <v>2.7339099185309226</v>
      </c>
      <c r="CR51">
        <f t="shared" si="25"/>
        <v>2.7885881169015412</v>
      </c>
    </row>
    <row r="52" spans="2:96" ht="15.95" customHeight="1">
      <c r="B52" t="str">
        <f>IF('Multi Appn'!AR12="","",1)</f>
        <v/>
      </c>
      <c r="C52" s="652" t="s">
        <v>163</v>
      </c>
      <c r="D52" s="654" t="s">
        <v>68</v>
      </c>
      <c r="E52">
        <v>0.19152097949679342</v>
      </c>
      <c r="F52">
        <v>0.20023518406389754</v>
      </c>
      <c r="G52">
        <v>0.20790419161354481</v>
      </c>
      <c r="H52">
        <v>0.21655300598466828</v>
      </c>
      <c r="I52">
        <v>0.22904811442998363</v>
      </c>
      <c r="J52">
        <v>0.24922725331126525</v>
      </c>
      <c r="K52">
        <v>0.26565132930447766</v>
      </c>
      <c r="L52">
        <v>0.27510851662771707</v>
      </c>
      <c r="M52">
        <v>0.28550761855624479</v>
      </c>
      <c r="N52">
        <v>0.30492213661806944</v>
      </c>
      <c r="O52">
        <v>0.33151134693116513</v>
      </c>
      <c r="P52">
        <v>0.3706296858690426</v>
      </c>
      <c r="Q52">
        <v>0.41362272942985157</v>
      </c>
      <c r="R52">
        <v>0.47277077973832038</v>
      </c>
      <c r="S52">
        <v>0.51532014991476927</v>
      </c>
      <c r="T52">
        <v>0.5565457619079508</v>
      </c>
      <c r="U52">
        <v>0.57546831781282115</v>
      </c>
      <c r="V52">
        <v>0.59158143071158009</v>
      </c>
      <c r="W52">
        <v>0.60755412934079278</v>
      </c>
      <c r="X52">
        <v>0.62578075322101656</v>
      </c>
      <c r="Y52">
        <v>0.65206354485629925</v>
      </c>
      <c r="Z52">
        <v>0.67814608665055121</v>
      </c>
      <c r="AA52">
        <v>0.70730636837652494</v>
      </c>
      <c r="AB52">
        <v>0.72711094669106768</v>
      </c>
      <c r="AC52">
        <v>0.74674294225172644</v>
      </c>
      <c r="AD52">
        <v>0.76167780109676098</v>
      </c>
      <c r="AE52">
        <v>0.77614967931759937</v>
      </c>
      <c r="AF52">
        <v>0.79167267290395127</v>
      </c>
      <c r="AG52">
        <v>0.8059227810162225</v>
      </c>
      <c r="AH52">
        <v>0.81156424048333597</v>
      </c>
      <c r="AI52">
        <v>0.8180567544072026</v>
      </c>
      <c r="AJ52">
        <v>0.82950954896890361</v>
      </c>
      <c r="AK52">
        <v>0.84444072085034383</v>
      </c>
      <c r="AL52">
        <v>0.85119624661714655</v>
      </c>
      <c r="AM52">
        <v>0.85970820908331802</v>
      </c>
      <c r="AN52">
        <v>0.87690237326498444</v>
      </c>
      <c r="AO52">
        <v>0.90145563971640397</v>
      </c>
      <c r="AP52">
        <v>0.92940076454761256</v>
      </c>
      <c r="AQ52">
        <v>0.95449458519039809</v>
      </c>
      <c r="AR52">
        <v>0.9774024552349676</v>
      </c>
      <c r="AS52">
        <v>0.99206349206349209</v>
      </c>
      <c r="AT52">
        <v>1</v>
      </c>
      <c r="AU52">
        <v>1.02</v>
      </c>
      <c r="AV52">
        <v>1.0383599999999999</v>
      </c>
      <c r="AW52">
        <v>1.0539353999999999</v>
      </c>
      <c r="AX52">
        <v>1.0697444309999999</v>
      </c>
      <c r="AY52">
        <v>1.0815116197409997</v>
      </c>
      <c r="AZ52">
        <v>1.0944897591778917</v>
      </c>
      <c r="BA52">
        <v>1.1130960850839158</v>
      </c>
      <c r="BB52">
        <v>1.137584198955762</v>
      </c>
      <c r="BC52">
        <v>1.1603358829348773</v>
      </c>
      <c r="BD52">
        <v>1.183542600593575</v>
      </c>
      <c r="BE52">
        <v>1.2072134526054463</v>
      </c>
      <c r="BF52">
        <v>1.2313577216575553</v>
      </c>
      <c r="BG52">
        <v>1.2559848760907064</v>
      </c>
      <c r="BH52">
        <v>1.2811045736125206</v>
      </c>
      <c r="BI52">
        <v>1.3067266650847711</v>
      </c>
      <c r="BJ52">
        <f t="shared" si="26"/>
        <v>1.3328611983864664</v>
      </c>
      <c r="BK52">
        <f t="shared" si="27"/>
        <v>1.3595184223541958</v>
      </c>
      <c r="BL52">
        <f t="shared" si="28"/>
        <v>1.3867087908012798</v>
      </c>
      <c r="BM52">
        <f t="shared" si="29"/>
        <v>1.4144429666173055</v>
      </c>
      <c r="BN52">
        <f t="shared" si="30"/>
        <v>1.4427318259496515</v>
      </c>
      <c r="BO52">
        <f t="shared" si="31"/>
        <v>1.4715864624686446</v>
      </c>
      <c r="BP52">
        <f t="shared" si="32"/>
        <v>1.5010181917180174</v>
      </c>
      <c r="BQ52">
        <f t="shared" si="33"/>
        <v>1.5310385555523778</v>
      </c>
      <c r="BR52">
        <f t="shared" si="34"/>
        <v>1.5616593266634253</v>
      </c>
      <c r="BS52">
        <f t="shared" si="35"/>
        <v>1.5928925131966938</v>
      </c>
      <c r="BT52">
        <f t="shared" si="1"/>
        <v>1.6247503634606277</v>
      </c>
      <c r="BU52">
        <f t="shared" si="2"/>
        <v>1.6572453707298402</v>
      </c>
      <c r="BV52">
        <f t="shared" si="3"/>
        <v>1.6903902781444371</v>
      </c>
      <c r="BW52">
        <f t="shared" si="4"/>
        <v>1.7241980837073259</v>
      </c>
      <c r="BX52">
        <f t="shared" si="5"/>
        <v>1.7586820453814724</v>
      </c>
      <c r="BY52">
        <f t="shared" si="6"/>
        <v>1.793855686289102</v>
      </c>
      <c r="BZ52">
        <f t="shared" si="7"/>
        <v>1.829732800014884</v>
      </c>
      <c r="CA52">
        <f t="shared" si="8"/>
        <v>1.8663274560151817</v>
      </c>
      <c r="CB52">
        <f t="shared" si="9"/>
        <v>1.9036540051354853</v>
      </c>
      <c r="CC52">
        <f t="shared" si="10"/>
        <v>1.9417270852381951</v>
      </c>
      <c r="CD52">
        <f t="shared" si="11"/>
        <v>1.9805616269429591</v>
      </c>
      <c r="CE52">
        <f t="shared" si="12"/>
        <v>2.0201728594818182</v>
      </c>
      <c r="CF52">
        <f t="shared" si="13"/>
        <v>2.0605763166714546</v>
      </c>
      <c r="CG52">
        <f t="shared" si="14"/>
        <v>2.1017878430048835</v>
      </c>
      <c r="CH52">
        <f t="shared" si="15"/>
        <v>2.1438235998649811</v>
      </c>
      <c r="CI52">
        <f t="shared" si="16"/>
        <v>2.1867000718622807</v>
      </c>
      <c r="CJ52">
        <f t="shared" si="17"/>
        <v>2.2304340732995263</v>
      </c>
      <c r="CK52">
        <f t="shared" si="18"/>
        <v>2.2750427547655168</v>
      </c>
      <c r="CL52">
        <f t="shared" si="19"/>
        <v>2.320543609860827</v>
      </c>
      <c r="CM52">
        <f t="shared" si="20"/>
        <v>2.3669544820580435</v>
      </c>
      <c r="CN52">
        <f t="shared" si="21"/>
        <v>2.4142935716992042</v>
      </c>
      <c r="CO52">
        <f t="shared" si="22"/>
        <v>2.4625794431331882</v>
      </c>
      <c r="CP52">
        <f t="shared" si="23"/>
        <v>2.5118310319958521</v>
      </c>
      <c r="CQ52">
        <f t="shared" si="24"/>
        <v>2.5620676526357693</v>
      </c>
      <c r="CR52">
        <f t="shared" si="25"/>
        <v>2.6133090056884849</v>
      </c>
    </row>
    <row r="53" spans="2:96">
      <c r="D53" s="117"/>
    </row>
    <row r="54" spans="2:96">
      <c r="D54" s="117"/>
    </row>
    <row r="55" spans="2:96">
      <c r="D55" s="117"/>
    </row>
    <row r="56" spans="2:96">
      <c r="D56" s="117"/>
    </row>
    <row r="57" spans="2:96">
      <c r="D57" s="117"/>
    </row>
    <row r="58" spans="2:96">
      <c r="D58" s="117"/>
    </row>
    <row r="59" spans="2:96">
      <c r="D59" s="117"/>
    </row>
    <row r="60" spans="2:96">
      <c r="D60" s="117"/>
    </row>
    <row r="61" spans="2:96">
      <c r="D61" s="117"/>
    </row>
    <row r="62" spans="2:96">
      <c r="D62" s="117"/>
    </row>
    <row r="63" spans="2:96">
      <c r="D63" s="117"/>
    </row>
    <row r="64" spans="2:96">
      <c r="D64" s="117"/>
    </row>
    <row r="65" spans="2:96">
      <c r="B65" t="s">
        <v>711</v>
      </c>
      <c r="C65" s="650" t="s">
        <v>290</v>
      </c>
      <c r="D65" s="650" t="s">
        <v>712</v>
      </c>
      <c r="E65" s="651">
        <v>1970</v>
      </c>
      <c r="F65" s="651">
        <v>1971</v>
      </c>
      <c r="G65" s="651">
        <v>1972</v>
      </c>
      <c r="H65" s="651">
        <v>1973</v>
      </c>
      <c r="I65" s="651">
        <v>1974</v>
      </c>
      <c r="J65" s="651">
        <v>1975</v>
      </c>
      <c r="K65" s="651">
        <v>1976</v>
      </c>
      <c r="L65" s="651" t="s">
        <v>1</v>
      </c>
      <c r="M65" s="651">
        <v>1977</v>
      </c>
      <c r="N65" s="651">
        <v>1978</v>
      </c>
      <c r="O65" s="651">
        <v>1979</v>
      </c>
      <c r="P65" s="651">
        <v>1980</v>
      </c>
      <c r="Q65" s="651">
        <v>1981</v>
      </c>
      <c r="R65" s="651">
        <v>1982</v>
      </c>
      <c r="S65" s="651">
        <v>1983</v>
      </c>
      <c r="T65" s="651">
        <v>1984</v>
      </c>
      <c r="U65" s="651">
        <v>1985</v>
      </c>
      <c r="V65" s="651">
        <v>1986</v>
      </c>
      <c r="W65" s="651">
        <v>1987</v>
      </c>
      <c r="X65" s="651">
        <v>1988</v>
      </c>
      <c r="Y65" s="651">
        <v>1989</v>
      </c>
      <c r="Z65" s="651">
        <v>1990</v>
      </c>
      <c r="AA65" s="651">
        <v>1991</v>
      </c>
      <c r="AB65" s="651">
        <v>1992</v>
      </c>
      <c r="AC65" s="651">
        <v>1993</v>
      </c>
      <c r="AD65" s="651">
        <v>1994</v>
      </c>
      <c r="AE65" s="651">
        <v>1995</v>
      </c>
      <c r="AF65" s="651">
        <v>1996</v>
      </c>
      <c r="AG65" s="651">
        <v>1997</v>
      </c>
      <c r="AH65" s="651">
        <v>1998</v>
      </c>
      <c r="AI65" s="651">
        <v>1999</v>
      </c>
      <c r="AJ65" s="651">
        <v>2000</v>
      </c>
      <c r="AK65" s="651">
        <v>2001</v>
      </c>
      <c r="AL65" s="651">
        <v>2002</v>
      </c>
      <c r="AM65" s="651">
        <v>2003</v>
      </c>
      <c r="AN65" s="651">
        <v>2004</v>
      </c>
      <c r="AO65" s="651">
        <v>2005</v>
      </c>
      <c r="AP65" s="651">
        <v>2006</v>
      </c>
      <c r="AQ65" s="651">
        <v>2007</v>
      </c>
      <c r="AR65" s="651">
        <v>2008</v>
      </c>
      <c r="AS65" s="651">
        <v>2009</v>
      </c>
      <c r="AT65" s="651">
        <v>2010</v>
      </c>
      <c r="AU65" s="651">
        <v>2011</v>
      </c>
      <c r="AV65" s="651">
        <v>2012</v>
      </c>
      <c r="AW65" s="651">
        <v>2013</v>
      </c>
      <c r="AX65" s="651">
        <v>2014</v>
      </c>
      <c r="AY65" s="651">
        <v>2015</v>
      </c>
      <c r="AZ65" s="651">
        <v>2016</v>
      </c>
      <c r="BA65" s="651">
        <v>2017</v>
      </c>
      <c r="BB65" s="651">
        <v>2018</v>
      </c>
      <c r="BC65" s="651">
        <v>2019</v>
      </c>
      <c r="BD65" s="651">
        <v>2020</v>
      </c>
      <c r="BE65" s="651">
        <v>2021</v>
      </c>
      <c r="BF65" s="651">
        <v>2022</v>
      </c>
      <c r="BG65" s="651">
        <v>2023</v>
      </c>
      <c r="BH65" s="651">
        <v>2024</v>
      </c>
      <c r="BI65" s="651">
        <v>2025</v>
      </c>
      <c r="BJ65" s="651">
        <v>2026</v>
      </c>
      <c r="BK65" s="651">
        <v>2027</v>
      </c>
      <c r="BL65" s="651">
        <v>2028</v>
      </c>
      <c r="BM65" s="651">
        <v>2029</v>
      </c>
      <c r="BN65" s="651">
        <v>2030</v>
      </c>
      <c r="BO65" s="651">
        <v>2031</v>
      </c>
      <c r="BP65" s="651">
        <v>2032</v>
      </c>
      <c r="BQ65" s="651">
        <v>2033</v>
      </c>
      <c r="BR65" s="651">
        <v>2034</v>
      </c>
      <c r="BS65" s="651">
        <v>2035</v>
      </c>
      <c r="BT65" s="651">
        <v>2036</v>
      </c>
      <c r="BU65" s="651">
        <v>2037</v>
      </c>
      <c r="BV65" s="651">
        <v>2038</v>
      </c>
      <c r="BW65" s="651">
        <v>2039</v>
      </c>
      <c r="BX65" s="651">
        <v>2040</v>
      </c>
      <c r="BY65" s="651">
        <v>2041</v>
      </c>
      <c r="BZ65" s="651">
        <v>2042</v>
      </c>
      <c r="CA65" s="651">
        <v>2043</v>
      </c>
      <c r="CB65" s="651">
        <v>2044</v>
      </c>
      <c r="CC65" s="651">
        <v>2045</v>
      </c>
      <c r="CD65" s="651">
        <v>2046</v>
      </c>
      <c r="CE65" s="651">
        <v>2047</v>
      </c>
      <c r="CF65" s="651">
        <v>2048</v>
      </c>
      <c r="CG65" s="651">
        <v>2049</v>
      </c>
      <c r="CH65" s="651">
        <v>2050</v>
      </c>
      <c r="CI65" s="651">
        <v>2051</v>
      </c>
      <c r="CJ65" s="651">
        <v>2052</v>
      </c>
      <c r="CK65" s="651">
        <v>2053</v>
      </c>
      <c r="CL65" s="651">
        <v>2054</v>
      </c>
      <c r="CM65" s="651">
        <v>2055</v>
      </c>
      <c r="CN65" s="651">
        <v>2056</v>
      </c>
      <c r="CO65" s="651">
        <v>2057</v>
      </c>
      <c r="CP65" s="651">
        <v>2058</v>
      </c>
      <c r="CQ65" s="651">
        <v>2059</v>
      </c>
      <c r="CR65" s="651">
        <v>2060</v>
      </c>
    </row>
    <row r="66" spans="2:96">
      <c r="C66" s="652"/>
      <c r="D66" s="653"/>
    </row>
    <row r="67" spans="2:96">
      <c r="C67" s="652"/>
      <c r="D67" s="654"/>
    </row>
    <row r="68" spans="2:96">
      <c r="C68" s="652"/>
      <c r="D68" s="654"/>
    </row>
    <row r="69" spans="2:96">
      <c r="C69" s="652"/>
      <c r="D69" s="654"/>
    </row>
    <row r="70" spans="2:96" s="134" customFormat="1">
      <c r="B70"/>
      <c r="C70" s="652"/>
      <c r="D70" s="654"/>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row>
    <row r="71" spans="2:96" s="134" customFormat="1">
      <c r="B71"/>
      <c r="C71" s="652"/>
      <c r="D71" s="654"/>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row>
    <row r="72" spans="2:96" s="134" customFormat="1">
      <c r="B72"/>
      <c r="C72" s="652"/>
      <c r="D72" s="654"/>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row>
    <row r="73" spans="2:96" s="134" customFormat="1">
      <c r="B73"/>
      <c r="C73" s="652"/>
      <c r="D73" s="654"/>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row>
    <row r="74" spans="2:96" s="134" customFormat="1">
      <c r="B74"/>
      <c r="C74" s="652"/>
      <c r="D74" s="65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row>
    <row r="75" spans="2:96" s="134" customFormat="1">
      <c r="B75"/>
      <c r="C75" s="652"/>
      <c r="D75" s="654"/>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row>
    <row r="76" spans="2:96" s="134" customFormat="1">
      <c r="B76"/>
      <c r="C76" s="652"/>
      <c r="D76" s="654"/>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row>
    <row r="77" spans="2:96" s="134" customFormat="1">
      <c r="B77"/>
      <c r="C77" s="652"/>
      <c r="D77" s="654"/>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row>
    <row r="78" spans="2:96" s="134" customFormat="1">
      <c r="B78"/>
      <c r="C78" s="652"/>
      <c r="D78" s="654"/>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row>
    <row r="79" spans="2:96" s="134" customFormat="1">
      <c r="B79"/>
      <c r="C79" s="652"/>
      <c r="D79" s="654"/>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row>
    <row r="80" spans="2:96" s="134" customFormat="1">
      <c r="B80"/>
      <c r="C80" s="652"/>
      <c r="D80" s="654"/>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row>
    <row r="81" spans="2:96" s="134" customFormat="1">
      <c r="B81"/>
      <c r="C81" s="652"/>
      <c r="D81" s="654"/>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row>
    <row r="82" spans="2:96" s="134" customFormat="1">
      <c r="B82"/>
      <c r="C82" s="652"/>
      <c r="D82" s="654"/>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row>
    <row r="83" spans="2:96" s="134" customFormat="1">
      <c r="B83"/>
      <c r="C83" s="652"/>
      <c r="D83" s="654"/>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row>
    <row r="84" spans="2:96" s="134" customFormat="1">
      <c r="B84"/>
      <c r="C84" s="652"/>
      <c r="D84" s="65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row>
    <row r="85" spans="2:96" s="134" customFormat="1">
      <c r="B85"/>
      <c r="C85" s="652"/>
      <c r="D85" s="654"/>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row>
    <row r="86" spans="2:96" s="134" customFormat="1">
      <c r="B86"/>
      <c r="C86" s="652"/>
      <c r="D86" s="654"/>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row>
    <row r="87" spans="2:96" s="134" customFormat="1">
      <c r="B87"/>
      <c r="C87" s="652"/>
      <c r="D87" s="654"/>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row>
    <row r="88" spans="2:96" s="134" customFormat="1">
      <c r="B88"/>
      <c r="C88" s="652"/>
      <c r="D88" s="654"/>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row>
    <row r="89" spans="2:96" s="134" customFormat="1">
      <c r="B89"/>
      <c r="C89" s="652"/>
      <c r="D89" s="654"/>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row>
    <row r="90" spans="2:96" s="134" customFormat="1">
      <c r="B90"/>
      <c r="C90" s="652"/>
      <c r="D90" s="654"/>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row>
    <row r="91" spans="2:96" s="134" customFormat="1">
      <c r="B91"/>
      <c r="C91" s="652"/>
      <c r="D91" s="654"/>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row>
    <row r="92" spans="2:96" s="134" customFormat="1">
      <c r="B92"/>
      <c r="C92" s="652"/>
      <c r="D92" s="654"/>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row>
    <row r="93" spans="2:96" s="134" customFormat="1">
      <c r="B93"/>
      <c r="C93" s="652"/>
      <c r="D93" s="654"/>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row>
    <row r="94" spans="2:96" s="134" customFormat="1">
      <c r="B94"/>
      <c r="C94" s="652"/>
      <c r="D94" s="65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row>
    <row r="95" spans="2:96" s="134" customFormat="1">
      <c r="B95"/>
      <c r="C95" s="652"/>
      <c r="D95" s="654"/>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row>
    <row r="96" spans="2:96" s="134" customFormat="1">
      <c r="B96"/>
      <c r="C96" s="652"/>
      <c r="D96" s="654"/>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row>
    <row r="97" spans="2:96" s="134" customFormat="1">
      <c r="B97"/>
      <c r="C97" s="652"/>
      <c r="D97" s="654"/>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row>
    <row r="98" spans="2:96" s="134" customFormat="1">
      <c r="B98"/>
      <c r="C98" s="652"/>
      <c r="D98" s="654"/>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row>
    <row r="99" spans="2:96" s="134" customFormat="1">
      <c r="B99"/>
      <c r="C99" s="652"/>
      <c r="D99" s="654"/>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row>
    <row r="100" spans="2:96" s="134" customFormat="1">
      <c r="B100"/>
      <c r="C100" s="652"/>
      <c r="D100" s="654"/>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row>
    <row r="101" spans="2:96" s="134" customFormat="1">
      <c r="B101"/>
      <c r="C101" s="652"/>
      <c r="D101" s="654"/>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row>
    <row r="102" spans="2:96" s="134" customFormat="1">
      <c r="B102"/>
      <c r="C102" s="652"/>
      <c r="D102" s="654"/>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row>
    <row r="103" spans="2:96" s="134" customFormat="1">
      <c r="B103"/>
      <c r="C103" s="652"/>
      <c r="D103" s="654"/>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row>
    <row r="104" spans="2:96" s="134" customFormat="1">
      <c r="B104"/>
      <c r="C104" s="652"/>
      <c r="D104" s="65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row>
    <row r="105" spans="2:96" s="134" customFormat="1">
      <c r="B105"/>
      <c r="C105" s="652"/>
      <c r="D105" s="654"/>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row>
    <row r="106" spans="2:96" s="134" customFormat="1">
      <c r="B106"/>
      <c r="C106" s="652"/>
      <c r="D106" s="654"/>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row>
    <row r="107" spans="2:96" s="134" customFormat="1">
      <c r="B107"/>
      <c r="C107" s="652"/>
      <c r="D107" s="654"/>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row>
    <row r="108" spans="2:96" s="134" customFormat="1">
      <c r="B108"/>
      <c r="C108" s="652"/>
      <c r="D108" s="654"/>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row>
    <row r="109" spans="2:96">
      <c r="D109" s="117"/>
    </row>
    <row r="110" spans="2:96">
      <c r="D110" s="117"/>
    </row>
    <row r="111" spans="2:96">
      <c r="D111" s="117"/>
    </row>
    <row r="112" spans="2:96" s="649" customFormat="1">
      <c r="D112" s="521" t="s">
        <v>158</v>
      </c>
    </row>
    <row r="113" spans="4:4" s="649" customFormat="1">
      <c r="D113" s="134" t="s">
        <v>298</v>
      </c>
    </row>
    <row r="114" spans="4:4" s="649" customFormat="1">
      <c r="D114" s="134" t="s">
        <v>262</v>
      </c>
    </row>
    <row r="115" spans="4:4" s="649" customFormat="1">
      <c r="D115" s="134" t="s">
        <v>720</v>
      </c>
    </row>
    <row r="116" spans="4:4" s="649" customFormat="1">
      <c r="D116" s="163" t="s">
        <v>294</v>
      </c>
    </row>
    <row r="117" spans="4:4" s="649" customFormat="1">
      <c r="D117" s="134" t="s">
        <v>199</v>
      </c>
    </row>
    <row r="118" spans="4:4" s="649" customFormat="1">
      <c r="D118" s="134" t="s">
        <v>200</v>
      </c>
    </row>
    <row r="119" spans="4:4" s="649" customFormat="1">
      <c r="D119" s="655" t="s">
        <v>201</v>
      </c>
    </row>
    <row r="120" spans="4:4" s="649" customFormat="1">
      <c r="D120" s="521" t="s">
        <v>715</v>
      </c>
    </row>
    <row r="121" spans="4:4" s="649" customFormat="1">
      <c r="D121" s="134" t="s">
        <v>717</v>
      </c>
    </row>
    <row r="122" spans="4:4" s="649" customFormat="1">
      <c r="D122" s="655" t="s">
        <v>181</v>
      </c>
    </row>
    <row r="123" spans="4:4" s="649" customFormat="1">
      <c r="D123" s="656" t="s">
        <v>307</v>
      </c>
    </row>
    <row r="124" spans="4:4" s="649" customFormat="1">
      <c r="D124" s="134" t="s">
        <v>159</v>
      </c>
    </row>
    <row r="125" spans="4:4" s="649" customFormat="1">
      <c r="D125" s="134" t="s">
        <v>160</v>
      </c>
    </row>
    <row r="126" spans="4:4" s="649" customFormat="1">
      <c r="D126" s="655" t="s">
        <v>180</v>
      </c>
    </row>
    <row r="127" spans="4:4" s="649" customFormat="1">
      <c r="D127" s="134" t="s">
        <v>161</v>
      </c>
    </row>
    <row r="128" spans="4:4" s="649" customFormat="1">
      <c r="D128" s="655" t="s">
        <v>182</v>
      </c>
    </row>
    <row r="129" spans="4:4" s="649" customFormat="1">
      <c r="D129" s="134" t="s">
        <v>162</v>
      </c>
    </row>
    <row r="130" spans="4:4" s="649" customFormat="1">
      <c r="D130" s="134" t="s">
        <v>198</v>
      </c>
    </row>
    <row r="131" spans="4:4" s="649" customFormat="1">
      <c r="D131" s="134" t="s">
        <v>719</v>
      </c>
    </row>
    <row r="132" spans="4:4" s="649" customFormat="1">
      <c r="D132" s="163" t="s">
        <v>232</v>
      </c>
    </row>
    <row r="133" spans="4:4" s="649" customFormat="1">
      <c r="D133" s="655" t="s">
        <v>178</v>
      </c>
    </row>
    <row r="134" spans="4:4" s="649" customFormat="1">
      <c r="D134" s="134" t="s">
        <v>179</v>
      </c>
    </row>
    <row r="135" spans="4:4" s="649" customFormat="1">
      <c r="D135" s="655" t="s">
        <v>183</v>
      </c>
    </row>
    <row r="136" spans="4:4" s="649" customFormat="1">
      <c r="D136" s="655" t="s">
        <v>169</v>
      </c>
    </row>
    <row r="137" spans="4:4" s="649" customFormat="1">
      <c r="D137" s="134" t="s">
        <v>170</v>
      </c>
    </row>
    <row r="138" spans="4:4" s="649" customFormat="1">
      <c r="D138" s="655" t="s">
        <v>171</v>
      </c>
    </row>
    <row r="139" spans="4:4" s="649" customFormat="1">
      <c r="D139" s="655" t="s">
        <v>172</v>
      </c>
    </row>
    <row r="140" spans="4:4" s="649" customFormat="1">
      <c r="D140" s="134" t="s">
        <v>173</v>
      </c>
    </row>
    <row r="141" spans="4:4" s="649" customFormat="1">
      <c r="D141" s="134" t="s">
        <v>166</v>
      </c>
    </row>
    <row r="142" spans="4:4" s="649" customFormat="1">
      <c r="D142" s="134" t="s">
        <v>167</v>
      </c>
    </row>
    <row r="143" spans="4:4" s="649" customFormat="1">
      <c r="D143" s="134" t="s">
        <v>168</v>
      </c>
    </row>
    <row r="144" spans="4:4" s="649" customFormat="1">
      <c r="D144" s="163" t="s">
        <v>234</v>
      </c>
    </row>
    <row r="145" spans="4:4" s="649" customFormat="1">
      <c r="D145" s="134" t="s">
        <v>174</v>
      </c>
    </row>
    <row r="146" spans="4:4" s="649" customFormat="1">
      <c r="D146" s="657" t="s">
        <v>305</v>
      </c>
    </row>
    <row r="147" spans="4:4" s="649" customFormat="1">
      <c r="D147" s="134" t="s">
        <v>165</v>
      </c>
    </row>
    <row r="148" spans="4:4" s="649" customFormat="1">
      <c r="D148" s="655" t="s">
        <v>175</v>
      </c>
    </row>
    <row r="149" spans="4:4" s="649" customFormat="1">
      <c r="D149" s="134" t="s">
        <v>297</v>
      </c>
    </row>
    <row r="150" spans="4:4" s="649" customFormat="1">
      <c r="D150" s="655" t="s">
        <v>176</v>
      </c>
    </row>
    <row r="151" spans="4:4" s="649" customFormat="1">
      <c r="D151" s="134" t="s">
        <v>177</v>
      </c>
    </row>
    <row r="152" spans="4:4" s="649" customFormat="1">
      <c r="D152" s="134" t="s">
        <v>164</v>
      </c>
    </row>
    <row r="153" spans="4:4" s="649" customFormat="1">
      <c r="D153" s="521" t="s">
        <v>612</v>
      </c>
    </row>
    <row r="154" spans="4:4" s="649" customFormat="1">
      <c r="D154" s="134" t="s">
        <v>163</v>
      </c>
    </row>
    <row r="155" spans="4:4">
      <c r="D155" s="117"/>
    </row>
    <row r="156" spans="4:4">
      <c r="D156" s="117"/>
    </row>
    <row r="157" spans="4:4">
      <c r="D157" s="117"/>
    </row>
    <row r="158" spans="4:4">
      <c r="D158" s="117"/>
    </row>
    <row r="159" spans="4:4">
      <c r="D159" s="117"/>
    </row>
    <row r="160" spans="4:4">
      <c r="D160" s="117"/>
    </row>
    <row r="161" spans="4:4">
      <c r="D161" s="117"/>
    </row>
    <row r="162" spans="4:4">
      <c r="D162" s="117"/>
    </row>
    <row r="163" spans="4:4">
      <c r="D163" s="117"/>
    </row>
    <row r="164" spans="4:4">
      <c r="D164" s="117"/>
    </row>
    <row r="165" spans="4:4">
      <c r="D165" s="117"/>
    </row>
    <row r="166" spans="4:4">
      <c r="D166" s="117"/>
    </row>
    <row r="167" spans="4:4">
      <c r="D167" s="117"/>
    </row>
    <row r="168" spans="4:4">
      <c r="D168" s="117"/>
    </row>
    <row r="169" spans="4:4">
      <c r="D169" s="117"/>
    </row>
    <row r="170" spans="4:4">
      <c r="D170" s="117"/>
    </row>
    <row r="171" spans="4:4">
      <c r="D171" s="117"/>
    </row>
    <row r="172" spans="4:4">
      <c r="D172" s="117"/>
    </row>
    <row r="173" spans="4:4">
      <c r="D173" s="117"/>
    </row>
    <row r="174" spans="4:4">
      <c r="D174" s="117"/>
    </row>
    <row r="175" spans="4:4">
      <c r="D175" s="117"/>
    </row>
    <row r="176" spans="4:4">
      <c r="D176" s="117"/>
    </row>
    <row r="177" spans="4:4">
      <c r="D177" s="117"/>
    </row>
    <row r="178" spans="4:4">
      <c r="D178" s="117"/>
    </row>
    <row r="179" spans="4:4">
      <c r="D179" s="117"/>
    </row>
    <row r="180" spans="4:4">
      <c r="D180" s="117"/>
    </row>
    <row r="181" spans="4:4">
      <c r="D181" s="117"/>
    </row>
    <row r="182" spans="4:4">
      <c r="D182" s="117"/>
    </row>
    <row r="183" spans="4:4">
      <c r="D183" s="117"/>
    </row>
    <row r="184" spans="4:4">
      <c r="D184" s="117"/>
    </row>
    <row r="185" spans="4:4">
      <c r="D185" s="117"/>
    </row>
    <row r="186" spans="4:4">
      <c r="D186" s="117"/>
    </row>
    <row r="187" spans="4:4">
      <c r="D187" s="117"/>
    </row>
    <row r="188" spans="4:4">
      <c r="D188" s="117"/>
    </row>
    <row r="189" spans="4:4">
      <c r="D189" s="117"/>
    </row>
    <row r="190" spans="4:4">
      <c r="D190" s="117"/>
    </row>
    <row r="191" spans="4:4">
      <c r="D191" s="117"/>
    </row>
    <row r="192" spans="4:4">
      <c r="D192" s="117"/>
    </row>
    <row r="193" spans="4:4">
      <c r="D193" s="117"/>
    </row>
    <row r="194" spans="4:4">
      <c r="D194" s="117"/>
    </row>
    <row r="195" spans="4:4">
      <c r="D195" s="117"/>
    </row>
    <row r="196" spans="4:4">
      <c r="D196" s="117"/>
    </row>
    <row r="197" spans="4:4">
      <c r="D197" s="117"/>
    </row>
    <row r="198" spans="4:4">
      <c r="D198" s="117"/>
    </row>
    <row r="199" spans="4:4">
      <c r="D199" s="117"/>
    </row>
    <row r="200" spans="4:4">
      <c r="D200" s="117"/>
    </row>
    <row r="201" spans="4:4">
      <c r="D201" s="117"/>
    </row>
    <row r="202" spans="4:4">
      <c r="D202" s="117"/>
    </row>
    <row r="203" spans="4:4">
      <c r="D203" s="117"/>
    </row>
    <row r="204" spans="4:4">
      <c r="D204" s="117"/>
    </row>
    <row r="205" spans="4:4">
      <c r="D205" s="117"/>
    </row>
    <row r="206" spans="4:4">
      <c r="D206" s="117"/>
    </row>
    <row r="207" spans="4:4">
      <c r="D207" s="117"/>
    </row>
    <row r="208" spans="4:4">
      <c r="D208" s="117"/>
    </row>
    <row r="209" spans="4:4">
      <c r="D209" s="117"/>
    </row>
    <row r="210" spans="4:4">
      <c r="D210" s="117"/>
    </row>
    <row r="211" spans="4:4">
      <c r="D211" s="117"/>
    </row>
    <row r="212" spans="4:4">
      <c r="D212" s="117"/>
    </row>
    <row r="213" spans="4:4">
      <c r="D213" s="117"/>
    </row>
    <row r="214" spans="4:4">
      <c r="D214" s="117"/>
    </row>
    <row r="215" spans="4:4">
      <c r="D215" s="117"/>
    </row>
    <row r="216" spans="4:4">
      <c r="D216" s="117"/>
    </row>
    <row r="217" spans="4:4">
      <c r="D217" s="117"/>
    </row>
    <row r="218" spans="4:4">
      <c r="D218" s="117"/>
    </row>
    <row r="219" spans="4:4">
      <c r="D219" s="117"/>
    </row>
    <row r="220" spans="4:4">
      <c r="D220" s="117"/>
    </row>
    <row r="221" spans="4:4">
      <c r="D221" s="117"/>
    </row>
    <row r="222" spans="4:4">
      <c r="D222" s="117"/>
    </row>
    <row r="223" spans="4:4">
      <c r="D223" s="117"/>
    </row>
    <row r="224" spans="4:4">
      <c r="D224" s="117"/>
    </row>
    <row r="225" spans="4:4">
      <c r="D225" s="117"/>
    </row>
    <row r="226" spans="4:4">
      <c r="D226" s="117"/>
    </row>
    <row r="227" spans="4:4">
      <c r="D227" s="117"/>
    </row>
    <row r="228" spans="4:4">
      <c r="D228" s="117"/>
    </row>
    <row r="229" spans="4:4">
      <c r="D229" s="117"/>
    </row>
    <row r="230" spans="4:4">
      <c r="D230" s="117"/>
    </row>
    <row r="231" spans="4:4">
      <c r="D231" s="117"/>
    </row>
    <row r="232" spans="4:4">
      <c r="D232" s="117"/>
    </row>
    <row r="233" spans="4:4">
      <c r="D233" s="117"/>
    </row>
    <row r="234" spans="4:4">
      <c r="D234" s="117"/>
    </row>
    <row r="235" spans="4:4">
      <c r="D235" s="117"/>
    </row>
    <row r="236" spans="4:4">
      <c r="D236" s="117"/>
    </row>
    <row r="237" spans="4:4">
      <c r="D237" s="117"/>
    </row>
    <row r="238" spans="4:4">
      <c r="D238" s="117"/>
    </row>
    <row r="239" spans="4:4">
      <c r="D239" s="117"/>
    </row>
    <row r="240" spans="4:4">
      <c r="D240" s="117"/>
    </row>
    <row r="241" spans="4:4">
      <c r="D241" s="117"/>
    </row>
    <row r="242" spans="4:4">
      <c r="D242" s="117"/>
    </row>
    <row r="243" spans="4:4">
      <c r="D243" s="117"/>
    </row>
    <row r="244" spans="4:4">
      <c r="D244" s="117"/>
    </row>
    <row r="245" spans="4:4">
      <c r="D245" s="117"/>
    </row>
    <row r="246" spans="4:4">
      <c r="D246" s="117"/>
    </row>
    <row r="247" spans="4:4">
      <c r="D247" s="117"/>
    </row>
    <row r="248" spans="4:4">
      <c r="D248" s="117"/>
    </row>
    <row r="249" spans="4:4">
      <c r="D249" s="117"/>
    </row>
    <row r="250" spans="4:4">
      <c r="D250" s="117"/>
    </row>
    <row r="251" spans="4:4">
      <c r="D251" s="117"/>
    </row>
    <row r="252" spans="4:4">
      <c r="D252" s="117"/>
    </row>
    <row r="253" spans="4:4">
      <c r="D253" s="117"/>
    </row>
    <row r="254" spans="4:4">
      <c r="D254" s="117"/>
    </row>
    <row r="255" spans="4:4">
      <c r="D255" s="117"/>
    </row>
    <row r="256" spans="4:4">
      <c r="D256" s="117"/>
    </row>
    <row r="257" spans="4:4">
      <c r="D257" s="117"/>
    </row>
    <row r="258" spans="4:4">
      <c r="D258" s="117"/>
    </row>
    <row r="259" spans="4:4">
      <c r="D259" s="117"/>
    </row>
    <row r="260" spans="4:4">
      <c r="D260" s="117"/>
    </row>
    <row r="261" spans="4:4">
      <c r="D261" s="117"/>
    </row>
    <row r="262" spans="4:4">
      <c r="D262" s="117"/>
    </row>
    <row r="263" spans="4:4">
      <c r="D263" s="117"/>
    </row>
    <row r="264" spans="4:4">
      <c r="D264" s="117"/>
    </row>
    <row r="265" spans="4:4">
      <c r="D265" s="117"/>
    </row>
    <row r="266" spans="4:4">
      <c r="D266" s="117"/>
    </row>
    <row r="267" spans="4:4">
      <c r="D267" s="117"/>
    </row>
    <row r="268" spans="4:4">
      <c r="D268" s="117"/>
    </row>
    <row r="269" spans="4:4">
      <c r="D269" s="117"/>
    </row>
    <row r="270" spans="4:4">
      <c r="D270" s="117"/>
    </row>
    <row r="271" spans="4:4">
      <c r="D271" s="117"/>
    </row>
    <row r="272" spans="4:4">
      <c r="D272" s="117"/>
    </row>
    <row r="273" spans="4:4">
      <c r="D273" s="117"/>
    </row>
    <row r="274" spans="4:4">
      <c r="D274" s="117"/>
    </row>
    <row r="275" spans="4:4">
      <c r="D275" s="117"/>
    </row>
    <row r="276" spans="4:4">
      <c r="D276" s="117"/>
    </row>
    <row r="277" spans="4:4">
      <c r="D277" s="117"/>
    </row>
    <row r="278" spans="4:4">
      <c r="D278" s="117"/>
    </row>
    <row r="279" spans="4:4">
      <c r="D279" s="117"/>
    </row>
    <row r="280" spans="4:4">
      <c r="D280" s="117"/>
    </row>
    <row r="281" spans="4:4">
      <c r="D281" s="117"/>
    </row>
    <row r="282" spans="4:4">
      <c r="D282" s="117"/>
    </row>
    <row r="283" spans="4:4">
      <c r="D283" s="117"/>
    </row>
    <row r="284" spans="4:4">
      <c r="D284" s="117"/>
    </row>
    <row r="285" spans="4:4">
      <c r="D285" s="117"/>
    </row>
    <row r="286" spans="4:4">
      <c r="D286" s="117"/>
    </row>
    <row r="287" spans="4:4">
      <c r="D287" s="117"/>
    </row>
    <row r="288" spans="4:4">
      <c r="D288" s="117"/>
    </row>
    <row r="289" spans="4:4">
      <c r="D289" s="117"/>
    </row>
    <row r="290" spans="4:4">
      <c r="D290" s="117"/>
    </row>
    <row r="291" spans="4:4">
      <c r="D291" s="117"/>
    </row>
    <row r="292" spans="4:4">
      <c r="D292" s="117"/>
    </row>
    <row r="293" spans="4:4">
      <c r="D293" s="117"/>
    </row>
    <row r="294" spans="4:4">
      <c r="D294" s="117"/>
    </row>
    <row r="295" spans="4:4">
      <c r="D295" s="117"/>
    </row>
    <row r="296" spans="4:4">
      <c r="D296" s="117"/>
    </row>
    <row r="297" spans="4:4">
      <c r="D297" s="117"/>
    </row>
    <row r="298" spans="4:4">
      <c r="D298" s="117"/>
    </row>
    <row r="299" spans="4:4">
      <c r="D299" s="117"/>
    </row>
    <row r="300" spans="4:4">
      <c r="D300" s="117"/>
    </row>
    <row r="301" spans="4:4">
      <c r="D301" s="117"/>
    </row>
    <row r="302" spans="4:4">
      <c r="D302" s="117"/>
    </row>
    <row r="303" spans="4:4">
      <c r="D303" s="117"/>
    </row>
    <row r="304" spans="4:4">
      <c r="D304" s="117"/>
    </row>
    <row r="305" spans="4:4">
      <c r="D305" s="117"/>
    </row>
    <row r="306" spans="4:4">
      <c r="D306" s="117"/>
    </row>
    <row r="307" spans="4:4">
      <c r="D307" s="117"/>
    </row>
    <row r="308" spans="4:4">
      <c r="D308" s="117"/>
    </row>
    <row r="309" spans="4:4">
      <c r="D309" s="117"/>
    </row>
    <row r="310" spans="4:4">
      <c r="D310" s="117"/>
    </row>
    <row r="311" spans="4:4">
      <c r="D311" s="117"/>
    </row>
    <row r="312" spans="4:4">
      <c r="D312" s="117"/>
    </row>
    <row r="313" spans="4:4">
      <c r="D313" s="117"/>
    </row>
    <row r="314" spans="4:4">
      <c r="D314" s="117"/>
    </row>
    <row r="315" spans="4:4">
      <c r="D315" s="117"/>
    </row>
    <row r="316" spans="4:4">
      <c r="D316" s="117"/>
    </row>
    <row r="317" spans="4:4">
      <c r="D317" s="117"/>
    </row>
    <row r="318" spans="4:4">
      <c r="D318" s="117"/>
    </row>
    <row r="319" spans="4:4">
      <c r="D319" s="117"/>
    </row>
    <row r="320" spans="4:4">
      <c r="D320" s="117"/>
    </row>
    <row r="321" spans="4:4">
      <c r="D321" s="117"/>
    </row>
    <row r="322" spans="4:4">
      <c r="D322" s="117"/>
    </row>
    <row r="323" spans="4:4">
      <c r="D323" s="117"/>
    </row>
    <row r="324" spans="4:4">
      <c r="D324" s="117"/>
    </row>
    <row r="325" spans="4:4">
      <c r="D325" s="117"/>
    </row>
    <row r="326" spans="4:4">
      <c r="D326" s="117"/>
    </row>
    <row r="327" spans="4:4">
      <c r="D327" s="117"/>
    </row>
    <row r="328" spans="4:4">
      <c r="D328" s="117"/>
    </row>
    <row r="329" spans="4:4">
      <c r="D329" s="117"/>
    </row>
    <row r="330" spans="4:4">
      <c r="D330" s="117"/>
    </row>
    <row r="331" spans="4:4">
      <c r="D331" s="117"/>
    </row>
    <row r="332" spans="4:4">
      <c r="D332" s="117"/>
    </row>
    <row r="333" spans="4:4">
      <c r="D333" s="117"/>
    </row>
    <row r="334" spans="4:4">
      <c r="D334" s="117"/>
    </row>
    <row r="335" spans="4:4">
      <c r="D335" s="117"/>
    </row>
    <row r="336" spans="4:4">
      <c r="D336" s="117"/>
    </row>
    <row r="337" spans="4:4">
      <c r="D337" s="117"/>
    </row>
    <row r="338" spans="4:4">
      <c r="D338" s="117"/>
    </row>
    <row r="339" spans="4:4">
      <c r="D339" s="117"/>
    </row>
    <row r="340" spans="4:4">
      <c r="D340" s="117"/>
    </row>
    <row r="341" spans="4:4">
      <c r="D341" s="117"/>
    </row>
    <row r="342" spans="4:4">
      <c r="D342" s="117"/>
    </row>
    <row r="343" spans="4:4">
      <c r="D343" s="117"/>
    </row>
    <row r="344" spans="4:4">
      <c r="D344" s="117"/>
    </row>
    <row r="345" spans="4:4">
      <c r="D345" s="117"/>
    </row>
    <row r="346" spans="4:4">
      <c r="D346" s="117"/>
    </row>
    <row r="347" spans="4:4">
      <c r="D347" s="117"/>
    </row>
    <row r="348" spans="4:4">
      <c r="D348" s="117"/>
    </row>
    <row r="349" spans="4:4">
      <c r="D349" s="117"/>
    </row>
    <row r="350" spans="4:4">
      <c r="D350" s="117"/>
    </row>
    <row r="351" spans="4:4">
      <c r="D351" s="117"/>
    </row>
    <row r="352" spans="4:4">
      <c r="D352" s="117"/>
    </row>
    <row r="353" spans="4:4">
      <c r="D353" s="117"/>
    </row>
    <row r="354" spans="4:4">
      <c r="D354" s="117"/>
    </row>
    <row r="355" spans="4:4">
      <c r="D355" s="117"/>
    </row>
    <row r="356" spans="4:4">
      <c r="D356" s="117"/>
    </row>
    <row r="357" spans="4:4">
      <c r="D357" s="117"/>
    </row>
    <row r="358" spans="4:4">
      <c r="D358" s="117"/>
    </row>
    <row r="359" spans="4:4">
      <c r="D359" s="117"/>
    </row>
    <row r="360" spans="4:4">
      <c r="D360" s="117"/>
    </row>
    <row r="361" spans="4:4">
      <c r="D361" s="117"/>
    </row>
    <row r="362" spans="4:4">
      <c r="D362" s="117"/>
    </row>
    <row r="363" spans="4:4">
      <c r="D363" s="117"/>
    </row>
    <row r="364" spans="4:4">
      <c r="D364" s="117"/>
    </row>
    <row r="365" spans="4:4">
      <c r="D365" s="117"/>
    </row>
    <row r="366" spans="4:4">
      <c r="D366" s="117"/>
    </row>
    <row r="367" spans="4:4">
      <c r="D367" s="117"/>
    </row>
    <row r="368" spans="4:4">
      <c r="D368" s="117"/>
    </row>
    <row r="369" spans="4:4">
      <c r="D369" s="117"/>
    </row>
    <row r="370" spans="4:4">
      <c r="D370" s="117"/>
    </row>
    <row r="371" spans="4:4">
      <c r="D371" s="117"/>
    </row>
    <row r="372" spans="4:4">
      <c r="D372" s="117"/>
    </row>
    <row r="373" spans="4:4">
      <c r="D373" s="117"/>
    </row>
    <row r="374" spans="4:4">
      <c r="D374" s="117"/>
    </row>
    <row r="375" spans="4:4">
      <c r="D375" s="117"/>
    </row>
    <row r="376" spans="4:4">
      <c r="D376" s="117"/>
    </row>
    <row r="377" spans="4:4">
      <c r="D377" s="117"/>
    </row>
    <row r="378" spans="4:4">
      <c r="D378" s="117"/>
    </row>
    <row r="379" spans="4:4">
      <c r="D379" s="117"/>
    </row>
    <row r="380" spans="4:4">
      <c r="D380" s="117"/>
    </row>
    <row r="381" spans="4:4">
      <c r="D381" s="117"/>
    </row>
    <row r="382" spans="4:4">
      <c r="D382" s="117"/>
    </row>
    <row r="383" spans="4:4">
      <c r="D383" s="117"/>
    </row>
    <row r="384" spans="4:4">
      <c r="D384" s="117"/>
    </row>
    <row r="385" spans="4:4">
      <c r="D385" s="117"/>
    </row>
    <row r="386" spans="4:4">
      <c r="D386" s="117"/>
    </row>
    <row r="387" spans="4:4">
      <c r="D387" s="117"/>
    </row>
    <row r="388" spans="4:4">
      <c r="D388" s="117"/>
    </row>
    <row r="389" spans="4:4">
      <c r="D389" s="117"/>
    </row>
    <row r="390" spans="4:4">
      <c r="D390" s="117"/>
    </row>
    <row r="391" spans="4:4">
      <c r="D391" s="117"/>
    </row>
    <row r="392" spans="4:4">
      <c r="D392" s="117"/>
    </row>
    <row r="393" spans="4:4">
      <c r="D393" s="117"/>
    </row>
    <row r="394" spans="4:4">
      <c r="D394" s="117"/>
    </row>
    <row r="395" spans="4:4">
      <c r="D395" s="117"/>
    </row>
    <row r="396" spans="4:4">
      <c r="D396" s="117"/>
    </row>
    <row r="397" spans="4:4">
      <c r="D397" s="117"/>
    </row>
    <row r="398" spans="4:4">
      <c r="D398" s="117"/>
    </row>
    <row r="399" spans="4:4">
      <c r="D399" s="117"/>
    </row>
    <row r="400" spans="4:4">
      <c r="D400" s="117"/>
    </row>
    <row r="401" spans="4:4">
      <c r="D401" s="117"/>
    </row>
    <row r="402" spans="4:4">
      <c r="D402" s="117"/>
    </row>
    <row r="403" spans="4:4">
      <c r="D403" s="117"/>
    </row>
    <row r="404" spans="4:4">
      <c r="D404" s="117"/>
    </row>
    <row r="405" spans="4:4">
      <c r="D405" s="117"/>
    </row>
    <row r="406" spans="4:4">
      <c r="D406" s="117"/>
    </row>
    <row r="407" spans="4:4">
      <c r="D407" s="117"/>
    </row>
    <row r="408" spans="4:4">
      <c r="D408" s="117"/>
    </row>
    <row r="409" spans="4:4">
      <c r="D409" s="117"/>
    </row>
    <row r="410" spans="4:4">
      <c r="D410" s="117"/>
    </row>
    <row r="411" spans="4:4">
      <c r="D411" s="117"/>
    </row>
    <row r="412" spans="4:4">
      <c r="D412" s="117"/>
    </row>
    <row r="413" spans="4:4">
      <c r="D413" s="117"/>
    </row>
    <row r="414" spans="4:4">
      <c r="D414" s="117"/>
    </row>
    <row r="415" spans="4:4">
      <c r="D415" s="117"/>
    </row>
    <row r="416" spans="4:4">
      <c r="D416" s="117"/>
    </row>
    <row r="417" spans="4:4">
      <c r="D417" s="117"/>
    </row>
    <row r="418" spans="4:4">
      <c r="D418" s="117"/>
    </row>
    <row r="419" spans="4:4">
      <c r="D419" s="117"/>
    </row>
    <row r="420" spans="4:4">
      <c r="D420" s="117"/>
    </row>
    <row r="421" spans="4:4">
      <c r="D421" s="117"/>
    </row>
    <row r="422" spans="4:4">
      <c r="D422" s="117"/>
    </row>
    <row r="423" spans="4:4">
      <c r="D423" s="117"/>
    </row>
    <row r="424" spans="4:4">
      <c r="D424" s="117"/>
    </row>
    <row r="425" spans="4:4">
      <c r="D425" s="117"/>
    </row>
    <row r="426" spans="4:4">
      <c r="D426" s="117"/>
    </row>
    <row r="427" spans="4:4">
      <c r="D427" s="117"/>
    </row>
    <row r="428" spans="4:4">
      <c r="D428" s="117"/>
    </row>
    <row r="429" spans="4:4">
      <c r="D429" s="117"/>
    </row>
    <row r="430" spans="4:4">
      <c r="D430" s="117"/>
    </row>
    <row r="431" spans="4:4">
      <c r="D431" s="117"/>
    </row>
    <row r="432" spans="4:4">
      <c r="D432" s="117"/>
    </row>
    <row r="433" spans="4:4">
      <c r="D433" s="117"/>
    </row>
    <row r="434" spans="4:4">
      <c r="D434" s="117"/>
    </row>
    <row r="435" spans="4:4">
      <c r="D435" s="117"/>
    </row>
    <row r="436" spans="4:4">
      <c r="D436" s="117"/>
    </row>
    <row r="437" spans="4:4">
      <c r="D437" s="117"/>
    </row>
    <row r="438" spans="4:4">
      <c r="D438" s="117"/>
    </row>
    <row r="439" spans="4:4">
      <c r="D439" s="117"/>
    </row>
    <row r="440" spans="4:4">
      <c r="D440" s="117"/>
    </row>
    <row r="441" spans="4:4">
      <c r="D441" s="117"/>
    </row>
    <row r="442" spans="4:4">
      <c r="D442" s="117"/>
    </row>
    <row r="443" spans="4:4">
      <c r="D443" s="117"/>
    </row>
    <row r="444" spans="4:4">
      <c r="D444" s="117"/>
    </row>
    <row r="445" spans="4:4">
      <c r="D445" s="117"/>
    </row>
    <row r="446" spans="4:4">
      <c r="D446" s="117"/>
    </row>
    <row r="447" spans="4:4">
      <c r="D447" s="117"/>
    </row>
    <row r="448" spans="4:4">
      <c r="D448" s="117"/>
    </row>
    <row r="449" spans="4:4">
      <c r="D449" s="117"/>
    </row>
    <row r="450" spans="4:4">
      <c r="D450" s="117"/>
    </row>
    <row r="451" spans="4:4">
      <c r="D451" s="117"/>
    </row>
    <row r="452" spans="4:4">
      <c r="D452" s="117"/>
    </row>
    <row r="453" spans="4:4">
      <c r="D453" s="117"/>
    </row>
    <row r="454" spans="4:4">
      <c r="D454" s="117"/>
    </row>
    <row r="455" spans="4:4">
      <c r="D455" s="117"/>
    </row>
    <row r="456" spans="4:4">
      <c r="D456" s="117"/>
    </row>
    <row r="457" spans="4:4">
      <c r="D457" s="117"/>
    </row>
    <row r="458" spans="4:4">
      <c r="D458" s="117"/>
    </row>
    <row r="459" spans="4:4">
      <c r="D459" s="117"/>
    </row>
    <row r="460" spans="4:4">
      <c r="D460" s="117"/>
    </row>
    <row r="461" spans="4:4">
      <c r="D461" s="117"/>
    </row>
    <row r="462" spans="4:4">
      <c r="D462" s="117"/>
    </row>
    <row r="463" spans="4:4">
      <c r="D463" s="117"/>
    </row>
    <row r="464" spans="4:4">
      <c r="D464" s="117"/>
    </row>
    <row r="465" spans="4:4">
      <c r="D465" s="117"/>
    </row>
    <row r="466" spans="4:4">
      <c r="D466" s="117"/>
    </row>
    <row r="467" spans="4:4">
      <c r="D467" s="117"/>
    </row>
    <row r="468" spans="4:4">
      <c r="D468" s="117"/>
    </row>
    <row r="469" spans="4:4">
      <c r="D469" s="117"/>
    </row>
    <row r="470" spans="4:4">
      <c r="D470" s="117"/>
    </row>
    <row r="471" spans="4:4">
      <c r="D471" s="117"/>
    </row>
    <row r="472" spans="4:4">
      <c r="D472" s="117"/>
    </row>
    <row r="473" spans="4:4">
      <c r="D473" s="117"/>
    </row>
    <row r="474" spans="4:4">
      <c r="D474" s="117"/>
    </row>
    <row r="475" spans="4:4">
      <c r="D475" s="117"/>
    </row>
    <row r="476" spans="4:4">
      <c r="D476" s="117"/>
    </row>
    <row r="477" spans="4:4">
      <c r="D477" s="117"/>
    </row>
    <row r="478" spans="4:4">
      <c r="D478" s="117"/>
    </row>
    <row r="479" spans="4:4">
      <c r="D479" s="117"/>
    </row>
    <row r="480" spans="4:4">
      <c r="D480" s="117"/>
    </row>
    <row r="481" spans="4:4">
      <c r="D481" s="117"/>
    </row>
    <row r="482" spans="4:4">
      <c r="D482" s="117"/>
    </row>
    <row r="483" spans="4:4">
      <c r="D483" s="117"/>
    </row>
    <row r="484" spans="4:4">
      <c r="D484" s="117"/>
    </row>
    <row r="485" spans="4:4">
      <c r="D485" s="117"/>
    </row>
    <row r="486" spans="4:4">
      <c r="D486" s="117"/>
    </row>
    <row r="487" spans="4:4">
      <c r="D487" s="117"/>
    </row>
    <row r="488" spans="4:4">
      <c r="D488" s="117"/>
    </row>
    <row r="489" spans="4:4">
      <c r="D489" s="117"/>
    </row>
    <row r="490" spans="4:4">
      <c r="D490" s="117"/>
    </row>
    <row r="491" spans="4:4">
      <c r="D491" s="117"/>
    </row>
    <row r="492" spans="4:4">
      <c r="D492" s="117"/>
    </row>
    <row r="493" spans="4:4">
      <c r="D493" s="117"/>
    </row>
    <row r="494" spans="4:4">
      <c r="D494" s="117"/>
    </row>
    <row r="495" spans="4:4">
      <c r="D495" s="117"/>
    </row>
    <row r="496" spans="4:4">
      <c r="D496" s="117"/>
    </row>
    <row r="497" spans="4:4">
      <c r="D497" s="117"/>
    </row>
    <row r="498" spans="4:4">
      <c r="D498" s="117"/>
    </row>
    <row r="499" spans="4:4">
      <c r="D499" s="117"/>
    </row>
    <row r="500" spans="4:4">
      <c r="D500" s="117"/>
    </row>
    <row r="501" spans="4:4">
      <c r="D501" s="117"/>
    </row>
    <row r="502" spans="4:4">
      <c r="D502" s="117"/>
    </row>
    <row r="503" spans="4:4">
      <c r="D503" s="117"/>
    </row>
    <row r="504" spans="4:4">
      <c r="D504" s="117"/>
    </row>
    <row r="505" spans="4:4">
      <c r="D505" s="117"/>
    </row>
    <row r="506" spans="4:4">
      <c r="D506" s="117"/>
    </row>
    <row r="507" spans="4:4">
      <c r="D507" s="117"/>
    </row>
    <row r="508" spans="4:4">
      <c r="D508" s="117"/>
    </row>
    <row r="509" spans="4:4">
      <c r="D509" s="117"/>
    </row>
    <row r="510" spans="4:4">
      <c r="D510" s="117"/>
    </row>
    <row r="511" spans="4:4">
      <c r="D511" s="117"/>
    </row>
    <row r="512" spans="4:4">
      <c r="D512" s="117"/>
    </row>
    <row r="513" spans="4:4">
      <c r="D513" s="117"/>
    </row>
    <row r="514" spans="4:4">
      <c r="D514" s="117"/>
    </row>
    <row r="515" spans="4:4">
      <c r="D515" s="117"/>
    </row>
    <row r="516" spans="4:4">
      <c r="D516" s="117"/>
    </row>
    <row r="517" spans="4:4">
      <c r="D517" s="117"/>
    </row>
    <row r="518" spans="4:4">
      <c r="D518" s="117"/>
    </row>
    <row r="519" spans="4:4">
      <c r="D519" s="117"/>
    </row>
    <row r="520" spans="4:4">
      <c r="D520" s="117"/>
    </row>
    <row r="521" spans="4:4">
      <c r="D521" s="117"/>
    </row>
    <row r="522" spans="4:4">
      <c r="D522" s="117"/>
    </row>
    <row r="523" spans="4:4">
      <c r="D523" s="117"/>
    </row>
    <row r="524" spans="4:4">
      <c r="D524" s="117"/>
    </row>
    <row r="525" spans="4:4">
      <c r="D525" s="117"/>
    </row>
    <row r="526" spans="4:4">
      <c r="D526" s="117"/>
    </row>
    <row r="527" spans="4:4">
      <c r="D527" s="117"/>
    </row>
    <row r="528" spans="4:4">
      <c r="D528" s="117"/>
    </row>
    <row r="529" spans="4:4">
      <c r="D529" s="117"/>
    </row>
    <row r="530" spans="4:4">
      <c r="D530" s="117"/>
    </row>
    <row r="531" spans="4:4">
      <c r="D531" s="117"/>
    </row>
    <row r="532" spans="4:4">
      <c r="D532" s="117"/>
    </row>
    <row r="533" spans="4:4">
      <c r="D533" s="117"/>
    </row>
    <row r="534" spans="4:4">
      <c r="D534" s="117"/>
    </row>
    <row r="535" spans="4:4">
      <c r="D535" s="117"/>
    </row>
    <row r="536" spans="4:4">
      <c r="D536" s="117"/>
    </row>
    <row r="537" spans="4:4">
      <c r="D537" s="117"/>
    </row>
    <row r="538" spans="4:4">
      <c r="D538" s="117"/>
    </row>
    <row r="539" spans="4:4">
      <c r="D539" s="117"/>
    </row>
    <row r="540" spans="4:4">
      <c r="D540" s="117"/>
    </row>
    <row r="541" spans="4:4">
      <c r="D541" s="117"/>
    </row>
    <row r="542" spans="4:4">
      <c r="D542" s="117"/>
    </row>
    <row r="543" spans="4:4">
      <c r="D543" s="117"/>
    </row>
    <row r="544" spans="4:4">
      <c r="D544" s="117"/>
    </row>
    <row r="545" spans="4:4">
      <c r="D545" s="117"/>
    </row>
    <row r="546" spans="4:4">
      <c r="D546" s="117"/>
    </row>
    <row r="547" spans="4:4">
      <c r="D547" s="117"/>
    </row>
    <row r="548" spans="4:4">
      <c r="D548" s="117"/>
    </row>
    <row r="549" spans="4:4">
      <c r="D549" s="117"/>
    </row>
    <row r="550" spans="4:4">
      <c r="D550" s="117"/>
    </row>
    <row r="551" spans="4:4">
      <c r="D551" s="117"/>
    </row>
    <row r="552" spans="4:4">
      <c r="D552" s="117"/>
    </row>
    <row r="553" spans="4:4">
      <c r="D553" s="117"/>
    </row>
    <row r="554" spans="4:4">
      <c r="D554" s="117"/>
    </row>
    <row r="555" spans="4:4">
      <c r="D555" s="117"/>
    </row>
    <row r="556" spans="4:4">
      <c r="D556" s="117"/>
    </row>
    <row r="557" spans="4:4">
      <c r="D557" s="117"/>
    </row>
    <row r="558" spans="4:4">
      <c r="D558" s="117"/>
    </row>
    <row r="559" spans="4:4">
      <c r="D559" s="117"/>
    </row>
    <row r="560" spans="4:4">
      <c r="D560" s="117"/>
    </row>
    <row r="561" spans="4:4">
      <c r="D561" s="117"/>
    </row>
    <row r="562" spans="4:4">
      <c r="D562" s="117"/>
    </row>
    <row r="563" spans="4:4">
      <c r="D563" s="117"/>
    </row>
    <row r="564" spans="4:4">
      <c r="D564" s="117"/>
    </row>
    <row r="565" spans="4:4">
      <c r="D565" s="117"/>
    </row>
    <row r="566" spans="4:4">
      <c r="D566" s="117"/>
    </row>
    <row r="567" spans="4:4">
      <c r="D567" s="117"/>
    </row>
    <row r="568" spans="4:4">
      <c r="D568" s="117"/>
    </row>
    <row r="569" spans="4:4">
      <c r="D569" s="117"/>
    </row>
    <row r="570" spans="4:4">
      <c r="D570" s="117"/>
    </row>
    <row r="571" spans="4:4">
      <c r="D571" s="117"/>
    </row>
    <row r="572" spans="4:4">
      <c r="D572" s="117"/>
    </row>
    <row r="573" spans="4:4">
      <c r="D573" s="117"/>
    </row>
    <row r="574" spans="4:4">
      <c r="D574" s="117"/>
    </row>
    <row r="575" spans="4:4">
      <c r="D575" s="117"/>
    </row>
    <row r="576" spans="4:4">
      <c r="D576" s="117"/>
    </row>
    <row r="577" spans="4:4">
      <c r="D577" s="117"/>
    </row>
    <row r="578" spans="4:4">
      <c r="D578" s="117"/>
    </row>
    <row r="579" spans="4:4">
      <c r="D579" s="117"/>
    </row>
    <row r="580" spans="4:4">
      <c r="D580" s="117"/>
    </row>
    <row r="581" spans="4:4">
      <c r="D581" s="117"/>
    </row>
    <row r="582" spans="4:4">
      <c r="D582" s="117"/>
    </row>
    <row r="583" spans="4:4">
      <c r="D583" s="117"/>
    </row>
    <row r="584" spans="4:4">
      <c r="D584" s="117"/>
    </row>
    <row r="585" spans="4:4">
      <c r="D585" s="117"/>
    </row>
    <row r="586" spans="4:4">
      <c r="D586" s="117"/>
    </row>
    <row r="587" spans="4:4">
      <c r="D587" s="117"/>
    </row>
    <row r="588" spans="4:4">
      <c r="D588" s="117"/>
    </row>
    <row r="589" spans="4:4">
      <c r="D589" s="117"/>
    </row>
    <row r="590" spans="4:4">
      <c r="D590" s="117"/>
    </row>
    <row r="591" spans="4:4">
      <c r="D591" s="117"/>
    </row>
    <row r="592" spans="4:4">
      <c r="D592" s="117"/>
    </row>
    <row r="593" spans="4:4">
      <c r="D593" s="117"/>
    </row>
    <row r="594" spans="4:4">
      <c r="D594" s="117"/>
    </row>
    <row r="595" spans="4:4">
      <c r="D595" s="117"/>
    </row>
    <row r="596" spans="4:4">
      <c r="D596" s="117"/>
    </row>
    <row r="597" spans="4:4">
      <c r="D597" s="117"/>
    </row>
    <row r="598" spans="4:4">
      <c r="D598" s="117"/>
    </row>
    <row r="599" spans="4:4">
      <c r="D599" s="117"/>
    </row>
    <row r="600" spans="4:4">
      <c r="D600" s="117"/>
    </row>
    <row r="601" spans="4:4">
      <c r="D601" s="117"/>
    </row>
    <row r="602" spans="4:4">
      <c r="D602" s="117"/>
    </row>
    <row r="603" spans="4:4">
      <c r="D603" s="117"/>
    </row>
    <row r="604" spans="4:4">
      <c r="D604" s="117"/>
    </row>
    <row r="605" spans="4:4">
      <c r="D605" s="117"/>
    </row>
    <row r="606" spans="4:4">
      <c r="D606" s="117"/>
    </row>
    <row r="607" spans="4:4">
      <c r="D607" s="117"/>
    </row>
    <row r="608" spans="4:4">
      <c r="D608" s="117"/>
    </row>
    <row r="609" spans="4:4">
      <c r="D609" s="117"/>
    </row>
    <row r="610" spans="4:4">
      <c r="D610" s="117"/>
    </row>
    <row r="611" spans="4:4">
      <c r="D611" s="117"/>
    </row>
    <row r="612" spans="4:4">
      <c r="D612" s="117"/>
    </row>
    <row r="613" spans="4:4">
      <c r="D613" s="117"/>
    </row>
    <row r="614" spans="4:4">
      <c r="D614" s="117"/>
    </row>
    <row r="615" spans="4:4">
      <c r="D615" s="117"/>
    </row>
    <row r="616" spans="4:4">
      <c r="D616" s="117"/>
    </row>
    <row r="617" spans="4:4">
      <c r="D617" s="117"/>
    </row>
    <row r="618" spans="4:4">
      <c r="D618" s="117"/>
    </row>
    <row r="619" spans="4:4">
      <c r="D619" s="117"/>
    </row>
    <row r="620" spans="4:4">
      <c r="D620" s="117"/>
    </row>
    <row r="621" spans="4:4">
      <c r="D621" s="117"/>
    </row>
    <row r="622" spans="4:4">
      <c r="D622" s="117"/>
    </row>
    <row r="623" spans="4:4">
      <c r="D623" s="117"/>
    </row>
    <row r="624" spans="4:4">
      <c r="D624" s="117"/>
    </row>
    <row r="625" spans="4:4">
      <c r="D625" s="117"/>
    </row>
    <row r="626" spans="4:4">
      <c r="D626" s="117"/>
    </row>
    <row r="627" spans="4:4">
      <c r="D627" s="117"/>
    </row>
    <row r="628" spans="4:4">
      <c r="D628" s="117"/>
    </row>
    <row r="629" spans="4:4">
      <c r="D629" s="117"/>
    </row>
    <row r="630" spans="4:4">
      <c r="D630" s="117"/>
    </row>
    <row r="631" spans="4:4">
      <c r="D631" s="117"/>
    </row>
    <row r="632" spans="4:4">
      <c r="D632" s="117"/>
    </row>
    <row r="633" spans="4:4">
      <c r="D633" s="117"/>
    </row>
    <row r="634" spans="4:4">
      <c r="D634" s="117"/>
    </row>
    <row r="635" spans="4:4">
      <c r="D635" s="117"/>
    </row>
    <row r="636" spans="4:4">
      <c r="D636" s="117"/>
    </row>
    <row r="637" spans="4:4">
      <c r="D637" s="117"/>
    </row>
    <row r="638" spans="4:4">
      <c r="D638" s="117"/>
    </row>
    <row r="639" spans="4:4">
      <c r="D639" s="117"/>
    </row>
    <row r="640" spans="4:4">
      <c r="D640" s="117"/>
    </row>
    <row r="641" spans="4:4">
      <c r="D641" s="117"/>
    </row>
    <row r="642" spans="4:4">
      <c r="D642" s="117"/>
    </row>
    <row r="643" spans="4:4">
      <c r="D643" s="117"/>
    </row>
    <row r="644" spans="4:4">
      <c r="D644" s="117"/>
    </row>
    <row r="645" spans="4:4">
      <c r="D645" s="117"/>
    </row>
    <row r="646" spans="4:4">
      <c r="D646" s="117"/>
    </row>
    <row r="647" spans="4:4">
      <c r="D647" s="117"/>
    </row>
    <row r="648" spans="4:4">
      <c r="D648" s="117"/>
    </row>
    <row r="649" spans="4:4">
      <c r="D649" s="117"/>
    </row>
    <row r="650" spans="4:4">
      <c r="D650" s="117"/>
    </row>
    <row r="651" spans="4:4">
      <c r="D651" s="117"/>
    </row>
    <row r="652" spans="4:4">
      <c r="D652" s="117"/>
    </row>
    <row r="653" spans="4:4">
      <c r="D653" s="117"/>
    </row>
    <row r="654" spans="4:4">
      <c r="D654" s="117"/>
    </row>
    <row r="655" spans="4:4">
      <c r="D655" s="117"/>
    </row>
    <row r="656" spans="4:4">
      <c r="D656" s="117"/>
    </row>
    <row r="657" spans="4:4">
      <c r="D657" s="117"/>
    </row>
    <row r="658" spans="4:4">
      <c r="D658" s="117"/>
    </row>
    <row r="659" spans="4:4">
      <c r="D659" s="117"/>
    </row>
    <row r="660" spans="4:4">
      <c r="D660" s="117"/>
    </row>
    <row r="661" spans="4:4">
      <c r="D661" s="117"/>
    </row>
    <row r="662" spans="4:4">
      <c r="D662" s="117"/>
    </row>
    <row r="663" spans="4:4">
      <c r="D663" s="117"/>
    </row>
    <row r="664" spans="4:4">
      <c r="D664" s="117"/>
    </row>
    <row r="665" spans="4:4">
      <c r="D665" s="117"/>
    </row>
    <row r="666" spans="4:4">
      <c r="D666" s="117"/>
    </row>
    <row r="667" spans="4:4">
      <c r="D667" s="117"/>
    </row>
    <row r="668" spans="4:4">
      <c r="D668" s="117"/>
    </row>
    <row r="669" spans="4:4">
      <c r="D669" s="117"/>
    </row>
    <row r="670" spans="4:4">
      <c r="D670" s="117"/>
    </row>
    <row r="671" spans="4:4">
      <c r="D671" s="117"/>
    </row>
    <row r="672" spans="4:4">
      <c r="D672" s="117"/>
    </row>
    <row r="673" spans="4:4">
      <c r="D673" s="117"/>
    </row>
    <row r="674" spans="4:4">
      <c r="D674" s="117"/>
    </row>
    <row r="675" spans="4:4">
      <c r="D675" s="117"/>
    </row>
    <row r="676" spans="4:4">
      <c r="D676" s="117"/>
    </row>
    <row r="677" spans="4:4">
      <c r="D677" s="117"/>
    </row>
    <row r="678" spans="4:4">
      <c r="D678" s="117"/>
    </row>
    <row r="679" spans="4:4">
      <c r="D679" s="117"/>
    </row>
    <row r="680" spans="4:4">
      <c r="D680" s="117"/>
    </row>
    <row r="681" spans="4:4">
      <c r="D681" s="117"/>
    </row>
    <row r="682" spans="4:4">
      <c r="D682" s="117"/>
    </row>
    <row r="683" spans="4:4">
      <c r="D683" s="117"/>
    </row>
    <row r="684" spans="4:4">
      <c r="D684" s="117"/>
    </row>
    <row r="685" spans="4:4">
      <c r="D685" s="117"/>
    </row>
    <row r="686" spans="4:4">
      <c r="D686" s="117"/>
    </row>
    <row r="687" spans="4:4">
      <c r="D687" s="117"/>
    </row>
    <row r="688" spans="4:4">
      <c r="D688" s="117"/>
    </row>
    <row r="689" spans="4:4">
      <c r="D689" s="117"/>
    </row>
    <row r="690" spans="4:4">
      <c r="D690" s="117"/>
    </row>
    <row r="691" spans="4:4">
      <c r="D691" s="117"/>
    </row>
    <row r="692" spans="4:4">
      <c r="D692" s="117"/>
    </row>
    <row r="693" spans="4:4">
      <c r="D693" s="117"/>
    </row>
    <row r="694" spans="4:4">
      <c r="D694" s="117"/>
    </row>
    <row r="695" spans="4:4">
      <c r="D695" s="117"/>
    </row>
    <row r="696" spans="4:4">
      <c r="D696" s="117"/>
    </row>
    <row r="697" spans="4:4">
      <c r="D697" s="117"/>
    </row>
    <row r="698" spans="4:4">
      <c r="D698" s="117"/>
    </row>
    <row r="699" spans="4:4">
      <c r="D699" s="117"/>
    </row>
    <row r="700" spans="4:4">
      <c r="D700" s="117"/>
    </row>
    <row r="701" spans="4:4">
      <c r="D701" s="117"/>
    </row>
    <row r="702" spans="4:4">
      <c r="D702" s="117"/>
    </row>
    <row r="703" spans="4:4">
      <c r="D703" s="117"/>
    </row>
    <row r="704" spans="4:4">
      <c r="D704" s="117"/>
    </row>
    <row r="705" spans="4:4">
      <c r="D705" s="117"/>
    </row>
    <row r="706" spans="4:4">
      <c r="D706" s="117"/>
    </row>
    <row r="707" spans="4:4">
      <c r="D707" s="117"/>
    </row>
    <row r="708" spans="4:4">
      <c r="D708" s="117"/>
    </row>
    <row r="709" spans="4:4">
      <c r="D709" s="117"/>
    </row>
    <row r="710" spans="4:4">
      <c r="D710" s="117"/>
    </row>
    <row r="711" spans="4:4">
      <c r="D711" s="117"/>
    </row>
    <row r="712" spans="4:4">
      <c r="D712" s="117"/>
    </row>
    <row r="713" spans="4:4">
      <c r="D713" s="117"/>
    </row>
    <row r="714" spans="4:4">
      <c r="D714" s="117"/>
    </row>
    <row r="715" spans="4:4">
      <c r="D715" s="117"/>
    </row>
    <row r="716" spans="4:4">
      <c r="D716" s="117"/>
    </row>
    <row r="717" spans="4:4">
      <c r="D717" s="117"/>
    </row>
    <row r="718" spans="4:4">
      <c r="D718" s="117"/>
    </row>
    <row r="719" spans="4:4">
      <c r="D719" s="117"/>
    </row>
    <row r="720" spans="4:4">
      <c r="D720" s="117"/>
    </row>
    <row r="721" spans="4:4">
      <c r="D721" s="117"/>
    </row>
    <row r="722" spans="4:4">
      <c r="D722" s="117"/>
    </row>
    <row r="723" spans="4:4">
      <c r="D723" s="117"/>
    </row>
    <row r="724" spans="4:4">
      <c r="D724" s="117"/>
    </row>
    <row r="725" spans="4:4">
      <c r="D725" s="117"/>
    </row>
    <row r="726" spans="4:4">
      <c r="D726" s="117"/>
    </row>
    <row r="727" spans="4:4">
      <c r="D727" s="117"/>
    </row>
    <row r="728" spans="4:4">
      <c r="D728" s="117"/>
    </row>
    <row r="729" spans="4:4">
      <c r="D729" s="117"/>
    </row>
    <row r="730" spans="4:4">
      <c r="D730" s="117"/>
    </row>
    <row r="731" spans="4:4">
      <c r="D731" s="117"/>
    </row>
    <row r="732" spans="4:4">
      <c r="D732" s="117"/>
    </row>
    <row r="733" spans="4:4">
      <c r="D733" s="117"/>
    </row>
    <row r="734" spans="4:4">
      <c r="D734" s="117"/>
    </row>
    <row r="735" spans="4:4">
      <c r="D735" s="117"/>
    </row>
    <row r="736" spans="4:4">
      <c r="D736" s="117"/>
    </row>
    <row r="737" spans="4:4">
      <c r="D737" s="117"/>
    </row>
    <row r="738" spans="4:4">
      <c r="D738" s="117"/>
    </row>
    <row r="739" spans="4:4">
      <c r="D739" s="117"/>
    </row>
    <row r="740" spans="4:4">
      <c r="D740" s="117"/>
    </row>
    <row r="741" spans="4:4">
      <c r="D741" s="117"/>
    </row>
    <row r="742" spans="4:4">
      <c r="D742" s="117"/>
    </row>
    <row r="743" spans="4:4">
      <c r="D743" s="117"/>
    </row>
    <row r="744" spans="4:4">
      <c r="D744" s="117"/>
    </row>
    <row r="745" spans="4:4">
      <c r="D745" s="117"/>
    </row>
    <row r="746" spans="4:4">
      <c r="D746" s="117"/>
    </row>
    <row r="747" spans="4:4">
      <c r="D747" s="117"/>
    </row>
    <row r="748" spans="4:4">
      <c r="D748" s="117"/>
    </row>
    <row r="749" spans="4:4">
      <c r="D749" s="117"/>
    </row>
    <row r="750" spans="4:4">
      <c r="D750" s="117"/>
    </row>
    <row r="751" spans="4:4">
      <c r="D751" s="117"/>
    </row>
    <row r="752" spans="4:4">
      <c r="D752" s="117"/>
    </row>
    <row r="753" spans="4:4">
      <c r="D753" s="117"/>
    </row>
    <row r="754" spans="4:4">
      <c r="D754" s="117"/>
    </row>
    <row r="755" spans="4:4">
      <c r="D755" s="117"/>
    </row>
    <row r="756" spans="4:4">
      <c r="D756" s="117"/>
    </row>
    <row r="757" spans="4:4">
      <c r="D757" s="117"/>
    </row>
    <row r="758" spans="4:4">
      <c r="D758" s="117"/>
    </row>
    <row r="759" spans="4:4">
      <c r="D759" s="117"/>
    </row>
    <row r="760" spans="4:4">
      <c r="D760" s="117"/>
    </row>
    <row r="761" spans="4:4">
      <c r="D761" s="117"/>
    </row>
    <row r="762" spans="4:4">
      <c r="D762" s="117"/>
    </row>
    <row r="763" spans="4:4">
      <c r="D763" s="117"/>
    </row>
    <row r="764" spans="4:4">
      <c r="D764" s="117"/>
    </row>
    <row r="765" spans="4:4">
      <c r="D765" s="117"/>
    </row>
    <row r="766" spans="4:4">
      <c r="D766" s="117"/>
    </row>
    <row r="767" spans="4:4">
      <c r="D767" s="117"/>
    </row>
    <row r="768" spans="4:4">
      <c r="D768" s="117"/>
    </row>
    <row r="769" spans="4:4">
      <c r="D769" s="117"/>
    </row>
    <row r="770" spans="4:4">
      <c r="D770" s="117"/>
    </row>
    <row r="771" spans="4:4">
      <c r="D771" s="117"/>
    </row>
    <row r="772" spans="4:4">
      <c r="D772" s="117"/>
    </row>
    <row r="773" spans="4:4">
      <c r="D773" s="117"/>
    </row>
    <row r="774" spans="4:4">
      <c r="D774" s="117"/>
    </row>
    <row r="775" spans="4:4">
      <c r="D775" s="117"/>
    </row>
    <row r="776" spans="4:4">
      <c r="D776" s="117"/>
    </row>
    <row r="777" spans="4:4">
      <c r="D777" s="117"/>
    </row>
    <row r="778" spans="4:4">
      <c r="D778" s="117"/>
    </row>
    <row r="779" spans="4:4">
      <c r="D779" s="117"/>
    </row>
    <row r="780" spans="4:4">
      <c r="D780" s="117"/>
    </row>
    <row r="781" spans="4:4">
      <c r="D781" s="117"/>
    </row>
    <row r="782" spans="4:4">
      <c r="D782" s="117"/>
    </row>
    <row r="783" spans="4:4">
      <c r="D783" s="117"/>
    </row>
    <row r="784" spans="4:4">
      <c r="D784" s="117"/>
    </row>
    <row r="785" spans="4:4">
      <c r="D785" s="117"/>
    </row>
    <row r="786" spans="4:4">
      <c r="D786" s="117"/>
    </row>
    <row r="787" spans="4:4">
      <c r="D787" s="117"/>
    </row>
    <row r="788" spans="4:4">
      <c r="D788" s="117"/>
    </row>
    <row r="789" spans="4:4">
      <c r="D789" s="117"/>
    </row>
    <row r="790" spans="4:4">
      <c r="D790" s="117"/>
    </row>
    <row r="791" spans="4:4">
      <c r="D791" s="117"/>
    </row>
    <row r="792" spans="4:4">
      <c r="D792" s="117"/>
    </row>
    <row r="793" spans="4:4">
      <c r="D793" s="117"/>
    </row>
    <row r="794" spans="4:4">
      <c r="D794" s="117"/>
    </row>
    <row r="795" spans="4:4">
      <c r="D795" s="117"/>
    </row>
    <row r="796" spans="4:4">
      <c r="D796" s="117"/>
    </row>
    <row r="797" spans="4:4">
      <c r="D797" s="117"/>
    </row>
    <row r="798" spans="4:4">
      <c r="D798" s="117"/>
    </row>
    <row r="799" spans="4:4">
      <c r="D799" s="117"/>
    </row>
    <row r="800" spans="4:4">
      <c r="D800" s="117"/>
    </row>
    <row r="801" spans="4:4">
      <c r="D801" s="117"/>
    </row>
    <row r="802" spans="4:4">
      <c r="D802" s="117"/>
    </row>
    <row r="803" spans="4:4">
      <c r="D803" s="117"/>
    </row>
    <row r="804" spans="4:4">
      <c r="D804" s="117"/>
    </row>
    <row r="805" spans="4:4">
      <c r="D805" s="117"/>
    </row>
    <row r="806" spans="4:4">
      <c r="D806" s="117"/>
    </row>
    <row r="807" spans="4:4">
      <c r="D807" s="117"/>
    </row>
    <row r="808" spans="4:4">
      <c r="D808" s="117"/>
    </row>
    <row r="809" spans="4:4">
      <c r="D809" s="117"/>
    </row>
    <row r="810" spans="4:4">
      <c r="D810" s="117"/>
    </row>
    <row r="811" spans="4:4">
      <c r="D811" s="117"/>
    </row>
    <row r="812" spans="4:4">
      <c r="D812" s="117"/>
    </row>
    <row r="813" spans="4:4">
      <c r="D813" s="117"/>
    </row>
    <row r="814" spans="4:4">
      <c r="D814" s="117"/>
    </row>
    <row r="815" spans="4:4">
      <c r="D815" s="117"/>
    </row>
    <row r="816" spans="4:4">
      <c r="D816" s="117"/>
    </row>
    <row r="817" spans="4:4">
      <c r="D817" s="117"/>
    </row>
    <row r="818" spans="4:4">
      <c r="D818" s="117"/>
    </row>
    <row r="819" spans="4:4">
      <c r="D819" s="117"/>
    </row>
    <row r="820" spans="4:4">
      <c r="D820" s="117"/>
    </row>
    <row r="821" spans="4:4">
      <c r="D821" s="117"/>
    </row>
    <row r="822" spans="4:4">
      <c r="D822" s="117"/>
    </row>
    <row r="823" spans="4:4">
      <c r="D823" s="117"/>
    </row>
    <row r="824" spans="4:4">
      <c r="D824" s="117"/>
    </row>
    <row r="825" spans="4:4">
      <c r="D825" s="117"/>
    </row>
    <row r="826" spans="4:4">
      <c r="D826" s="117"/>
    </row>
    <row r="827" spans="4:4">
      <c r="D827" s="117"/>
    </row>
    <row r="828" spans="4:4">
      <c r="D828" s="117"/>
    </row>
    <row r="829" spans="4:4">
      <c r="D829" s="117"/>
    </row>
    <row r="830" spans="4:4">
      <c r="D830" s="117"/>
    </row>
    <row r="831" spans="4:4">
      <c r="D831" s="117"/>
    </row>
    <row r="832" spans="4:4">
      <c r="D832" s="117"/>
    </row>
    <row r="833" spans="4:4">
      <c r="D833" s="117"/>
    </row>
    <row r="834" spans="4:4">
      <c r="D834" s="117"/>
    </row>
    <row r="835" spans="4:4">
      <c r="D835" s="117"/>
    </row>
    <row r="836" spans="4:4">
      <c r="D836" s="117"/>
    </row>
    <row r="837" spans="4:4">
      <c r="D837" s="117"/>
    </row>
    <row r="838" spans="4:4">
      <c r="D838" s="117"/>
    </row>
    <row r="839" spans="4:4">
      <c r="D839" s="117"/>
    </row>
    <row r="840" spans="4:4">
      <c r="D840" s="117"/>
    </row>
    <row r="841" spans="4:4">
      <c r="D841" s="117"/>
    </row>
    <row r="842" spans="4:4">
      <c r="D842" s="117"/>
    </row>
    <row r="843" spans="4:4">
      <c r="D843" s="117"/>
    </row>
    <row r="844" spans="4:4">
      <c r="D844" s="117"/>
    </row>
    <row r="845" spans="4:4">
      <c r="D845" s="117"/>
    </row>
    <row r="846" spans="4:4">
      <c r="D846" s="117"/>
    </row>
    <row r="847" spans="4:4">
      <c r="D847" s="117"/>
    </row>
    <row r="848" spans="4:4">
      <c r="D848" s="117"/>
    </row>
    <row r="849" spans="4:4">
      <c r="D849" s="117"/>
    </row>
    <row r="850" spans="4:4">
      <c r="D850" s="117"/>
    </row>
    <row r="851" spans="4:4">
      <c r="D851" s="117"/>
    </row>
    <row r="852" spans="4:4">
      <c r="D852" s="117"/>
    </row>
    <row r="853" spans="4:4">
      <c r="D853" s="117"/>
    </row>
    <row r="854" spans="4:4">
      <c r="D854" s="117"/>
    </row>
    <row r="855" spans="4:4">
      <c r="D855" s="117"/>
    </row>
    <row r="856" spans="4:4">
      <c r="D856" s="117"/>
    </row>
    <row r="857" spans="4:4">
      <c r="D857" s="117"/>
    </row>
    <row r="858" spans="4:4">
      <c r="D858" s="117"/>
    </row>
    <row r="859" spans="4:4">
      <c r="D859" s="117"/>
    </row>
    <row r="860" spans="4:4">
      <c r="D860" s="117"/>
    </row>
    <row r="861" spans="4:4">
      <c r="D861" s="117"/>
    </row>
    <row r="862" spans="4:4">
      <c r="D862" s="117"/>
    </row>
    <row r="863" spans="4:4">
      <c r="D863" s="117"/>
    </row>
    <row r="864" spans="4:4">
      <c r="D864" s="117"/>
    </row>
    <row r="865" spans="4:4">
      <c r="D865" s="117"/>
    </row>
    <row r="866" spans="4:4">
      <c r="D866" s="117"/>
    </row>
    <row r="867" spans="4:4">
      <c r="D867" s="117"/>
    </row>
    <row r="868" spans="4:4">
      <c r="D868" s="117"/>
    </row>
    <row r="869" spans="4:4">
      <c r="D869" s="117"/>
    </row>
    <row r="870" spans="4:4">
      <c r="D870" s="117"/>
    </row>
    <row r="871" spans="4:4">
      <c r="D871" s="117"/>
    </row>
    <row r="872" spans="4:4">
      <c r="D872" s="117"/>
    </row>
    <row r="873" spans="4:4">
      <c r="D873" s="117"/>
    </row>
    <row r="874" spans="4:4">
      <c r="D874" s="117"/>
    </row>
    <row r="875" spans="4:4">
      <c r="D875" s="117"/>
    </row>
    <row r="876" spans="4:4">
      <c r="D876" s="117"/>
    </row>
    <row r="877" spans="4:4">
      <c r="D877" s="117"/>
    </row>
    <row r="878" spans="4:4">
      <c r="D878" s="117"/>
    </row>
    <row r="879" spans="4:4">
      <c r="D879" s="117"/>
    </row>
    <row r="880" spans="4:4">
      <c r="D880" s="117"/>
    </row>
    <row r="881" spans="4:4">
      <c r="D881" s="117"/>
    </row>
    <row r="882" spans="4:4">
      <c r="D882" s="117"/>
    </row>
    <row r="883" spans="4:4">
      <c r="D883" s="117"/>
    </row>
    <row r="884" spans="4:4">
      <c r="D884" s="117"/>
    </row>
    <row r="885" spans="4:4">
      <c r="D885" s="117"/>
    </row>
    <row r="886" spans="4:4">
      <c r="D886" s="117"/>
    </row>
    <row r="887" spans="4:4">
      <c r="D887" s="117"/>
    </row>
    <row r="888" spans="4:4">
      <c r="D888" s="117"/>
    </row>
    <row r="889" spans="4:4">
      <c r="D889" s="117"/>
    </row>
    <row r="890" spans="4:4">
      <c r="D890" s="117"/>
    </row>
    <row r="891" spans="4:4">
      <c r="D891" s="117"/>
    </row>
    <row r="892" spans="4:4">
      <c r="D892" s="117"/>
    </row>
    <row r="893" spans="4:4">
      <c r="D893" s="117"/>
    </row>
    <row r="894" spans="4:4">
      <c r="D894" s="117"/>
    </row>
    <row r="895" spans="4:4">
      <c r="D895" s="117"/>
    </row>
    <row r="896" spans="4:4">
      <c r="D896" s="117"/>
    </row>
    <row r="897" spans="4:4">
      <c r="D897" s="117"/>
    </row>
    <row r="898" spans="4:4">
      <c r="D898" s="117"/>
    </row>
    <row r="899" spans="4:4">
      <c r="D899" s="117"/>
    </row>
    <row r="900" spans="4:4">
      <c r="D900" s="117"/>
    </row>
    <row r="901" spans="4:4">
      <c r="D901" s="117"/>
    </row>
    <row r="902" spans="4:4">
      <c r="D902" s="117"/>
    </row>
    <row r="903" spans="4:4">
      <c r="D903" s="117"/>
    </row>
    <row r="904" spans="4:4">
      <c r="D904" s="117"/>
    </row>
    <row r="905" spans="4:4">
      <c r="D905" s="117"/>
    </row>
    <row r="906" spans="4:4">
      <c r="D906" s="117"/>
    </row>
    <row r="907" spans="4:4">
      <c r="D907" s="117"/>
    </row>
    <row r="908" spans="4:4">
      <c r="D908" s="117"/>
    </row>
    <row r="909" spans="4:4">
      <c r="D909" s="117"/>
    </row>
    <row r="910" spans="4:4">
      <c r="D910" s="117"/>
    </row>
    <row r="911" spans="4:4">
      <c r="D911" s="117"/>
    </row>
    <row r="912" spans="4:4">
      <c r="D912" s="117"/>
    </row>
    <row r="913" spans="4:4">
      <c r="D913" s="117"/>
    </row>
    <row r="914" spans="4:4">
      <c r="D914" s="117"/>
    </row>
    <row r="915" spans="4:4">
      <c r="D915" s="117"/>
    </row>
    <row r="916" spans="4:4">
      <c r="D916" s="117"/>
    </row>
    <row r="917" spans="4:4">
      <c r="D917" s="117"/>
    </row>
    <row r="918" spans="4:4">
      <c r="D918" s="117"/>
    </row>
    <row r="919" spans="4:4">
      <c r="D919" s="117"/>
    </row>
    <row r="920" spans="4:4">
      <c r="D920" s="117"/>
    </row>
    <row r="921" spans="4:4">
      <c r="D921" s="117"/>
    </row>
    <row r="922" spans="4:4">
      <c r="D922" s="117"/>
    </row>
    <row r="923" spans="4:4">
      <c r="D923" s="117"/>
    </row>
    <row r="924" spans="4:4">
      <c r="D924" s="117"/>
    </row>
    <row r="925" spans="4:4">
      <c r="D925" s="117"/>
    </row>
    <row r="926" spans="4:4">
      <c r="D926" s="117"/>
    </row>
    <row r="927" spans="4:4">
      <c r="D927" s="117"/>
    </row>
    <row r="928" spans="4:4">
      <c r="D928" s="117"/>
    </row>
    <row r="929" spans="4:4">
      <c r="D929" s="117"/>
    </row>
    <row r="930" spans="4:4">
      <c r="D930" s="117"/>
    </row>
    <row r="931" spans="4:4">
      <c r="D931" s="117"/>
    </row>
    <row r="932" spans="4:4">
      <c r="D932" s="117"/>
    </row>
    <row r="933" spans="4:4">
      <c r="D933" s="117"/>
    </row>
    <row r="934" spans="4:4">
      <c r="D934" s="117"/>
    </row>
    <row r="935" spans="4:4">
      <c r="D935" s="117"/>
    </row>
    <row r="936" spans="4:4">
      <c r="D936" s="117"/>
    </row>
    <row r="937" spans="4:4">
      <c r="D937" s="117"/>
    </row>
    <row r="938" spans="4:4">
      <c r="D938" s="117"/>
    </row>
    <row r="939" spans="4:4">
      <c r="D939" s="117"/>
    </row>
    <row r="940" spans="4:4">
      <c r="D940" s="117"/>
    </row>
    <row r="941" spans="4:4">
      <c r="D941" s="117"/>
    </row>
    <row r="942" spans="4:4">
      <c r="D942" s="117"/>
    </row>
    <row r="943" spans="4:4">
      <c r="D943" s="117"/>
    </row>
    <row r="944" spans="4:4">
      <c r="D944" s="117"/>
    </row>
    <row r="945" spans="4:4">
      <c r="D945" s="117"/>
    </row>
    <row r="946" spans="4:4">
      <c r="D946" s="117"/>
    </row>
    <row r="947" spans="4:4">
      <c r="D947" s="117"/>
    </row>
    <row r="948" spans="4:4">
      <c r="D948" s="117"/>
    </row>
    <row r="949" spans="4:4">
      <c r="D949" s="117"/>
    </row>
    <row r="950" spans="4:4">
      <c r="D950" s="117"/>
    </row>
    <row r="951" spans="4:4">
      <c r="D951" s="117"/>
    </row>
    <row r="952" spans="4:4">
      <c r="D952" s="117"/>
    </row>
    <row r="953" spans="4:4">
      <c r="D953" s="117"/>
    </row>
    <row r="954" spans="4:4">
      <c r="D954" s="117"/>
    </row>
    <row r="955" spans="4:4">
      <c r="D955" s="117"/>
    </row>
    <row r="956" spans="4:4">
      <c r="D956" s="117"/>
    </row>
    <row r="957" spans="4:4">
      <c r="D957" s="117"/>
    </row>
    <row r="958" spans="4:4">
      <c r="D958" s="117"/>
    </row>
    <row r="959" spans="4:4">
      <c r="D959" s="117"/>
    </row>
    <row r="960" spans="4:4">
      <c r="D960" s="117"/>
    </row>
    <row r="961" spans="4:4">
      <c r="D961" s="117"/>
    </row>
    <row r="962" spans="4:4">
      <c r="D962" s="117"/>
    </row>
    <row r="963" spans="4:4">
      <c r="D963" s="117"/>
    </row>
    <row r="964" spans="4:4">
      <c r="D964" s="117"/>
    </row>
    <row r="965" spans="4:4">
      <c r="D965" s="117"/>
    </row>
    <row r="966" spans="4:4">
      <c r="D966" s="117"/>
    </row>
    <row r="967" spans="4:4">
      <c r="D967" s="117"/>
    </row>
    <row r="968" spans="4:4">
      <c r="D968" s="117"/>
    </row>
    <row r="969" spans="4:4">
      <c r="D969" s="117"/>
    </row>
    <row r="970" spans="4:4">
      <c r="D970" s="117"/>
    </row>
    <row r="971" spans="4:4">
      <c r="D971" s="117"/>
    </row>
    <row r="972" spans="4:4">
      <c r="D972" s="117"/>
    </row>
    <row r="973" spans="4:4">
      <c r="D973" s="117"/>
    </row>
    <row r="974" spans="4:4">
      <c r="D974" s="117"/>
    </row>
    <row r="975" spans="4:4">
      <c r="D975" s="117"/>
    </row>
    <row r="976" spans="4:4">
      <c r="D976" s="117"/>
    </row>
    <row r="977" spans="4:4">
      <c r="D977" s="117"/>
    </row>
    <row r="978" spans="4:4">
      <c r="D978" s="117"/>
    </row>
    <row r="979" spans="4:4">
      <c r="D979" s="117"/>
    </row>
    <row r="980" spans="4:4">
      <c r="D980" s="117"/>
    </row>
    <row r="981" spans="4:4">
      <c r="D981" s="117"/>
    </row>
    <row r="982" spans="4:4">
      <c r="D982" s="117"/>
    </row>
    <row r="983" spans="4:4">
      <c r="D983" s="117"/>
    </row>
    <row r="984" spans="4:4">
      <c r="D984" s="117"/>
    </row>
    <row r="985" spans="4:4">
      <c r="D985" s="117"/>
    </row>
    <row r="986" spans="4:4">
      <c r="D986" s="117"/>
    </row>
    <row r="987" spans="4:4">
      <c r="D987" s="117"/>
    </row>
    <row r="988" spans="4:4">
      <c r="D988" s="117"/>
    </row>
    <row r="989" spans="4:4">
      <c r="D989" s="117"/>
    </row>
    <row r="990" spans="4:4">
      <c r="D990" s="117"/>
    </row>
    <row r="991" spans="4:4">
      <c r="D991" s="117"/>
    </row>
    <row r="992" spans="4:4">
      <c r="D992" s="117"/>
    </row>
    <row r="993" spans="4:4">
      <c r="D993" s="117"/>
    </row>
    <row r="994" spans="4:4">
      <c r="D994" s="117"/>
    </row>
    <row r="995" spans="4:4">
      <c r="D995" s="117"/>
    </row>
    <row r="996" spans="4:4">
      <c r="D996" s="117"/>
    </row>
    <row r="997" spans="4:4">
      <c r="D997" s="117"/>
    </row>
    <row r="998" spans="4:4">
      <c r="D998" s="117"/>
    </row>
    <row r="999" spans="4:4">
      <c r="D999" s="117"/>
    </row>
    <row r="1000" spans="4:4">
      <c r="D1000" s="117"/>
    </row>
    <row r="1001" spans="4:4">
      <c r="D1001" s="117"/>
    </row>
    <row r="1002" spans="4:4">
      <c r="D1002" s="117"/>
    </row>
    <row r="1003" spans="4:4">
      <c r="D1003" s="117"/>
    </row>
    <row r="1004" spans="4:4">
      <c r="D1004" s="117"/>
    </row>
    <row r="1005" spans="4:4">
      <c r="D1005" s="117"/>
    </row>
    <row r="1006" spans="4:4">
      <c r="D1006" s="117"/>
    </row>
    <row r="1007" spans="4:4">
      <c r="D1007" s="117"/>
    </row>
    <row r="1008" spans="4:4">
      <c r="D1008" s="117"/>
    </row>
    <row r="1009" spans="4:4">
      <c r="D1009" s="117"/>
    </row>
    <row r="1010" spans="4:4">
      <c r="D1010" s="117"/>
    </row>
    <row r="1011" spans="4:4">
      <c r="D1011" s="117"/>
    </row>
    <row r="1012" spans="4:4">
      <c r="D1012" s="117"/>
    </row>
    <row r="1013" spans="4:4">
      <c r="D1013" s="117"/>
    </row>
    <row r="1014" spans="4:4">
      <c r="D1014" s="117"/>
    </row>
    <row r="1015" spans="4:4">
      <c r="D1015" s="117"/>
    </row>
    <row r="1016" spans="4:4">
      <c r="D1016" s="117"/>
    </row>
    <row r="1017" spans="4:4">
      <c r="D1017" s="117"/>
    </row>
    <row r="1018" spans="4:4">
      <c r="D1018" s="117"/>
    </row>
    <row r="1019" spans="4:4">
      <c r="D1019" s="117"/>
    </row>
    <row r="1020" spans="4:4">
      <c r="D1020" s="117"/>
    </row>
    <row r="1021" spans="4:4">
      <c r="D1021" s="117"/>
    </row>
    <row r="1022" spans="4:4">
      <c r="D1022" s="117"/>
    </row>
    <row r="1023" spans="4:4">
      <c r="D1023" s="117"/>
    </row>
    <row r="1024" spans="4:4">
      <c r="D1024" s="117"/>
    </row>
    <row r="1025" spans="4:4">
      <c r="D1025" s="117"/>
    </row>
    <row r="1026" spans="4:4">
      <c r="D1026" s="117"/>
    </row>
    <row r="1027" spans="4:4">
      <c r="D1027" s="117"/>
    </row>
    <row r="1028" spans="4:4">
      <c r="D1028" s="117"/>
    </row>
    <row r="1029" spans="4:4">
      <c r="D1029" s="117"/>
    </row>
    <row r="1030" spans="4:4">
      <c r="D1030" s="117"/>
    </row>
    <row r="1031" spans="4:4">
      <c r="D1031" s="117"/>
    </row>
    <row r="1032" spans="4:4">
      <c r="D1032" s="117"/>
    </row>
    <row r="1033" spans="4:4">
      <c r="D1033" s="117"/>
    </row>
    <row r="1034" spans="4:4">
      <c r="D1034" s="117"/>
    </row>
    <row r="1035" spans="4:4">
      <c r="D1035" s="117"/>
    </row>
    <row r="1036" spans="4:4">
      <c r="D1036" s="117"/>
    </row>
    <row r="1037" spans="4:4">
      <c r="D1037" s="117"/>
    </row>
    <row r="1038" spans="4:4">
      <c r="D1038" s="117"/>
    </row>
    <row r="1039" spans="4:4">
      <c r="D1039" s="117"/>
    </row>
    <row r="1040" spans="4:4">
      <c r="D1040" s="117"/>
    </row>
    <row r="1041" spans="4:4">
      <c r="D1041" s="117"/>
    </row>
    <row r="1042" spans="4:4">
      <c r="D1042" s="117"/>
    </row>
    <row r="1043" spans="4:4">
      <c r="D1043" s="117"/>
    </row>
    <row r="1044" spans="4:4">
      <c r="D1044" s="117"/>
    </row>
    <row r="1045" spans="4:4">
      <c r="D1045" s="117"/>
    </row>
    <row r="1046" spans="4:4">
      <c r="D1046" s="117"/>
    </row>
    <row r="1047" spans="4:4">
      <c r="D1047" s="117"/>
    </row>
    <row r="1048" spans="4:4">
      <c r="D1048" s="117"/>
    </row>
    <row r="1049" spans="4:4">
      <c r="D1049" s="117"/>
    </row>
    <row r="1050" spans="4:4">
      <c r="D1050" s="117"/>
    </row>
    <row r="1051" spans="4:4">
      <c r="D1051" s="117"/>
    </row>
    <row r="1052" spans="4:4">
      <c r="D1052" s="117"/>
    </row>
    <row r="1053" spans="4:4">
      <c r="D1053" s="117"/>
    </row>
    <row r="1054" spans="4:4">
      <c r="D1054" s="117"/>
    </row>
    <row r="1055" spans="4:4">
      <c r="D1055" s="117"/>
    </row>
    <row r="1056" spans="4:4">
      <c r="D1056" s="117"/>
    </row>
    <row r="1057" spans="4:4">
      <c r="D1057" s="117"/>
    </row>
    <row r="1058" spans="4:4">
      <c r="D1058" s="117"/>
    </row>
    <row r="1059" spans="4:4">
      <c r="D1059" s="117"/>
    </row>
    <row r="1060" spans="4:4">
      <c r="D1060" s="117"/>
    </row>
    <row r="1061" spans="4:4">
      <c r="D1061" s="117"/>
    </row>
    <row r="1062" spans="4:4">
      <c r="D1062" s="117"/>
    </row>
    <row r="1063" spans="4:4">
      <c r="D1063" s="117"/>
    </row>
    <row r="1064" spans="4:4">
      <c r="D1064" s="117"/>
    </row>
    <row r="1065" spans="4:4">
      <c r="D1065" s="117"/>
    </row>
    <row r="1066" spans="4:4">
      <c r="D1066" s="117"/>
    </row>
    <row r="1067" spans="4:4">
      <c r="D1067" s="117"/>
    </row>
    <row r="1068" spans="4:4">
      <c r="D1068" s="117"/>
    </row>
    <row r="1069" spans="4:4">
      <c r="D1069" s="117"/>
    </row>
    <row r="1070" spans="4:4">
      <c r="D1070" s="117"/>
    </row>
    <row r="1071" spans="4:4">
      <c r="D1071" s="117"/>
    </row>
    <row r="1072" spans="4:4">
      <c r="D1072" s="117"/>
    </row>
    <row r="1073" spans="4:4">
      <c r="D1073" s="117"/>
    </row>
    <row r="1074" spans="4:4">
      <c r="D1074" s="117"/>
    </row>
    <row r="1075" spans="4:4">
      <c r="D1075" s="117"/>
    </row>
    <row r="1076" spans="4:4">
      <c r="D1076" s="117"/>
    </row>
    <row r="1077" spans="4:4">
      <c r="D1077" s="117"/>
    </row>
    <row r="1078" spans="4:4">
      <c r="D1078" s="117"/>
    </row>
    <row r="1079" spans="4:4">
      <c r="D1079" s="117"/>
    </row>
    <row r="1080" spans="4:4">
      <c r="D1080" s="117"/>
    </row>
    <row r="1081" spans="4:4">
      <c r="D1081" s="117"/>
    </row>
    <row r="1082" spans="4:4">
      <c r="D1082" s="117"/>
    </row>
    <row r="1083" spans="4:4">
      <c r="D1083" s="117"/>
    </row>
    <row r="1084" spans="4:4">
      <c r="D1084" s="117"/>
    </row>
    <row r="1085" spans="4:4">
      <c r="D1085" s="117"/>
    </row>
    <row r="1086" spans="4:4">
      <c r="D1086" s="117"/>
    </row>
    <row r="1087" spans="4:4">
      <c r="D1087" s="117"/>
    </row>
    <row r="1088" spans="4:4">
      <c r="D1088" s="117"/>
    </row>
    <row r="1089" spans="4:4">
      <c r="D1089" s="117"/>
    </row>
    <row r="1090" spans="4:4">
      <c r="D1090" s="117"/>
    </row>
    <row r="1091" spans="4:4">
      <c r="D1091" s="117"/>
    </row>
    <row r="1092" spans="4:4">
      <c r="D1092" s="117"/>
    </row>
    <row r="1093" spans="4:4">
      <c r="D1093" s="117"/>
    </row>
    <row r="1094" spans="4:4">
      <c r="D1094" s="117"/>
    </row>
    <row r="1095" spans="4:4">
      <c r="D1095" s="117"/>
    </row>
    <row r="1096" spans="4:4">
      <c r="D1096" s="117"/>
    </row>
    <row r="1097" spans="4:4">
      <c r="D1097" s="117"/>
    </row>
    <row r="1098" spans="4:4">
      <c r="D1098" s="117"/>
    </row>
    <row r="1099" spans="4:4">
      <c r="D1099" s="117"/>
    </row>
    <row r="1100" spans="4:4">
      <c r="D1100" s="117"/>
    </row>
    <row r="1101" spans="4:4">
      <c r="D1101" s="117"/>
    </row>
    <row r="1102" spans="4:4">
      <c r="D1102" s="117"/>
    </row>
    <row r="1103" spans="4:4">
      <c r="D1103" s="117"/>
    </row>
    <row r="1104" spans="4:4">
      <c r="D1104" s="117"/>
    </row>
    <row r="1105" spans="4:4">
      <c r="D1105" s="117"/>
    </row>
    <row r="1106" spans="4:4">
      <c r="D1106" s="117"/>
    </row>
    <row r="1107" spans="4:4">
      <c r="D1107" s="117"/>
    </row>
    <row r="1108" spans="4:4">
      <c r="D1108" s="117"/>
    </row>
    <row r="1109" spans="4:4">
      <c r="D1109" s="117"/>
    </row>
    <row r="1110" spans="4:4">
      <c r="D1110" s="117"/>
    </row>
    <row r="1111" spans="4:4">
      <c r="D1111" s="117"/>
    </row>
    <row r="1112" spans="4:4">
      <c r="D1112" s="117"/>
    </row>
    <row r="1113" spans="4:4">
      <c r="D1113" s="117"/>
    </row>
    <row r="1114" spans="4:4">
      <c r="D1114" s="117"/>
    </row>
    <row r="1115" spans="4:4">
      <c r="D1115" s="117"/>
    </row>
    <row r="1116" spans="4:4">
      <c r="D1116" s="117"/>
    </row>
    <row r="1117" spans="4:4">
      <c r="D1117" s="117"/>
    </row>
    <row r="1118" spans="4:4">
      <c r="D1118" s="117"/>
    </row>
    <row r="1119" spans="4:4">
      <c r="D1119" s="117"/>
    </row>
    <row r="1120" spans="4:4">
      <c r="D1120" s="117"/>
    </row>
    <row r="1121" spans="4:4">
      <c r="D1121" s="117"/>
    </row>
    <row r="1122" spans="4:4">
      <c r="D1122" s="117"/>
    </row>
    <row r="1123" spans="4:4">
      <c r="D1123" s="117"/>
    </row>
    <row r="1124" spans="4:4">
      <c r="D1124" s="117"/>
    </row>
    <row r="1125" spans="4:4">
      <c r="D1125" s="117"/>
    </row>
    <row r="1126" spans="4:4">
      <c r="D1126" s="117"/>
    </row>
    <row r="1127" spans="4:4">
      <c r="D1127" s="117"/>
    </row>
    <row r="1128" spans="4:4">
      <c r="D1128" s="117"/>
    </row>
    <row r="1129" spans="4:4">
      <c r="D1129" s="117"/>
    </row>
    <row r="1130" spans="4:4">
      <c r="D1130" s="117"/>
    </row>
    <row r="1131" spans="4:4">
      <c r="D1131" s="117"/>
    </row>
    <row r="1132" spans="4:4">
      <c r="D1132" s="117"/>
    </row>
    <row r="1133" spans="4:4">
      <c r="D1133" s="117"/>
    </row>
    <row r="1134" spans="4:4">
      <c r="D1134" s="117"/>
    </row>
    <row r="1135" spans="4:4">
      <c r="D1135" s="117"/>
    </row>
    <row r="1136" spans="4:4">
      <c r="D1136" s="117"/>
    </row>
    <row r="1137" spans="4:4">
      <c r="D1137" s="117"/>
    </row>
    <row r="1138" spans="4:4">
      <c r="D1138" s="117"/>
    </row>
    <row r="1139" spans="4:4">
      <c r="D1139" s="117"/>
    </row>
    <row r="1140" spans="4:4">
      <c r="D1140" s="117"/>
    </row>
    <row r="1141" spans="4:4">
      <c r="D1141" s="117"/>
    </row>
    <row r="1142" spans="4:4">
      <c r="D1142" s="117"/>
    </row>
    <row r="1143" spans="4:4">
      <c r="D1143" s="117"/>
    </row>
    <row r="1144" spans="4:4">
      <c r="D1144" s="117"/>
    </row>
    <row r="1145" spans="4:4">
      <c r="D1145" s="117"/>
    </row>
    <row r="1146" spans="4:4">
      <c r="D1146" s="117"/>
    </row>
    <row r="1147" spans="4:4">
      <c r="D1147" s="117"/>
    </row>
    <row r="1148" spans="4:4">
      <c r="D1148" s="117"/>
    </row>
    <row r="1149" spans="4:4">
      <c r="D1149" s="117"/>
    </row>
    <row r="1150" spans="4:4">
      <c r="D1150" s="117"/>
    </row>
    <row r="1151" spans="4:4">
      <c r="D1151" s="117"/>
    </row>
    <row r="1152" spans="4:4">
      <c r="D1152" s="117"/>
    </row>
    <row r="1153" spans="4:4">
      <c r="D1153" s="117"/>
    </row>
    <row r="1154" spans="4:4">
      <c r="D1154" s="117"/>
    </row>
    <row r="1155" spans="4:4">
      <c r="D1155" s="117"/>
    </row>
    <row r="1156" spans="4:4">
      <c r="D1156" s="117"/>
    </row>
    <row r="1157" spans="4:4">
      <c r="D1157" s="117"/>
    </row>
    <row r="1158" spans="4:4">
      <c r="D1158" s="117"/>
    </row>
    <row r="1159" spans="4:4">
      <c r="D1159" s="117"/>
    </row>
    <row r="1160" spans="4:4">
      <c r="D1160" s="117"/>
    </row>
    <row r="1161" spans="4:4">
      <c r="D1161" s="117"/>
    </row>
    <row r="1162" spans="4:4">
      <c r="D1162" s="117"/>
    </row>
    <row r="1163" spans="4:4">
      <c r="D1163" s="117"/>
    </row>
    <row r="1164" spans="4:4">
      <c r="D1164" s="117"/>
    </row>
    <row r="1165" spans="4:4">
      <c r="D1165" s="117"/>
    </row>
    <row r="1166" spans="4:4">
      <c r="D1166" s="117"/>
    </row>
    <row r="1167" spans="4:4">
      <c r="D1167" s="117"/>
    </row>
    <row r="1168" spans="4:4">
      <c r="D1168" s="117"/>
    </row>
    <row r="1169" spans="4:4">
      <c r="D1169" s="117"/>
    </row>
    <row r="1170" spans="4:4">
      <c r="D1170" s="117"/>
    </row>
    <row r="1171" spans="4:4">
      <c r="D1171" s="117"/>
    </row>
    <row r="1172" spans="4:4">
      <c r="D1172" s="117"/>
    </row>
    <row r="1173" spans="4:4">
      <c r="D1173" s="117"/>
    </row>
    <row r="1174" spans="4:4">
      <c r="D1174" s="117"/>
    </row>
    <row r="1175" spans="4:4">
      <c r="D1175" s="117"/>
    </row>
    <row r="1176" spans="4:4">
      <c r="D1176" s="117"/>
    </row>
    <row r="1177" spans="4:4">
      <c r="D1177" s="117"/>
    </row>
    <row r="1178" spans="4:4">
      <c r="D1178" s="117"/>
    </row>
    <row r="1179" spans="4:4">
      <c r="D1179" s="117"/>
    </row>
    <row r="1180" spans="4:4">
      <c r="D1180" s="117"/>
    </row>
    <row r="1181" spans="4:4">
      <c r="D1181" s="117"/>
    </row>
    <row r="1182" spans="4:4">
      <c r="D1182" s="117"/>
    </row>
    <row r="1183" spans="4:4">
      <c r="D1183" s="117"/>
    </row>
    <row r="1184" spans="4:4">
      <c r="D1184" s="117"/>
    </row>
    <row r="1185" spans="4:4">
      <c r="D1185" s="117"/>
    </row>
    <row r="1186" spans="4:4">
      <c r="D1186" s="117"/>
    </row>
    <row r="1187" spans="4:4">
      <c r="D1187" s="117"/>
    </row>
    <row r="1188" spans="4:4">
      <c r="D1188" s="117"/>
    </row>
    <row r="1189" spans="4:4">
      <c r="D1189" s="117"/>
    </row>
    <row r="1190" spans="4:4">
      <c r="D1190" s="117"/>
    </row>
    <row r="1191" spans="4:4">
      <c r="D1191" s="117"/>
    </row>
    <row r="1192" spans="4:4">
      <c r="D1192" s="117"/>
    </row>
    <row r="1193" spans="4:4">
      <c r="D1193" s="117"/>
    </row>
    <row r="1194" spans="4:4">
      <c r="D1194" s="117"/>
    </row>
    <row r="1195" spans="4:4">
      <c r="D1195" s="117"/>
    </row>
    <row r="1196" spans="4:4">
      <c r="D1196" s="117"/>
    </row>
    <row r="1197" spans="4:4">
      <c r="D1197" s="117"/>
    </row>
    <row r="1198" spans="4:4">
      <c r="D1198" s="117"/>
    </row>
    <row r="1199" spans="4:4">
      <c r="D1199" s="117"/>
    </row>
    <row r="1200" spans="4:4">
      <c r="D1200" s="117"/>
    </row>
    <row r="1201" spans="4:4">
      <c r="D1201" s="117"/>
    </row>
    <row r="1202" spans="4:4">
      <c r="D1202" s="117"/>
    </row>
    <row r="1203" spans="4:4">
      <c r="D1203" s="117"/>
    </row>
    <row r="1204" spans="4:4">
      <c r="D1204" s="117"/>
    </row>
    <row r="1205" spans="4:4">
      <c r="D1205" s="117"/>
    </row>
    <row r="1206" spans="4:4">
      <c r="D1206" s="117"/>
    </row>
    <row r="1207" spans="4:4">
      <c r="D1207" s="117"/>
    </row>
    <row r="1208" spans="4:4">
      <c r="D1208" s="117"/>
    </row>
    <row r="1209" spans="4:4">
      <c r="D1209" s="117"/>
    </row>
    <row r="1210" spans="4:4">
      <c r="D1210" s="117"/>
    </row>
    <row r="1211" spans="4:4">
      <c r="D1211" s="117"/>
    </row>
    <row r="1212" spans="4:4">
      <c r="D1212" s="117"/>
    </row>
    <row r="1213" spans="4:4">
      <c r="D1213" s="117"/>
    </row>
    <row r="1214" spans="4:4">
      <c r="D1214" s="117"/>
    </row>
    <row r="1215" spans="4:4">
      <c r="D1215" s="117"/>
    </row>
    <row r="1216" spans="4:4">
      <c r="D1216" s="117"/>
    </row>
    <row r="1217" spans="4:4">
      <c r="D1217" s="117"/>
    </row>
    <row r="1218" spans="4:4">
      <c r="D1218" s="117"/>
    </row>
    <row r="1219" spans="4:4">
      <c r="D1219" s="117"/>
    </row>
    <row r="1220" spans="4:4">
      <c r="D1220" s="117"/>
    </row>
    <row r="1221" spans="4:4">
      <c r="D1221" s="117"/>
    </row>
    <row r="1222" spans="4:4">
      <c r="D1222" s="117"/>
    </row>
    <row r="1223" spans="4:4">
      <c r="D1223" s="117"/>
    </row>
    <row r="1224" spans="4:4">
      <c r="D1224" s="117"/>
    </row>
    <row r="1225" spans="4:4">
      <c r="D1225" s="117"/>
    </row>
    <row r="1226" spans="4:4">
      <c r="D1226" s="117"/>
    </row>
    <row r="1227" spans="4:4">
      <c r="D1227" s="117"/>
    </row>
    <row r="1228" spans="4:4">
      <c r="D1228" s="117"/>
    </row>
    <row r="1229" spans="4:4">
      <c r="D1229" s="117"/>
    </row>
    <row r="1230" spans="4:4">
      <c r="D1230" s="117"/>
    </row>
    <row r="1231" spans="4:4">
      <c r="D1231" s="117"/>
    </row>
    <row r="1232" spans="4:4">
      <c r="D1232" s="117"/>
    </row>
    <row r="1233" spans="4:4">
      <c r="D1233" s="117"/>
    </row>
    <row r="1234" spans="4:4">
      <c r="D1234" s="117"/>
    </row>
    <row r="1235" spans="4:4">
      <c r="D1235" s="117"/>
    </row>
    <row r="1236" spans="4:4">
      <c r="D1236" s="117"/>
    </row>
    <row r="1237" spans="4:4">
      <c r="D1237" s="117"/>
    </row>
    <row r="1238" spans="4:4">
      <c r="D1238" s="117"/>
    </row>
    <row r="1239" spans="4:4">
      <c r="D1239" s="117"/>
    </row>
    <row r="1240" spans="4:4">
      <c r="D1240" s="117"/>
    </row>
    <row r="1241" spans="4:4">
      <c r="D1241" s="117"/>
    </row>
    <row r="1242" spans="4:4">
      <c r="D1242" s="117"/>
    </row>
    <row r="1243" spans="4:4">
      <c r="D1243" s="117"/>
    </row>
    <row r="1244" spans="4:4">
      <c r="D1244" s="117"/>
    </row>
    <row r="1245" spans="4:4">
      <c r="D1245" s="117"/>
    </row>
    <row r="1246" spans="4:4">
      <c r="D1246" s="117"/>
    </row>
    <row r="1247" spans="4:4">
      <c r="D1247" s="117"/>
    </row>
    <row r="1248" spans="4:4">
      <c r="D1248" s="117"/>
    </row>
    <row r="1249" spans="4:4">
      <c r="D1249" s="117"/>
    </row>
    <row r="1250" spans="4:4">
      <c r="D1250" s="117"/>
    </row>
    <row r="1251" spans="4:4">
      <c r="D1251" s="117"/>
    </row>
    <row r="1252" spans="4:4">
      <c r="D1252" s="117"/>
    </row>
    <row r="1253" spans="4:4">
      <c r="D1253" s="117"/>
    </row>
    <row r="1254" spans="4:4">
      <c r="D1254" s="117"/>
    </row>
    <row r="1255" spans="4:4">
      <c r="D1255" s="117"/>
    </row>
    <row r="1256" spans="4:4">
      <c r="D1256" s="117"/>
    </row>
    <row r="1257" spans="4:4">
      <c r="D1257" s="117"/>
    </row>
    <row r="1258" spans="4:4">
      <c r="D1258" s="117"/>
    </row>
    <row r="1259" spans="4:4">
      <c r="D1259" s="117"/>
    </row>
    <row r="1260" spans="4:4">
      <c r="D1260" s="117"/>
    </row>
    <row r="1261" spans="4:4">
      <c r="D1261" s="117"/>
    </row>
    <row r="1262" spans="4:4">
      <c r="D1262" s="117"/>
    </row>
    <row r="1263" spans="4:4">
      <c r="D1263" s="117"/>
    </row>
    <row r="1264" spans="4:4">
      <c r="D1264" s="117"/>
    </row>
    <row r="1265" spans="4:4">
      <c r="D1265" s="117"/>
    </row>
    <row r="1266" spans="4:4">
      <c r="D1266" s="117"/>
    </row>
    <row r="1267" spans="4:4">
      <c r="D1267" s="117"/>
    </row>
    <row r="1268" spans="4:4">
      <c r="D1268" s="117"/>
    </row>
    <row r="1269" spans="4:4">
      <c r="D1269" s="117"/>
    </row>
    <row r="1270" spans="4:4">
      <c r="D1270" s="117"/>
    </row>
    <row r="1271" spans="4:4">
      <c r="D1271" s="117"/>
    </row>
    <row r="1272" spans="4:4">
      <c r="D1272" s="117"/>
    </row>
    <row r="1273" spans="4:4">
      <c r="D1273" s="117"/>
    </row>
    <row r="1274" spans="4:4">
      <c r="D1274" s="117"/>
    </row>
    <row r="1275" spans="4:4">
      <c r="D1275" s="117"/>
    </row>
    <row r="1276" spans="4:4">
      <c r="D1276" s="117"/>
    </row>
    <row r="1277" spans="4:4">
      <c r="D1277" s="117"/>
    </row>
    <row r="1278" spans="4:4">
      <c r="D1278" s="117"/>
    </row>
    <row r="1279" spans="4:4">
      <c r="D1279" s="117"/>
    </row>
    <row r="1280" spans="4:4">
      <c r="D1280" s="117"/>
    </row>
    <row r="1281" spans="4:4">
      <c r="D1281" s="117"/>
    </row>
    <row r="1282" spans="4:4">
      <c r="D1282" s="117"/>
    </row>
    <row r="1283" spans="4:4">
      <c r="D1283" s="117"/>
    </row>
    <row r="1284" spans="4:4">
      <c r="D1284" s="117"/>
    </row>
    <row r="1285" spans="4:4">
      <c r="D1285" s="117"/>
    </row>
    <row r="1286" spans="4:4">
      <c r="D1286" s="117"/>
    </row>
    <row r="1287" spans="4:4">
      <c r="D1287" s="117"/>
    </row>
    <row r="1288" spans="4:4">
      <c r="D1288" s="117"/>
    </row>
    <row r="1289" spans="4:4">
      <c r="D1289" s="117"/>
    </row>
    <row r="1290" spans="4:4">
      <c r="D1290" s="117"/>
    </row>
    <row r="1291" spans="4:4">
      <c r="D1291" s="117"/>
    </row>
    <row r="1292" spans="4:4">
      <c r="D1292" s="117"/>
    </row>
    <row r="1293" spans="4:4">
      <c r="D1293" s="117"/>
    </row>
    <row r="1294" spans="4:4">
      <c r="D1294" s="117"/>
    </row>
    <row r="1295" spans="4:4">
      <c r="D1295" s="117"/>
    </row>
    <row r="1296" spans="4:4">
      <c r="D1296" s="117"/>
    </row>
    <row r="1297" spans="4:4">
      <c r="D1297" s="117"/>
    </row>
    <row r="1298" spans="4:4">
      <c r="D1298" s="117"/>
    </row>
    <row r="1299" spans="4:4">
      <c r="D1299" s="117"/>
    </row>
    <row r="1300" spans="4:4">
      <c r="D1300" s="117"/>
    </row>
    <row r="1301" spans="4:4">
      <c r="D1301" s="117"/>
    </row>
    <row r="1302" spans="4:4">
      <c r="D1302" s="117"/>
    </row>
    <row r="1303" spans="4:4">
      <c r="D1303" s="117"/>
    </row>
    <row r="1304" spans="4:4">
      <c r="D1304" s="117"/>
    </row>
    <row r="1305" spans="4:4">
      <c r="D1305" s="117"/>
    </row>
    <row r="1306" spans="4:4">
      <c r="D1306" s="117"/>
    </row>
    <row r="1307" spans="4:4">
      <c r="D1307" s="117"/>
    </row>
    <row r="1308" spans="4:4">
      <c r="D1308" s="117"/>
    </row>
    <row r="1309" spans="4:4">
      <c r="D1309" s="117"/>
    </row>
    <row r="1310" spans="4:4">
      <c r="D1310" s="117"/>
    </row>
    <row r="1311" spans="4:4">
      <c r="D1311" s="117"/>
    </row>
    <row r="1312" spans="4:4">
      <c r="D1312" s="117"/>
    </row>
    <row r="1313" spans="4:4">
      <c r="D1313" s="117"/>
    </row>
    <row r="1314" spans="4:4">
      <c r="D1314" s="117"/>
    </row>
    <row r="1315" spans="4:4">
      <c r="D1315" s="117"/>
    </row>
    <row r="1316" spans="4:4">
      <c r="D1316" s="117"/>
    </row>
    <row r="1317" spans="4:4">
      <c r="D1317" s="117"/>
    </row>
    <row r="1318" spans="4:4">
      <c r="D1318" s="117"/>
    </row>
    <row r="1319" spans="4:4">
      <c r="D1319" s="117"/>
    </row>
    <row r="1320" spans="4:4">
      <c r="D1320" s="117"/>
    </row>
    <row r="1321" spans="4:4">
      <c r="D1321" s="117"/>
    </row>
    <row r="1322" spans="4:4">
      <c r="D1322" s="117"/>
    </row>
    <row r="1323" spans="4:4">
      <c r="D1323" s="117"/>
    </row>
    <row r="1324" spans="4:4">
      <c r="D1324" s="117"/>
    </row>
    <row r="1325" spans="4:4">
      <c r="D1325" s="117"/>
    </row>
    <row r="1326" spans="4:4">
      <c r="D1326" s="117"/>
    </row>
    <row r="1327" spans="4:4">
      <c r="D1327" s="117"/>
    </row>
    <row r="1328" spans="4:4">
      <c r="D1328" s="117"/>
    </row>
    <row r="1329" spans="4:4">
      <c r="D1329" s="117"/>
    </row>
    <row r="1330" spans="4:4">
      <c r="D1330" s="117"/>
    </row>
    <row r="1331" spans="4:4">
      <c r="D1331" s="117"/>
    </row>
    <row r="1332" spans="4:4">
      <c r="D1332" s="117"/>
    </row>
    <row r="1333" spans="4:4">
      <c r="D1333" s="117"/>
    </row>
    <row r="1334" spans="4:4">
      <c r="D1334" s="117"/>
    </row>
    <row r="1335" spans="4:4">
      <c r="D1335" s="117"/>
    </row>
    <row r="1336" spans="4:4">
      <c r="D1336" s="117"/>
    </row>
    <row r="1337" spans="4:4">
      <c r="D1337" s="117"/>
    </row>
    <row r="1338" spans="4:4">
      <c r="D1338" s="117"/>
    </row>
    <row r="1339" spans="4:4">
      <c r="D1339" s="117"/>
    </row>
    <row r="1340" spans="4:4">
      <c r="D1340" s="117"/>
    </row>
    <row r="1341" spans="4:4">
      <c r="D1341" s="117"/>
    </row>
    <row r="1342" spans="4:4">
      <c r="D1342" s="117"/>
    </row>
    <row r="1343" spans="4:4">
      <c r="D1343" s="117"/>
    </row>
    <row r="1344" spans="4:4">
      <c r="D1344" s="117"/>
    </row>
    <row r="1345" spans="4:4">
      <c r="D1345" s="117"/>
    </row>
    <row r="1346" spans="4:4">
      <c r="D1346" s="117"/>
    </row>
    <row r="1347" spans="4:4">
      <c r="D1347" s="117"/>
    </row>
    <row r="1348" spans="4:4">
      <c r="D1348" s="117"/>
    </row>
    <row r="1349" spans="4:4">
      <c r="D1349" s="117"/>
    </row>
    <row r="1350" spans="4:4">
      <c r="D1350" s="117"/>
    </row>
    <row r="1351" spans="4:4">
      <c r="D1351" s="117"/>
    </row>
    <row r="1352" spans="4:4">
      <c r="D1352" s="117"/>
    </row>
    <row r="1353" spans="4:4">
      <c r="D1353" s="117"/>
    </row>
    <row r="1354" spans="4:4">
      <c r="D1354" s="117"/>
    </row>
    <row r="1355" spans="4:4">
      <c r="D1355" s="117"/>
    </row>
    <row r="1356" spans="4:4">
      <c r="D1356" s="117"/>
    </row>
    <row r="1357" spans="4:4">
      <c r="D1357" s="117"/>
    </row>
    <row r="1358" spans="4:4">
      <c r="D1358" s="117"/>
    </row>
    <row r="1359" spans="4:4">
      <c r="D1359" s="117"/>
    </row>
    <row r="1360" spans="4:4">
      <c r="D1360" s="117"/>
    </row>
    <row r="1361" spans="4:4">
      <c r="D1361" s="117"/>
    </row>
    <row r="1362" spans="4:4">
      <c r="D1362" s="117"/>
    </row>
    <row r="1363" spans="4:4">
      <c r="D1363" s="117"/>
    </row>
    <row r="1364" spans="4:4">
      <c r="D1364" s="117"/>
    </row>
    <row r="1365" spans="4:4">
      <c r="D1365" s="117"/>
    </row>
    <row r="1366" spans="4:4">
      <c r="D1366" s="117"/>
    </row>
    <row r="1367" spans="4:4">
      <c r="D1367" s="117"/>
    </row>
    <row r="1368" spans="4:4">
      <c r="D1368" s="117"/>
    </row>
    <row r="1369" spans="4:4">
      <c r="D1369" s="117"/>
    </row>
    <row r="1370" spans="4:4">
      <c r="D1370" s="117"/>
    </row>
    <row r="1371" spans="4:4">
      <c r="D1371" s="117"/>
    </row>
    <row r="1372" spans="4:4">
      <c r="D1372" s="117"/>
    </row>
    <row r="1373" spans="4:4">
      <c r="D1373" s="117"/>
    </row>
    <row r="1374" spans="4:4">
      <c r="D1374" s="117"/>
    </row>
    <row r="1375" spans="4:4">
      <c r="D1375" s="117"/>
    </row>
    <row r="1376" spans="4:4">
      <c r="D1376" s="117"/>
    </row>
    <row r="1377" spans="4:4">
      <c r="D1377" s="117"/>
    </row>
    <row r="1378" spans="4:4">
      <c r="D1378" s="117"/>
    </row>
    <row r="1379" spans="4:4">
      <c r="D1379" s="117"/>
    </row>
    <row r="1380" spans="4:4">
      <c r="D1380" s="117"/>
    </row>
    <row r="1381" spans="4:4">
      <c r="D1381" s="117"/>
    </row>
    <row r="1382" spans="4:4">
      <c r="D1382" s="117"/>
    </row>
    <row r="1383" spans="4:4">
      <c r="D1383" s="117"/>
    </row>
    <row r="1384" spans="4:4">
      <c r="D1384" s="117"/>
    </row>
    <row r="1385" spans="4:4">
      <c r="D1385" s="117"/>
    </row>
    <row r="1386" spans="4:4">
      <c r="D1386" s="117"/>
    </row>
    <row r="1387" spans="4:4">
      <c r="D1387" s="117"/>
    </row>
    <row r="1388" spans="4:4">
      <c r="D1388" s="117"/>
    </row>
    <row r="1389" spans="4:4">
      <c r="D1389" s="117"/>
    </row>
    <row r="1390" spans="4:4">
      <c r="D1390" s="117"/>
    </row>
    <row r="1391" spans="4:4">
      <c r="D1391" s="117"/>
    </row>
    <row r="1392" spans="4:4">
      <c r="D1392" s="117"/>
    </row>
    <row r="1393" spans="4:4">
      <c r="D1393" s="117"/>
    </row>
    <row r="1394" spans="4:4">
      <c r="D1394" s="117"/>
    </row>
    <row r="1395" spans="4:4">
      <c r="D1395" s="117"/>
    </row>
    <row r="1396" spans="4:4">
      <c r="D1396" s="117"/>
    </row>
    <row r="1397" spans="4:4">
      <c r="D1397" s="117"/>
    </row>
    <row r="1398" spans="4:4">
      <c r="D1398" s="117"/>
    </row>
    <row r="1399" spans="4:4">
      <c r="D1399" s="117"/>
    </row>
    <row r="1400" spans="4:4">
      <c r="D1400" s="117"/>
    </row>
    <row r="1401" spans="4:4">
      <c r="D1401" s="117"/>
    </row>
    <row r="1402" spans="4:4">
      <c r="D1402" s="117"/>
    </row>
    <row r="1403" spans="4:4">
      <c r="D1403" s="117"/>
    </row>
    <row r="1404" spans="4:4">
      <c r="D1404" s="117"/>
    </row>
    <row r="1405" spans="4:4">
      <c r="D1405" s="117"/>
    </row>
    <row r="1406" spans="4:4">
      <c r="D1406" s="117"/>
    </row>
    <row r="1407" spans="4:4">
      <c r="D1407" s="117"/>
    </row>
    <row r="1408" spans="4:4">
      <c r="D1408" s="117"/>
    </row>
    <row r="1409" spans="4:4">
      <c r="D1409" s="117"/>
    </row>
    <row r="1410" spans="4:4">
      <c r="D1410" s="117"/>
    </row>
    <row r="1411" spans="4:4">
      <c r="D1411" s="117"/>
    </row>
    <row r="1412" spans="4:4">
      <c r="D1412" s="117"/>
    </row>
    <row r="1413" spans="4:4">
      <c r="D1413" s="117"/>
    </row>
    <row r="1414" spans="4:4">
      <c r="D1414" s="117"/>
    </row>
    <row r="1415" spans="4:4">
      <c r="D1415" s="117"/>
    </row>
    <row r="1416" spans="4:4">
      <c r="D1416" s="117"/>
    </row>
    <row r="1417" spans="4:4">
      <c r="D1417" s="117"/>
    </row>
    <row r="1418" spans="4:4">
      <c r="D1418" s="117"/>
    </row>
    <row r="1419" spans="4:4">
      <c r="D1419" s="117"/>
    </row>
    <row r="1420" spans="4:4">
      <c r="D1420" s="117"/>
    </row>
    <row r="1421" spans="4:4">
      <c r="D1421" s="117"/>
    </row>
    <row r="1422" spans="4:4">
      <c r="D1422" s="117"/>
    </row>
    <row r="1423" spans="4:4">
      <c r="D1423" s="117"/>
    </row>
    <row r="1424" spans="4:4">
      <c r="D1424" s="117"/>
    </row>
    <row r="1425" spans="4:4">
      <c r="D1425" s="117"/>
    </row>
    <row r="1426" spans="4:4">
      <c r="D1426" s="117"/>
    </row>
    <row r="1427" spans="4:4">
      <c r="D1427" s="117"/>
    </row>
    <row r="1428" spans="4:4">
      <c r="D1428" s="117"/>
    </row>
    <row r="1429" spans="4:4">
      <c r="D1429" s="117"/>
    </row>
    <row r="1430" spans="4:4">
      <c r="D1430" s="117"/>
    </row>
    <row r="1431" spans="4:4">
      <c r="D1431" s="117"/>
    </row>
    <row r="1432" spans="4:4">
      <c r="D1432" s="117"/>
    </row>
    <row r="1433" spans="4:4">
      <c r="D1433" s="117"/>
    </row>
    <row r="1434" spans="4:4">
      <c r="D1434" s="117"/>
    </row>
    <row r="1435" spans="4:4">
      <c r="D1435" s="117"/>
    </row>
    <row r="1436" spans="4:4">
      <c r="D1436" s="117"/>
    </row>
    <row r="1437" spans="4:4">
      <c r="D1437" s="117"/>
    </row>
    <row r="1438" spans="4:4">
      <c r="D1438" s="117"/>
    </row>
    <row r="1439" spans="4:4">
      <c r="D1439" s="117"/>
    </row>
    <row r="1440" spans="4:4">
      <c r="D1440" s="117"/>
    </row>
    <row r="1441" spans="4:4">
      <c r="D1441" s="117"/>
    </row>
    <row r="1442" spans="4:4">
      <c r="D1442" s="117"/>
    </row>
    <row r="1443" spans="4:4">
      <c r="D1443" s="117"/>
    </row>
    <row r="1444" spans="4:4">
      <c r="D1444" s="117"/>
    </row>
    <row r="1445" spans="4:4">
      <c r="D1445" s="117"/>
    </row>
    <row r="1446" spans="4:4">
      <c r="D1446" s="117"/>
    </row>
    <row r="1447" spans="4:4">
      <c r="D1447" s="117"/>
    </row>
    <row r="1448" spans="4:4">
      <c r="D1448" s="117"/>
    </row>
    <row r="1449" spans="4:4">
      <c r="D1449" s="117"/>
    </row>
    <row r="1450" spans="4:4">
      <c r="D1450" s="117"/>
    </row>
    <row r="1451" spans="4:4">
      <c r="D1451" s="117"/>
    </row>
    <row r="1452" spans="4:4">
      <c r="D1452" s="117"/>
    </row>
    <row r="1453" spans="4:4">
      <c r="D1453" s="117"/>
    </row>
    <row r="1454" spans="4:4">
      <c r="D1454" s="117"/>
    </row>
    <row r="1455" spans="4:4">
      <c r="D1455" s="117"/>
    </row>
    <row r="1456" spans="4:4">
      <c r="D1456" s="117"/>
    </row>
    <row r="1457" spans="4:4">
      <c r="D1457" s="117"/>
    </row>
    <row r="1458" spans="4:4">
      <c r="D1458" s="117"/>
    </row>
    <row r="1459" spans="4:4">
      <c r="D1459" s="117"/>
    </row>
    <row r="1460" spans="4:4">
      <c r="D1460" s="117"/>
    </row>
    <row r="1461" spans="4:4">
      <c r="D1461" s="117"/>
    </row>
    <row r="1462" spans="4:4">
      <c r="D1462" s="117"/>
    </row>
    <row r="1463" spans="4:4">
      <c r="D1463" s="117"/>
    </row>
    <row r="1464" spans="4:4">
      <c r="D1464" s="117"/>
    </row>
    <row r="1465" spans="4:4">
      <c r="D1465" s="117"/>
    </row>
    <row r="1466" spans="4:4">
      <c r="D1466" s="117"/>
    </row>
    <row r="1467" spans="4:4">
      <c r="D1467" s="117"/>
    </row>
    <row r="1468" spans="4:4">
      <c r="D1468" s="117"/>
    </row>
    <row r="1469" spans="4:4">
      <c r="D1469" s="117"/>
    </row>
    <row r="1470" spans="4:4">
      <c r="D1470" s="117"/>
    </row>
    <row r="1471" spans="4:4">
      <c r="D1471" s="117"/>
    </row>
    <row r="1472" spans="4:4">
      <c r="D1472" s="117"/>
    </row>
    <row r="1473" spans="4:4">
      <c r="D1473" s="117"/>
    </row>
    <row r="1474" spans="4:4">
      <c r="D1474" s="117"/>
    </row>
    <row r="1475" spans="4:4">
      <c r="D1475" s="117"/>
    </row>
    <row r="1476" spans="4:4">
      <c r="D1476" s="117"/>
    </row>
    <row r="1477" spans="4:4">
      <c r="D1477" s="117"/>
    </row>
    <row r="1478" spans="4:4">
      <c r="D1478" s="117"/>
    </row>
    <row r="1479" spans="4:4">
      <c r="D1479" s="117"/>
    </row>
    <row r="1480" spans="4:4">
      <c r="D1480" s="117"/>
    </row>
    <row r="1481" spans="4:4">
      <c r="D1481" s="117"/>
    </row>
    <row r="1482" spans="4:4">
      <c r="D1482" s="117"/>
    </row>
    <row r="1483" spans="4:4">
      <c r="D1483" s="117"/>
    </row>
    <row r="1484" spans="4:4">
      <c r="D1484" s="117"/>
    </row>
    <row r="1485" spans="4:4">
      <c r="D1485" s="117"/>
    </row>
    <row r="1486" spans="4:4">
      <c r="D1486" s="117"/>
    </row>
    <row r="1487" spans="4:4">
      <c r="D1487" s="117"/>
    </row>
    <row r="1488" spans="4:4">
      <c r="D1488" s="117"/>
    </row>
    <row r="1489" spans="4:4">
      <c r="D1489" s="117"/>
    </row>
    <row r="1490" spans="4:4">
      <c r="D1490" s="117"/>
    </row>
    <row r="1491" spans="4:4">
      <c r="D1491" s="117"/>
    </row>
    <row r="1492" spans="4:4">
      <c r="D1492" s="117"/>
    </row>
    <row r="1493" spans="4:4">
      <c r="D1493" s="117"/>
    </row>
    <row r="1494" spans="4:4">
      <c r="D1494" s="117"/>
    </row>
    <row r="1495" spans="4:4">
      <c r="D1495" s="117"/>
    </row>
    <row r="1496" spans="4:4">
      <c r="D1496" s="117"/>
    </row>
    <row r="1497" spans="4:4">
      <c r="D1497" s="117"/>
    </row>
    <row r="1498" spans="4:4">
      <c r="D1498" s="117"/>
    </row>
    <row r="1499" spans="4:4">
      <c r="D1499" s="117"/>
    </row>
    <row r="1500" spans="4:4">
      <c r="D1500" s="117"/>
    </row>
    <row r="1501" spans="4:4">
      <c r="D1501" s="117"/>
    </row>
    <row r="1502" spans="4:4">
      <c r="D1502" s="117"/>
    </row>
    <row r="1503" spans="4:4">
      <c r="D1503" s="117"/>
    </row>
    <row r="1504" spans="4:4">
      <c r="D1504" s="117"/>
    </row>
    <row r="1505" spans="4:4">
      <c r="D1505" s="117"/>
    </row>
    <row r="1506" spans="4:4">
      <c r="D1506" s="117"/>
    </row>
    <row r="1507" spans="4:4">
      <c r="D1507" s="117"/>
    </row>
    <row r="1508" spans="4:4">
      <c r="D1508" s="117"/>
    </row>
    <row r="1509" spans="4:4">
      <c r="D1509" s="117"/>
    </row>
    <row r="1510" spans="4:4">
      <c r="D1510" s="117"/>
    </row>
    <row r="1511" spans="4:4">
      <c r="D1511" s="117"/>
    </row>
    <row r="1512" spans="4:4">
      <c r="D1512" s="117"/>
    </row>
    <row r="1513" spans="4:4">
      <c r="D1513" s="117"/>
    </row>
    <row r="1514" spans="4:4">
      <c r="D1514" s="117"/>
    </row>
    <row r="1515" spans="4:4">
      <c r="D1515" s="117"/>
    </row>
    <row r="1516" spans="4:4">
      <c r="D1516" s="117"/>
    </row>
    <row r="1517" spans="4:4">
      <c r="D1517" s="117"/>
    </row>
    <row r="1518" spans="4:4">
      <c r="D1518" s="117"/>
    </row>
    <row r="1519" spans="4:4">
      <c r="D1519" s="117"/>
    </row>
    <row r="1520" spans="4:4">
      <c r="D1520" s="117"/>
    </row>
    <row r="1521" spans="4:4">
      <c r="D1521" s="117"/>
    </row>
    <row r="1522" spans="4:4">
      <c r="D1522" s="117"/>
    </row>
    <row r="1523" spans="4:4">
      <c r="D1523" s="117"/>
    </row>
    <row r="1524" spans="4:4">
      <c r="D1524" s="117"/>
    </row>
    <row r="1525" spans="4:4">
      <c r="D1525" s="117"/>
    </row>
    <row r="1526" spans="4:4">
      <c r="D1526" s="117"/>
    </row>
    <row r="1527" spans="4:4">
      <c r="D1527" s="117"/>
    </row>
    <row r="1528" spans="4:4">
      <c r="D1528" s="117"/>
    </row>
    <row r="1529" spans="4:4">
      <c r="D1529" s="117"/>
    </row>
    <row r="1530" spans="4:4">
      <c r="D1530" s="117"/>
    </row>
    <row r="1531" spans="4:4">
      <c r="D1531" s="117"/>
    </row>
    <row r="1532" spans="4:4">
      <c r="D1532" s="117"/>
    </row>
    <row r="1533" spans="4:4">
      <c r="D1533" s="117"/>
    </row>
    <row r="1534" spans="4:4">
      <c r="D1534" s="117"/>
    </row>
    <row r="1535" spans="4:4">
      <c r="D1535" s="117"/>
    </row>
    <row r="1536" spans="4:4">
      <c r="D1536" s="117"/>
    </row>
    <row r="1537" spans="4:4">
      <c r="D1537" s="117"/>
    </row>
    <row r="1538" spans="4:4">
      <c r="D1538" s="117"/>
    </row>
    <row r="1539" spans="4:4">
      <c r="D1539" s="117"/>
    </row>
    <row r="1540" spans="4:4">
      <c r="D1540" s="117"/>
    </row>
    <row r="1541" spans="4:4">
      <c r="D1541" s="117"/>
    </row>
    <row r="1542" spans="4:4">
      <c r="D1542" s="117"/>
    </row>
    <row r="1543" spans="4:4">
      <c r="D1543" s="117"/>
    </row>
    <row r="1544" spans="4:4">
      <c r="D1544" s="117"/>
    </row>
    <row r="1545" spans="4:4">
      <c r="D1545" s="117"/>
    </row>
    <row r="1546" spans="4:4">
      <c r="D1546" s="117"/>
    </row>
    <row r="1547" spans="4:4">
      <c r="D1547" s="117"/>
    </row>
    <row r="1548" spans="4:4">
      <c r="D1548" s="117"/>
    </row>
    <row r="1549" spans="4:4">
      <c r="D1549" s="117"/>
    </row>
    <row r="1550" spans="4:4">
      <c r="D1550" s="117"/>
    </row>
    <row r="1551" spans="4:4">
      <c r="D1551" s="117"/>
    </row>
    <row r="1552" spans="4:4">
      <c r="D1552" s="117"/>
    </row>
    <row r="1553" spans="4:4">
      <c r="D1553" s="117"/>
    </row>
    <row r="1554" spans="4:4">
      <c r="D1554" s="117"/>
    </row>
    <row r="1555" spans="4:4">
      <c r="D1555" s="117"/>
    </row>
    <row r="1556" spans="4:4">
      <c r="D1556" s="117"/>
    </row>
    <row r="1557" spans="4:4">
      <c r="D1557" s="117"/>
    </row>
    <row r="1558" spans="4:4">
      <c r="D1558" s="117"/>
    </row>
    <row r="1559" spans="4:4">
      <c r="D1559" s="117"/>
    </row>
    <row r="1560" spans="4:4">
      <c r="D1560" s="117"/>
    </row>
    <row r="1561" spans="4:4">
      <c r="D1561" s="117"/>
    </row>
    <row r="1562" spans="4:4">
      <c r="D1562" s="117"/>
    </row>
    <row r="1563" spans="4:4">
      <c r="D1563" s="117"/>
    </row>
    <row r="1564" spans="4:4">
      <c r="D1564" s="117"/>
    </row>
    <row r="1565" spans="4:4">
      <c r="D1565" s="117"/>
    </row>
    <row r="1566" spans="4:4">
      <c r="D1566" s="117"/>
    </row>
    <row r="1567" spans="4:4">
      <c r="D1567" s="117"/>
    </row>
    <row r="1568" spans="4:4">
      <c r="D1568" s="117"/>
    </row>
    <row r="1569" spans="4:4">
      <c r="D1569" s="117"/>
    </row>
    <row r="1570" spans="4:4">
      <c r="D1570" s="117"/>
    </row>
    <row r="1571" spans="4:4">
      <c r="D1571" s="117"/>
    </row>
    <row r="1572" spans="4:4">
      <c r="D1572" s="117"/>
    </row>
    <row r="1573" spans="4:4">
      <c r="D1573" s="117"/>
    </row>
    <row r="1574" spans="4:4">
      <c r="D1574" s="117"/>
    </row>
    <row r="1575" spans="4:4">
      <c r="D1575" s="117"/>
    </row>
    <row r="1576" spans="4:4">
      <c r="D1576" s="117"/>
    </row>
    <row r="1577" spans="4:4">
      <c r="D1577" s="117"/>
    </row>
    <row r="1578" spans="4:4">
      <c r="D1578" s="117"/>
    </row>
    <row r="1579" spans="4:4">
      <c r="D1579" s="117"/>
    </row>
    <row r="1580" spans="4:4">
      <c r="D1580" s="117"/>
    </row>
    <row r="1581" spans="4:4">
      <c r="D1581" s="117"/>
    </row>
    <row r="1582" spans="4:4">
      <c r="D1582" s="117"/>
    </row>
    <row r="1583" spans="4:4">
      <c r="D1583" s="117"/>
    </row>
    <row r="1584" spans="4:4">
      <c r="D1584" s="117"/>
    </row>
    <row r="1585" spans="4:4">
      <c r="D1585" s="117"/>
    </row>
    <row r="1586" spans="4:4">
      <c r="D1586" s="117"/>
    </row>
    <row r="1587" spans="4:4">
      <c r="D1587" s="117"/>
    </row>
    <row r="1588" spans="4:4">
      <c r="D1588" s="117"/>
    </row>
    <row r="1589" spans="4:4">
      <c r="D1589" s="117"/>
    </row>
    <row r="1590" spans="4:4">
      <c r="D1590" s="117"/>
    </row>
    <row r="1591" spans="4:4">
      <c r="D1591" s="117"/>
    </row>
    <row r="1592" spans="4:4">
      <c r="D1592" s="117"/>
    </row>
    <row r="1593" spans="4:4">
      <c r="D1593" s="117"/>
    </row>
    <row r="1594" spans="4:4">
      <c r="D1594" s="117"/>
    </row>
    <row r="1595" spans="4:4">
      <c r="D1595" s="117"/>
    </row>
    <row r="1596" spans="4:4">
      <c r="D1596" s="117"/>
    </row>
    <row r="1597" spans="4:4">
      <c r="D1597" s="117"/>
    </row>
    <row r="1598" spans="4:4">
      <c r="D1598" s="117"/>
    </row>
    <row r="1599" spans="4:4">
      <c r="D1599" s="117"/>
    </row>
    <row r="1600" spans="4:4">
      <c r="D1600" s="117"/>
    </row>
    <row r="1601" spans="4:4">
      <c r="D1601" s="117"/>
    </row>
    <row r="1602" spans="4:4">
      <c r="D1602" s="117"/>
    </row>
    <row r="1603" spans="4:4">
      <c r="D1603" s="117"/>
    </row>
    <row r="1604" spans="4:4">
      <c r="D1604" s="117"/>
    </row>
    <row r="1605" spans="4:4">
      <c r="D1605" s="117"/>
    </row>
    <row r="1606" spans="4:4">
      <c r="D1606" s="117"/>
    </row>
    <row r="1607" spans="4:4">
      <c r="D1607" s="117"/>
    </row>
    <row r="1608" spans="4:4">
      <c r="D1608" s="117"/>
    </row>
    <row r="1609" spans="4:4">
      <c r="D1609" s="117"/>
    </row>
    <row r="1610" spans="4:4">
      <c r="D1610" s="117"/>
    </row>
    <row r="1611" spans="4:4">
      <c r="D1611" s="117"/>
    </row>
    <row r="1612" spans="4:4">
      <c r="D1612" s="117"/>
    </row>
    <row r="1613" spans="4:4">
      <c r="D1613" s="117"/>
    </row>
    <row r="1614" spans="4:4">
      <c r="D1614" s="117"/>
    </row>
    <row r="1615" spans="4:4">
      <c r="D1615" s="117"/>
    </row>
    <row r="1616" spans="4:4">
      <c r="D1616" s="117"/>
    </row>
    <row r="1617" spans="4:4">
      <c r="D1617" s="117"/>
    </row>
    <row r="1618" spans="4:4">
      <c r="D1618" s="117"/>
    </row>
    <row r="1619" spans="4:4">
      <c r="D1619" s="117"/>
    </row>
    <row r="1620" spans="4:4">
      <c r="D1620" s="117"/>
    </row>
    <row r="1621" spans="4:4">
      <c r="D1621" s="117"/>
    </row>
    <row r="1622" spans="4:4">
      <c r="D1622" s="117"/>
    </row>
    <row r="1623" spans="4:4">
      <c r="D1623" s="117"/>
    </row>
    <row r="1624" spans="4:4">
      <c r="D1624" s="117"/>
    </row>
    <row r="1625" spans="4:4">
      <c r="D1625" s="117"/>
    </row>
    <row r="1626" spans="4:4">
      <c r="D1626" s="117"/>
    </row>
    <row r="1627" spans="4:4">
      <c r="D1627" s="117"/>
    </row>
    <row r="1628" spans="4:4">
      <c r="D1628" s="117"/>
    </row>
    <row r="1629" spans="4:4">
      <c r="D1629" s="117"/>
    </row>
    <row r="1630" spans="4:4">
      <c r="D1630" s="117"/>
    </row>
    <row r="1631" spans="4:4">
      <c r="D1631" s="117"/>
    </row>
    <row r="1632" spans="4:4">
      <c r="D1632" s="117"/>
    </row>
    <row r="1633" spans="4:4">
      <c r="D1633" s="117"/>
    </row>
    <row r="1634" spans="4:4">
      <c r="D1634" s="117"/>
    </row>
    <row r="1635" spans="4:4">
      <c r="D1635" s="117"/>
    </row>
    <row r="1636" spans="4:4">
      <c r="D1636" s="117"/>
    </row>
    <row r="1637" spans="4:4">
      <c r="D1637" s="117"/>
    </row>
    <row r="1638" spans="4:4">
      <c r="D1638" s="117"/>
    </row>
    <row r="1639" spans="4:4">
      <c r="D1639" s="117"/>
    </row>
    <row r="1640" spans="4:4">
      <c r="D1640" s="117"/>
    </row>
    <row r="1641" spans="4:4">
      <c r="D1641" s="117"/>
    </row>
    <row r="1642" spans="4:4">
      <c r="D1642" s="117"/>
    </row>
    <row r="1643" spans="4:4">
      <c r="D1643" s="117"/>
    </row>
    <row r="1644" spans="4:4">
      <c r="D1644" s="117"/>
    </row>
    <row r="1645" spans="4:4">
      <c r="D1645" s="117"/>
    </row>
    <row r="1646" spans="4:4">
      <c r="D1646" s="117"/>
    </row>
    <row r="1647" spans="4:4">
      <c r="D1647" s="117"/>
    </row>
    <row r="1648" spans="4:4">
      <c r="D1648" s="117"/>
    </row>
    <row r="1649" spans="4:4">
      <c r="D1649" s="117"/>
    </row>
    <row r="1650" spans="4:4">
      <c r="D1650" s="117"/>
    </row>
    <row r="1651" spans="4:4">
      <c r="D1651" s="117"/>
    </row>
    <row r="1652" spans="4:4">
      <c r="D1652" s="117"/>
    </row>
    <row r="1653" spans="4:4">
      <c r="D1653" s="117"/>
    </row>
    <row r="1654" spans="4:4">
      <c r="D1654" s="117"/>
    </row>
    <row r="1655" spans="4:4">
      <c r="D1655" s="117"/>
    </row>
    <row r="1656" spans="4:4">
      <c r="D1656" s="117"/>
    </row>
    <row r="1657" spans="4:4">
      <c r="D1657" s="117"/>
    </row>
    <row r="1658" spans="4:4">
      <c r="D1658" s="117"/>
    </row>
    <row r="1659" spans="4:4">
      <c r="D1659" s="117"/>
    </row>
    <row r="1660" spans="4:4">
      <c r="D1660" s="117"/>
    </row>
    <row r="1661" spans="4:4">
      <c r="D1661" s="117"/>
    </row>
    <row r="1662" spans="4:4">
      <c r="D1662" s="117"/>
    </row>
    <row r="1663" spans="4:4">
      <c r="D1663" s="117"/>
    </row>
    <row r="1664" spans="4:4">
      <c r="D1664" s="117"/>
    </row>
    <row r="1665" spans="4:4">
      <c r="D1665" s="117"/>
    </row>
    <row r="1666" spans="4:4">
      <c r="D1666" s="117"/>
    </row>
    <row r="1667" spans="4:4">
      <c r="D1667" s="117"/>
    </row>
    <row r="1668" spans="4:4">
      <c r="D1668" s="117"/>
    </row>
    <row r="1669" spans="4:4">
      <c r="D1669" s="117"/>
    </row>
    <row r="1670" spans="4:4">
      <c r="D1670" s="117"/>
    </row>
    <row r="1671" spans="4:4">
      <c r="D1671" s="117"/>
    </row>
    <row r="1672" spans="4:4">
      <c r="D1672" s="117"/>
    </row>
    <row r="1673" spans="4:4">
      <c r="D1673" s="117"/>
    </row>
    <row r="1674" spans="4:4">
      <c r="D1674" s="117"/>
    </row>
    <row r="1675" spans="4:4">
      <c r="D1675" s="117"/>
    </row>
    <row r="1676" spans="4:4">
      <c r="D1676" s="117"/>
    </row>
    <row r="1677" spans="4:4">
      <c r="D1677" s="117"/>
    </row>
    <row r="1678" spans="4:4">
      <c r="D1678" s="117"/>
    </row>
    <row r="1679" spans="4:4">
      <c r="D1679" s="117"/>
    </row>
    <row r="1680" spans="4:4">
      <c r="D1680" s="117"/>
    </row>
    <row r="1681" spans="4:4">
      <c r="D1681" s="117"/>
    </row>
    <row r="1682" spans="4:4">
      <c r="D1682" s="117"/>
    </row>
    <row r="1683" spans="4:4">
      <c r="D1683" s="117"/>
    </row>
    <row r="1684" spans="4:4">
      <c r="D1684" s="117"/>
    </row>
    <row r="1685" spans="4:4">
      <c r="D1685" s="117"/>
    </row>
    <row r="1686" spans="4:4">
      <c r="D1686" s="117"/>
    </row>
    <row r="1687" spans="4:4">
      <c r="D1687" s="117"/>
    </row>
    <row r="1688" spans="4:4">
      <c r="D1688" s="117"/>
    </row>
    <row r="1689" spans="4:4">
      <c r="D1689" s="117"/>
    </row>
    <row r="1690" spans="4:4">
      <c r="D1690" s="117"/>
    </row>
    <row r="1691" spans="4:4">
      <c r="D1691" s="117"/>
    </row>
    <row r="1692" spans="4:4">
      <c r="D1692" s="117"/>
    </row>
    <row r="1693" spans="4:4">
      <c r="D1693" s="117"/>
    </row>
    <row r="1694" spans="4:4">
      <c r="D1694" s="117"/>
    </row>
    <row r="1695" spans="4:4">
      <c r="D1695" s="117"/>
    </row>
    <row r="1696" spans="4:4">
      <c r="D1696" s="117"/>
    </row>
    <row r="1697" spans="4:4">
      <c r="D1697" s="117"/>
    </row>
    <row r="1698" spans="4:4">
      <c r="D1698" s="117"/>
    </row>
    <row r="1699" spans="4:4">
      <c r="D1699" s="117"/>
    </row>
    <row r="1700" spans="4:4">
      <c r="D1700" s="117"/>
    </row>
    <row r="1701" spans="4:4">
      <c r="D1701" s="117"/>
    </row>
    <row r="1702" spans="4:4">
      <c r="D1702" s="117"/>
    </row>
    <row r="1703" spans="4:4">
      <c r="D1703" s="117"/>
    </row>
    <row r="1704" spans="4:4">
      <c r="D1704" s="117"/>
    </row>
    <row r="1705" spans="4:4">
      <c r="D1705" s="117"/>
    </row>
    <row r="1706" spans="4:4">
      <c r="D1706" s="117"/>
    </row>
    <row r="1707" spans="4:4">
      <c r="D1707" s="117"/>
    </row>
    <row r="1708" spans="4:4">
      <c r="D1708" s="117"/>
    </row>
    <row r="1709" spans="4:4">
      <c r="D1709" s="117"/>
    </row>
    <row r="1710" spans="4:4">
      <c r="D1710" s="117"/>
    </row>
    <row r="1711" spans="4:4">
      <c r="D1711" s="117"/>
    </row>
    <row r="1712" spans="4:4">
      <c r="D1712" s="117"/>
    </row>
    <row r="1713" spans="4:4">
      <c r="D1713" s="117"/>
    </row>
    <row r="1714" spans="4:4">
      <c r="D1714" s="117"/>
    </row>
    <row r="1715" spans="4:4">
      <c r="D1715" s="117"/>
    </row>
    <row r="1716" spans="4:4">
      <c r="D1716" s="117"/>
    </row>
    <row r="1717" spans="4:4">
      <c r="D1717" s="117"/>
    </row>
    <row r="1718" spans="4:4">
      <c r="D1718" s="117"/>
    </row>
    <row r="1719" spans="4:4">
      <c r="D1719" s="117"/>
    </row>
    <row r="1720" spans="4:4">
      <c r="D1720" s="117"/>
    </row>
    <row r="1721" spans="4:4">
      <c r="D1721" s="117"/>
    </row>
    <row r="1722" spans="4:4">
      <c r="D1722" s="117"/>
    </row>
    <row r="1723" spans="4:4">
      <c r="D1723" s="117"/>
    </row>
    <row r="1724" spans="4:4">
      <c r="D1724" s="117"/>
    </row>
    <row r="1725" spans="4:4">
      <c r="D1725" s="117"/>
    </row>
    <row r="1726" spans="4:4">
      <c r="D1726" s="117"/>
    </row>
    <row r="1727" spans="4:4">
      <c r="D1727" s="117"/>
    </row>
    <row r="1728" spans="4:4">
      <c r="D1728" s="117"/>
    </row>
    <row r="1729" spans="4:4">
      <c r="D1729" s="117"/>
    </row>
    <row r="1730" spans="4:4">
      <c r="D1730" s="117"/>
    </row>
    <row r="1731" spans="4:4">
      <c r="D1731" s="117"/>
    </row>
    <row r="1732" spans="4:4">
      <c r="D1732" s="117"/>
    </row>
    <row r="1733" spans="4:4">
      <c r="D1733" s="117"/>
    </row>
    <row r="1734" spans="4:4">
      <c r="D1734" s="117"/>
    </row>
    <row r="1735" spans="4:4">
      <c r="D1735" s="117"/>
    </row>
    <row r="1736" spans="4:4">
      <c r="D1736" s="117"/>
    </row>
    <row r="1737" spans="4:4">
      <c r="D1737" s="117"/>
    </row>
    <row r="1738" spans="4:4">
      <c r="D1738" s="117"/>
    </row>
    <row r="1739" spans="4:4">
      <c r="D1739" s="117"/>
    </row>
    <row r="1740" spans="4:4">
      <c r="D1740" s="117"/>
    </row>
    <row r="1741" spans="4:4">
      <c r="D1741" s="117"/>
    </row>
    <row r="1742" spans="4:4">
      <c r="D1742" s="117"/>
    </row>
    <row r="1743" spans="4:4">
      <c r="D1743" s="117"/>
    </row>
    <row r="1744" spans="4:4">
      <c r="D1744" s="117"/>
    </row>
    <row r="1745" spans="4:4">
      <c r="D1745" s="117"/>
    </row>
    <row r="1746" spans="4:4">
      <c r="D1746" s="117"/>
    </row>
    <row r="1747" spans="4:4">
      <c r="D1747" s="117"/>
    </row>
    <row r="1748" spans="4:4">
      <c r="D1748" s="117"/>
    </row>
    <row r="1749" spans="4:4">
      <c r="D1749" s="117"/>
    </row>
    <row r="1750" spans="4:4">
      <c r="D1750" s="117"/>
    </row>
    <row r="1751" spans="4:4">
      <c r="D1751" s="117"/>
    </row>
    <row r="1752" spans="4:4">
      <c r="D1752" s="117"/>
    </row>
    <row r="1753" spans="4:4">
      <c r="D1753" s="117"/>
    </row>
    <row r="1754" spans="4:4">
      <c r="D1754" s="117"/>
    </row>
    <row r="1755" spans="4:4">
      <c r="D1755" s="117"/>
    </row>
    <row r="1756" spans="4:4">
      <c r="D1756" s="117"/>
    </row>
    <row r="1757" spans="4:4">
      <c r="D1757" s="117"/>
    </row>
    <row r="1758" spans="4:4">
      <c r="D1758" s="117"/>
    </row>
    <row r="1759" spans="4:4">
      <c r="D1759" s="117"/>
    </row>
    <row r="1760" spans="4:4">
      <c r="D1760" s="117"/>
    </row>
    <row r="1761" spans="4:4">
      <c r="D1761" s="117"/>
    </row>
    <row r="1762" spans="4:4">
      <c r="D1762" s="117"/>
    </row>
    <row r="1763" spans="4:4">
      <c r="D1763" s="117"/>
    </row>
    <row r="1764" spans="4:4">
      <c r="D1764" s="117"/>
    </row>
    <row r="1765" spans="4:4">
      <c r="D1765" s="117"/>
    </row>
    <row r="1766" spans="4:4">
      <c r="D1766" s="117"/>
    </row>
    <row r="1767" spans="4:4">
      <c r="D1767" s="117"/>
    </row>
    <row r="1768" spans="4:4">
      <c r="D1768" s="117"/>
    </row>
    <row r="1769" spans="4:4">
      <c r="D1769" s="117"/>
    </row>
    <row r="1770" spans="4:4">
      <c r="D1770" s="117"/>
    </row>
    <row r="1771" spans="4:4">
      <c r="D1771" s="117"/>
    </row>
    <row r="1772" spans="4:4">
      <c r="D1772" s="117"/>
    </row>
    <row r="1773" spans="4:4">
      <c r="D1773" s="117"/>
    </row>
    <row r="1774" spans="4:4">
      <c r="D1774" s="117"/>
    </row>
    <row r="1775" spans="4:4">
      <c r="D1775" s="117"/>
    </row>
    <row r="1776" spans="4:4">
      <c r="D1776" s="117"/>
    </row>
    <row r="1777" spans="4:4">
      <c r="D1777" s="117"/>
    </row>
    <row r="1778" spans="4:4">
      <c r="D1778" s="117"/>
    </row>
    <row r="1779" spans="4:4">
      <c r="D1779" s="117"/>
    </row>
    <row r="1780" spans="4:4">
      <c r="D1780" s="117"/>
    </row>
    <row r="1781" spans="4:4">
      <c r="D1781" s="117"/>
    </row>
    <row r="1782" spans="4:4">
      <c r="D1782" s="117"/>
    </row>
    <row r="1783" spans="4:4">
      <c r="D1783" s="117"/>
    </row>
    <row r="1784" spans="4:4">
      <c r="D1784" s="117"/>
    </row>
    <row r="1785" spans="4:4">
      <c r="D1785" s="117"/>
    </row>
    <row r="1786" spans="4:4">
      <c r="D1786" s="117"/>
    </row>
    <row r="1787" spans="4:4">
      <c r="D1787" s="117"/>
    </row>
    <row r="1788" spans="4:4">
      <c r="D1788" s="117"/>
    </row>
    <row r="1789" spans="4:4">
      <c r="D1789" s="117"/>
    </row>
    <row r="1790" spans="4:4">
      <c r="D1790" s="117"/>
    </row>
    <row r="1791" spans="4:4">
      <c r="D1791" s="117"/>
    </row>
    <row r="1792" spans="4:4">
      <c r="D1792" s="117"/>
    </row>
    <row r="1793" spans="4:4">
      <c r="D1793" s="117"/>
    </row>
    <row r="1794" spans="4:4">
      <c r="D1794" s="117"/>
    </row>
    <row r="1795" spans="4:4">
      <c r="D1795" s="117"/>
    </row>
    <row r="1796" spans="4:4">
      <c r="D1796" s="117"/>
    </row>
    <row r="1797" spans="4:4">
      <c r="D1797" s="117"/>
    </row>
    <row r="1798" spans="4:4">
      <c r="D1798" s="117"/>
    </row>
    <row r="1799" spans="4:4">
      <c r="D1799" s="117"/>
    </row>
    <row r="1800" spans="4:4">
      <c r="D1800" s="117"/>
    </row>
    <row r="1801" spans="4:4">
      <c r="D1801" s="117"/>
    </row>
    <row r="1802" spans="4:4">
      <c r="D1802" s="117"/>
    </row>
    <row r="1803" spans="4:4">
      <c r="D1803" s="117"/>
    </row>
    <row r="1804" spans="4:4">
      <c r="D1804" s="117"/>
    </row>
    <row r="1805" spans="4:4">
      <c r="D1805" s="117"/>
    </row>
    <row r="1806" spans="4:4">
      <c r="D1806" s="117"/>
    </row>
    <row r="1807" spans="4:4">
      <c r="D1807" s="117"/>
    </row>
    <row r="1808" spans="4:4">
      <c r="D1808" s="117"/>
    </row>
    <row r="1809" spans="4:4">
      <c r="D1809" s="117"/>
    </row>
    <row r="1810" spans="4:4">
      <c r="D1810" s="117"/>
    </row>
    <row r="1811" spans="4:4">
      <c r="D1811" s="117"/>
    </row>
    <row r="1812" spans="4:4">
      <c r="D1812" s="117"/>
    </row>
    <row r="1813" spans="4:4">
      <c r="D1813" s="117"/>
    </row>
    <row r="1814" spans="4:4">
      <c r="D1814" s="117"/>
    </row>
    <row r="1815" spans="4:4">
      <c r="D1815" s="117"/>
    </row>
    <row r="1816" spans="4:4">
      <c r="D1816" s="117"/>
    </row>
    <row r="1817" spans="4:4">
      <c r="D1817" s="117"/>
    </row>
    <row r="1818" spans="4:4">
      <c r="D1818" s="117"/>
    </row>
    <row r="1819" spans="4:4">
      <c r="D1819" s="117"/>
    </row>
    <row r="1820" spans="4:4">
      <c r="D1820" s="117"/>
    </row>
    <row r="1821" spans="4:4">
      <c r="D1821" s="117"/>
    </row>
    <row r="1822" spans="4:4">
      <c r="D1822" s="117"/>
    </row>
    <row r="1823" spans="4:4">
      <c r="D1823" s="117"/>
    </row>
    <row r="1824" spans="4:4">
      <c r="D1824" s="117"/>
    </row>
    <row r="1825" spans="4:4">
      <c r="D1825" s="117"/>
    </row>
    <row r="1826" spans="4:4">
      <c r="D1826" s="117"/>
    </row>
    <row r="1827" spans="4:4">
      <c r="D1827" s="117"/>
    </row>
    <row r="1828" spans="4:4">
      <c r="D1828" s="117"/>
    </row>
    <row r="1829" spans="4:4">
      <c r="D1829" s="117"/>
    </row>
    <row r="1830" spans="4:4">
      <c r="D1830" s="117"/>
    </row>
    <row r="1831" spans="4:4">
      <c r="D1831" s="117"/>
    </row>
    <row r="1832" spans="4:4">
      <c r="D1832" s="117"/>
    </row>
    <row r="1833" spans="4:4">
      <c r="D1833" s="117"/>
    </row>
    <row r="1834" spans="4:4">
      <c r="D1834" s="117"/>
    </row>
    <row r="1835" spans="4:4">
      <c r="D1835" s="117"/>
    </row>
    <row r="1836" spans="4:4">
      <c r="D1836" s="117"/>
    </row>
    <row r="1837" spans="4:4">
      <c r="D1837" s="117"/>
    </row>
    <row r="1838" spans="4:4">
      <c r="D1838" s="117"/>
    </row>
    <row r="1839" spans="4:4">
      <c r="D1839" s="117"/>
    </row>
    <row r="1840" spans="4:4">
      <c r="D1840" s="117"/>
    </row>
    <row r="1841" spans="4:4">
      <c r="D1841" s="117"/>
    </row>
    <row r="1842" spans="4:4">
      <c r="D1842" s="117"/>
    </row>
    <row r="1843" spans="4:4">
      <c r="D1843" s="117"/>
    </row>
    <row r="1844" spans="4:4">
      <c r="D1844" s="117"/>
    </row>
    <row r="1845" spans="4:4">
      <c r="D1845" s="117"/>
    </row>
    <row r="1846" spans="4:4">
      <c r="D1846" s="117"/>
    </row>
    <row r="1847" spans="4:4">
      <c r="D1847" s="117"/>
    </row>
    <row r="1848" spans="4:4">
      <c r="D1848" s="117"/>
    </row>
    <row r="1849" spans="4:4">
      <c r="D1849" s="117"/>
    </row>
    <row r="1850" spans="4:4">
      <c r="D1850" s="117"/>
    </row>
    <row r="1851" spans="4:4">
      <c r="D1851" s="117"/>
    </row>
    <row r="1852" spans="4:4">
      <c r="D1852" s="117"/>
    </row>
    <row r="1853" spans="4:4">
      <c r="D1853" s="117"/>
    </row>
    <row r="1854" spans="4:4">
      <c r="D1854" s="117"/>
    </row>
    <row r="1855" spans="4:4">
      <c r="D1855" s="117"/>
    </row>
    <row r="1856" spans="4:4">
      <c r="D1856" s="117"/>
    </row>
    <row r="1857" spans="4:4">
      <c r="D1857" s="117"/>
    </row>
    <row r="1858" spans="4:4">
      <c r="D1858" s="117"/>
    </row>
    <row r="1859" spans="4:4">
      <c r="D1859" s="117"/>
    </row>
    <row r="1860" spans="4:4">
      <c r="D1860" s="117"/>
    </row>
    <row r="1861" spans="4:4">
      <c r="D1861" s="117"/>
    </row>
    <row r="1862" spans="4:4">
      <c r="D1862" s="117"/>
    </row>
    <row r="1863" spans="4:4">
      <c r="D1863" s="117"/>
    </row>
    <row r="1864" spans="4:4">
      <c r="D1864" s="117"/>
    </row>
    <row r="1865" spans="4:4">
      <c r="D1865" s="117"/>
    </row>
    <row r="1866" spans="4:4">
      <c r="D1866" s="117"/>
    </row>
    <row r="1867" spans="4:4">
      <c r="D1867" s="117"/>
    </row>
    <row r="1868" spans="4:4">
      <c r="D1868" s="117"/>
    </row>
    <row r="1869" spans="4:4">
      <c r="D1869" s="117"/>
    </row>
    <row r="1870" spans="4:4">
      <c r="D1870" s="117"/>
    </row>
    <row r="1871" spans="4:4">
      <c r="D1871" s="117"/>
    </row>
    <row r="1872" spans="4:4">
      <c r="D1872" s="117"/>
    </row>
    <row r="1873" spans="4:4">
      <c r="D1873" s="117"/>
    </row>
    <row r="1874" spans="4:4">
      <c r="D1874" s="117"/>
    </row>
    <row r="1875" spans="4:4">
      <c r="D1875" s="117"/>
    </row>
    <row r="1876" spans="4:4">
      <c r="D1876" s="117"/>
    </row>
    <row r="1877" spans="4:4">
      <c r="D1877" s="117"/>
    </row>
    <row r="1878" spans="4:4">
      <c r="D1878" s="117"/>
    </row>
    <row r="1879" spans="4:4">
      <c r="D1879" s="117"/>
    </row>
    <row r="1880" spans="4:4">
      <c r="D1880" s="117"/>
    </row>
    <row r="1881" spans="4:4">
      <c r="D1881" s="117"/>
    </row>
    <row r="1882" spans="4:4">
      <c r="D1882" s="117"/>
    </row>
    <row r="1883" spans="4:4">
      <c r="D1883" s="117"/>
    </row>
    <row r="1884" spans="4:4">
      <c r="D1884" s="117"/>
    </row>
    <row r="1885" spans="4:4">
      <c r="D1885" s="117"/>
    </row>
    <row r="1886" spans="4:4">
      <c r="D1886" s="117"/>
    </row>
    <row r="1887" spans="4:4">
      <c r="D1887" s="117"/>
    </row>
    <row r="1888" spans="4:4">
      <c r="D1888" s="117"/>
    </row>
    <row r="1889" spans="4:4">
      <c r="D1889" s="117"/>
    </row>
    <row r="1890" spans="4:4">
      <c r="D1890" s="117"/>
    </row>
    <row r="1891" spans="4:4">
      <c r="D1891" s="117"/>
    </row>
    <row r="1892" spans="4:4">
      <c r="D1892" s="117"/>
    </row>
    <row r="1893" spans="4:4">
      <c r="D1893" s="117"/>
    </row>
    <row r="1894" spans="4:4">
      <c r="D1894" s="117"/>
    </row>
    <row r="1895" spans="4:4">
      <c r="D1895" s="117"/>
    </row>
    <row r="1896" spans="4:4">
      <c r="D1896" s="117"/>
    </row>
    <row r="1897" spans="4:4">
      <c r="D1897" s="117"/>
    </row>
    <row r="1898" spans="4:4">
      <c r="D1898" s="117"/>
    </row>
    <row r="1899" spans="4:4">
      <c r="D1899" s="117"/>
    </row>
    <row r="1900" spans="4:4">
      <c r="D1900" s="117"/>
    </row>
    <row r="1901" spans="4:4">
      <c r="D1901" s="117"/>
    </row>
    <row r="1902" spans="4:4">
      <c r="D1902" s="117"/>
    </row>
    <row r="1903" spans="4:4">
      <c r="D1903" s="117"/>
    </row>
    <row r="1904" spans="4:4">
      <c r="D1904" s="117"/>
    </row>
    <row r="1905" spans="4:4">
      <c r="D1905" s="117"/>
    </row>
    <row r="1906" spans="4:4">
      <c r="D1906" s="117"/>
    </row>
    <row r="1907" spans="4:4">
      <c r="D1907" s="117"/>
    </row>
    <row r="1908" spans="4:4">
      <c r="D1908" s="117"/>
    </row>
    <row r="1909" spans="4:4">
      <c r="D1909" s="117"/>
    </row>
    <row r="1910" spans="4:4">
      <c r="D1910" s="117"/>
    </row>
    <row r="1911" spans="4:4">
      <c r="D1911" s="117"/>
    </row>
    <row r="1912" spans="4:4">
      <c r="D1912" s="117"/>
    </row>
    <row r="1913" spans="4:4">
      <c r="D1913" s="117"/>
    </row>
    <row r="1914" spans="4:4">
      <c r="D1914" s="117"/>
    </row>
    <row r="1915" spans="4:4">
      <c r="D1915" s="117"/>
    </row>
    <row r="1916" spans="4:4">
      <c r="D1916" s="117"/>
    </row>
    <row r="1917" spans="4:4">
      <c r="D1917" s="117"/>
    </row>
    <row r="1918" spans="4:4">
      <c r="D1918" s="117"/>
    </row>
    <row r="1919" spans="4:4">
      <c r="D1919" s="117"/>
    </row>
    <row r="1920" spans="4:4">
      <c r="D1920" s="117"/>
    </row>
    <row r="1921" spans="4:4">
      <c r="D1921" s="117"/>
    </row>
    <row r="1922" spans="4:4">
      <c r="D1922" s="117"/>
    </row>
    <row r="1923" spans="4:4">
      <c r="D1923" s="117"/>
    </row>
    <row r="1924" spans="4:4">
      <c r="D1924" s="117"/>
    </row>
    <row r="1925" spans="4:4">
      <c r="D1925" s="117"/>
    </row>
    <row r="1926" spans="4:4">
      <c r="D1926" s="117"/>
    </row>
    <row r="1927" spans="4:4">
      <c r="D1927" s="117"/>
    </row>
    <row r="1928" spans="4:4">
      <c r="D1928" s="117"/>
    </row>
    <row r="1929" spans="4:4">
      <c r="D1929" s="117"/>
    </row>
    <row r="1930" spans="4:4">
      <c r="D1930" s="117"/>
    </row>
    <row r="1931" spans="4:4">
      <c r="D1931" s="117"/>
    </row>
    <row r="1932" spans="4:4">
      <c r="D1932" s="117"/>
    </row>
    <row r="1933" spans="4:4">
      <c r="D1933" s="117"/>
    </row>
    <row r="1934" spans="4:4">
      <c r="D1934" s="117"/>
    </row>
    <row r="1935" spans="4:4">
      <c r="D1935" s="117"/>
    </row>
    <row r="1936" spans="4:4">
      <c r="D1936" s="117"/>
    </row>
    <row r="1937" spans="4:4">
      <c r="D1937" s="117"/>
    </row>
    <row r="1938" spans="4:4">
      <c r="D1938" s="117"/>
    </row>
    <row r="1939" spans="4:4">
      <c r="D1939" s="117"/>
    </row>
    <row r="1940" spans="4:4">
      <c r="D1940" s="117"/>
    </row>
    <row r="1941" spans="4:4">
      <c r="D1941" s="117"/>
    </row>
    <row r="1942" spans="4:4">
      <c r="D1942" s="117"/>
    </row>
    <row r="1943" spans="4:4">
      <c r="D1943" s="117"/>
    </row>
    <row r="1944" spans="4:4">
      <c r="D1944" s="117"/>
    </row>
    <row r="1945" spans="4:4">
      <c r="D1945" s="117"/>
    </row>
    <row r="1946" spans="4:4">
      <c r="D1946" s="117"/>
    </row>
    <row r="1947" spans="4:4">
      <c r="D1947" s="117"/>
    </row>
    <row r="1948" spans="4:4">
      <c r="D1948" s="117"/>
    </row>
    <row r="1949" spans="4:4">
      <c r="D1949" s="117"/>
    </row>
    <row r="1950" spans="4:4">
      <c r="D1950" s="117"/>
    </row>
    <row r="1951" spans="4:4">
      <c r="D1951" s="117"/>
    </row>
    <row r="1952" spans="4:4">
      <c r="D1952" s="117"/>
    </row>
    <row r="1953" spans="4:4">
      <c r="D1953" s="117"/>
    </row>
    <row r="1954" spans="4:4">
      <c r="D1954" s="117"/>
    </row>
    <row r="1955" spans="4:4">
      <c r="D1955" s="117"/>
    </row>
    <row r="1956" spans="4:4">
      <c r="D1956" s="117"/>
    </row>
    <row r="1957" spans="4:4">
      <c r="D1957" s="117"/>
    </row>
    <row r="1958" spans="4:4">
      <c r="D1958" s="117"/>
    </row>
    <row r="1959" spans="4:4">
      <c r="D1959" s="117"/>
    </row>
    <row r="1960" spans="4:4">
      <c r="D1960" s="117"/>
    </row>
    <row r="1961" spans="4:4">
      <c r="D1961" s="117"/>
    </row>
    <row r="1962" spans="4:4">
      <c r="D1962" s="117"/>
    </row>
    <row r="1963" spans="4:4">
      <c r="D1963" s="117"/>
    </row>
    <row r="1964" spans="4:4">
      <c r="D1964" s="117"/>
    </row>
    <row r="1965" spans="4:4">
      <c r="D1965" s="117"/>
    </row>
    <row r="1966" spans="4:4">
      <c r="D1966" s="117"/>
    </row>
    <row r="1967" spans="4:4">
      <c r="D1967" s="117"/>
    </row>
    <row r="1968" spans="4:4">
      <c r="D1968" s="117"/>
    </row>
    <row r="1969" spans="4:4">
      <c r="D1969" s="117"/>
    </row>
    <row r="1970" spans="4:4">
      <c r="D1970" s="117"/>
    </row>
    <row r="1971" spans="4:4">
      <c r="D1971" s="117"/>
    </row>
    <row r="1972" spans="4:4">
      <c r="D1972" s="117"/>
    </row>
    <row r="1973" spans="4:4">
      <c r="D1973" s="117"/>
    </row>
    <row r="1974" spans="4:4">
      <c r="D1974" s="117"/>
    </row>
    <row r="1975" spans="4:4">
      <c r="D1975" s="117"/>
    </row>
    <row r="1976" spans="4:4">
      <c r="D1976" s="117"/>
    </row>
    <row r="1977" spans="4:4">
      <c r="D1977" s="117"/>
    </row>
    <row r="1978" spans="4:4">
      <c r="D1978" s="117"/>
    </row>
    <row r="1979" spans="4:4">
      <c r="D1979" s="117"/>
    </row>
    <row r="1980" spans="4:4">
      <c r="D1980" s="117"/>
    </row>
    <row r="1981" spans="4:4">
      <c r="D1981" s="117"/>
    </row>
    <row r="1982" spans="4:4">
      <c r="D1982" s="117"/>
    </row>
    <row r="1983" spans="4:4">
      <c r="D1983" s="117"/>
    </row>
    <row r="1984" spans="4:4">
      <c r="D1984" s="117"/>
    </row>
    <row r="1985" spans="4:4">
      <c r="D1985" s="117"/>
    </row>
    <row r="1986" spans="4:4">
      <c r="D1986" s="117"/>
    </row>
    <row r="1987" spans="4:4">
      <c r="D1987" s="117"/>
    </row>
    <row r="1988" spans="4:4">
      <c r="D1988" s="117"/>
    </row>
    <row r="1989" spans="4:4">
      <c r="D1989" s="117"/>
    </row>
    <row r="1990" spans="4:4">
      <c r="D1990" s="117"/>
    </row>
    <row r="1991" spans="4:4">
      <c r="D1991" s="117"/>
    </row>
    <row r="1992" spans="4:4">
      <c r="D1992" s="117"/>
    </row>
    <row r="1993" spans="4:4">
      <c r="D1993" s="117"/>
    </row>
    <row r="1994" spans="4:4">
      <c r="D1994" s="117"/>
    </row>
    <row r="1995" spans="4:4">
      <c r="D1995" s="117"/>
    </row>
    <row r="1996" spans="4:4">
      <c r="D1996" s="117"/>
    </row>
    <row r="1997" spans="4:4">
      <c r="D1997" s="117"/>
    </row>
    <row r="1998" spans="4:4">
      <c r="D1998" s="117"/>
    </row>
    <row r="1999" spans="4:4">
      <c r="D1999" s="117"/>
    </row>
    <row r="2000" spans="4:4">
      <c r="D2000" s="117"/>
    </row>
    <row r="2001" spans="4:4">
      <c r="D2001" s="117"/>
    </row>
    <row r="2002" spans="4:4">
      <c r="D2002" s="117"/>
    </row>
    <row r="2003" spans="4:4">
      <c r="D2003" s="117"/>
    </row>
    <row r="2004" spans="4:4">
      <c r="D2004" s="117"/>
    </row>
    <row r="2005" spans="4:4">
      <c r="D2005" s="117"/>
    </row>
    <row r="2006" spans="4:4">
      <c r="D2006" s="117"/>
    </row>
    <row r="2007" spans="4:4">
      <c r="D2007" s="117"/>
    </row>
    <row r="2008" spans="4:4">
      <c r="D2008" s="117"/>
    </row>
    <row r="2009" spans="4:4">
      <c r="D2009" s="117"/>
    </row>
    <row r="2010" spans="4:4">
      <c r="D2010" s="117"/>
    </row>
    <row r="2011" spans="4:4">
      <c r="D2011" s="117"/>
    </row>
    <row r="2012" spans="4:4">
      <c r="D2012" s="117"/>
    </row>
    <row r="2013" spans="4:4">
      <c r="D2013" s="117"/>
    </row>
    <row r="2014" spans="4:4">
      <c r="D2014" s="117"/>
    </row>
    <row r="2015" spans="4:4">
      <c r="D2015" s="117"/>
    </row>
    <row r="2016" spans="4:4">
      <c r="D2016" s="117"/>
    </row>
    <row r="2017" spans="4:4">
      <c r="D2017" s="117"/>
    </row>
    <row r="2018" spans="4:4">
      <c r="D2018" s="117"/>
    </row>
    <row r="2019" spans="4:4">
      <c r="D2019" s="117"/>
    </row>
    <row r="2020" spans="4:4">
      <c r="D2020" s="117"/>
    </row>
    <row r="2021" spans="4:4">
      <c r="D2021" s="117"/>
    </row>
    <row r="2022" spans="4:4">
      <c r="D2022" s="117"/>
    </row>
    <row r="2023" spans="4:4">
      <c r="D2023" s="117"/>
    </row>
    <row r="2024" spans="4:4">
      <c r="D2024" s="117"/>
    </row>
    <row r="2025" spans="4:4">
      <c r="D2025" s="117"/>
    </row>
    <row r="2026" spans="4:4">
      <c r="D2026" s="117"/>
    </row>
    <row r="2027" spans="4:4">
      <c r="D2027" s="117"/>
    </row>
    <row r="2028" spans="4:4">
      <c r="D2028" s="117"/>
    </row>
    <row r="2029" spans="4:4">
      <c r="D2029" s="117"/>
    </row>
    <row r="2030" spans="4:4">
      <c r="D2030" s="117"/>
    </row>
    <row r="2031" spans="4:4">
      <c r="D2031" s="117"/>
    </row>
    <row r="2032" spans="4:4">
      <c r="D2032" s="117"/>
    </row>
    <row r="2033" spans="4:4">
      <c r="D2033" s="117"/>
    </row>
    <row r="2034" spans="4:4">
      <c r="D2034" s="117"/>
    </row>
    <row r="2035" spans="4:4">
      <c r="D2035" s="117"/>
    </row>
    <row r="2036" spans="4:4">
      <c r="D2036" s="117"/>
    </row>
    <row r="2037" spans="4:4">
      <c r="D2037" s="117"/>
    </row>
    <row r="2038" spans="4:4">
      <c r="D2038" s="117"/>
    </row>
    <row r="2039" spans="4:4">
      <c r="D2039" s="117"/>
    </row>
    <row r="2040" spans="4:4">
      <c r="D2040" s="117"/>
    </row>
    <row r="2041" spans="4:4">
      <c r="D2041" s="117"/>
    </row>
    <row r="2042" spans="4:4">
      <c r="D2042" s="117"/>
    </row>
    <row r="2043" spans="4:4">
      <c r="D2043" s="117"/>
    </row>
    <row r="2044" spans="4:4">
      <c r="D2044" s="117"/>
    </row>
    <row r="2045" spans="4:4">
      <c r="D2045" s="117"/>
    </row>
    <row r="2046" spans="4:4">
      <c r="D2046" s="117"/>
    </row>
    <row r="2047" spans="4:4">
      <c r="D2047" s="117"/>
    </row>
    <row r="2048" spans="4:4">
      <c r="D2048" s="117"/>
    </row>
    <row r="2049" spans="4:4">
      <c r="D2049" s="117"/>
    </row>
    <row r="2050" spans="4:4">
      <c r="D2050" s="117"/>
    </row>
    <row r="2051" spans="4:4">
      <c r="D2051" s="117"/>
    </row>
    <row r="2052" spans="4:4">
      <c r="D2052" s="117"/>
    </row>
    <row r="2053" spans="4:4">
      <c r="D2053" s="117"/>
    </row>
    <row r="2054" spans="4:4">
      <c r="D2054" s="117"/>
    </row>
    <row r="2055" spans="4:4">
      <c r="D2055" s="117"/>
    </row>
    <row r="2056" spans="4:4">
      <c r="D2056" s="117"/>
    </row>
    <row r="2057" spans="4:4">
      <c r="D2057" s="117"/>
    </row>
    <row r="2058" spans="4:4">
      <c r="D2058" s="117"/>
    </row>
    <row r="2059" spans="4:4">
      <c r="D2059" s="117"/>
    </row>
    <row r="2060" spans="4:4">
      <c r="D2060" s="117"/>
    </row>
    <row r="2061" spans="4:4">
      <c r="D2061" s="117"/>
    </row>
    <row r="2062" spans="4:4">
      <c r="D2062" s="117"/>
    </row>
    <row r="2063" spans="4:4">
      <c r="D2063" s="117"/>
    </row>
    <row r="2064" spans="4:4">
      <c r="D2064" s="117"/>
    </row>
    <row r="2065" spans="4:4">
      <c r="D2065" s="117"/>
    </row>
    <row r="2066" spans="4:4">
      <c r="D2066" s="117"/>
    </row>
    <row r="2067" spans="4:4">
      <c r="D2067" s="117"/>
    </row>
    <row r="2068" spans="4:4">
      <c r="D2068" s="117"/>
    </row>
    <row r="2069" spans="4:4">
      <c r="D2069" s="117"/>
    </row>
    <row r="2070" spans="4:4">
      <c r="D2070" s="117"/>
    </row>
    <row r="2071" spans="4:4">
      <c r="D2071" s="117"/>
    </row>
    <row r="2072" spans="4:4">
      <c r="D2072" s="117"/>
    </row>
    <row r="2073" spans="4:4">
      <c r="D2073" s="117"/>
    </row>
    <row r="2074" spans="4:4">
      <c r="D2074" s="117"/>
    </row>
    <row r="2075" spans="4:4">
      <c r="D2075" s="117"/>
    </row>
    <row r="2076" spans="4:4">
      <c r="D2076" s="117"/>
    </row>
    <row r="2077" spans="4:4">
      <c r="D2077" s="117"/>
    </row>
    <row r="2078" spans="4:4">
      <c r="D2078" s="117"/>
    </row>
    <row r="2079" spans="4:4">
      <c r="D2079" s="117"/>
    </row>
    <row r="2080" spans="4:4">
      <c r="D2080" s="117"/>
    </row>
    <row r="2081" spans="4:4">
      <c r="D2081" s="117"/>
    </row>
    <row r="2082" spans="4:4">
      <c r="D2082" s="117"/>
    </row>
    <row r="2083" spans="4:4">
      <c r="D2083" s="117"/>
    </row>
    <row r="2084" spans="4:4">
      <c r="D2084" s="117"/>
    </row>
    <row r="2085" spans="4:4">
      <c r="D2085" s="117"/>
    </row>
    <row r="2086" spans="4:4">
      <c r="D2086" s="117"/>
    </row>
    <row r="2087" spans="4:4">
      <c r="D2087" s="117"/>
    </row>
    <row r="2088" spans="4:4">
      <c r="D2088" s="117"/>
    </row>
    <row r="2089" spans="4:4">
      <c r="D2089" s="117"/>
    </row>
    <row r="2090" spans="4:4">
      <c r="D2090" s="117"/>
    </row>
    <row r="2091" spans="4:4">
      <c r="D2091" s="117"/>
    </row>
    <row r="2092" spans="4:4">
      <c r="D2092" s="117"/>
    </row>
    <row r="2093" spans="4:4">
      <c r="D2093" s="117"/>
    </row>
    <row r="2094" spans="4:4">
      <c r="D2094" s="117"/>
    </row>
    <row r="2095" spans="4:4">
      <c r="D2095" s="117"/>
    </row>
    <row r="2096" spans="4:4">
      <c r="D2096" s="117"/>
    </row>
    <row r="2097" spans="4:4">
      <c r="D2097" s="117"/>
    </row>
    <row r="2098" spans="4:4">
      <c r="D2098" s="117"/>
    </row>
    <row r="2099" spans="4:4">
      <c r="D2099" s="117"/>
    </row>
    <row r="2100" spans="4:4">
      <c r="D2100" s="117"/>
    </row>
    <row r="2101" spans="4:4">
      <c r="D2101" s="117"/>
    </row>
    <row r="2102" spans="4:4">
      <c r="D2102" s="117"/>
    </row>
    <row r="2103" spans="4:4">
      <c r="D2103" s="117"/>
    </row>
    <row r="2104" spans="4:4">
      <c r="D2104" s="117"/>
    </row>
    <row r="2105" spans="4:4">
      <c r="D2105" s="117"/>
    </row>
    <row r="2106" spans="4:4">
      <c r="D2106" s="117"/>
    </row>
    <row r="2107" spans="4:4">
      <c r="D2107" s="117"/>
    </row>
    <row r="2108" spans="4:4">
      <c r="D2108" s="117"/>
    </row>
    <row r="2109" spans="4:4">
      <c r="D2109" s="117"/>
    </row>
    <row r="2110" spans="4:4">
      <c r="D2110" s="117"/>
    </row>
    <row r="2111" spans="4:4">
      <c r="D2111" s="117"/>
    </row>
    <row r="2112" spans="4:4">
      <c r="D2112" s="117"/>
    </row>
    <row r="2113" spans="4:4">
      <c r="D2113" s="117"/>
    </row>
    <row r="2114" spans="4:4">
      <c r="D2114" s="117"/>
    </row>
    <row r="2115" spans="4:4">
      <c r="D2115" s="117"/>
    </row>
    <row r="2116" spans="4:4">
      <c r="D2116" s="117"/>
    </row>
    <row r="2117" spans="4:4">
      <c r="D2117" s="117"/>
    </row>
    <row r="2118" spans="4:4">
      <c r="D2118" s="117"/>
    </row>
    <row r="2119" spans="4:4">
      <c r="D2119" s="117"/>
    </row>
    <row r="2120" spans="4:4">
      <c r="D2120" s="117"/>
    </row>
    <row r="2121" spans="4:4">
      <c r="D2121" s="117"/>
    </row>
    <row r="2122" spans="4:4">
      <c r="D2122" s="117"/>
    </row>
    <row r="2123" spans="4:4">
      <c r="D2123" s="117"/>
    </row>
    <row r="2124" spans="4:4">
      <c r="D2124" s="117"/>
    </row>
    <row r="2125" spans="4:4">
      <c r="D2125" s="117"/>
    </row>
    <row r="2126" spans="4:4">
      <c r="D2126" s="117"/>
    </row>
    <row r="2127" spans="4:4">
      <c r="D2127" s="117"/>
    </row>
    <row r="2128" spans="4:4">
      <c r="D2128" s="117"/>
    </row>
    <row r="2129" spans="4:4">
      <c r="D2129" s="117"/>
    </row>
    <row r="2130" spans="4:4">
      <c r="D2130" s="117"/>
    </row>
    <row r="2131" spans="4:4">
      <c r="D2131" s="117"/>
    </row>
    <row r="2132" spans="4:4">
      <c r="D2132" s="117"/>
    </row>
    <row r="2133" spans="4:4">
      <c r="D2133" s="117"/>
    </row>
    <row r="2134" spans="4:4">
      <c r="D2134" s="117"/>
    </row>
    <row r="2135" spans="4:4">
      <c r="D2135" s="117"/>
    </row>
    <row r="2136" spans="4:4">
      <c r="D2136" s="117"/>
    </row>
    <row r="2137" spans="4:4">
      <c r="D2137" s="117"/>
    </row>
    <row r="2138" spans="4:4">
      <c r="D2138" s="117"/>
    </row>
    <row r="2139" spans="4:4">
      <c r="D2139" s="117"/>
    </row>
    <row r="2140" spans="4:4">
      <c r="D2140" s="117"/>
    </row>
    <row r="2141" spans="4:4">
      <c r="D2141" s="117"/>
    </row>
    <row r="2142" spans="4:4">
      <c r="D2142" s="117"/>
    </row>
    <row r="2143" spans="4:4">
      <c r="D2143" s="117"/>
    </row>
    <row r="2144" spans="4:4">
      <c r="D2144" s="117"/>
    </row>
    <row r="2145" spans="4:4">
      <c r="D2145" s="117"/>
    </row>
    <row r="2146" spans="4:4">
      <c r="D2146" s="117"/>
    </row>
    <row r="2147" spans="4:4">
      <c r="D2147" s="117"/>
    </row>
    <row r="2148" spans="4:4">
      <c r="D2148" s="117"/>
    </row>
    <row r="2149" spans="4:4">
      <c r="D2149" s="117"/>
    </row>
    <row r="2150" spans="4:4">
      <c r="D2150" s="117"/>
    </row>
    <row r="2151" spans="4:4">
      <c r="D2151" s="117"/>
    </row>
    <row r="2152" spans="4:4">
      <c r="D2152" s="117"/>
    </row>
    <row r="2153" spans="4:4">
      <c r="D2153" s="117"/>
    </row>
    <row r="2154" spans="4:4">
      <c r="D2154" s="117"/>
    </row>
    <row r="2155" spans="4:4">
      <c r="D2155" s="117"/>
    </row>
    <row r="2156" spans="4:4">
      <c r="D2156" s="117"/>
    </row>
    <row r="2157" spans="4:4">
      <c r="D2157" s="117"/>
    </row>
    <row r="2158" spans="4:4">
      <c r="D2158" s="117"/>
    </row>
    <row r="2159" spans="4:4">
      <c r="D2159" s="117"/>
    </row>
    <row r="2160" spans="4:4">
      <c r="D2160" s="117"/>
    </row>
    <row r="2161" spans="4:4">
      <c r="D2161" s="117"/>
    </row>
    <row r="2162" spans="4:4">
      <c r="D2162" s="117"/>
    </row>
    <row r="2163" spans="4:4">
      <c r="D2163" s="117"/>
    </row>
    <row r="2164" spans="4:4">
      <c r="D2164" s="117"/>
    </row>
    <row r="2165" spans="4:4">
      <c r="D2165" s="117"/>
    </row>
    <row r="2166" spans="4:4">
      <c r="D2166" s="117"/>
    </row>
    <row r="2167" spans="4:4">
      <c r="D2167" s="117"/>
    </row>
    <row r="2168" spans="4:4">
      <c r="D2168" s="117"/>
    </row>
    <row r="2169" spans="4:4">
      <c r="D2169" s="117"/>
    </row>
    <row r="2170" spans="4:4">
      <c r="D2170" s="117"/>
    </row>
    <row r="2171" spans="4:4">
      <c r="D2171" s="117"/>
    </row>
    <row r="2172" spans="4:4">
      <c r="D2172" s="117"/>
    </row>
    <row r="2173" spans="4:4">
      <c r="D2173" s="117"/>
    </row>
    <row r="2174" spans="4:4">
      <c r="D2174" s="117"/>
    </row>
    <row r="2175" spans="4:4">
      <c r="D2175" s="117"/>
    </row>
    <row r="2176" spans="4:4">
      <c r="D2176" s="117"/>
    </row>
    <row r="2177" spans="4:4">
      <c r="D2177" s="117"/>
    </row>
    <row r="2178" spans="4:4">
      <c r="D2178" s="117"/>
    </row>
    <row r="2179" spans="4:4">
      <c r="D2179" s="117"/>
    </row>
    <row r="2180" spans="4:4">
      <c r="D2180" s="117"/>
    </row>
    <row r="2181" spans="4:4">
      <c r="D2181" s="117"/>
    </row>
    <row r="2182" spans="4:4">
      <c r="D2182" s="117"/>
    </row>
    <row r="2183" spans="4:4">
      <c r="D2183" s="117"/>
    </row>
    <row r="2184" spans="4:4">
      <c r="D2184" s="117"/>
    </row>
    <row r="2185" spans="4:4">
      <c r="D2185" s="117"/>
    </row>
    <row r="2186" spans="4:4">
      <c r="D2186" s="117"/>
    </row>
    <row r="2187" spans="4:4">
      <c r="D2187" s="117"/>
    </row>
    <row r="2188" spans="4:4">
      <c r="D2188" s="117"/>
    </row>
    <row r="2189" spans="4:4">
      <c r="D2189" s="117"/>
    </row>
    <row r="2190" spans="4:4">
      <c r="D2190" s="117"/>
    </row>
    <row r="2191" spans="4:4">
      <c r="D2191" s="117"/>
    </row>
    <row r="2192" spans="4:4">
      <c r="D2192" s="117"/>
    </row>
    <row r="2193" spans="4:4">
      <c r="D2193" s="117"/>
    </row>
    <row r="2194" spans="4:4">
      <c r="D2194" s="117"/>
    </row>
    <row r="2195" spans="4:4">
      <c r="D2195" s="117"/>
    </row>
    <row r="2196" spans="4:4">
      <c r="D2196" s="117"/>
    </row>
    <row r="2197" spans="4:4">
      <c r="D2197" s="117"/>
    </row>
    <row r="2198" spans="4:4">
      <c r="D2198" s="117"/>
    </row>
    <row r="2199" spans="4:4">
      <c r="D2199" s="117"/>
    </row>
    <row r="2200" spans="4:4">
      <c r="D2200" s="117"/>
    </row>
    <row r="2201" spans="4:4">
      <c r="D2201" s="117"/>
    </row>
    <row r="2202" spans="4:4">
      <c r="D2202" s="117"/>
    </row>
    <row r="2203" spans="4:4">
      <c r="D2203" s="117"/>
    </row>
    <row r="2204" spans="4:4">
      <c r="D2204" s="117"/>
    </row>
    <row r="2205" spans="4:4">
      <c r="D2205" s="117"/>
    </row>
    <row r="2206" spans="4:4">
      <c r="D2206" s="117"/>
    </row>
    <row r="2207" spans="4:4">
      <c r="D2207" s="117"/>
    </row>
    <row r="2208" spans="4:4">
      <c r="D2208" s="117"/>
    </row>
    <row r="2209" spans="4:4">
      <c r="D2209" s="117"/>
    </row>
    <row r="2210" spans="4:4">
      <c r="D2210" s="117"/>
    </row>
    <row r="2211" spans="4:4">
      <c r="D2211" s="117"/>
    </row>
    <row r="2212" spans="4:4">
      <c r="D2212" s="117"/>
    </row>
    <row r="2213" spans="4:4">
      <c r="D2213" s="117"/>
    </row>
    <row r="2214" spans="4:4">
      <c r="D2214" s="117"/>
    </row>
    <row r="2215" spans="4:4">
      <c r="D2215" s="117"/>
    </row>
    <row r="2216" spans="4:4">
      <c r="D2216" s="117"/>
    </row>
    <row r="2217" spans="4:4">
      <c r="D2217" s="117"/>
    </row>
    <row r="2218" spans="4:4">
      <c r="D2218" s="117"/>
    </row>
    <row r="2219" spans="4:4">
      <c r="D2219" s="117"/>
    </row>
    <row r="2220" spans="4:4">
      <c r="D2220" s="117"/>
    </row>
    <row r="2221" spans="4:4">
      <c r="D2221" s="117"/>
    </row>
    <row r="2222" spans="4:4">
      <c r="D2222" s="117"/>
    </row>
    <row r="2223" spans="4:4">
      <c r="D2223" s="117"/>
    </row>
    <row r="2224" spans="4:4">
      <c r="D2224" s="117"/>
    </row>
    <row r="2225" spans="4:4">
      <c r="D2225" s="117"/>
    </row>
    <row r="2226" spans="4:4">
      <c r="D2226" s="117"/>
    </row>
    <row r="2227" spans="4:4">
      <c r="D2227" s="117"/>
    </row>
    <row r="2228" spans="4:4">
      <c r="D2228" s="117"/>
    </row>
    <row r="2229" spans="4:4">
      <c r="D2229" s="117"/>
    </row>
    <row r="2230" spans="4:4">
      <c r="D2230" s="117"/>
    </row>
    <row r="2231" spans="4:4">
      <c r="D2231" s="117"/>
    </row>
    <row r="2232" spans="4:4">
      <c r="D2232" s="117"/>
    </row>
    <row r="2233" spans="4:4">
      <c r="D2233" s="117"/>
    </row>
    <row r="2234" spans="4:4">
      <c r="D2234" s="117"/>
    </row>
    <row r="2235" spans="4:4">
      <c r="D2235" s="117"/>
    </row>
    <row r="2236" spans="4:4">
      <c r="D2236" s="117"/>
    </row>
    <row r="2237" spans="4:4">
      <c r="D2237" s="117"/>
    </row>
    <row r="2238" spans="4:4">
      <c r="D2238" s="117"/>
    </row>
    <row r="2239" spans="4:4">
      <c r="D2239" s="117"/>
    </row>
    <row r="2240" spans="4:4">
      <c r="D2240" s="117"/>
    </row>
    <row r="2241" spans="4:4">
      <c r="D2241" s="117"/>
    </row>
    <row r="2242" spans="4:4">
      <c r="D2242" s="117"/>
    </row>
    <row r="2243" spans="4:4">
      <c r="D2243" s="117"/>
    </row>
    <row r="2244" spans="4:4">
      <c r="D2244" s="117"/>
    </row>
    <row r="2245" spans="4:4">
      <c r="D2245" s="117"/>
    </row>
    <row r="2246" spans="4:4">
      <c r="D2246" s="117"/>
    </row>
    <row r="2247" spans="4:4">
      <c r="D2247" s="117"/>
    </row>
    <row r="2248" spans="4:4">
      <c r="D2248" s="117"/>
    </row>
    <row r="2249" spans="4:4">
      <c r="D2249" s="117"/>
    </row>
    <row r="2250" spans="4:4">
      <c r="D2250" s="117"/>
    </row>
    <row r="2251" spans="4:4">
      <c r="D2251" s="117"/>
    </row>
    <row r="2252" spans="4:4">
      <c r="D2252" s="117"/>
    </row>
    <row r="2253" spans="4:4">
      <c r="D2253" s="117"/>
    </row>
    <row r="2254" spans="4:4">
      <c r="D2254" s="117"/>
    </row>
    <row r="2255" spans="4:4">
      <c r="D2255" s="117"/>
    </row>
    <row r="2256" spans="4:4">
      <c r="D2256" s="117"/>
    </row>
    <row r="2257" spans="4:4">
      <c r="D2257" s="117"/>
    </row>
    <row r="2258" spans="4:4">
      <c r="D2258" s="117"/>
    </row>
    <row r="2259" spans="4:4">
      <c r="D2259" s="117"/>
    </row>
    <row r="2260" spans="4:4">
      <c r="D2260" s="117"/>
    </row>
    <row r="2261" spans="4:4">
      <c r="D2261" s="117"/>
    </row>
    <row r="2262" spans="4:4">
      <c r="D2262" s="117"/>
    </row>
    <row r="2263" spans="4:4">
      <c r="D2263" s="117"/>
    </row>
    <row r="2264" spans="4:4">
      <c r="D2264" s="117"/>
    </row>
    <row r="2265" spans="4:4">
      <c r="D2265" s="117"/>
    </row>
    <row r="2266" spans="4:4">
      <c r="D2266" s="117"/>
    </row>
    <row r="2267" spans="4:4">
      <c r="D2267" s="117"/>
    </row>
    <row r="2268" spans="4:4">
      <c r="D2268" s="117"/>
    </row>
    <row r="2269" spans="4:4">
      <c r="D2269" s="117"/>
    </row>
    <row r="2270" spans="4:4">
      <c r="D2270" s="117"/>
    </row>
    <row r="2271" spans="4:4">
      <c r="D2271" s="117"/>
    </row>
    <row r="2272" spans="4:4">
      <c r="D2272" s="117"/>
    </row>
    <row r="2273" spans="4:4">
      <c r="D2273" s="117"/>
    </row>
    <row r="2274" spans="4:4">
      <c r="D2274" s="117"/>
    </row>
    <row r="2275" spans="4:4">
      <c r="D2275" s="117"/>
    </row>
    <row r="2276" spans="4:4">
      <c r="D2276" s="117"/>
    </row>
    <row r="2277" spans="4:4">
      <c r="D2277" s="117"/>
    </row>
    <row r="2278" spans="4:4">
      <c r="D2278" s="117"/>
    </row>
    <row r="2279" spans="4:4">
      <c r="D2279" s="117"/>
    </row>
    <row r="2280" spans="4:4">
      <c r="D2280" s="117"/>
    </row>
    <row r="2281" spans="4:4">
      <c r="D2281" s="117"/>
    </row>
    <row r="2282" spans="4:4">
      <c r="D2282" s="117"/>
    </row>
    <row r="2283" spans="4:4">
      <c r="D2283" s="117"/>
    </row>
    <row r="2284" spans="4:4">
      <c r="D2284" s="117"/>
    </row>
    <row r="2285" spans="4:4">
      <c r="D2285" s="117"/>
    </row>
    <row r="2286" spans="4:4">
      <c r="D2286" s="117"/>
    </row>
    <row r="2287" spans="4:4">
      <c r="D2287" s="117"/>
    </row>
    <row r="2288" spans="4:4">
      <c r="D2288" s="117"/>
    </row>
    <row r="2289" spans="4:4">
      <c r="D2289" s="117"/>
    </row>
    <row r="2290" spans="4:4">
      <c r="D2290" s="117"/>
    </row>
    <row r="2291" spans="4:4">
      <c r="D2291" s="117"/>
    </row>
    <row r="2292" spans="4:4">
      <c r="D2292" s="117"/>
    </row>
    <row r="2293" spans="4:4">
      <c r="D2293" s="117"/>
    </row>
    <row r="2294" spans="4:4">
      <c r="D2294" s="117"/>
    </row>
    <row r="2295" spans="4:4">
      <c r="D2295" s="117"/>
    </row>
    <row r="2296" spans="4:4">
      <c r="D2296" s="117"/>
    </row>
    <row r="2297" spans="4:4">
      <c r="D2297" s="117"/>
    </row>
    <row r="2298" spans="4:4">
      <c r="D2298" s="117"/>
    </row>
    <row r="2299" spans="4:4">
      <c r="D2299" s="117"/>
    </row>
    <row r="2300" spans="4:4">
      <c r="D2300" s="117"/>
    </row>
    <row r="2301" spans="4:4">
      <c r="D2301" s="117"/>
    </row>
    <row r="2302" spans="4:4">
      <c r="D2302" s="117"/>
    </row>
    <row r="2303" spans="4:4">
      <c r="D2303" s="117"/>
    </row>
    <row r="2304" spans="4:4">
      <c r="D2304" s="117"/>
    </row>
    <row r="2305" spans="4:4">
      <c r="D2305" s="117"/>
    </row>
    <row r="2306" spans="4:4">
      <c r="D2306" s="117"/>
    </row>
    <row r="2307" spans="4:4">
      <c r="D2307" s="117"/>
    </row>
    <row r="2308" spans="4:4">
      <c r="D2308" s="117"/>
    </row>
    <row r="2309" spans="4:4">
      <c r="D2309" s="117"/>
    </row>
    <row r="2310" spans="4:4">
      <c r="D2310" s="117"/>
    </row>
    <row r="2311" spans="4:4">
      <c r="D2311" s="117"/>
    </row>
    <row r="2312" spans="4:4">
      <c r="D2312" s="117"/>
    </row>
    <row r="2313" spans="4:4">
      <c r="D2313" s="117"/>
    </row>
    <row r="2314" spans="4:4">
      <c r="D2314" s="117"/>
    </row>
    <row r="2315" spans="4:4">
      <c r="D2315" s="117"/>
    </row>
    <row r="2316" spans="4:4">
      <c r="D2316" s="117"/>
    </row>
    <row r="2317" spans="4:4">
      <c r="D2317" s="117"/>
    </row>
    <row r="2318" spans="4:4">
      <c r="D2318" s="117"/>
    </row>
    <row r="2319" spans="4:4">
      <c r="D2319" s="117"/>
    </row>
    <row r="2320" spans="4:4">
      <c r="D2320" s="117"/>
    </row>
    <row r="2321" spans="4:4">
      <c r="D2321" s="117"/>
    </row>
    <row r="2322" spans="4:4">
      <c r="D2322" s="117"/>
    </row>
    <row r="2323" spans="4:4">
      <c r="D2323" s="117"/>
    </row>
    <row r="2324" spans="4:4">
      <c r="D2324" s="117"/>
    </row>
    <row r="2325" spans="4:4">
      <c r="D2325" s="117"/>
    </row>
    <row r="2326" spans="4:4">
      <c r="D2326" s="117"/>
    </row>
    <row r="2327" spans="4:4">
      <c r="D2327" s="117"/>
    </row>
    <row r="2328" spans="4:4">
      <c r="D2328" s="117"/>
    </row>
    <row r="2329" spans="4:4">
      <c r="D2329" s="117"/>
    </row>
    <row r="2330" spans="4:4">
      <c r="D2330" s="117"/>
    </row>
    <row r="2331" spans="4:4">
      <c r="D2331" s="117"/>
    </row>
    <row r="2332" spans="4:4">
      <c r="D2332" s="117"/>
    </row>
    <row r="2333" spans="4:4">
      <c r="D2333" s="117"/>
    </row>
    <row r="2334" spans="4:4">
      <c r="D2334" s="117"/>
    </row>
    <row r="2335" spans="4:4">
      <c r="D2335" s="117"/>
    </row>
    <row r="2336" spans="4:4">
      <c r="D2336" s="117"/>
    </row>
    <row r="2337" spans="4:4">
      <c r="D2337" s="117"/>
    </row>
    <row r="2338" spans="4:4">
      <c r="D2338" s="117"/>
    </row>
    <row r="2339" spans="4:4">
      <c r="D2339" s="117"/>
    </row>
    <row r="2340" spans="4:4">
      <c r="D2340" s="117"/>
    </row>
    <row r="2341" spans="4:4">
      <c r="D2341" s="117"/>
    </row>
    <row r="2342" spans="4:4">
      <c r="D2342" s="117"/>
    </row>
    <row r="2343" spans="4:4">
      <c r="D2343" s="117"/>
    </row>
    <row r="2344" spans="4:4">
      <c r="D2344" s="117"/>
    </row>
    <row r="2345" spans="4:4">
      <c r="D2345" s="117"/>
    </row>
    <row r="2346" spans="4:4">
      <c r="D2346" s="117"/>
    </row>
    <row r="2347" spans="4:4">
      <c r="D2347" s="117"/>
    </row>
    <row r="2348" spans="4:4">
      <c r="D2348" s="117"/>
    </row>
    <row r="2349" spans="4:4">
      <c r="D2349" s="117"/>
    </row>
    <row r="2350" spans="4:4">
      <c r="D2350" s="117"/>
    </row>
    <row r="2351" spans="4:4">
      <c r="D2351" s="117"/>
    </row>
    <row r="2352" spans="4:4">
      <c r="D2352" s="117"/>
    </row>
    <row r="2353" spans="4:4">
      <c r="D2353" s="117"/>
    </row>
    <row r="2354" spans="4:4">
      <c r="D2354" s="117"/>
    </row>
    <row r="2355" spans="4:4">
      <c r="D2355" s="117"/>
    </row>
    <row r="2356" spans="4:4">
      <c r="D2356" s="117"/>
    </row>
    <row r="2357" spans="4:4">
      <c r="D2357" s="117"/>
    </row>
    <row r="2358" spans="4:4">
      <c r="D2358" s="117"/>
    </row>
    <row r="2359" spans="4:4">
      <c r="D2359" s="117"/>
    </row>
    <row r="2360" spans="4:4">
      <c r="D2360" s="117"/>
    </row>
    <row r="2361" spans="4:4">
      <c r="D2361" s="117"/>
    </row>
    <row r="2362" spans="4:4">
      <c r="D2362" s="117"/>
    </row>
    <row r="2363" spans="4:4">
      <c r="D2363" s="117"/>
    </row>
    <row r="2364" spans="4:4">
      <c r="D2364" s="117"/>
    </row>
    <row r="2365" spans="4:4">
      <c r="D2365" s="117"/>
    </row>
    <row r="2366" spans="4:4">
      <c r="D2366" s="117"/>
    </row>
    <row r="2367" spans="4:4">
      <c r="D2367" s="117"/>
    </row>
    <row r="2368" spans="4:4">
      <c r="D2368" s="117"/>
    </row>
    <row r="2369" spans="4:4">
      <c r="D2369" s="117"/>
    </row>
    <row r="2370" spans="4:4">
      <c r="D2370" s="117"/>
    </row>
    <row r="2371" spans="4:4">
      <c r="D2371" s="117"/>
    </row>
    <row r="2372" spans="4:4">
      <c r="D2372" s="117"/>
    </row>
    <row r="2373" spans="4:4">
      <c r="D2373" s="117"/>
    </row>
    <row r="2374" spans="4:4">
      <c r="D2374" s="117"/>
    </row>
    <row r="2375" spans="4:4">
      <c r="D2375" s="117"/>
    </row>
    <row r="2376" spans="4:4">
      <c r="D2376" s="117"/>
    </row>
    <row r="2377" spans="4:4">
      <c r="D2377" s="117"/>
    </row>
    <row r="2378" spans="4:4">
      <c r="D2378" s="117"/>
    </row>
    <row r="2379" spans="4:4">
      <c r="D2379" s="117"/>
    </row>
    <row r="2380" spans="4:4">
      <c r="D2380" s="117"/>
    </row>
    <row r="2381" spans="4:4">
      <c r="D2381" s="117"/>
    </row>
    <row r="2382" spans="4:4">
      <c r="D2382" s="117"/>
    </row>
    <row r="2383" spans="4:4">
      <c r="D2383" s="117"/>
    </row>
    <row r="2384" spans="4:4">
      <c r="D2384" s="117"/>
    </row>
    <row r="2385" spans="4:4">
      <c r="D2385" s="117"/>
    </row>
    <row r="2386" spans="4:4">
      <c r="D2386" s="117"/>
    </row>
    <row r="2387" spans="4:4">
      <c r="D2387" s="117"/>
    </row>
    <row r="2388" spans="4:4">
      <c r="D2388" s="117"/>
    </row>
    <row r="2389" spans="4:4">
      <c r="D2389" s="117"/>
    </row>
    <row r="2390" spans="4:4">
      <c r="D2390" s="117"/>
    </row>
    <row r="2391" spans="4:4">
      <c r="D2391" s="117"/>
    </row>
    <row r="2392" spans="4:4">
      <c r="D2392" s="117"/>
    </row>
    <row r="2393" spans="4:4">
      <c r="D2393" s="117"/>
    </row>
    <row r="2394" spans="4:4">
      <c r="D2394" s="117"/>
    </row>
    <row r="2395" spans="4:4">
      <c r="D2395" s="117"/>
    </row>
    <row r="2396" spans="4:4">
      <c r="D2396" s="117"/>
    </row>
    <row r="2397" spans="4:4">
      <c r="D2397" s="117"/>
    </row>
    <row r="2398" spans="4:4">
      <c r="D2398" s="117"/>
    </row>
    <row r="2399" spans="4:4">
      <c r="D2399" s="117"/>
    </row>
    <row r="2400" spans="4:4">
      <c r="D2400" s="117"/>
    </row>
    <row r="2401" spans="4:4">
      <c r="D2401" s="117"/>
    </row>
    <row r="2402" spans="4:4">
      <c r="D2402" s="117"/>
    </row>
    <row r="2403" spans="4:4">
      <c r="D2403" s="117"/>
    </row>
    <row r="2404" spans="4:4">
      <c r="D2404" s="117"/>
    </row>
    <row r="2405" spans="4:4">
      <c r="D2405" s="117"/>
    </row>
    <row r="2406" spans="4:4">
      <c r="D2406" s="117"/>
    </row>
    <row r="2407" spans="4:4">
      <c r="D2407" s="117"/>
    </row>
    <row r="2408" spans="4:4">
      <c r="D2408" s="117"/>
    </row>
    <row r="2409" spans="4:4">
      <c r="D2409" s="117"/>
    </row>
    <row r="2410" spans="4:4">
      <c r="D2410" s="117"/>
    </row>
    <row r="2411" spans="4:4">
      <c r="D2411" s="117"/>
    </row>
    <row r="2412" spans="4:4">
      <c r="D2412" s="117"/>
    </row>
    <row r="2413" spans="4:4">
      <c r="D2413" s="117"/>
    </row>
    <row r="2414" spans="4:4">
      <c r="D2414" s="117"/>
    </row>
    <row r="2415" spans="4:4">
      <c r="D2415" s="117"/>
    </row>
    <row r="2416" spans="4:4">
      <c r="D2416" s="117"/>
    </row>
    <row r="2417" spans="4:4">
      <c r="D2417" s="117"/>
    </row>
    <row r="2418" spans="4:4">
      <c r="D2418" s="117"/>
    </row>
    <row r="2419" spans="4:4">
      <c r="D2419" s="117"/>
    </row>
    <row r="2420" spans="4:4">
      <c r="D2420" s="117"/>
    </row>
    <row r="2421" spans="4:4">
      <c r="D2421" s="117"/>
    </row>
    <row r="2422" spans="4:4">
      <c r="D2422" s="117"/>
    </row>
    <row r="2423" spans="4:4">
      <c r="D2423" s="117"/>
    </row>
    <row r="2424" spans="4:4">
      <c r="D2424" s="117"/>
    </row>
    <row r="2425" spans="4:4">
      <c r="D2425" s="117"/>
    </row>
    <row r="2426" spans="4:4">
      <c r="D2426" s="117"/>
    </row>
    <row r="2427" spans="4:4">
      <c r="D2427" s="117"/>
    </row>
    <row r="2428" spans="4:4">
      <c r="D2428" s="117"/>
    </row>
    <row r="2429" spans="4:4">
      <c r="D2429" s="117"/>
    </row>
    <row r="2430" spans="4:4">
      <c r="D2430" s="117"/>
    </row>
    <row r="2431" spans="4:4">
      <c r="D2431" s="117"/>
    </row>
    <row r="2432" spans="4:4">
      <c r="D2432" s="117"/>
    </row>
    <row r="2433" spans="4:4">
      <c r="D2433" s="117"/>
    </row>
    <row r="2434" spans="4:4">
      <c r="D2434" s="117"/>
    </row>
    <row r="2435" spans="4:4">
      <c r="D2435" s="117"/>
    </row>
    <row r="2436" spans="4:4">
      <c r="D2436" s="117"/>
    </row>
    <row r="2437" spans="4:4">
      <c r="D2437" s="117"/>
    </row>
    <row r="2438" spans="4:4">
      <c r="D2438" s="117"/>
    </row>
    <row r="2439" spans="4:4">
      <c r="D2439" s="117"/>
    </row>
    <row r="2440" spans="4:4">
      <c r="D2440" s="117"/>
    </row>
    <row r="2441" spans="4:4">
      <c r="D2441" s="117"/>
    </row>
    <row r="2442" spans="4:4">
      <c r="D2442" s="117"/>
    </row>
    <row r="2443" spans="4:4">
      <c r="D2443" s="117"/>
    </row>
    <row r="2444" spans="4:4">
      <c r="D2444" s="117"/>
    </row>
    <row r="2445" spans="4:4">
      <c r="D2445" s="117"/>
    </row>
    <row r="2446" spans="4:4">
      <c r="D2446" s="117"/>
    </row>
    <row r="2447" spans="4:4">
      <c r="D2447" s="117"/>
    </row>
    <row r="2448" spans="4:4">
      <c r="D2448" s="117"/>
    </row>
    <row r="2449" spans="4:4">
      <c r="D2449" s="117"/>
    </row>
    <row r="2450" spans="4:4">
      <c r="D2450" s="117"/>
    </row>
    <row r="2451" spans="4:4">
      <c r="D2451" s="117"/>
    </row>
    <row r="2452" spans="4:4">
      <c r="D2452" s="117"/>
    </row>
    <row r="2453" spans="4:4">
      <c r="D2453" s="117"/>
    </row>
    <row r="2454" spans="4:4">
      <c r="D2454" s="117"/>
    </row>
    <row r="2455" spans="4:4">
      <c r="D2455" s="117"/>
    </row>
    <row r="2456" spans="4:4">
      <c r="D2456" s="117"/>
    </row>
    <row r="2457" spans="4:4">
      <c r="D2457" s="117"/>
    </row>
    <row r="2458" spans="4:4">
      <c r="D2458" s="117"/>
    </row>
    <row r="2459" spans="4:4">
      <c r="D2459" s="117"/>
    </row>
    <row r="2460" spans="4:4">
      <c r="D2460" s="117"/>
    </row>
    <row r="2461" spans="4:4">
      <c r="D2461" s="117"/>
    </row>
    <row r="2462" spans="4:4">
      <c r="D2462" s="117"/>
    </row>
    <row r="2463" spans="4:4">
      <c r="D2463" s="117"/>
    </row>
    <row r="2464" spans="4:4">
      <c r="D2464" s="117"/>
    </row>
    <row r="2465" spans="4:4">
      <c r="D2465" s="117"/>
    </row>
    <row r="2466" spans="4:4">
      <c r="D2466" s="117"/>
    </row>
    <row r="2467" spans="4:4">
      <c r="D2467" s="117"/>
    </row>
    <row r="2468" spans="4:4">
      <c r="D2468" s="117"/>
    </row>
    <row r="2469" spans="4:4">
      <c r="D2469" s="117"/>
    </row>
    <row r="2470" spans="4:4">
      <c r="D2470" s="117"/>
    </row>
    <row r="2471" spans="4:4">
      <c r="D2471" s="117"/>
    </row>
    <row r="2472" spans="4:4">
      <c r="D2472" s="117"/>
    </row>
    <row r="2473" spans="4:4">
      <c r="D2473" s="117"/>
    </row>
    <row r="2474" spans="4:4">
      <c r="D2474" s="117"/>
    </row>
    <row r="2475" spans="4:4">
      <c r="D2475" s="117"/>
    </row>
    <row r="2476" spans="4:4">
      <c r="D2476" s="117"/>
    </row>
    <row r="2477" spans="4:4">
      <c r="D2477" s="117"/>
    </row>
    <row r="2478" spans="4:4">
      <c r="D2478" s="117"/>
    </row>
    <row r="2479" spans="4:4">
      <c r="D2479" s="117"/>
    </row>
    <row r="2480" spans="4:4">
      <c r="D2480" s="117"/>
    </row>
    <row r="2481" spans="4:4">
      <c r="D2481" s="117"/>
    </row>
    <row r="2482" spans="4:4">
      <c r="D2482" s="117"/>
    </row>
    <row r="2483" spans="4:4">
      <c r="D2483" s="117"/>
    </row>
    <row r="2484" spans="4:4">
      <c r="D2484" s="117"/>
    </row>
    <row r="2485" spans="4:4">
      <c r="D2485" s="117"/>
    </row>
    <row r="2486" spans="4:4">
      <c r="D2486" s="117"/>
    </row>
    <row r="2487" spans="4:4">
      <c r="D2487" s="117"/>
    </row>
    <row r="2488" spans="4:4">
      <c r="D2488" s="117"/>
    </row>
    <row r="2489" spans="4:4">
      <c r="D2489" s="117"/>
    </row>
    <row r="2490" spans="4:4">
      <c r="D2490" s="117"/>
    </row>
    <row r="2491" spans="4:4">
      <c r="D2491" s="117"/>
    </row>
    <row r="2492" spans="4:4">
      <c r="D2492" s="117"/>
    </row>
    <row r="2493" spans="4:4">
      <c r="D2493" s="117"/>
    </row>
    <row r="2494" spans="4:4">
      <c r="D2494" s="117"/>
    </row>
    <row r="2495" spans="4:4">
      <c r="D2495" s="117"/>
    </row>
    <row r="2496" spans="4:4">
      <c r="D2496" s="117"/>
    </row>
    <row r="2497" spans="4:4">
      <c r="D2497" s="117"/>
    </row>
    <row r="2498" spans="4:4">
      <c r="D2498" s="117"/>
    </row>
    <row r="2499" spans="4:4">
      <c r="D2499" s="117"/>
    </row>
    <row r="2500" spans="4:4">
      <c r="D2500" s="117"/>
    </row>
    <row r="2501" spans="4:4">
      <c r="D2501" s="117"/>
    </row>
    <row r="2502" spans="4:4">
      <c r="D2502" s="117"/>
    </row>
    <row r="2503" spans="4:4">
      <c r="D2503" s="117"/>
    </row>
    <row r="2504" spans="4:4">
      <c r="D2504" s="117"/>
    </row>
    <row r="2505" spans="4:4">
      <c r="D2505" s="117"/>
    </row>
    <row r="2506" spans="4:4">
      <c r="D2506" s="117"/>
    </row>
    <row r="2507" spans="4:4">
      <c r="D2507" s="117"/>
    </row>
    <row r="2508" spans="4:4">
      <c r="D2508" s="117"/>
    </row>
    <row r="2509" spans="4:4">
      <c r="D2509" s="117"/>
    </row>
    <row r="2510" spans="4:4">
      <c r="D2510" s="117"/>
    </row>
    <row r="2511" spans="4:4">
      <c r="D2511" s="117"/>
    </row>
    <row r="2512" spans="4:4">
      <c r="D2512" s="117"/>
    </row>
    <row r="2513" spans="4:4">
      <c r="D2513" s="117"/>
    </row>
    <row r="2514" spans="4:4">
      <c r="D2514" s="117"/>
    </row>
    <row r="2515" spans="4:4">
      <c r="D2515" s="117"/>
    </row>
    <row r="2516" spans="4:4">
      <c r="D2516" s="117"/>
    </row>
    <row r="2517" spans="4:4">
      <c r="D2517" s="117"/>
    </row>
    <row r="2518" spans="4:4">
      <c r="D2518" s="117"/>
    </row>
    <row r="2519" spans="4:4">
      <c r="D2519" s="117"/>
    </row>
    <row r="2520" spans="4:4">
      <c r="D2520" s="117"/>
    </row>
    <row r="2521" spans="4:4">
      <c r="D2521" s="117"/>
    </row>
    <row r="2522" spans="4:4">
      <c r="D2522" s="117"/>
    </row>
    <row r="2523" spans="4:4">
      <c r="D2523" s="117"/>
    </row>
    <row r="2524" spans="4:4">
      <c r="D2524" s="117"/>
    </row>
    <row r="2525" spans="4:4">
      <c r="D2525" s="117"/>
    </row>
    <row r="2526" spans="4:4">
      <c r="D2526" s="117"/>
    </row>
    <row r="2527" spans="4:4">
      <c r="D2527" s="117"/>
    </row>
    <row r="2528" spans="4:4">
      <c r="D2528" s="117"/>
    </row>
    <row r="2529" spans="4:4">
      <c r="D2529" s="117"/>
    </row>
    <row r="2530" spans="4:4">
      <c r="D2530" s="117"/>
    </row>
    <row r="2531" spans="4:4">
      <c r="D2531" s="117"/>
    </row>
    <row r="2532" spans="4:4">
      <c r="D2532" s="117"/>
    </row>
    <row r="2533" spans="4:4">
      <c r="D2533" s="117"/>
    </row>
    <row r="2534" spans="4:4">
      <c r="D2534" s="117"/>
    </row>
    <row r="2535" spans="4:4">
      <c r="D2535" s="117"/>
    </row>
    <row r="2536" spans="4:4">
      <c r="D2536" s="117"/>
    </row>
    <row r="2537" spans="4:4">
      <c r="D2537" s="117"/>
    </row>
    <row r="2538" spans="4:4">
      <c r="D2538" s="117"/>
    </row>
    <row r="2539" spans="4:4">
      <c r="D2539" s="117"/>
    </row>
    <row r="2540" spans="4:4">
      <c r="D2540" s="117"/>
    </row>
    <row r="2541" spans="4:4">
      <c r="D2541" s="117"/>
    </row>
    <row r="2542" spans="4:4">
      <c r="D2542" s="117"/>
    </row>
    <row r="2543" spans="4:4">
      <c r="D2543" s="117"/>
    </row>
    <row r="2544" spans="4:4">
      <c r="D2544" s="117"/>
    </row>
    <row r="2545" spans="4:4">
      <c r="D2545" s="117"/>
    </row>
    <row r="2546" spans="4:4">
      <c r="D2546" s="117"/>
    </row>
    <row r="2547" spans="4:4">
      <c r="D2547" s="117"/>
    </row>
    <row r="2548" spans="4:4">
      <c r="D2548" s="117"/>
    </row>
    <row r="2549" spans="4:4">
      <c r="D2549" s="117"/>
    </row>
    <row r="2550" spans="4:4">
      <c r="D2550" s="117"/>
    </row>
    <row r="2551" spans="4:4">
      <c r="D2551" s="117"/>
    </row>
    <row r="2552" spans="4:4">
      <c r="D2552" s="117"/>
    </row>
    <row r="2553" spans="4:4">
      <c r="D2553" s="117"/>
    </row>
    <row r="2554" spans="4:4">
      <c r="D2554" s="117"/>
    </row>
    <row r="2555" spans="4:4">
      <c r="D2555" s="117"/>
    </row>
    <row r="2556" spans="4:4">
      <c r="D2556" s="117"/>
    </row>
    <row r="2557" spans="4:4">
      <c r="D2557" s="117"/>
    </row>
    <row r="2558" spans="4:4">
      <c r="D2558" s="117"/>
    </row>
    <row r="2559" spans="4:4">
      <c r="D2559" s="117"/>
    </row>
    <row r="2560" spans="4:4">
      <c r="D2560" s="117"/>
    </row>
    <row r="2561" spans="4:4">
      <c r="D2561" s="117"/>
    </row>
    <row r="2562" spans="4:4">
      <c r="D2562" s="117"/>
    </row>
    <row r="2563" spans="4:4">
      <c r="D2563" s="117"/>
    </row>
    <row r="2564" spans="4:4">
      <c r="D2564" s="117"/>
    </row>
    <row r="2565" spans="4:4">
      <c r="D2565" s="117"/>
    </row>
    <row r="2566" spans="4:4">
      <c r="D2566" s="117"/>
    </row>
    <row r="2567" spans="4:4">
      <c r="D2567" s="117"/>
    </row>
    <row r="2568" spans="4:4">
      <c r="D2568" s="117"/>
    </row>
    <row r="2569" spans="4:4">
      <c r="D2569" s="117"/>
    </row>
    <row r="2570" spans="4:4">
      <c r="D2570" s="117"/>
    </row>
    <row r="2571" spans="4:4">
      <c r="D2571" s="117"/>
    </row>
    <row r="2572" spans="4:4">
      <c r="D2572" s="117"/>
    </row>
    <row r="2573" spans="4:4">
      <c r="D2573" s="117"/>
    </row>
    <row r="2574" spans="4:4">
      <c r="D2574" s="117"/>
    </row>
    <row r="2575" spans="4:4">
      <c r="D2575" s="117"/>
    </row>
    <row r="2576" spans="4:4">
      <c r="D2576" s="117"/>
    </row>
    <row r="2577" spans="4:4">
      <c r="D2577" s="117"/>
    </row>
    <row r="2578" spans="4:4">
      <c r="D2578" s="117"/>
    </row>
    <row r="2579" spans="4:4">
      <c r="D2579" s="117"/>
    </row>
    <row r="2580" spans="4:4">
      <c r="D2580" s="117"/>
    </row>
    <row r="2581" spans="4:4">
      <c r="D2581" s="117"/>
    </row>
    <row r="2582" spans="4:4">
      <c r="D2582" s="117"/>
    </row>
    <row r="2583" spans="4:4">
      <c r="D2583" s="117"/>
    </row>
    <row r="2584" spans="4:4">
      <c r="D2584" s="117"/>
    </row>
    <row r="2585" spans="4:4">
      <c r="D2585" s="117"/>
    </row>
    <row r="2586" spans="4:4">
      <c r="D2586" s="117"/>
    </row>
    <row r="2587" spans="4:4">
      <c r="D2587" s="117"/>
    </row>
    <row r="2588" spans="4:4">
      <c r="D2588" s="117"/>
    </row>
    <row r="2589" spans="4:4">
      <c r="D2589" s="117"/>
    </row>
    <row r="2590" spans="4:4">
      <c r="D2590" s="117"/>
    </row>
    <row r="2591" spans="4:4">
      <c r="D2591" s="117"/>
    </row>
    <row r="2592" spans="4:4">
      <c r="D2592" s="117"/>
    </row>
    <row r="2593" spans="4:4">
      <c r="D2593" s="117"/>
    </row>
    <row r="2594" spans="4:4">
      <c r="D2594" s="117"/>
    </row>
    <row r="2595" spans="4:4">
      <c r="D2595" s="117"/>
    </row>
    <row r="2596" spans="4:4">
      <c r="D2596" s="117"/>
    </row>
    <row r="2597" spans="4:4">
      <c r="D2597" s="117"/>
    </row>
    <row r="2598" spans="4:4">
      <c r="D2598" s="117"/>
    </row>
    <row r="2599" spans="4:4">
      <c r="D2599" s="117"/>
    </row>
    <row r="2600" spans="4:4">
      <c r="D2600" s="117"/>
    </row>
    <row r="2601" spans="4:4">
      <c r="D2601" s="117"/>
    </row>
    <row r="2602" spans="4:4">
      <c r="D2602" s="117"/>
    </row>
    <row r="2603" spans="4:4">
      <c r="D2603" s="117"/>
    </row>
    <row r="2604" spans="4:4">
      <c r="D2604" s="117"/>
    </row>
    <row r="2605" spans="4:4">
      <c r="D2605" s="117"/>
    </row>
    <row r="2606" spans="4:4">
      <c r="D2606" s="117"/>
    </row>
    <row r="2607" spans="4:4">
      <c r="D2607" s="117"/>
    </row>
    <row r="2608" spans="4:4">
      <c r="D2608" s="117"/>
    </row>
    <row r="2609" spans="4:4">
      <c r="D2609" s="117"/>
    </row>
    <row r="2610" spans="4:4">
      <c r="D2610" s="117"/>
    </row>
    <row r="2611" spans="4:4">
      <c r="D2611" s="117"/>
    </row>
    <row r="2612" spans="4:4">
      <c r="D2612" s="117"/>
    </row>
    <row r="2613" spans="4:4">
      <c r="D2613" s="117"/>
    </row>
    <row r="2614" spans="4:4">
      <c r="D2614" s="117"/>
    </row>
    <row r="2615" spans="4:4">
      <c r="D2615" s="117"/>
    </row>
    <row r="2616" spans="4:4">
      <c r="D2616" s="117"/>
    </row>
    <row r="2617" spans="4:4">
      <c r="D2617" s="117"/>
    </row>
    <row r="2618" spans="4:4">
      <c r="D2618" s="117"/>
    </row>
    <row r="2619" spans="4:4">
      <c r="D2619" s="117"/>
    </row>
    <row r="2620" spans="4:4">
      <c r="D2620" s="117"/>
    </row>
    <row r="2621" spans="4:4">
      <c r="D2621" s="117"/>
    </row>
    <row r="2622" spans="4:4">
      <c r="D2622" s="117"/>
    </row>
    <row r="2623" spans="4:4">
      <c r="D2623" s="117"/>
    </row>
    <row r="2624" spans="4:4">
      <c r="D2624" s="117"/>
    </row>
    <row r="2625" spans="4:4">
      <c r="D2625" s="117"/>
    </row>
    <row r="2626" spans="4:4">
      <c r="D2626" s="117"/>
    </row>
    <row r="2627" spans="4:4">
      <c r="D2627" s="117"/>
    </row>
    <row r="2628" spans="4:4">
      <c r="D2628" s="117"/>
    </row>
    <row r="2629" spans="4:4">
      <c r="D2629" s="117"/>
    </row>
    <row r="2630" spans="4:4">
      <c r="D2630" s="117"/>
    </row>
    <row r="2631" spans="4:4">
      <c r="D2631" s="117"/>
    </row>
    <row r="2632" spans="4:4">
      <c r="D2632" s="117"/>
    </row>
    <row r="2633" spans="4:4">
      <c r="D2633" s="117"/>
    </row>
    <row r="2634" spans="4:4">
      <c r="D2634" s="117"/>
    </row>
    <row r="2635" spans="4:4">
      <c r="D2635" s="117"/>
    </row>
    <row r="2636" spans="4:4">
      <c r="D2636" s="117"/>
    </row>
    <row r="2637" spans="4:4">
      <c r="D2637" s="117"/>
    </row>
    <row r="2638" spans="4:4">
      <c r="D2638" s="117"/>
    </row>
    <row r="2639" spans="4:4">
      <c r="D2639" s="117"/>
    </row>
    <row r="2640" spans="4:4">
      <c r="D2640" s="117"/>
    </row>
    <row r="2641" spans="4:4">
      <c r="D2641" s="117"/>
    </row>
    <row r="2642" spans="4:4">
      <c r="D2642" s="117"/>
    </row>
    <row r="2643" spans="4:4">
      <c r="D2643" s="117"/>
    </row>
    <row r="2644" spans="4:4">
      <c r="D2644" s="117"/>
    </row>
    <row r="2645" spans="4:4">
      <c r="D2645" s="117"/>
    </row>
    <row r="2646" spans="4:4">
      <c r="D2646" s="117"/>
    </row>
    <row r="2647" spans="4:4">
      <c r="D2647" s="117"/>
    </row>
    <row r="2648" spans="4:4">
      <c r="D2648" s="117"/>
    </row>
    <row r="2649" spans="4:4">
      <c r="D2649" s="117"/>
    </row>
    <row r="2650" spans="4:4">
      <c r="D2650" s="117"/>
    </row>
    <row r="2651" spans="4:4">
      <c r="D2651" s="117"/>
    </row>
    <row r="2652" spans="4:4">
      <c r="D2652" s="117"/>
    </row>
    <row r="2653" spans="4:4">
      <c r="D2653" s="117"/>
    </row>
    <row r="2654" spans="4:4">
      <c r="D2654" s="117"/>
    </row>
    <row r="2655" spans="4:4">
      <c r="D2655" s="117"/>
    </row>
    <row r="2656" spans="4:4">
      <c r="D2656" s="117"/>
    </row>
    <row r="2657" spans="4:4">
      <c r="D2657" s="117"/>
    </row>
    <row r="2658" spans="4:4">
      <c r="D2658" s="117"/>
    </row>
    <row r="2659" spans="4:4">
      <c r="D2659" s="117"/>
    </row>
    <row r="2660" spans="4:4">
      <c r="D2660" s="117"/>
    </row>
    <row r="2661" spans="4:4">
      <c r="D2661" s="117"/>
    </row>
    <row r="2662" spans="4:4">
      <c r="D2662" s="117"/>
    </row>
    <row r="2663" spans="4:4">
      <c r="D2663" s="117"/>
    </row>
    <row r="2664" spans="4:4">
      <c r="D2664" s="117"/>
    </row>
    <row r="2665" spans="4:4">
      <c r="D2665" s="117"/>
    </row>
    <row r="2666" spans="4:4">
      <c r="D2666" s="117"/>
    </row>
    <row r="2667" spans="4:4">
      <c r="D2667" s="117"/>
    </row>
    <row r="2668" spans="4:4">
      <c r="D2668" s="117"/>
    </row>
    <row r="2669" spans="4:4">
      <c r="D2669" s="117"/>
    </row>
    <row r="2670" spans="4:4">
      <c r="D2670" s="117"/>
    </row>
    <row r="2671" spans="4:4">
      <c r="D2671" s="117"/>
    </row>
    <row r="2672" spans="4:4">
      <c r="D2672" s="117"/>
    </row>
    <row r="2673" spans="4:4">
      <c r="D2673" s="117"/>
    </row>
    <row r="2674" spans="4:4">
      <c r="D2674" s="117"/>
    </row>
    <row r="2675" spans="4:4">
      <c r="D2675" s="117"/>
    </row>
    <row r="2676" spans="4:4">
      <c r="D2676" s="117"/>
    </row>
    <row r="2677" spans="4:4">
      <c r="D2677" s="117"/>
    </row>
    <row r="2678" spans="4:4">
      <c r="D2678" s="117"/>
    </row>
    <row r="2679" spans="4:4">
      <c r="D2679" s="117"/>
    </row>
    <row r="2680" spans="4:4">
      <c r="D2680" s="117"/>
    </row>
    <row r="2681" spans="4:4">
      <c r="D2681" s="117"/>
    </row>
    <row r="2682" spans="4:4">
      <c r="D2682" s="117"/>
    </row>
    <row r="2683" spans="4:4">
      <c r="D2683" s="117"/>
    </row>
    <row r="2684" spans="4:4">
      <c r="D2684" s="117"/>
    </row>
    <row r="2685" spans="4:4">
      <c r="D2685" s="117"/>
    </row>
    <row r="2686" spans="4:4">
      <c r="D2686" s="117"/>
    </row>
    <row r="2687" spans="4:4">
      <c r="D2687" s="117"/>
    </row>
    <row r="2688" spans="4:4">
      <c r="D2688" s="117"/>
    </row>
    <row r="2689" spans="4:4">
      <c r="D2689" s="117"/>
    </row>
    <row r="2690" spans="4:4">
      <c r="D2690" s="117"/>
    </row>
    <row r="2691" spans="4:4">
      <c r="D2691" s="117"/>
    </row>
    <row r="2692" spans="4:4">
      <c r="D2692" s="117"/>
    </row>
    <row r="2693" spans="4:4">
      <c r="D2693" s="117"/>
    </row>
    <row r="2694" spans="4:4">
      <c r="D2694" s="117"/>
    </row>
    <row r="2695" spans="4:4">
      <c r="D2695" s="117"/>
    </row>
    <row r="2696" spans="4:4">
      <c r="D2696" s="117"/>
    </row>
    <row r="2697" spans="4:4">
      <c r="D2697" s="117"/>
    </row>
    <row r="2698" spans="4:4">
      <c r="D2698" s="117"/>
    </row>
    <row r="2699" spans="4:4">
      <c r="D2699" s="117"/>
    </row>
    <row r="2700" spans="4:4">
      <c r="D2700" s="117"/>
    </row>
    <row r="2701" spans="4:4">
      <c r="D2701" s="117"/>
    </row>
    <row r="2702" spans="4:4">
      <c r="D2702" s="117"/>
    </row>
    <row r="2703" spans="4:4">
      <c r="D2703" s="117"/>
    </row>
    <row r="2704" spans="4:4">
      <c r="D2704" s="117"/>
    </row>
    <row r="2705" spans="4:4">
      <c r="D2705" s="117"/>
    </row>
    <row r="2706" spans="4:4">
      <c r="D2706" s="117"/>
    </row>
    <row r="2707" spans="4:4">
      <c r="D2707" s="117"/>
    </row>
    <row r="2708" spans="4:4">
      <c r="D2708" s="117"/>
    </row>
    <row r="2709" spans="4:4">
      <c r="D2709" s="117"/>
    </row>
    <row r="2710" spans="4:4">
      <c r="D2710" s="117"/>
    </row>
    <row r="2711" spans="4:4">
      <c r="D2711" s="117"/>
    </row>
    <row r="2712" spans="4:4">
      <c r="D2712" s="117"/>
    </row>
    <row r="2713" spans="4:4">
      <c r="D2713" s="117"/>
    </row>
    <row r="2714" spans="4:4">
      <c r="D2714" s="117"/>
    </row>
    <row r="2715" spans="4:4">
      <c r="D2715" s="117"/>
    </row>
    <row r="2716" spans="4:4">
      <c r="D2716" s="117"/>
    </row>
    <row r="2717" spans="4:4">
      <c r="D2717" s="117"/>
    </row>
    <row r="2718" spans="4:4">
      <c r="D2718" s="117"/>
    </row>
    <row r="2719" spans="4:4">
      <c r="D2719" s="117"/>
    </row>
    <row r="2720" spans="4:4">
      <c r="D2720" s="117"/>
    </row>
    <row r="2721" spans="4:4">
      <c r="D2721" s="117"/>
    </row>
    <row r="2722" spans="4:4">
      <c r="D2722" s="117"/>
    </row>
    <row r="2723" spans="4:4">
      <c r="D2723" s="117"/>
    </row>
    <row r="2724" spans="4:4">
      <c r="D2724" s="117"/>
    </row>
    <row r="2725" spans="4:4">
      <c r="D2725" s="117"/>
    </row>
    <row r="2726" spans="4:4">
      <c r="D2726" s="117"/>
    </row>
    <row r="2727" spans="4:4">
      <c r="D2727" s="117"/>
    </row>
    <row r="2728" spans="4:4">
      <c r="D2728" s="117"/>
    </row>
    <row r="2729" spans="4:4">
      <c r="D2729" s="117"/>
    </row>
    <row r="2730" spans="4:4">
      <c r="D2730" s="117"/>
    </row>
    <row r="2731" spans="4:4">
      <c r="D2731" s="117"/>
    </row>
    <row r="2732" spans="4:4">
      <c r="D2732" s="117"/>
    </row>
    <row r="2733" spans="4:4">
      <c r="D2733" s="117"/>
    </row>
    <row r="2734" spans="4:4">
      <c r="D2734" s="117"/>
    </row>
    <row r="2735" spans="4:4">
      <c r="D2735" s="117"/>
    </row>
    <row r="2736" spans="4:4">
      <c r="D2736" s="117"/>
    </row>
    <row r="2737" spans="4:4">
      <c r="D2737" s="117"/>
    </row>
    <row r="2738" spans="4:4">
      <c r="D2738" s="117"/>
    </row>
    <row r="2739" spans="4:4">
      <c r="D2739" s="117"/>
    </row>
    <row r="2740" spans="4:4">
      <c r="D2740" s="117"/>
    </row>
    <row r="2741" spans="4:4">
      <c r="D2741" s="117"/>
    </row>
    <row r="2742" spans="4:4">
      <c r="D2742" s="117"/>
    </row>
    <row r="2743" spans="4:4">
      <c r="D2743" s="117"/>
    </row>
    <row r="2744" spans="4:4">
      <c r="D2744" s="117"/>
    </row>
    <row r="2745" spans="4:4">
      <c r="D2745" s="117"/>
    </row>
    <row r="2746" spans="4:4">
      <c r="D2746" s="117"/>
    </row>
    <row r="2747" spans="4:4">
      <c r="D2747" s="117"/>
    </row>
    <row r="2748" spans="4:4">
      <c r="D2748" s="117"/>
    </row>
    <row r="2749" spans="4:4">
      <c r="D2749" s="117"/>
    </row>
    <row r="2750" spans="4:4">
      <c r="D2750" s="117"/>
    </row>
    <row r="2751" spans="4:4">
      <c r="D2751" s="117"/>
    </row>
    <row r="2752" spans="4:4">
      <c r="D2752" s="117"/>
    </row>
    <row r="2753" spans="4:4">
      <c r="D2753" s="117"/>
    </row>
    <row r="2754" spans="4:4">
      <c r="D2754" s="117"/>
    </row>
    <row r="2755" spans="4:4">
      <c r="D2755" s="117"/>
    </row>
    <row r="2756" spans="4:4">
      <c r="D2756" s="117"/>
    </row>
    <row r="2757" spans="4:4">
      <c r="D2757" s="117"/>
    </row>
    <row r="2758" spans="4:4">
      <c r="D2758" s="117"/>
    </row>
    <row r="2759" spans="4:4">
      <c r="D2759" s="117"/>
    </row>
    <row r="2760" spans="4:4">
      <c r="D2760" s="117"/>
    </row>
    <row r="2761" spans="4:4">
      <c r="D2761" s="117"/>
    </row>
    <row r="2762" spans="4:4">
      <c r="D2762" s="117"/>
    </row>
    <row r="2763" spans="4:4">
      <c r="D2763" s="117"/>
    </row>
    <row r="2764" spans="4:4">
      <c r="D2764" s="117"/>
    </row>
    <row r="2765" spans="4:4">
      <c r="D2765" s="117"/>
    </row>
    <row r="2766" spans="4:4">
      <c r="D2766" s="117"/>
    </row>
    <row r="2767" spans="4:4">
      <c r="D2767" s="117"/>
    </row>
    <row r="2768" spans="4:4">
      <c r="D2768" s="117"/>
    </row>
    <row r="2769" spans="4:4">
      <c r="D2769" s="117"/>
    </row>
    <row r="2770" spans="4:4">
      <c r="D2770" s="117"/>
    </row>
    <row r="2771" spans="4:4">
      <c r="D2771" s="117"/>
    </row>
    <row r="2772" spans="4:4">
      <c r="D2772" s="117"/>
    </row>
    <row r="2773" spans="4:4">
      <c r="D2773" s="117"/>
    </row>
    <row r="2774" spans="4:4">
      <c r="D2774" s="117"/>
    </row>
    <row r="2775" spans="4:4">
      <c r="D2775" s="117"/>
    </row>
    <row r="2776" spans="4:4">
      <c r="D2776" s="117"/>
    </row>
    <row r="2777" spans="4:4">
      <c r="D2777" s="117"/>
    </row>
    <row r="2778" spans="4:4">
      <c r="D2778" s="117"/>
    </row>
    <row r="2779" spans="4:4">
      <c r="D2779" s="117"/>
    </row>
    <row r="2780" spans="4:4">
      <c r="D2780" s="117"/>
    </row>
    <row r="2781" spans="4:4">
      <c r="D2781" s="117"/>
    </row>
    <row r="2782" spans="4:4">
      <c r="D2782" s="117"/>
    </row>
    <row r="2783" spans="4:4">
      <c r="D2783" s="117"/>
    </row>
    <row r="2784" spans="4:4">
      <c r="D2784" s="117"/>
    </row>
    <row r="2785" spans="4:4">
      <c r="D2785" s="117"/>
    </row>
    <row r="2786" spans="4:4">
      <c r="D2786" s="117"/>
    </row>
    <row r="2787" spans="4:4">
      <c r="D2787" s="117"/>
    </row>
    <row r="2788" spans="4:4">
      <c r="D2788" s="117"/>
    </row>
    <row r="2789" spans="4:4">
      <c r="D2789" s="117"/>
    </row>
    <row r="2790" spans="4:4">
      <c r="D2790" s="117"/>
    </row>
    <row r="2791" spans="4:4">
      <c r="D2791" s="117"/>
    </row>
    <row r="2792" spans="4:4">
      <c r="D2792" s="117"/>
    </row>
    <row r="2793" spans="4:4">
      <c r="D2793" s="117"/>
    </row>
    <row r="2794" spans="4:4">
      <c r="D2794" s="117"/>
    </row>
    <row r="2795" spans="4:4">
      <c r="D2795" s="117"/>
    </row>
    <row r="2796" spans="4:4">
      <c r="D2796" s="117"/>
    </row>
    <row r="2797" spans="4:4">
      <c r="D2797" s="117"/>
    </row>
    <row r="2798" spans="4:4">
      <c r="D2798" s="117"/>
    </row>
    <row r="2799" spans="4:4">
      <c r="D2799" s="117"/>
    </row>
    <row r="2800" spans="4:4">
      <c r="D2800" s="117"/>
    </row>
    <row r="2801" spans="4:4">
      <c r="D2801" s="117"/>
    </row>
    <row r="2802" spans="4:4">
      <c r="D2802" s="117"/>
    </row>
    <row r="2803" spans="4:4">
      <c r="D2803" s="117"/>
    </row>
    <row r="2804" spans="4:4">
      <c r="D2804" s="117"/>
    </row>
    <row r="2805" spans="4:4">
      <c r="D2805" s="117"/>
    </row>
    <row r="2806" spans="4:4">
      <c r="D2806" s="117"/>
    </row>
    <row r="2807" spans="4:4">
      <c r="D2807" s="117"/>
    </row>
    <row r="2808" spans="4:4">
      <c r="D2808" s="117"/>
    </row>
    <row r="2809" spans="4:4">
      <c r="D2809" s="117"/>
    </row>
    <row r="2810" spans="4:4">
      <c r="D2810" s="117"/>
    </row>
    <row r="2811" spans="4:4">
      <c r="D2811" s="117"/>
    </row>
    <row r="2812" spans="4:4">
      <c r="D2812" s="117"/>
    </row>
    <row r="2813" spans="4:4">
      <c r="D2813" s="117"/>
    </row>
    <row r="2814" spans="4:4">
      <c r="D2814" s="117"/>
    </row>
    <row r="2815" spans="4:4">
      <c r="D2815" s="117"/>
    </row>
    <row r="2816" spans="4:4">
      <c r="D2816" s="117"/>
    </row>
    <row r="2817" spans="4:4">
      <c r="D2817" s="117"/>
    </row>
    <row r="2818" spans="4:4">
      <c r="D2818" s="117"/>
    </row>
    <row r="2819" spans="4:4">
      <c r="D2819" s="117"/>
    </row>
    <row r="2820" spans="4:4">
      <c r="D2820" s="117"/>
    </row>
    <row r="2821" spans="4:4">
      <c r="D2821" s="117"/>
    </row>
    <row r="2822" spans="4:4">
      <c r="D2822" s="117"/>
    </row>
    <row r="2823" spans="4:4">
      <c r="D2823" s="117"/>
    </row>
    <row r="2824" spans="4:4">
      <c r="D2824" s="117"/>
    </row>
    <row r="2825" spans="4:4">
      <c r="D2825" s="117"/>
    </row>
    <row r="2826" spans="4:4">
      <c r="D2826" s="117"/>
    </row>
    <row r="2827" spans="4:4">
      <c r="D2827" s="117"/>
    </row>
    <row r="2828" spans="4:4">
      <c r="D2828" s="117"/>
    </row>
    <row r="2829" spans="4:4">
      <c r="D2829" s="117"/>
    </row>
    <row r="2830" spans="4:4">
      <c r="D2830" s="117"/>
    </row>
    <row r="2831" spans="4:4">
      <c r="D2831" s="117"/>
    </row>
    <row r="2832" spans="4:4">
      <c r="D2832" s="117"/>
    </row>
    <row r="2833" spans="4:4">
      <c r="D2833" s="117"/>
    </row>
    <row r="2834" spans="4:4">
      <c r="D2834" s="117"/>
    </row>
    <row r="2835" spans="4:4">
      <c r="D2835" s="117"/>
    </row>
    <row r="2836" spans="4:4">
      <c r="D2836" s="117"/>
    </row>
    <row r="2837" spans="4:4">
      <c r="D2837" s="117"/>
    </row>
    <row r="2838" spans="4:4">
      <c r="D2838" s="117"/>
    </row>
    <row r="2839" spans="4:4">
      <c r="D2839" s="117"/>
    </row>
    <row r="2840" spans="4:4">
      <c r="D2840" s="117"/>
    </row>
    <row r="2841" spans="4:4">
      <c r="D2841" s="117"/>
    </row>
    <row r="2842" spans="4:4">
      <c r="D2842" s="117"/>
    </row>
    <row r="2843" spans="4:4">
      <c r="D2843" s="117"/>
    </row>
    <row r="2844" spans="4:4">
      <c r="D2844" s="117"/>
    </row>
    <row r="2845" spans="4:4">
      <c r="D2845" s="117"/>
    </row>
    <row r="2846" spans="4:4">
      <c r="D2846" s="117"/>
    </row>
    <row r="2847" spans="4:4">
      <c r="D2847" s="117"/>
    </row>
    <row r="2848" spans="4:4">
      <c r="D2848" s="117"/>
    </row>
    <row r="2849" spans="4:4">
      <c r="D2849" s="117"/>
    </row>
    <row r="2850" spans="4:4">
      <c r="D2850" s="117"/>
    </row>
    <row r="2851" spans="4:4">
      <c r="D2851" s="117"/>
    </row>
    <row r="2852" spans="4:4">
      <c r="D2852" s="117"/>
    </row>
    <row r="2853" spans="4:4">
      <c r="D2853" s="117"/>
    </row>
    <row r="2854" spans="4:4">
      <c r="D2854" s="117"/>
    </row>
    <row r="2855" spans="4:4">
      <c r="D2855" s="117"/>
    </row>
    <row r="2856" spans="4:4">
      <c r="D2856" s="117"/>
    </row>
    <row r="2857" spans="4:4">
      <c r="D2857" s="117"/>
    </row>
    <row r="2858" spans="4:4">
      <c r="D2858" s="117"/>
    </row>
    <row r="2859" spans="4:4">
      <c r="D2859" s="117"/>
    </row>
    <row r="2860" spans="4:4">
      <c r="D2860" s="117"/>
    </row>
    <row r="2861" spans="4:4">
      <c r="D2861" s="117"/>
    </row>
    <row r="2862" spans="4:4">
      <c r="D2862" s="117"/>
    </row>
    <row r="2863" spans="4:4">
      <c r="D2863" s="117"/>
    </row>
    <row r="2864" spans="4:4">
      <c r="D2864" s="117"/>
    </row>
    <row r="2865" spans="4:4">
      <c r="D2865" s="117"/>
    </row>
    <row r="2866" spans="4:4">
      <c r="D2866" s="117"/>
    </row>
    <row r="2867" spans="4:4">
      <c r="D2867" s="117"/>
    </row>
    <row r="2868" spans="4:4">
      <c r="D2868" s="117"/>
    </row>
    <row r="2869" spans="4:4">
      <c r="D2869" s="117"/>
    </row>
    <row r="2870" spans="4:4">
      <c r="D2870" s="117"/>
    </row>
    <row r="2871" spans="4:4">
      <c r="D2871" s="117"/>
    </row>
    <row r="2872" spans="4:4">
      <c r="D2872" s="117"/>
    </row>
    <row r="2873" spans="4:4">
      <c r="D2873" s="117"/>
    </row>
    <row r="2874" spans="4:4">
      <c r="D2874" s="117"/>
    </row>
    <row r="2875" spans="4:4">
      <c r="D2875" s="117"/>
    </row>
    <row r="2876" spans="4:4">
      <c r="D2876" s="117"/>
    </row>
    <row r="2877" spans="4:4">
      <c r="D2877" s="117"/>
    </row>
    <row r="2878" spans="4:4">
      <c r="D2878" s="117"/>
    </row>
    <row r="2879" spans="4:4">
      <c r="D2879" s="117"/>
    </row>
    <row r="2880" spans="4:4">
      <c r="D2880" s="117"/>
    </row>
    <row r="2881" spans="4:4">
      <c r="D2881" s="117"/>
    </row>
    <row r="2882" spans="4:4">
      <c r="D2882" s="117"/>
    </row>
    <row r="2883" spans="4:4">
      <c r="D2883" s="117"/>
    </row>
    <row r="2884" spans="4:4">
      <c r="D2884" s="117"/>
    </row>
    <row r="2885" spans="4:4">
      <c r="D2885" s="117"/>
    </row>
    <row r="2886" spans="4:4">
      <c r="D2886" s="117"/>
    </row>
    <row r="2887" spans="4:4">
      <c r="D2887" s="117"/>
    </row>
    <row r="2888" spans="4:4">
      <c r="D2888" s="117"/>
    </row>
    <row r="2889" spans="4:4">
      <c r="D2889" s="117"/>
    </row>
    <row r="2890" spans="4:4">
      <c r="D2890" s="117"/>
    </row>
    <row r="2891" spans="4:4">
      <c r="D2891" s="117"/>
    </row>
    <row r="2892" spans="4:4">
      <c r="D2892" s="117"/>
    </row>
    <row r="2893" spans="4:4">
      <c r="D2893" s="117"/>
    </row>
    <row r="2894" spans="4:4">
      <c r="D2894" s="117"/>
    </row>
    <row r="2895" spans="4:4">
      <c r="D2895" s="117"/>
    </row>
    <row r="2896" spans="4:4">
      <c r="D2896" s="117"/>
    </row>
    <row r="2897" spans="4:4">
      <c r="D2897" s="117"/>
    </row>
    <row r="2898" spans="4:4">
      <c r="D2898" s="117"/>
    </row>
    <row r="2899" spans="4:4">
      <c r="D2899" s="117"/>
    </row>
    <row r="2900" spans="4:4">
      <c r="D2900" s="117"/>
    </row>
    <row r="2901" spans="4:4">
      <c r="D2901" s="117"/>
    </row>
    <row r="2902" spans="4:4">
      <c r="D2902" s="117"/>
    </row>
    <row r="2903" spans="4:4">
      <c r="D2903" s="117"/>
    </row>
    <row r="2904" spans="4:4">
      <c r="D2904" s="117"/>
    </row>
    <row r="2905" spans="4:4">
      <c r="D2905" s="117"/>
    </row>
    <row r="2906" spans="4:4">
      <c r="D2906" s="117"/>
    </row>
    <row r="2907" spans="4:4">
      <c r="D2907" s="117"/>
    </row>
    <row r="2908" spans="4:4">
      <c r="D2908" s="117"/>
    </row>
    <row r="2909" spans="4:4">
      <c r="D2909" s="117"/>
    </row>
    <row r="2910" spans="4:4">
      <c r="D2910" s="117"/>
    </row>
    <row r="2911" spans="4:4">
      <c r="D2911" s="117"/>
    </row>
    <row r="2912" spans="4:4">
      <c r="D2912" s="117"/>
    </row>
    <row r="2913" spans="4:4">
      <c r="D2913" s="117"/>
    </row>
    <row r="2914" spans="4:4">
      <c r="D2914" s="117"/>
    </row>
    <row r="2915" spans="4:4">
      <c r="D2915" s="117"/>
    </row>
    <row r="2916" spans="4:4">
      <c r="D2916" s="117"/>
    </row>
    <row r="2917" spans="4:4">
      <c r="D2917" s="117"/>
    </row>
    <row r="2918" spans="4:4">
      <c r="D2918" s="117"/>
    </row>
    <row r="2919" spans="4:4">
      <c r="D2919" s="117"/>
    </row>
    <row r="2920" spans="4:4">
      <c r="D2920" s="117"/>
    </row>
    <row r="2921" spans="4:4">
      <c r="D2921" s="117"/>
    </row>
    <row r="2922" spans="4:4">
      <c r="D2922" s="117"/>
    </row>
    <row r="2923" spans="4:4">
      <c r="D2923" s="117"/>
    </row>
    <row r="2924" spans="4:4">
      <c r="D2924" s="117"/>
    </row>
    <row r="2925" spans="4:4">
      <c r="D2925" s="117"/>
    </row>
    <row r="2926" spans="4:4">
      <c r="D2926" s="117"/>
    </row>
    <row r="2927" spans="4:4">
      <c r="D2927" s="117"/>
    </row>
    <row r="2928" spans="4:4">
      <c r="D2928" s="117"/>
    </row>
    <row r="2929" spans="4:4">
      <c r="D2929" s="117"/>
    </row>
    <row r="2930" spans="4:4">
      <c r="D2930" s="117"/>
    </row>
    <row r="2931" spans="4:4">
      <c r="D2931" s="117"/>
    </row>
    <row r="2932" spans="4:4">
      <c r="D2932" s="117"/>
    </row>
    <row r="2933" spans="4:4">
      <c r="D2933" s="117"/>
    </row>
    <row r="2934" spans="4:4">
      <c r="D2934" s="117"/>
    </row>
    <row r="2935" spans="4:4">
      <c r="D2935" s="117"/>
    </row>
    <row r="2936" spans="4:4">
      <c r="D2936" s="117"/>
    </row>
    <row r="2937" spans="4:4">
      <c r="D2937" s="117"/>
    </row>
    <row r="2938" spans="4:4">
      <c r="D2938" s="117"/>
    </row>
    <row r="2939" spans="4:4">
      <c r="D2939" s="117"/>
    </row>
    <row r="2940" spans="4:4">
      <c r="D2940" s="117"/>
    </row>
    <row r="2941" spans="4:4">
      <c r="D2941" s="117"/>
    </row>
    <row r="2942" spans="4:4">
      <c r="D2942" s="117"/>
    </row>
    <row r="2943" spans="4:4">
      <c r="D2943" s="117"/>
    </row>
    <row r="2944" spans="4:4">
      <c r="D2944" s="117"/>
    </row>
    <row r="2945" spans="4:4">
      <c r="D2945" s="117"/>
    </row>
    <row r="2946" spans="4:4">
      <c r="D2946" s="117"/>
    </row>
    <row r="2947" spans="4:4">
      <c r="D2947" s="117"/>
    </row>
    <row r="2948" spans="4:4">
      <c r="D2948" s="117"/>
    </row>
    <row r="2949" spans="4:4">
      <c r="D2949" s="117"/>
    </row>
    <row r="2950" spans="4:4">
      <c r="D2950" s="117"/>
    </row>
    <row r="2951" spans="4:4">
      <c r="D2951" s="117"/>
    </row>
    <row r="2952" spans="4:4">
      <c r="D2952" s="117"/>
    </row>
    <row r="2953" spans="4:4">
      <c r="D2953" s="117"/>
    </row>
    <row r="2954" spans="4:4">
      <c r="D2954" s="117"/>
    </row>
    <row r="2955" spans="4:4">
      <c r="D2955" s="117"/>
    </row>
    <row r="2956" spans="4:4">
      <c r="D2956" s="117"/>
    </row>
    <row r="2957" spans="4:4">
      <c r="D2957" s="117"/>
    </row>
    <row r="2958" spans="4:4">
      <c r="D2958" s="117"/>
    </row>
    <row r="2959" spans="4:4">
      <c r="D2959" s="117"/>
    </row>
    <row r="2960" spans="4:4">
      <c r="D2960" s="117"/>
    </row>
    <row r="2961" spans="4:4">
      <c r="D2961" s="117"/>
    </row>
    <row r="2962" spans="4:4">
      <c r="D2962" s="117"/>
    </row>
    <row r="2963" spans="4:4">
      <c r="D2963" s="117"/>
    </row>
    <row r="2964" spans="4:4">
      <c r="D2964" s="117"/>
    </row>
    <row r="2965" spans="4:4">
      <c r="D2965" s="117"/>
    </row>
    <row r="2966" spans="4:4">
      <c r="D2966" s="117"/>
    </row>
    <row r="2967" spans="4:4">
      <c r="D2967" s="117"/>
    </row>
    <row r="2968" spans="4:4">
      <c r="D2968" s="117"/>
    </row>
    <row r="2969" spans="4:4">
      <c r="D2969" s="117"/>
    </row>
    <row r="2970" spans="4:4">
      <c r="D2970" s="117"/>
    </row>
    <row r="2971" spans="4:4">
      <c r="D2971" s="117"/>
    </row>
    <row r="2972" spans="4:4">
      <c r="D2972" s="117"/>
    </row>
    <row r="2973" spans="4:4">
      <c r="D2973" s="117"/>
    </row>
    <row r="2974" spans="4:4">
      <c r="D2974" s="117"/>
    </row>
    <row r="2975" spans="4:4">
      <c r="D2975" s="117"/>
    </row>
    <row r="2976" spans="4:4">
      <c r="D2976" s="117"/>
    </row>
    <row r="2977" spans="4:4">
      <c r="D2977" s="117"/>
    </row>
    <row r="2978" spans="4:4">
      <c r="D2978" s="117"/>
    </row>
    <row r="2979" spans="4:4">
      <c r="D2979" s="117"/>
    </row>
    <row r="2980" spans="4:4">
      <c r="D2980" s="117"/>
    </row>
    <row r="2981" spans="4:4">
      <c r="D2981" s="117"/>
    </row>
    <row r="2982" spans="4:4">
      <c r="D2982" s="117"/>
    </row>
    <row r="2983" spans="4:4">
      <c r="D2983" s="117"/>
    </row>
    <row r="2984" spans="4:4">
      <c r="D2984" s="117"/>
    </row>
    <row r="2985" spans="4:4">
      <c r="D2985" s="117"/>
    </row>
    <row r="2986" spans="4:4">
      <c r="D2986" s="117"/>
    </row>
    <row r="2987" spans="4:4">
      <c r="D2987" s="117"/>
    </row>
    <row r="2988" spans="4:4">
      <c r="D2988" s="117"/>
    </row>
    <row r="2989" spans="4:4">
      <c r="D2989" s="117"/>
    </row>
    <row r="2990" spans="4:4">
      <c r="D2990" s="117"/>
    </row>
    <row r="2991" spans="4:4">
      <c r="D2991" s="117"/>
    </row>
    <row r="2992" spans="4:4">
      <c r="D2992" s="117"/>
    </row>
    <row r="2993" spans="4:4">
      <c r="D2993" s="117"/>
    </row>
    <row r="2994" spans="4:4">
      <c r="D2994" s="117"/>
    </row>
    <row r="2995" spans="4:4">
      <c r="D2995" s="117"/>
    </row>
    <row r="2996" spans="4:4">
      <c r="D2996" s="117"/>
    </row>
    <row r="2997" spans="4:4">
      <c r="D2997" s="117"/>
    </row>
    <row r="2998" spans="4:4">
      <c r="D2998" s="117"/>
    </row>
    <row r="2999" spans="4:4">
      <c r="D2999" s="117"/>
    </row>
    <row r="3000" spans="4:4">
      <c r="D3000" s="117"/>
    </row>
    <row r="3001" spans="4:4">
      <c r="D3001" s="117"/>
    </row>
    <row r="3002" spans="4:4">
      <c r="D3002" s="117"/>
    </row>
    <row r="3003" spans="4:4">
      <c r="D3003" s="117"/>
    </row>
    <row r="3004" spans="4:4">
      <c r="D3004" s="117"/>
    </row>
    <row r="3005" spans="4:4">
      <c r="D3005" s="117"/>
    </row>
    <row r="3006" spans="4:4">
      <c r="D3006" s="117"/>
    </row>
    <row r="3007" spans="4:4">
      <c r="D3007" s="117"/>
    </row>
    <row r="3008" spans="4:4">
      <c r="D3008" s="117"/>
    </row>
    <row r="3009" spans="4:4">
      <c r="D3009" s="117"/>
    </row>
    <row r="3010" spans="4:4">
      <c r="D3010" s="117"/>
    </row>
    <row r="3011" spans="4:4">
      <c r="D3011" s="117"/>
    </row>
    <row r="3012" spans="4:4">
      <c r="D3012" s="117"/>
    </row>
    <row r="3013" spans="4:4">
      <c r="D3013" s="117"/>
    </row>
    <row r="3014" spans="4:4">
      <c r="D3014" s="117"/>
    </row>
    <row r="3015" spans="4:4">
      <c r="D3015" s="117"/>
    </row>
    <row r="3016" spans="4:4">
      <c r="D3016" s="117"/>
    </row>
    <row r="3017" spans="4:4">
      <c r="D3017" s="117"/>
    </row>
    <row r="3018" spans="4:4">
      <c r="D3018" s="117"/>
    </row>
    <row r="3019" spans="4:4">
      <c r="D3019" s="117"/>
    </row>
    <row r="3020" spans="4:4">
      <c r="D3020" s="117"/>
    </row>
    <row r="3021" spans="4:4">
      <c r="D3021" s="117"/>
    </row>
    <row r="3022" spans="4:4">
      <c r="D3022" s="117"/>
    </row>
    <row r="3023" spans="4:4">
      <c r="D3023" s="117"/>
    </row>
    <row r="3024" spans="4:4">
      <c r="D3024" s="117"/>
    </row>
    <row r="3025" spans="4:4">
      <c r="D3025" s="117"/>
    </row>
    <row r="3026" spans="4:4">
      <c r="D3026" s="117"/>
    </row>
    <row r="3027" spans="4:4">
      <c r="D3027" s="117"/>
    </row>
    <row r="3028" spans="4:4">
      <c r="D3028" s="117"/>
    </row>
    <row r="3029" spans="4:4">
      <c r="D3029" s="117"/>
    </row>
    <row r="3030" spans="4:4">
      <c r="D3030" s="117"/>
    </row>
    <row r="3031" spans="4:4">
      <c r="D3031" s="117"/>
    </row>
    <row r="3032" spans="4:4">
      <c r="D3032" s="117"/>
    </row>
    <row r="3033" spans="4:4">
      <c r="D3033" s="117"/>
    </row>
    <row r="3034" spans="4:4">
      <c r="D3034" s="117"/>
    </row>
    <row r="3035" spans="4:4">
      <c r="D3035" s="117"/>
    </row>
    <row r="3036" spans="4:4">
      <c r="D3036" s="117"/>
    </row>
    <row r="3037" spans="4:4">
      <c r="D3037" s="117"/>
    </row>
    <row r="3038" spans="4:4">
      <c r="D3038" s="117"/>
    </row>
    <row r="3039" spans="4:4">
      <c r="D3039" s="117"/>
    </row>
    <row r="3040" spans="4:4">
      <c r="D3040" s="117"/>
    </row>
    <row r="3041" spans="4:4">
      <c r="D3041" s="117"/>
    </row>
    <row r="3042" spans="4:4">
      <c r="D3042" s="117"/>
    </row>
    <row r="3043" spans="4:4">
      <c r="D3043" s="117"/>
    </row>
    <row r="3044" spans="4:4">
      <c r="D3044" s="117"/>
    </row>
    <row r="3045" spans="4:4">
      <c r="D3045" s="117"/>
    </row>
    <row r="3046" spans="4:4">
      <c r="D3046" s="117"/>
    </row>
    <row r="3047" spans="4:4">
      <c r="D3047" s="117"/>
    </row>
    <row r="3048" spans="4:4">
      <c r="D3048" s="117"/>
    </row>
    <row r="3049" spans="4:4">
      <c r="D3049" s="117"/>
    </row>
    <row r="3050" spans="4:4">
      <c r="D3050" s="117"/>
    </row>
    <row r="3051" spans="4:4">
      <c r="D3051" s="117"/>
    </row>
    <row r="3052" spans="4:4">
      <c r="D3052" s="117"/>
    </row>
    <row r="3053" spans="4:4">
      <c r="D3053" s="117"/>
    </row>
    <row r="3054" spans="4:4">
      <c r="D3054" s="117"/>
    </row>
    <row r="3055" spans="4:4">
      <c r="D3055" s="117"/>
    </row>
    <row r="3056" spans="4:4">
      <c r="D3056" s="117"/>
    </row>
    <row r="3057" spans="4:4">
      <c r="D3057" s="117"/>
    </row>
    <row r="3058" spans="4:4">
      <c r="D3058" s="117"/>
    </row>
    <row r="3059" spans="4:4">
      <c r="D3059" s="117"/>
    </row>
    <row r="3060" spans="4:4">
      <c r="D3060" s="117"/>
    </row>
    <row r="3061" spans="4:4">
      <c r="D3061" s="117"/>
    </row>
    <row r="3062" spans="4:4">
      <c r="D3062" s="117"/>
    </row>
    <row r="3063" spans="4:4">
      <c r="D3063" s="117"/>
    </row>
    <row r="3064" spans="4:4">
      <c r="D3064" s="117"/>
    </row>
    <row r="3065" spans="4:4">
      <c r="D3065" s="117"/>
    </row>
    <row r="3066" spans="4:4">
      <c r="D3066" s="117"/>
    </row>
    <row r="3067" spans="4:4">
      <c r="D3067" s="117"/>
    </row>
    <row r="3068" spans="4:4">
      <c r="D3068" s="117"/>
    </row>
    <row r="3069" spans="4:4">
      <c r="D3069" s="117"/>
    </row>
    <row r="3070" spans="4:4">
      <c r="D3070" s="117"/>
    </row>
    <row r="3071" spans="4:4">
      <c r="D3071" s="117"/>
    </row>
    <row r="3072" spans="4:4">
      <c r="D3072" s="117"/>
    </row>
    <row r="3073" spans="4:4">
      <c r="D3073" s="117"/>
    </row>
    <row r="3074" spans="4:4">
      <c r="D3074" s="117"/>
    </row>
    <row r="3075" spans="4:4">
      <c r="D3075" s="117"/>
    </row>
    <row r="3076" spans="4:4">
      <c r="D3076" s="117"/>
    </row>
    <row r="3077" spans="4:4">
      <c r="D3077" s="117"/>
    </row>
    <row r="3078" spans="4:4">
      <c r="D3078" s="117"/>
    </row>
    <row r="3079" spans="4:4">
      <c r="D3079" s="117"/>
    </row>
    <row r="3080" spans="4:4">
      <c r="D3080" s="117"/>
    </row>
    <row r="3081" spans="4:4">
      <c r="D3081" s="117"/>
    </row>
    <row r="3082" spans="4:4">
      <c r="D3082" s="117"/>
    </row>
    <row r="3083" spans="4:4">
      <c r="D3083" s="117"/>
    </row>
    <row r="3084" spans="4:4">
      <c r="D3084" s="117"/>
    </row>
    <row r="3085" spans="4:4">
      <c r="D3085" s="117"/>
    </row>
    <row r="3086" spans="4:4">
      <c r="D3086" s="117"/>
    </row>
    <row r="3087" spans="4:4">
      <c r="D3087" s="117"/>
    </row>
    <row r="3088" spans="4:4">
      <c r="D3088" s="117"/>
    </row>
    <row r="3089" spans="4:4">
      <c r="D3089" s="117"/>
    </row>
    <row r="3090" spans="4:4">
      <c r="D3090" s="117"/>
    </row>
    <row r="3091" spans="4:4">
      <c r="D3091" s="117"/>
    </row>
    <row r="3092" spans="4:4">
      <c r="D3092" s="117"/>
    </row>
    <row r="3093" spans="4:4">
      <c r="D3093" s="117"/>
    </row>
    <row r="3094" spans="4:4">
      <c r="D3094" s="117"/>
    </row>
    <row r="3095" spans="4:4">
      <c r="D3095" s="117"/>
    </row>
    <row r="3096" spans="4:4">
      <c r="D3096" s="117"/>
    </row>
    <row r="3097" spans="4:4">
      <c r="D3097" s="117"/>
    </row>
    <row r="3098" spans="4:4">
      <c r="D3098" s="117"/>
    </row>
    <row r="3099" spans="4:4">
      <c r="D3099" s="117"/>
    </row>
    <row r="3100" spans="4:4">
      <c r="D3100" s="117"/>
    </row>
    <row r="3101" spans="4:4">
      <c r="D3101" s="117"/>
    </row>
    <row r="3102" spans="4:4">
      <c r="D3102" s="117"/>
    </row>
    <row r="3103" spans="4:4">
      <c r="D3103" s="117"/>
    </row>
    <row r="3104" spans="4:4">
      <c r="D3104" s="117"/>
    </row>
    <row r="3105" spans="4:4">
      <c r="D3105" s="117"/>
    </row>
    <row r="3106" spans="4:4">
      <c r="D3106" s="117"/>
    </row>
    <row r="3107" spans="4:4">
      <c r="D3107" s="117"/>
    </row>
    <row r="3108" spans="4:4">
      <c r="D3108" s="117"/>
    </row>
    <row r="3109" spans="4:4">
      <c r="D3109" s="117"/>
    </row>
    <row r="3110" spans="4:4">
      <c r="D3110" s="117"/>
    </row>
    <row r="3111" spans="4:4">
      <c r="D3111" s="117"/>
    </row>
    <row r="3112" spans="4:4">
      <c r="D3112" s="117"/>
    </row>
    <row r="3113" spans="4:4">
      <c r="D3113" s="117"/>
    </row>
    <row r="3114" spans="4:4">
      <c r="D3114" s="117"/>
    </row>
    <row r="3115" spans="4:4">
      <c r="D3115" s="117"/>
    </row>
    <row r="3116" spans="4:4">
      <c r="D3116" s="117"/>
    </row>
    <row r="3117" spans="4:4">
      <c r="D3117" s="117"/>
    </row>
    <row r="3118" spans="4:4">
      <c r="D3118" s="117"/>
    </row>
    <row r="3119" spans="4:4">
      <c r="D3119" s="117"/>
    </row>
    <row r="3120" spans="4:4">
      <c r="D3120" s="117"/>
    </row>
    <row r="3121" spans="4:4">
      <c r="D3121" s="117"/>
    </row>
    <row r="3122" spans="4:4">
      <c r="D3122" s="117"/>
    </row>
    <row r="3123" spans="4:4">
      <c r="D3123" s="117"/>
    </row>
    <row r="3124" spans="4:4">
      <c r="D3124" s="117"/>
    </row>
    <row r="3125" spans="4:4">
      <c r="D3125" s="117"/>
    </row>
    <row r="3126" spans="4:4">
      <c r="D3126" s="117"/>
    </row>
    <row r="3127" spans="4:4">
      <c r="D3127" s="117"/>
    </row>
    <row r="3128" spans="4:4">
      <c r="D3128" s="117"/>
    </row>
    <row r="3129" spans="4:4">
      <c r="D3129" s="117"/>
    </row>
    <row r="3130" spans="4:4">
      <c r="D3130" s="117"/>
    </row>
    <row r="3131" spans="4:4">
      <c r="D3131" s="117"/>
    </row>
    <row r="3132" spans="4:4">
      <c r="D3132" s="117"/>
    </row>
    <row r="3133" spans="4:4">
      <c r="D3133" s="117"/>
    </row>
    <row r="3134" spans="4:4">
      <c r="D3134" s="117"/>
    </row>
    <row r="3135" spans="4:4">
      <c r="D3135" s="117"/>
    </row>
    <row r="3136" spans="4:4">
      <c r="D3136" s="117"/>
    </row>
    <row r="3137" spans="4:4">
      <c r="D3137" s="117"/>
    </row>
    <row r="3138" spans="4:4">
      <c r="D3138" s="117"/>
    </row>
    <row r="3139" spans="4:4">
      <c r="D3139" s="117"/>
    </row>
    <row r="3140" spans="4:4">
      <c r="D3140" s="117"/>
    </row>
    <row r="3141" spans="4:4">
      <c r="D3141" s="117"/>
    </row>
    <row r="3142" spans="4:4">
      <c r="D3142" s="117"/>
    </row>
    <row r="3143" spans="4:4">
      <c r="D3143" s="117"/>
    </row>
    <row r="3144" spans="4:4">
      <c r="D3144" s="117"/>
    </row>
    <row r="3145" spans="4:4">
      <c r="D3145" s="117"/>
    </row>
    <row r="3146" spans="4:4">
      <c r="D3146" s="117"/>
    </row>
    <row r="3147" spans="4:4">
      <c r="D3147" s="117"/>
    </row>
    <row r="3148" spans="4:4">
      <c r="D3148" s="117"/>
    </row>
    <row r="3149" spans="4:4">
      <c r="D3149" s="117"/>
    </row>
    <row r="3150" spans="4:4">
      <c r="D3150" s="117"/>
    </row>
    <row r="3151" spans="4:4">
      <c r="D3151" s="117"/>
    </row>
    <row r="3152" spans="4:4">
      <c r="D3152" s="117"/>
    </row>
    <row r="3153" spans="4:4">
      <c r="D3153" s="117"/>
    </row>
    <row r="3154" spans="4:4">
      <c r="D3154" s="117"/>
    </row>
    <row r="3155" spans="4:4">
      <c r="D3155" s="117"/>
    </row>
    <row r="3156" spans="4:4">
      <c r="D3156" s="117"/>
    </row>
    <row r="3157" spans="4:4">
      <c r="D3157" s="117"/>
    </row>
    <row r="3158" spans="4:4">
      <c r="D3158" s="117"/>
    </row>
    <row r="3159" spans="4:4">
      <c r="D3159" s="117"/>
    </row>
    <row r="3160" spans="4:4">
      <c r="D3160" s="117"/>
    </row>
    <row r="3161" spans="4:4">
      <c r="D3161" s="117"/>
    </row>
    <row r="3162" spans="4:4">
      <c r="D3162" s="117"/>
    </row>
    <row r="3163" spans="4:4">
      <c r="D3163" s="117"/>
    </row>
    <row r="3164" spans="4:4">
      <c r="D3164" s="117"/>
    </row>
    <row r="3165" spans="4:4">
      <c r="D3165" s="117"/>
    </row>
    <row r="3166" spans="4:4">
      <c r="D3166" s="117"/>
    </row>
    <row r="3167" spans="4:4">
      <c r="D3167" s="117"/>
    </row>
    <row r="3168" spans="4:4">
      <c r="D3168" s="117"/>
    </row>
    <row r="3169" spans="4:4">
      <c r="D3169" s="117"/>
    </row>
    <row r="3170" spans="4:4">
      <c r="D3170" s="117"/>
    </row>
    <row r="3171" spans="4:4">
      <c r="D3171" s="117"/>
    </row>
    <row r="3172" spans="4:4">
      <c r="D3172" s="117"/>
    </row>
    <row r="3173" spans="4:4">
      <c r="D3173" s="117"/>
    </row>
    <row r="3174" spans="4:4">
      <c r="D3174" s="117"/>
    </row>
    <row r="3175" spans="4:4">
      <c r="D3175" s="117"/>
    </row>
    <row r="3176" spans="4:4">
      <c r="D3176" s="117"/>
    </row>
    <row r="3177" spans="4:4">
      <c r="D3177" s="117"/>
    </row>
    <row r="3178" spans="4:4">
      <c r="D3178" s="117"/>
    </row>
    <row r="3179" spans="4:4">
      <c r="D3179" s="117"/>
    </row>
    <row r="3180" spans="4:4">
      <c r="D3180" s="117"/>
    </row>
    <row r="3181" spans="4:4">
      <c r="D3181" s="117"/>
    </row>
    <row r="3182" spans="4:4">
      <c r="D3182" s="117"/>
    </row>
    <row r="3183" spans="4:4">
      <c r="D3183" s="117"/>
    </row>
    <row r="3184" spans="4:4">
      <c r="D3184" s="117"/>
    </row>
    <row r="3185" spans="4:4">
      <c r="D3185" s="117"/>
    </row>
    <row r="3186" spans="4:4">
      <c r="D3186" s="117"/>
    </row>
    <row r="3187" spans="4:4">
      <c r="D3187" s="117"/>
    </row>
    <row r="3188" spans="4:4">
      <c r="D3188" s="117"/>
    </row>
    <row r="3189" spans="4:4">
      <c r="D3189" s="117"/>
    </row>
    <row r="3190" spans="4:4">
      <c r="D3190" s="117"/>
    </row>
    <row r="3191" spans="4:4">
      <c r="D3191" s="117"/>
    </row>
    <row r="3192" spans="4:4">
      <c r="D3192" s="117"/>
    </row>
    <row r="3193" spans="4:4">
      <c r="D3193" s="117"/>
    </row>
    <row r="3194" spans="4:4">
      <c r="D3194" s="117"/>
    </row>
    <row r="3195" spans="4:4">
      <c r="D3195" s="117"/>
    </row>
    <row r="3196" spans="4:4">
      <c r="D3196" s="117"/>
    </row>
    <row r="3197" spans="4:4">
      <c r="D3197" s="117"/>
    </row>
    <row r="3198" spans="4:4">
      <c r="D3198" s="117"/>
    </row>
    <row r="3199" spans="4:4">
      <c r="D3199" s="117"/>
    </row>
    <row r="3200" spans="4:4">
      <c r="D3200" s="117"/>
    </row>
    <row r="3201" spans="4:4">
      <c r="D3201" s="117"/>
    </row>
    <row r="3202" spans="4:4">
      <c r="D3202" s="117"/>
    </row>
    <row r="3203" spans="4:4">
      <c r="D3203" s="117"/>
    </row>
    <row r="3204" spans="4:4">
      <c r="D3204" s="117"/>
    </row>
    <row r="3205" spans="4:4">
      <c r="D3205" s="117"/>
    </row>
    <row r="3206" spans="4:4">
      <c r="D3206" s="117"/>
    </row>
    <row r="3207" spans="4:4">
      <c r="D3207" s="117"/>
    </row>
    <row r="3208" spans="4:4">
      <c r="D3208" s="117"/>
    </row>
    <row r="3209" spans="4:4">
      <c r="D3209" s="117"/>
    </row>
    <row r="3210" spans="4:4">
      <c r="D3210" s="117"/>
    </row>
    <row r="3211" spans="4:4">
      <c r="D3211" s="117"/>
    </row>
    <row r="3212" spans="4:4">
      <c r="D3212" s="117"/>
    </row>
    <row r="3213" spans="4:4">
      <c r="D3213" s="117"/>
    </row>
    <row r="3214" spans="4:4">
      <c r="D3214" s="117"/>
    </row>
    <row r="3215" spans="4:4">
      <c r="D3215" s="117"/>
    </row>
    <row r="3216" spans="4:4">
      <c r="D3216" s="117"/>
    </row>
    <row r="3217" spans="4:4">
      <c r="D3217" s="117"/>
    </row>
    <row r="3218" spans="4:4">
      <c r="D3218" s="117"/>
    </row>
    <row r="3219" spans="4:4">
      <c r="D3219" s="117"/>
    </row>
    <row r="3220" spans="4:4">
      <c r="D3220" s="117"/>
    </row>
    <row r="3221" spans="4:4">
      <c r="D3221" s="117"/>
    </row>
    <row r="3222" spans="4:4">
      <c r="D3222" s="117"/>
    </row>
    <row r="3223" spans="4:4">
      <c r="D3223" s="117"/>
    </row>
    <row r="3224" spans="4:4">
      <c r="D3224" s="117"/>
    </row>
    <row r="3225" spans="4:4">
      <c r="D3225" s="117"/>
    </row>
    <row r="3226" spans="4:4">
      <c r="D3226" s="117"/>
    </row>
    <row r="3227" spans="4:4">
      <c r="D3227" s="117"/>
    </row>
    <row r="3228" spans="4:4">
      <c r="D3228" s="117"/>
    </row>
    <row r="3229" spans="4:4">
      <c r="D3229" s="117"/>
    </row>
    <row r="3230" spans="4:4">
      <c r="D3230" s="117"/>
    </row>
    <row r="3231" spans="4:4">
      <c r="D3231" s="117"/>
    </row>
    <row r="3232" spans="4:4">
      <c r="D3232" s="117"/>
    </row>
    <row r="3233" spans="4:4">
      <c r="D3233" s="117"/>
    </row>
    <row r="3234" spans="4:4">
      <c r="D3234" s="117"/>
    </row>
    <row r="3235" spans="4:4">
      <c r="D3235" s="117"/>
    </row>
    <row r="3236" spans="4:4">
      <c r="D3236" s="117"/>
    </row>
    <row r="3237" spans="4:4">
      <c r="D3237" s="117"/>
    </row>
    <row r="3238" spans="4:4">
      <c r="D3238" s="117"/>
    </row>
    <row r="3239" spans="4:4">
      <c r="D3239" s="117"/>
    </row>
    <row r="3240" spans="4:4">
      <c r="D3240" s="117"/>
    </row>
    <row r="3241" spans="4:4">
      <c r="D3241" s="117"/>
    </row>
    <row r="3242" spans="4:4">
      <c r="D3242" s="117"/>
    </row>
    <row r="3243" spans="4:4">
      <c r="D3243" s="117"/>
    </row>
    <row r="3244" spans="4:4">
      <c r="D3244" s="117"/>
    </row>
    <row r="3245" spans="4:4">
      <c r="D3245" s="117"/>
    </row>
    <row r="3246" spans="4:4">
      <c r="D3246" s="117"/>
    </row>
    <row r="3247" spans="4:4">
      <c r="D3247" s="117"/>
    </row>
    <row r="3248" spans="4:4">
      <c r="D3248" s="117"/>
    </row>
    <row r="3249" spans="4:4">
      <c r="D3249" s="117"/>
    </row>
    <row r="3250" spans="4:4">
      <c r="D3250" s="117"/>
    </row>
    <row r="3251" spans="4:4">
      <c r="D3251" s="117"/>
    </row>
    <row r="3252" spans="4:4">
      <c r="D3252" s="117"/>
    </row>
    <row r="3253" spans="4:4">
      <c r="D3253" s="117"/>
    </row>
    <row r="3254" spans="4:4">
      <c r="D3254" s="117"/>
    </row>
    <row r="3255" spans="4:4">
      <c r="D3255" s="117"/>
    </row>
    <row r="3256" spans="4:4">
      <c r="D3256" s="117"/>
    </row>
    <row r="3257" spans="4:4">
      <c r="D3257" s="117"/>
    </row>
    <row r="3258" spans="4:4">
      <c r="D3258" s="117"/>
    </row>
    <row r="3259" spans="4:4">
      <c r="D3259" s="117"/>
    </row>
    <row r="3260" spans="4:4">
      <c r="D3260" s="117"/>
    </row>
    <row r="3261" spans="4:4">
      <c r="D3261" s="117"/>
    </row>
    <row r="3262" spans="4:4">
      <c r="D3262" s="117"/>
    </row>
    <row r="3263" spans="4:4">
      <c r="D3263" s="117"/>
    </row>
    <row r="3264" spans="4:4">
      <c r="D3264" s="117"/>
    </row>
    <row r="3265" spans="4:4">
      <c r="D3265" s="117"/>
    </row>
    <row r="3266" spans="4:4">
      <c r="D3266" s="117"/>
    </row>
    <row r="3267" spans="4:4">
      <c r="D3267" s="117"/>
    </row>
    <row r="3268" spans="4:4">
      <c r="D3268" s="117"/>
    </row>
    <row r="3269" spans="4:4">
      <c r="D3269" s="117"/>
    </row>
    <row r="3270" spans="4:4">
      <c r="D3270" s="117"/>
    </row>
    <row r="3271" spans="4:4">
      <c r="D3271" s="117"/>
    </row>
    <row r="3272" spans="4:4">
      <c r="D3272" s="117"/>
    </row>
    <row r="3273" spans="4:4">
      <c r="D3273" s="117"/>
    </row>
    <row r="3274" spans="4:4">
      <c r="D3274" s="117"/>
    </row>
    <row r="3275" spans="4:4">
      <c r="D3275" s="117"/>
    </row>
    <row r="3276" spans="4:4">
      <c r="D3276" s="117"/>
    </row>
    <row r="3277" spans="4:4">
      <c r="D3277" s="117"/>
    </row>
    <row r="3278" spans="4:4">
      <c r="D3278" s="117"/>
    </row>
    <row r="3279" spans="4:4">
      <c r="D3279" s="117"/>
    </row>
    <row r="3280" spans="4:4">
      <c r="D3280" s="117"/>
    </row>
    <row r="3281" spans="4:4">
      <c r="D3281" s="117"/>
    </row>
    <row r="3282" spans="4:4">
      <c r="D3282" s="117"/>
    </row>
    <row r="3283" spans="4:4">
      <c r="D3283" s="117"/>
    </row>
    <row r="3284" spans="4:4">
      <c r="D3284" s="117"/>
    </row>
    <row r="3285" spans="4:4">
      <c r="D3285" s="117"/>
    </row>
    <row r="3286" spans="4:4">
      <c r="D3286" s="117"/>
    </row>
    <row r="3287" spans="4:4">
      <c r="D3287" s="117"/>
    </row>
    <row r="3288" spans="4:4">
      <c r="D3288" s="117"/>
    </row>
    <row r="3289" spans="4:4">
      <c r="D3289" s="117"/>
    </row>
    <row r="3290" spans="4:4">
      <c r="D3290" s="117"/>
    </row>
    <row r="3291" spans="4:4">
      <c r="D3291" s="117"/>
    </row>
    <row r="3292" spans="4:4">
      <c r="D3292" s="117"/>
    </row>
    <row r="3293" spans="4:4">
      <c r="D3293" s="117"/>
    </row>
    <row r="3294" spans="4:4">
      <c r="D3294" s="117"/>
    </row>
    <row r="3295" spans="4:4">
      <c r="D3295" s="117"/>
    </row>
    <row r="3296" spans="4:4">
      <c r="D3296" s="117"/>
    </row>
    <row r="3297" spans="4:4">
      <c r="D3297" s="117"/>
    </row>
    <row r="3298" spans="4:4">
      <c r="D3298" s="117"/>
    </row>
    <row r="3299" spans="4:4">
      <c r="D3299" s="117"/>
    </row>
    <row r="3300" spans="4:4">
      <c r="D3300" s="117"/>
    </row>
    <row r="3301" spans="4:4">
      <c r="D3301" s="117"/>
    </row>
    <row r="3302" spans="4:4">
      <c r="D3302" s="117"/>
    </row>
    <row r="3303" spans="4:4">
      <c r="D3303" s="117"/>
    </row>
    <row r="3304" spans="4:4">
      <c r="D3304" s="117"/>
    </row>
    <row r="3305" spans="4:4">
      <c r="D3305" s="117"/>
    </row>
    <row r="3306" spans="4:4">
      <c r="D3306" s="117"/>
    </row>
    <row r="3307" spans="4:4">
      <c r="D3307" s="117"/>
    </row>
    <row r="3308" spans="4:4">
      <c r="D3308" s="117"/>
    </row>
    <row r="3309" spans="4:4">
      <c r="D3309" s="117"/>
    </row>
    <row r="3310" spans="4:4">
      <c r="D3310" s="117"/>
    </row>
    <row r="3311" spans="4:4">
      <c r="D3311" s="117"/>
    </row>
    <row r="3312" spans="4:4">
      <c r="D3312" s="117"/>
    </row>
    <row r="3313" spans="4:4">
      <c r="D3313" s="117"/>
    </row>
    <row r="3314" spans="4:4">
      <c r="D3314" s="117"/>
    </row>
    <row r="3315" spans="4:4">
      <c r="D3315" s="117"/>
    </row>
    <row r="3316" spans="4:4">
      <c r="D3316" s="117"/>
    </row>
    <row r="3317" spans="4:4">
      <c r="D3317" s="117"/>
    </row>
    <row r="3318" spans="4:4">
      <c r="D3318" s="117"/>
    </row>
    <row r="3319" spans="4:4">
      <c r="D3319" s="117"/>
    </row>
    <row r="3320" spans="4:4">
      <c r="D3320" s="117"/>
    </row>
    <row r="3321" spans="4:4">
      <c r="D3321" s="117"/>
    </row>
    <row r="3322" spans="4:4">
      <c r="D3322" s="117"/>
    </row>
    <row r="3323" spans="4:4">
      <c r="D3323" s="117"/>
    </row>
    <row r="3324" spans="4:4">
      <c r="D3324" s="117"/>
    </row>
    <row r="3325" spans="4:4">
      <c r="D3325" s="117"/>
    </row>
    <row r="3326" spans="4:4">
      <c r="D3326" s="117"/>
    </row>
    <row r="3327" spans="4:4">
      <c r="D3327" s="117"/>
    </row>
    <row r="3328" spans="4:4">
      <c r="D3328" s="117"/>
    </row>
    <row r="3329" spans="4:4">
      <c r="D3329" s="117"/>
    </row>
    <row r="3330" spans="4:4">
      <c r="D3330" s="117"/>
    </row>
    <row r="3331" spans="4:4">
      <c r="D3331" s="117"/>
    </row>
    <row r="3332" spans="4:4">
      <c r="D3332" s="117"/>
    </row>
    <row r="3333" spans="4:4">
      <c r="D3333" s="117"/>
    </row>
    <row r="3334" spans="4:4">
      <c r="D3334" s="117"/>
    </row>
    <row r="3335" spans="4:4">
      <c r="D3335" s="117"/>
    </row>
    <row r="3336" spans="4:4">
      <c r="D3336" s="117"/>
    </row>
    <row r="3337" spans="4:4">
      <c r="D3337" s="117"/>
    </row>
    <row r="3338" spans="4:4">
      <c r="D3338" s="117"/>
    </row>
    <row r="3339" spans="4:4">
      <c r="D3339" s="117"/>
    </row>
    <row r="3340" spans="4:4">
      <c r="D3340" s="117"/>
    </row>
    <row r="3341" spans="4:4">
      <c r="D3341" s="117"/>
    </row>
    <row r="3342" spans="4:4">
      <c r="D3342" s="117"/>
    </row>
    <row r="3343" spans="4:4">
      <c r="D3343" s="117"/>
    </row>
    <row r="3344" spans="4:4">
      <c r="D3344" s="117"/>
    </row>
    <row r="3345" spans="4:4">
      <c r="D3345" s="117"/>
    </row>
    <row r="3346" spans="4:4">
      <c r="D3346" s="117"/>
    </row>
    <row r="3347" spans="4:4">
      <c r="D3347" s="117"/>
    </row>
    <row r="3348" spans="4:4">
      <c r="D3348" s="117"/>
    </row>
    <row r="3349" spans="4:4">
      <c r="D3349" s="117"/>
    </row>
    <row r="3350" spans="4:4">
      <c r="D3350" s="117"/>
    </row>
    <row r="3351" spans="4:4">
      <c r="D3351" s="117"/>
    </row>
    <row r="3352" spans="4:4">
      <c r="D3352" s="117"/>
    </row>
    <row r="3353" spans="4:4">
      <c r="D3353" s="117"/>
    </row>
    <row r="3354" spans="4:4">
      <c r="D3354" s="117"/>
    </row>
    <row r="3355" spans="4:4">
      <c r="D3355" s="117"/>
    </row>
    <row r="3356" spans="4:4">
      <c r="D3356" s="117"/>
    </row>
    <row r="3357" spans="4:4">
      <c r="D3357" s="117"/>
    </row>
    <row r="3358" spans="4:4">
      <c r="D3358" s="117"/>
    </row>
    <row r="3359" spans="4:4">
      <c r="D3359" s="117"/>
    </row>
    <row r="3360" spans="4:4">
      <c r="D3360" s="117"/>
    </row>
    <row r="3361" spans="4:4">
      <c r="D3361" s="117"/>
    </row>
    <row r="3362" spans="4:4">
      <c r="D3362" s="117"/>
    </row>
    <row r="3363" spans="4:4">
      <c r="D3363" s="117"/>
    </row>
    <row r="3364" spans="4:4">
      <c r="D3364" s="117"/>
    </row>
    <row r="3365" spans="4:4">
      <c r="D3365" s="117"/>
    </row>
    <row r="3366" spans="4:4">
      <c r="D3366" s="117"/>
    </row>
    <row r="3367" spans="4:4">
      <c r="D3367" s="117"/>
    </row>
    <row r="3368" spans="4:4">
      <c r="D3368" s="117"/>
    </row>
    <row r="3369" spans="4:4">
      <c r="D3369" s="117"/>
    </row>
    <row r="3370" spans="4:4">
      <c r="D3370" s="117"/>
    </row>
    <row r="3371" spans="4:4">
      <c r="D3371" s="117"/>
    </row>
    <row r="3372" spans="4:4">
      <c r="D3372" s="117"/>
    </row>
    <row r="3373" spans="4:4">
      <c r="D3373" s="117"/>
    </row>
    <row r="3374" spans="4:4">
      <c r="D3374" s="117"/>
    </row>
    <row r="3375" spans="4:4">
      <c r="D3375" s="117"/>
    </row>
    <row r="3376" spans="4:4">
      <c r="D3376" s="117"/>
    </row>
    <row r="3377" spans="4:4">
      <c r="D3377" s="117"/>
    </row>
    <row r="3378" spans="4:4">
      <c r="D3378" s="117"/>
    </row>
    <row r="3379" spans="4:4">
      <c r="D3379" s="117"/>
    </row>
    <row r="3380" spans="4:4">
      <c r="D3380" s="117"/>
    </row>
    <row r="3381" spans="4:4">
      <c r="D3381" s="117"/>
    </row>
    <row r="3382" spans="4:4">
      <c r="D3382" s="117"/>
    </row>
    <row r="3383" spans="4:4">
      <c r="D3383" s="117"/>
    </row>
    <row r="3384" spans="4:4">
      <c r="D3384" s="117"/>
    </row>
    <row r="3385" spans="4:4">
      <c r="D3385" s="117"/>
    </row>
    <row r="3386" spans="4:4">
      <c r="D3386" s="117"/>
    </row>
    <row r="3387" spans="4:4">
      <c r="D3387" s="117"/>
    </row>
    <row r="3388" spans="4:4">
      <c r="D3388" s="117"/>
    </row>
    <row r="3389" spans="4:4">
      <c r="D3389" s="117"/>
    </row>
    <row r="3390" spans="4:4">
      <c r="D3390" s="117"/>
    </row>
    <row r="3391" spans="4:4">
      <c r="D3391" s="117"/>
    </row>
    <row r="3392" spans="4:4">
      <c r="D3392" s="117"/>
    </row>
    <row r="3393" spans="4:4">
      <c r="D3393" s="117"/>
    </row>
    <row r="3394" spans="4:4">
      <c r="D3394" s="117"/>
    </row>
    <row r="3395" spans="4:4">
      <c r="D3395" s="117"/>
    </row>
    <row r="3396" spans="4:4">
      <c r="D3396" s="117"/>
    </row>
    <row r="3397" spans="4:4">
      <c r="D3397" s="117"/>
    </row>
    <row r="3398" spans="4:4">
      <c r="D3398" s="117"/>
    </row>
    <row r="3399" spans="4:4">
      <c r="D3399" s="117"/>
    </row>
    <row r="3400" spans="4:4">
      <c r="D3400" s="117"/>
    </row>
    <row r="3401" spans="4:4">
      <c r="D3401" s="117"/>
    </row>
    <row r="3402" spans="4:4">
      <c r="D3402" s="117"/>
    </row>
    <row r="3403" spans="4:4">
      <c r="D3403" s="117"/>
    </row>
    <row r="3404" spans="4:4">
      <c r="D3404" s="117"/>
    </row>
    <row r="3405" spans="4:4">
      <c r="D3405" s="117"/>
    </row>
    <row r="3406" spans="4:4">
      <c r="D3406" s="117"/>
    </row>
    <row r="3407" spans="4:4">
      <c r="D3407" s="117"/>
    </row>
    <row r="3408" spans="4:4">
      <c r="D3408" s="117"/>
    </row>
    <row r="3409" spans="4:4">
      <c r="D3409" s="117"/>
    </row>
    <row r="3410" spans="4:4">
      <c r="D3410" s="117"/>
    </row>
    <row r="3411" spans="4:4">
      <c r="D3411" s="117"/>
    </row>
    <row r="3412" spans="4:4">
      <c r="D3412" s="117"/>
    </row>
    <row r="3413" spans="4:4">
      <c r="D3413" s="117"/>
    </row>
    <row r="3414" spans="4:4">
      <c r="D3414" s="117"/>
    </row>
    <row r="3415" spans="4:4">
      <c r="D3415" s="117"/>
    </row>
    <row r="3416" spans="4:4">
      <c r="D3416" s="117"/>
    </row>
    <row r="3417" spans="4:4">
      <c r="D3417" s="117"/>
    </row>
    <row r="3418" spans="4:4">
      <c r="D3418" s="117"/>
    </row>
    <row r="3419" spans="4:4">
      <c r="D3419" s="117"/>
    </row>
    <row r="3420" spans="4:4">
      <c r="D3420" s="117"/>
    </row>
    <row r="3421" spans="4:4">
      <c r="D3421" s="117"/>
    </row>
    <row r="3422" spans="4:4">
      <c r="D3422" s="117"/>
    </row>
    <row r="3423" spans="4:4">
      <c r="D3423" s="117"/>
    </row>
    <row r="3424" spans="4:4">
      <c r="D3424" s="117"/>
    </row>
    <row r="3425" spans="4:4">
      <c r="D3425" s="117"/>
    </row>
    <row r="3426" spans="4:4">
      <c r="D3426" s="117"/>
    </row>
    <row r="3427" spans="4:4">
      <c r="D3427" s="117"/>
    </row>
    <row r="3428" spans="4:4">
      <c r="D3428" s="117"/>
    </row>
    <row r="3429" spans="4:4">
      <c r="D3429" s="117"/>
    </row>
    <row r="3430" spans="4:4">
      <c r="D3430" s="117"/>
    </row>
    <row r="3431" spans="4:4">
      <c r="D3431" s="117"/>
    </row>
    <row r="3432" spans="4:4">
      <c r="D3432" s="117"/>
    </row>
    <row r="3433" spans="4:4">
      <c r="D3433" s="117"/>
    </row>
    <row r="3434" spans="4:4">
      <c r="D3434" s="117"/>
    </row>
    <row r="3435" spans="4:4">
      <c r="D3435" s="117"/>
    </row>
    <row r="3436" spans="4:4">
      <c r="D3436" s="117"/>
    </row>
    <row r="3437" spans="4:4">
      <c r="D3437" s="117"/>
    </row>
    <row r="3438" spans="4:4">
      <c r="D3438" s="117"/>
    </row>
    <row r="3439" spans="4:4">
      <c r="D3439" s="117"/>
    </row>
    <row r="3440" spans="4:4">
      <c r="D3440" s="117"/>
    </row>
    <row r="3441" spans="4:4">
      <c r="D3441" s="117"/>
    </row>
    <row r="3442" spans="4:4">
      <c r="D3442" s="117"/>
    </row>
    <row r="3443" spans="4:4">
      <c r="D3443" s="117"/>
    </row>
    <row r="3444" spans="4:4">
      <c r="D3444" s="117"/>
    </row>
    <row r="3445" spans="4:4">
      <c r="D3445" s="117"/>
    </row>
    <row r="3446" spans="4:4">
      <c r="D3446" s="117"/>
    </row>
    <row r="3447" spans="4:4">
      <c r="D3447" s="117"/>
    </row>
    <row r="3448" spans="4:4">
      <c r="D3448" s="117"/>
    </row>
    <row r="3449" spans="4:4">
      <c r="D3449" s="117"/>
    </row>
    <row r="3450" spans="4:4">
      <c r="D3450" s="117"/>
    </row>
    <row r="3451" spans="4:4">
      <c r="D3451" s="117"/>
    </row>
    <row r="3452" spans="4:4">
      <c r="D3452" s="117"/>
    </row>
    <row r="3453" spans="4:4">
      <c r="D3453" s="117"/>
    </row>
    <row r="3454" spans="4:4">
      <c r="D3454" s="117"/>
    </row>
    <row r="3455" spans="4:4">
      <c r="D3455" s="117"/>
    </row>
    <row r="3456" spans="4:4">
      <c r="D3456" s="117"/>
    </row>
    <row r="3457" spans="4:4">
      <c r="D3457" s="117"/>
    </row>
    <row r="3458" spans="4:4">
      <c r="D3458" s="117"/>
    </row>
    <row r="3459" spans="4:4">
      <c r="D3459" s="117"/>
    </row>
    <row r="3460" spans="4:4">
      <c r="D3460" s="117"/>
    </row>
    <row r="3461" spans="4:4">
      <c r="D3461" s="117"/>
    </row>
    <row r="3462" spans="4:4">
      <c r="D3462" s="117"/>
    </row>
    <row r="3463" spans="4:4">
      <c r="D3463" s="117"/>
    </row>
    <row r="3464" spans="4:4">
      <c r="D3464" s="117"/>
    </row>
    <row r="3465" spans="4:4">
      <c r="D3465" s="117"/>
    </row>
    <row r="3466" spans="4:4">
      <c r="D3466" s="117"/>
    </row>
    <row r="3467" spans="4:4">
      <c r="D3467" s="117"/>
    </row>
    <row r="3468" spans="4:4">
      <c r="D3468" s="117"/>
    </row>
    <row r="3469" spans="4:4">
      <c r="D3469" s="117"/>
    </row>
    <row r="3470" spans="4:4">
      <c r="D3470" s="117"/>
    </row>
    <row r="3471" spans="4:4">
      <c r="D3471" s="117"/>
    </row>
    <row r="3472" spans="4:4">
      <c r="D3472" s="117"/>
    </row>
    <row r="3473" spans="4:4">
      <c r="D3473" s="117"/>
    </row>
    <row r="3474" spans="4:4">
      <c r="D3474" s="117"/>
    </row>
    <row r="3475" spans="4:4">
      <c r="D3475" s="117"/>
    </row>
    <row r="3476" spans="4:4">
      <c r="D3476" s="117"/>
    </row>
    <row r="3477" spans="4:4">
      <c r="D3477" s="117"/>
    </row>
    <row r="3478" spans="4:4">
      <c r="D3478" s="117"/>
    </row>
    <row r="3479" spans="4:4">
      <c r="D3479" s="117"/>
    </row>
    <row r="3480" spans="4:4">
      <c r="D3480" s="117"/>
    </row>
    <row r="3481" spans="4:4">
      <c r="D3481" s="117"/>
    </row>
    <row r="3482" spans="4:4">
      <c r="D3482" s="117"/>
    </row>
    <row r="3483" spans="4:4">
      <c r="D3483" s="117"/>
    </row>
    <row r="3484" spans="4:4">
      <c r="D3484" s="117"/>
    </row>
    <row r="3485" spans="4:4">
      <c r="D3485" s="117"/>
    </row>
    <row r="3486" spans="4:4">
      <c r="D3486" s="117"/>
    </row>
    <row r="3487" spans="4:4">
      <c r="D3487" s="117"/>
    </row>
    <row r="3488" spans="4:4">
      <c r="D3488" s="117"/>
    </row>
    <row r="3489" spans="4:4">
      <c r="D3489" s="117"/>
    </row>
    <row r="3490" spans="4:4">
      <c r="D3490" s="117"/>
    </row>
    <row r="3491" spans="4:4">
      <c r="D3491" s="117"/>
    </row>
    <row r="3492" spans="4:4">
      <c r="D3492" s="117"/>
    </row>
    <row r="3493" spans="4:4">
      <c r="D3493" s="117"/>
    </row>
    <row r="3494" spans="4:4">
      <c r="D3494" s="117"/>
    </row>
    <row r="3495" spans="4:4">
      <c r="D3495" s="117"/>
    </row>
    <row r="3496" spans="4:4">
      <c r="D3496" s="117"/>
    </row>
    <row r="3497" spans="4:4">
      <c r="D3497" s="117"/>
    </row>
    <row r="3498" spans="4:4">
      <c r="D3498" s="117"/>
    </row>
    <row r="3499" spans="4:4">
      <c r="D3499" s="117"/>
    </row>
    <row r="3500" spans="4:4">
      <c r="D3500" s="117"/>
    </row>
    <row r="3501" spans="4:4">
      <c r="D3501" s="117"/>
    </row>
    <row r="3502" spans="4:4">
      <c r="D3502" s="117"/>
    </row>
    <row r="3503" spans="4:4">
      <c r="D3503" s="117"/>
    </row>
    <row r="3504" spans="4:4">
      <c r="D3504" s="117"/>
    </row>
    <row r="3505" spans="4:4">
      <c r="D3505" s="117"/>
    </row>
    <row r="3506" spans="4:4">
      <c r="D3506" s="117"/>
    </row>
    <row r="3507" spans="4:4">
      <c r="D3507" s="117"/>
    </row>
    <row r="3508" spans="4:4">
      <c r="D3508" s="117"/>
    </row>
    <row r="3509" spans="4:4">
      <c r="D3509" s="117"/>
    </row>
    <row r="3510" spans="4:4">
      <c r="D3510" s="117"/>
    </row>
    <row r="3511" spans="4:4">
      <c r="D3511" s="117"/>
    </row>
    <row r="3512" spans="4:4">
      <c r="D3512" s="117"/>
    </row>
    <row r="3513" spans="4:4">
      <c r="D3513" s="117"/>
    </row>
    <row r="3514" spans="4:4">
      <c r="D3514" s="117"/>
    </row>
    <row r="3515" spans="4:4">
      <c r="D3515" s="117"/>
    </row>
    <row r="3516" spans="4:4">
      <c r="D3516" s="117"/>
    </row>
    <row r="3517" spans="4:4">
      <c r="D3517" s="117"/>
    </row>
    <row r="3518" spans="4:4">
      <c r="D3518" s="117"/>
    </row>
    <row r="3519" spans="4:4">
      <c r="D3519" s="117"/>
    </row>
    <row r="3520" spans="4:4">
      <c r="D3520" s="117"/>
    </row>
    <row r="3521" spans="4:4">
      <c r="D3521" s="117"/>
    </row>
    <row r="3522" spans="4:4">
      <c r="D3522" s="117"/>
    </row>
    <row r="3523" spans="4:4">
      <c r="D3523" s="117"/>
    </row>
    <row r="3524" spans="4:4">
      <c r="D3524" s="117"/>
    </row>
    <row r="3525" spans="4:4">
      <c r="D3525" s="117"/>
    </row>
    <row r="3526" spans="4:4">
      <c r="D3526" s="117"/>
    </row>
    <row r="3527" spans="4:4">
      <c r="D3527" s="117"/>
    </row>
    <row r="3528" spans="4:4">
      <c r="D3528" s="117"/>
    </row>
    <row r="3529" spans="4:4">
      <c r="D3529" s="117"/>
    </row>
    <row r="3530" spans="4:4">
      <c r="D3530" s="117"/>
    </row>
    <row r="3531" spans="4:4">
      <c r="D3531" s="117"/>
    </row>
    <row r="3532" spans="4:4">
      <c r="D3532" s="117"/>
    </row>
    <row r="3533" spans="4:4">
      <c r="D3533" s="117"/>
    </row>
    <row r="3534" spans="4:4">
      <c r="D3534" s="117"/>
    </row>
    <row r="3535" spans="4:4">
      <c r="D3535" s="117"/>
    </row>
    <row r="3536" spans="4:4">
      <c r="D3536" s="117"/>
    </row>
    <row r="3537" spans="4:4">
      <c r="D3537" s="117"/>
    </row>
    <row r="3538" spans="4:4">
      <c r="D3538" s="117"/>
    </row>
    <row r="3539" spans="4:4">
      <c r="D3539" s="117"/>
    </row>
    <row r="3540" spans="4:4">
      <c r="D3540" s="117"/>
    </row>
    <row r="3541" spans="4:4">
      <c r="D3541" s="117"/>
    </row>
    <row r="3542" spans="4:4">
      <c r="D3542" s="117"/>
    </row>
    <row r="3543" spans="4:4">
      <c r="D3543" s="117"/>
    </row>
    <row r="3544" spans="4:4">
      <c r="D3544" s="117"/>
    </row>
    <row r="3545" spans="4:4">
      <c r="D3545" s="117"/>
    </row>
    <row r="3546" spans="4:4">
      <c r="D3546" s="117"/>
    </row>
    <row r="3547" spans="4:4">
      <c r="D3547" s="117"/>
    </row>
    <row r="3548" spans="4:4">
      <c r="D3548" s="117"/>
    </row>
    <row r="3549" spans="4:4">
      <c r="D3549" s="117"/>
    </row>
    <row r="3550" spans="4:4">
      <c r="D3550" s="117"/>
    </row>
    <row r="3551" spans="4:4">
      <c r="D3551" s="117"/>
    </row>
    <row r="3552" spans="4:4">
      <c r="D3552" s="117"/>
    </row>
    <row r="3553" spans="4:4">
      <c r="D3553" s="117"/>
    </row>
    <row r="3554" spans="4:4">
      <c r="D3554" s="117"/>
    </row>
    <row r="3555" spans="4:4">
      <c r="D3555" s="117"/>
    </row>
    <row r="3556" spans="4:4">
      <c r="D3556" s="117"/>
    </row>
    <row r="3557" spans="4:4">
      <c r="D3557" s="117"/>
    </row>
    <row r="3558" spans="4:4">
      <c r="D3558" s="117"/>
    </row>
    <row r="3559" spans="4:4">
      <c r="D3559" s="117"/>
    </row>
    <row r="3560" spans="4:4">
      <c r="D3560" s="117"/>
    </row>
    <row r="3561" spans="4:4">
      <c r="D3561" s="117"/>
    </row>
    <row r="3562" spans="4:4">
      <c r="D3562" s="117"/>
    </row>
    <row r="3563" spans="4:4">
      <c r="D3563" s="117"/>
    </row>
    <row r="3564" spans="4:4">
      <c r="D3564" s="117"/>
    </row>
    <row r="3565" spans="4:4">
      <c r="D3565" s="117"/>
    </row>
    <row r="3566" spans="4:4">
      <c r="D3566" s="117"/>
    </row>
    <row r="3567" spans="4:4">
      <c r="D3567" s="117"/>
    </row>
    <row r="3568" spans="4:4">
      <c r="D3568" s="117"/>
    </row>
    <row r="3569" spans="4:4">
      <c r="D3569" s="117"/>
    </row>
    <row r="3570" spans="4:4">
      <c r="D3570" s="117"/>
    </row>
    <row r="3571" spans="4:4">
      <c r="D3571" s="117"/>
    </row>
    <row r="3572" spans="4:4">
      <c r="D3572" s="117"/>
    </row>
    <row r="3573" spans="4:4">
      <c r="D3573" s="117"/>
    </row>
    <row r="3574" spans="4:4">
      <c r="D3574" s="117"/>
    </row>
    <row r="3575" spans="4:4">
      <c r="D3575" s="117"/>
    </row>
    <row r="3576" spans="4:4">
      <c r="D3576" s="117"/>
    </row>
    <row r="3577" spans="4:4">
      <c r="D3577" s="117"/>
    </row>
    <row r="3578" spans="4:4">
      <c r="D3578" s="117"/>
    </row>
    <row r="3579" spans="4:4">
      <c r="D3579" s="117"/>
    </row>
    <row r="3580" spans="4:4">
      <c r="D3580" s="117"/>
    </row>
    <row r="3581" spans="4:4">
      <c r="D3581" s="117"/>
    </row>
    <row r="3582" spans="4:4">
      <c r="D3582" s="117"/>
    </row>
    <row r="3583" spans="4:4">
      <c r="D3583" s="117"/>
    </row>
    <row r="3584" spans="4:4">
      <c r="D3584" s="117"/>
    </row>
    <row r="3585" spans="4:4">
      <c r="D3585" s="117"/>
    </row>
    <row r="3586" spans="4:4">
      <c r="D3586" s="117"/>
    </row>
    <row r="3587" spans="4:4">
      <c r="D3587" s="117"/>
    </row>
    <row r="3588" spans="4:4">
      <c r="D3588" s="117"/>
    </row>
    <row r="3589" spans="4:4">
      <c r="D3589" s="117"/>
    </row>
    <row r="3590" spans="4:4">
      <c r="D3590" s="117"/>
    </row>
    <row r="3591" spans="4:4">
      <c r="D3591" s="117"/>
    </row>
    <row r="3592" spans="4:4">
      <c r="D3592" s="117"/>
    </row>
    <row r="3593" spans="4:4">
      <c r="D3593" s="117"/>
    </row>
    <row r="3594" spans="4:4">
      <c r="D3594" s="117"/>
    </row>
    <row r="3595" spans="4:4">
      <c r="D3595" s="117"/>
    </row>
    <row r="3596" spans="4:4">
      <c r="D3596" s="117"/>
    </row>
    <row r="3597" spans="4:4">
      <c r="D3597" s="117"/>
    </row>
    <row r="3598" spans="4:4">
      <c r="D3598" s="117"/>
    </row>
    <row r="3599" spans="4:4">
      <c r="D3599" s="117"/>
    </row>
    <row r="3600" spans="4:4">
      <c r="D3600" s="117"/>
    </row>
    <row r="3601" spans="4:4">
      <c r="D3601" s="117"/>
    </row>
    <row r="3602" spans="4:4">
      <c r="D3602" s="117"/>
    </row>
    <row r="3603" spans="4:4">
      <c r="D3603" s="117"/>
    </row>
    <row r="3604" spans="4:4">
      <c r="D3604" s="117"/>
    </row>
    <row r="3605" spans="4:4">
      <c r="D3605" s="117"/>
    </row>
    <row r="3606" spans="4:4">
      <c r="D3606" s="117"/>
    </row>
    <row r="3607" spans="4:4">
      <c r="D3607" s="117"/>
    </row>
    <row r="3608" spans="4:4">
      <c r="D3608" s="117"/>
    </row>
    <row r="3609" spans="4:4">
      <c r="D3609" s="117"/>
    </row>
    <row r="3610" spans="4:4">
      <c r="D3610" s="117"/>
    </row>
    <row r="3611" spans="4:4">
      <c r="D3611" s="117"/>
    </row>
    <row r="3612" spans="4:4">
      <c r="D3612" s="117"/>
    </row>
    <row r="3613" spans="4:4">
      <c r="D3613" s="117"/>
    </row>
    <row r="3614" spans="4:4">
      <c r="D3614" s="117"/>
    </row>
    <row r="3615" spans="4:4">
      <c r="D3615" s="117"/>
    </row>
    <row r="3616" spans="4:4">
      <c r="D3616" s="117"/>
    </row>
    <row r="3617" spans="4:4">
      <c r="D3617" s="117"/>
    </row>
    <row r="3618" spans="4:4">
      <c r="D3618" s="117"/>
    </row>
    <row r="3619" spans="4:4">
      <c r="D3619" s="117"/>
    </row>
    <row r="3620" spans="4:4">
      <c r="D3620" s="117"/>
    </row>
    <row r="3621" spans="4:4">
      <c r="D3621" s="117"/>
    </row>
    <row r="3622" spans="4:4">
      <c r="D3622" s="117"/>
    </row>
    <row r="3623" spans="4:4">
      <c r="D3623" s="117"/>
    </row>
    <row r="3624" spans="4:4">
      <c r="D3624" s="117"/>
    </row>
    <row r="3625" spans="4:4">
      <c r="D3625" s="117"/>
    </row>
    <row r="3626" spans="4:4">
      <c r="D3626" s="117"/>
    </row>
    <row r="3627" spans="4:4">
      <c r="D3627" s="117"/>
    </row>
    <row r="3628" spans="4:4">
      <c r="D3628" s="117"/>
    </row>
    <row r="3629" spans="4:4">
      <c r="D3629" s="117"/>
    </row>
    <row r="3630" spans="4:4">
      <c r="D3630" s="117"/>
    </row>
    <row r="3631" spans="4:4">
      <c r="D3631" s="117"/>
    </row>
    <row r="3632" spans="4:4">
      <c r="D3632" s="117"/>
    </row>
    <row r="3633" spans="4:4">
      <c r="D3633" s="117"/>
    </row>
    <row r="3634" spans="4:4">
      <c r="D3634" s="117"/>
    </row>
    <row r="3635" spans="4:4">
      <c r="D3635" s="117"/>
    </row>
    <row r="3636" spans="4:4">
      <c r="D3636" s="117"/>
    </row>
    <row r="3637" spans="4:4">
      <c r="D3637" s="117"/>
    </row>
    <row r="3638" spans="4:4">
      <c r="D3638" s="117"/>
    </row>
    <row r="3639" spans="4:4">
      <c r="D3639" s="117"/>
    </row>
    <row r="3640" spans="4:4">
      <c r="D3640" s="117"/>
    </row>
    <row r="3641" spans="4:4">
      <c r="D3641" s="117"/>
    </row>
    <row r="3642" spans="4:4">
      <c r="D3642" s="117"/>
    </row>
    <row r="3643" spans="4:4">
      <c r="D3643" s="117"/>
    </row>
    <row r="3644" spans="4:4">
      <c r="D3644" s="117"/>
    </row>
    <row r="3645" spans="4:4">
      <c r="D3645" s="117"/>
    </row>
    <row r="3646" spans="4:4">
      <c r="D3646" s="117"/>
    </row>
    <row r="3647" spans="4:4">
      <c r="D3647" s="117"/>
    </row>
    <row r="3648" spans="4:4">
      <c r="D3648" s="117"/>
    </row>
    <row r="3649" spans="4:4">
      <c r="D3649" s="117"/>
    </row>
    <row r="3650" spans="4:4">
      <c r="D3650" s="117"/>
    </row>
    <row r="3651" spans="4:4">
      <c r="D3651" s="117"/>
    </row>
    <row r="3652" spans="4:4">
      <c r="D3652" s="117"/>
    </row>
    <row r="3653" spans="4:4">
      <c r="D3653" s="117"/>
    </row>
    <row r="3654" spans="4:4">
      <c r="D3654" s="117"/>
    </row>
    <row r="3655" spans="4:4">
      <c r="D3655" s="117"/>
    </row>
    <row r="3656" spans="4:4">
      <c r="D3656" s="117"/>
    </row>
    <row r="3657" spans="4:4">
      <c r="D3657" s="117"/>
    </row>
    <row r="3658" spans="4:4">
      <c r="D3658" s="117"/>
    </row>
    <row r="3659" spans="4:4">
      <c r="D3659" s="117"/>
    </row>
    <row r="3660" spans="4:4">
      <c r="D3660" s="117"/>
    </row>
    <row r="3661" spans="4:4">
      <c r="D3661" s="117"/>
    </row>
    <row r="3662" spans="4:4">
      <c r="D3662" s="117"/>
    </row>
    <row r="3663" spans="4:4">
      <c r="D3663" s="117"/>
    </row>
    <row r="3664" spans="4:4">
      <c r="D3664" s="117"/>
    </row>
    <row r="3665" spans="4:4">
      <c r="D3665" s="117"/>
    </row>
    <row r="3666" spans="4:4">
      <c r="D3666" s="117"/>
    </row>
    <row r="3667" spans="4:4">
      <c r="D3667" s="117"/>
    </row>
    <row r="3668" spans="4:4">
      <c r="D3668" s="117"/>
    </row>
    <row r="3669" spans="4:4">
      <c r="D3669" s="117"/>
    </row>
    <row r="3670" spans="4:4">
      <c r="D3670" s="117"/>
    </row>
    <row r="3671" spans="4:4">
      <c r="D3671" s="117"/>
    </row>
    <row r="3672" spans="4:4">
      <c r="D3672" s="117"/>
    </row>
    <row r="3673" spans="4:4">
      <c r="D3673" s="117"/>
    </row>
    <row r="3674" spans="4:4">
      <c r="D3674" s="117"/>
    </row>
    <row r="3675" spans="4:4">
      <c r="D3675" s="117"/>
    </row>
    <row r="3676" spans="4:4">
      <c r="D3676" s="117"/>
    </row>
    <row r="3677" spans="4:4">
      <c r="D3677" s="117"/>
    </row>
    <row r="3678" spans="4:4">
      <c r="D3678" s="117"/>
    </row>
    <row r="3679" spans="4:4">
      <c r="D3679" s="117"/>
    </row>
    <row r="3680" spans="4:4">
      <c r="D3680" s="117"/>
    </row>
    <row r="3681" spans="4:4">
      <c r="D3681" s="117"/>
    </row>
    <row r="3682" spans="4:4">
      <c r="D3682" s="117"/>
    </row>
    <row r="3683" spans="4:4">
      <c r="D3683" s="117"/>
    </row>
    <row r="3684" spans="4:4">
      <c r="D3684" s="117"/>
    </row>
    <row r="3685" spans="4:4">
      <c r="D3685" s="117"/>
    </row>
    <row r="3686" spans="4:4">
      <c r="D3686" s="117"/>
    </row>
    <row r="3687" spans="4:4">
      <c r="D3687" s="117"/>
    </row>
    <row r="3688" spans="4:4">
      <c r="D3688" s="117"/>
    </row>
    <row r="3689" spans="4:4">
      <c r="D3689" s="117"/>
    </row>
    <row r="3690" spans="4:4">
      <c r="D3690" s="117"/>
    </row>
    <row r="3691" spans="4:4">
      <c r="D3691" s="117"/>
    </row>
    <row r="3692" spans="4:4">
      <c r="D3692" s="117"/>
    </row>
    <row r="3693" spans="4:4">
      <c r="D3693" s="117"/>
    </row>
    <row r="3694" spans="4:4">
      <c r="D3694" s="117"/>
    </row>
    <row r="3695" spans="4:4">
      <c r="D3695" s="117"/>
    </row>
    <row r="3696" spans="4:4">
      <c r="D3696" s="117"/>
    </row>
    <row r="3697" spans="4:4">
      <c r="D3697" s="117"/>
    </row>
    <row r="3698" spans="4:4">
      <c r="D3698" s="117"/>
    </row>
    <row r="3699" spans="4:4">
      <c r="D3699" s="117"/>
    </row>
    <row r="3700" spans="4:4">
      <c r="D3700" s="117"/>
    </row>
    <row r="3701" spans="4:4">
      <c r="D3701" s="117"/>
    </row>
    <row r="3702" spans="4:4">
      <c r="D3702" s="117"/>
    </row>
    <row r="3703" spans="4:4">
      <c r="D3703" s="117"/>
    </row>
    <row r="3704" spans="4:4">
      <c r="D3704" s="117"/>
    </row>
    <row r="3705" spans="4:4">
      <c r="D3705" s="117"/>
    </row>
    <row r="3706" spans="4:4">
      <c r="D3706" s="117"/>
    </row>
    <row r="3707" spans="4:4">
      <c r="D3707" s="117"/>
    </row>
    <row r="3708" spans="4:4">
      <c r="D3708" s="117"/>
    </row>
    <row r="3709" spans="4:4">
      <c r="D3709" s="117"/>
    </row>
    <row r="3710" spans="4:4">
      <c r="D3710" s="117"/>
    </row>
    <row r="3711" spans="4:4">
      <c r="D3711" s="117"/>
    </row>
    <row r="3712" spans="4:4">
      <c r="D3712" s="117"/>
    </row>
    <row r="3713" spans="4:4">
      <c r="D3713" s="117"/>
    </row>
    <row r="3714" spans="4:4">
      <c r="D3714" s="117"/>
    </row>
    <row r="3715" spans="4:4">
      <c r="D3715" s="117"/>
    </row>
    <row r="3716" spans="4:4">
      <c r="D3716" s="117"/>
    </row>
    <row r="3717" spans="4:4">
      <c r="D3717" s="117"/>
    </row>
    <row r="3718" spans="4:4">
      <c r="D3718" s="117"/>
    </row>
    <row r="3719" spans="4:4">
      <c r="D3719" s="117"/>
    </row>
    <row r="3720" spans="4:4">
      <c r="D3720" s="117"/>
    </row>
    <row r="3721" spans="4:4">
      <c r="D3721" s="117"/>
    </row>
    <row r="3722" spans="4:4">
      <c r="D3722" s="117"/>
    </row>
    <row r="3723" spans="4:4">
      <c r="D3723" s="117"/>
    </row>
    <row r="3724" spans="4:4">
      <c r="D3724" s="117"/>
    </row>
    <row r="3725" spans="4:4">
      <c r="D3725" s="117"/>
    </row>
    <row r="3726" spans="4:4">
      <c r="D3726" s="117"/>
    </row>
    <row r="3727" spans="4:4">
      <c r="D3727" s="117"/>
    </row>
    <row r="3728" spans="4:4">
      <c r="D3728" s="117"/>
    </row>
    <row r="3729" spans="4:4">
      <c r="D3729" s="117"/>
    </row>
    <row r="3730" spans="4:4">
      <c r="D3730" s="117"/>
    </row>
    <row r="3731" spans="4:4">
      <c r="D3731" s="117"/>
    </row>
    <row r="3732" spans="4:4">
      <c r="D3732" s="117"/>
    </row>
    <row r="3733" spans="4:4">
      <c r="D3733" s="117"/>
    </row>
    <row r="3734" spans="4:4">
      <c r="D3734" s="117"/>
    </row>
    <row r="3735" spans="4:4">
      <c r="D3735" s="117"/>
    </row>
    <row r="3736" spans="4:4">
      <c r="D3736" s="117"/>
    </row>
    <row r="3737" spans="4:4">
      <c r="D3737" s="117"/>
    </row>
    <row r="3738" spans="4:4">
      <c r="D3738" s="117"/>
    </row>
    <row r="3739" spans="4:4">
      <c r="D3739" s="117"/>
    </row>
    <row r="3740" spans="4:4">
      <c r="D3740" s="117"/>
    </row>
    <row r="3741" spans="4:4">
      <c r="D3741" s="117"/>
    </row>
    <row r="3742" spans="4:4">
      <c r="D3742" s="117"/>
    </row>
    <row r="3743" spans="4:4">
      <c r="D3743" s="117"/>
    </row>
    <row r="3744" spans="4:4">
      <c r="D3744" s="117"/>
    </row>
    <row r="3745" spans="4:4">
      <c r="D3745" s="117"/>
    </row>
    <row r="3746" spans="4:4">
      <c r="D3746" s="117"/>
    </row>
    <row r="3747" spans="4:4">
      <c r="D3747" s="117"/>
    </row>
    <row r="3748" spans="4:4">
      <c r="D3748" s="117"/>
    </row>
    <row r="3749" spans="4:4">
      <c r="D3749" s="117"/>
    </row>
    <row r="3750" spans="4:4">
      <c r="D3750" s="117"/>
    </row>
    <row r="3751" spans="4:4">
      <c r="D3751" s="117"/>
    </row>
    <row r="3752" spans="4:4">
      <c r="D3752" s="117"/>
    </row>
    <row r="3753" spans="4:4">
      <c r="D3753" s="117"/>
    </row>
    <row r="3754" spans="4:4">
      <c r="D3754" s="117"/>
    </row>
    <row r="3755" spans="4:4">
      <c r="D3755" s="117"/>
    </row>
    <row r="3756" spans="4:4">
      <c r="D3756" s="117"/>
    </row>
    <row r="3757" spans="4:4">
      <c r="D3757" s="117"/>
    </row>
    <row r="3758" spans="4:4">
      <c r="D3758" s="117"/>
    </row>
    <row r="3759" spans="4:4">
      <c r="D3759" s="117"/>
    </row>
    <row r="3760" spans="4:4">
      <c r="D3760" s="117"/>
    </row>
    <row r="3761" spans="4:4">
      <c r="D3761" s="117"/>
    </row>
    <row r="3762" spans="4:4">
      <c r="D3762" s="117"/>
    </row>
    <row r="3763" spans="4:4">
      <c r="D3763" s="117"/>
    </row>
    <row r="3764" spans="4:4">
      <c r="D3764" s="117"/>
    </row>
    <row r="3765" spans="4:4">
      <c r="D3765" s="117"/>
    </row>
    <row r="3766" spans="4:4">
      <c r="D3766" s="117"/>
    </row>
    <row r="3767" spans="4:4">
      <c r="D3767" s="117"/>
    </row>
    <row r="3768" spans="4:4">
      <c r="D3768" s="117"/>
    </row>
    <row r="3769" spans="4:4">
      <c r="D3769" s="117"/>
    </row>
    <row r="3770" spans="4:4">
      <c r="D3770" s="117"/>
    </row>
    <row r="3771" spans="4:4">
      <c r="D3771" s="117"/>
    </row>
    <row r="3772" spans="4:4">
      <c r="D3772" s="117"/>
    </row>
    <row r="3773" spans="4:4">
      <c r="D3773" s="117"/>
    </row>
    <row r="3774" spans="4:4">
      <c r="D3774" s="117"/>
    </row>
    <row r="3775" spans="4:4">
      <c r="D3775" s="117"/>
    </row>
    <row r="3776" spans="4:4">
      <c r="D3776" s="117"/>
    </row>
    <row r="3777" spans="4:4">
      <c r="D3777" s="117"/>
    </row>
    <row r="3778" spans="4:4">
      <c r="D3778" s="117"/>
    </row>
    <row r="3779" spans="4:4">
      <c r="D3779" s="117"/>
    </row>
    <row r="3780" spans="4:4">
      <c r="D3780" s="117"/>
    </row>
    <row r="3781" spans="4:4">
      <c r="D3781" s="117"/>
    </row>
    <row r="3782" spans="4:4">
      <c r="D3782" s="117"/>
    </row>
    <row r="3783" spans="4:4">
      <c r="D3783" s="117"/>
    </row>
    <row r="3784" spans="4:4">
      <c r="D3784" s="117"/>
    </row>
    <row r="3785" spans="4:4">
      <c r="D3785" s="117"/>
    </row>
    <row r="3786" spans="4:4">
      <c r="D3786" s="117"/>
    </row>
    <row r="3787" spans="4:4">
      <c r="D3787" s="117"/>
    </row>
    <row r="3788" spans="4:4">
      <c r="D3788" s="117"/>
    </row>
    <row r="3789" spans="4:4">
      <c r="D3789" s="117"/>
    </row>
    <row r="3790" spans="4:4">
      <c r="D3790" s="117"/>
    </row>
    <row r="3791" spans="4:4">
      <c r="D3791" s="117"/>
    </row>
    <row r="3792" spans="4:4">
      <c r="D3792" s="117"/>
    </row>
    <row r="3793" spans="4:4">
      <c r="D3793" s="117"/>
    </row>
    <row r="3794" spans="4:4">
      <c r="D3794" s="117"/>
    </row>
    <row r="3795" spans="4:4">
      <c r="D3795" s="117"/>
    </row>
    <row r="3796" spans="4:4">
      <c r="D3796" s="117"/>
    </row>
    <row r="3797" spans="4:4">
      <c r="D3797" s="117"/>
    </row>
    <row r="3798" spans="4:4">
      <c r="D3798" s="117"/>
    </row>
    <row r="3799" spans="4:4">
      <c r="D3799" s="117"/>
    </row>
    <row r="3800" spans="4:4">
      <c r="D3800" s="117"/>
    </row>
    <row r="3801" spans="4:4">
      <c r="D3801" s="117"/>
    </row>
    <row r="3802" spans="4:4">
      <c r="D3802" s="117"/>
    </row>
    <row r="3803" spans="4:4">
      <c r="D3803" s="117"/>
    </row>
    <row r="3804" spans="4:4">
      <c r="D3804" s="117"/>
    </row>
    <row r="3805" spans="4:4">
      <c r="D3805" s="117"/>
    </row>
    <row r="3806" spans="4:4">
      <c r="D3806" s="117"/>
    </row>
    <row r="3807" spans="4:4">
      <c r="D3807" s="117"/>
    </row>
    <row r="3808" spans="4:4">
      <c r="D3808" s="117"/>
    </row>
    <row r="3809" spans="4:4">
      <c r="D3809" s="117"/>
    </row>
    <row r="3810" spans="4:4">
      <c r="D3810" s="117"/>
    </row>
    <row r="3811" spans="4:4">
      <c r="D3811" s="117"/>
    </row>
    <row r="3812" spans="4:4">
      <c r="D3812" s="117"/>
    </row>
    <row r="3813" spans="4:4">
      <c r="D3813" s="117"/>
    </row>
    <row r="3814" spans="4:4">
      <c r="D3814" s="117"/>
    </row>
    <row r="3815" spans="4:4">
      <c r="D3815" s="117"/>
    </row>
    <row r="3816" spans="4:4">
      <c r="D3816" s="117"/>
    </row>
    <row r="3817" spans="4:4">
      <c r="D3817" s="117"/>
    </row>
    <row r="3818" spans="4:4">
      <c r="D3818" s="117"/>
    </row>
    <row r="3819" spans="4:4">
      <c r="D3819" s="117"/>
    </row>
    <row r="3820" spans="4:4">
      <c r="D3820" s="117"/>
    </row>
    <row r="3821" spans="4:4">
      <c r="D3821" s="117"/>
    </row>
    <row r="3822" spans="4:4">
      <c r="D3822" s="117"/>
    </row>
    <row r="3823" spans="4:4">
      <c r="D3823" s="117"/>
    </row>
    <row r="3824" spans="4:4">
      <c r="D3824" s="117"/>
    </row>
    <row r="3825" spans="4:4">
      <c r="D3825" s="117"/>
    </row>
    <row r="3826" spans="4:4">
      <c r="D3826" s="117"/>
    </row>
    <row r="3827" spans="4:4">
      <c r="D3827" s="117"/>
    </row>
    <row r="3828" spans="4:4">
      <c r="D3828" s="117"/>
    </row>
    <row r="3829" spans="4:4">
      <c r="D3829" s="117"/>
    </row>
    <row r="3830" spans="4:4">
      <c r="D3830" s="117"/>
    </row>
    <row r="3831" spans="4:4">
      <c r="D3831" s="117"/>
    </row>
    <row r="3832" spans="4:4">
      <c r="D3832" s="117"/>
    </row>
    <row r="3833" spans="4:4">
      <c r="D3833" s="117"/>
    </row>
    <row r="3834" spans="4:4">
      <c r="D3834" s="117"/>
    </row>
    <row r="3835" spans="4:4">
      <c r="D3835" s="117"/>
    </row>
    <row r="3836" spans="4:4">
      <c r="D3836" s="117"/>
    </row>
    <row r="3837" spans="4:4">
      <c r="D3837" s="117"/>
    </row>
    <row r="3838" spans="4:4">
      <c r="D3838" s="117"/>
    </row>
    <row r="3839" spans="4:4">
      <c r="D3839" s="117"/>
    </row>
    <row r="3840" spans="4:4">
      <c r="D3840" s="117"/>
    </row>
    <row r="3841" spans="4:4">
      <c r="D3841" s="117"/>
    </row>
    <row r="3842" spans="4:4">
      <c r="D3842" s="117"/>
    </row>
    <row r="3843" spans="4:4">
      <c r="D3843" s="117"/>
    </row>
    <row r="3844" spans="4:4">
      <c r="D3844" s="117"/>
    </row>
    <row r="3845" spans="4:4">
      <c r="D3845" s="117"/>
    </row>
    <row r="3846" spans="4:4">
      <c r="D3846" s="117"/>
    </row>
    <row r="3847" spans="4:4">
      <c r="D3847" s="117"/>
    </row>
    <row r="3848" spans="4:4">
      <c r="D3848" s="117"/>
    </row>
    <row r="3849" spans="4:4">
      <c r="D3849" s="117"/>
    </row>
    <row r="3850" spans="4:4">
      <c r="D3850" s="117"/>
    </row>
    <row r="3851" spans="4:4">
      <c r="D3851" s="117"/>
    </row>
    <row r="3852" spans="4:4">
      <c r="D3852" s="117"/>
    </row>
    <row r="3853" spans="4:4">
      <c r="D3853" s="117"/>
    </row>
    <row r="3854" spans="4:4">
      <c r="D3854" s="117"/>
    </row>
    <row r="3855" spans="4:4">
      <c r="D3855" s="117"/>
    </row>
    <row r="3856" spans="4:4">
      <c r="D3856" s="117"/>
    </row>
    <row r="3857" spans="4:4">
      <c r="D3857" s="117"/>
    </row>
    <row r="3858" spans="4:4">
      <c r="D3858" s="117"/>
    </row>
    <row r="3859" spans="4:4">
      <c r="D3859" s="117"/>
    </row>
    <row r="3860" spans="4:4">
      <c r="D3860" s="117"/>
    </row>
    <row r="3861" spans="4:4">
      <c r="D3861" s="117"/>
    </row>
    <row r="3862" spans="4:4">
      <c r="D3862" s="117"/>
    </row>
    <row r="3863" spans="4:4">
      <c r="D3863" s="117"/>
    </row>
    <row r="3864" spans="4:4">
      <c r="D3864" s="117"/>
    </row>
    <row r="3865" spans="4:4">
      <c r="D3865" s="117"/>
    </row>
    <row r="3866" spans="4:4">
      <c r="D3866" s="117"/>
    </row>
    <row r="3867" spans="4:4">
      <c r="D3867" s="117"/>
    </row>
    <row r="3868" spans="4:4">
      <c r="D3868" s="117"/>
    </row>
    <row r="3869" spans="4:4">
      <c r="D3869" s="117"/>
    </row>
    <row r="3870" spans="4:4">
      <c r="D3870" s="117"/>
    </row>
    <row r="3871" spans="4:4">
      <c r="D3871" s="117"/>
    </row>
    <row r="3872" spans="4:4">
      <c r="D3872" s="117"/>
    </row>
    <row r="3873" spans="4:4">
      <c r="D3873" s="117"/>
    </row>
    <row r="3874" spans="4:4">
      <c r="D3874" s="117"/>
    </row>
    <row r="3875" spans="4:4">
      <c r="D3875" s="117"/>
    </row>
    <row r="3876" spans="4:4">
      <c r="D3876" s="117"/>
    </row>
    <row r="3877" spans="4:4">
      <c r="D3877" s="117"/>
    </row>
    <row r="3878" spans="4:4">
      <c r="D3878" s="117"/>
    </row>
    <row r="3879" spans="4:4">
      <c r="D3879" s="117"/>
    </row>
    <row r="3880" spans="4:4">
      <c r="D3880" s="117"/>
    </row>
    <row r="3881" spans="4:4">
      <c r="D3881" s="117"/>
    </row>
    <row r="3882" spans="4:4">
      <c r="D3882" s="117"/>
    </row>
    <row r="3883" spans="4:4">
      <c r="D3883" s="117"/>
    </row>
    <row r="3884" spans="4:4">
      <c r="D3884" s="117"/>
    </row>
    <row r="3885" spans="4:4">
      <c r="D3885" s="117"/>
    </row>
    <row r="3886" spans="4:4">
      <c r="D3886" s="117"/>
    </row>
    <row r="3887" spans="4:4">
      <c r="D3887" s="117"/>
    </row>
    <row r="3888" spans="4:4">
      <c r="D3888" s="117"/>
    </row>
    <row r="3889" spans="4:4">
      <c r="D3889" s="117"/>
    </row>
    <row r="3890" spans="4:4">
      <c r="D3890" s="117"/>
    </row>
    <row r="3891" spans="4:4">
      <c r="D3891" s="117"/>
    </row>
    <row r="3892" spans="4:4">
      <c r="D3892" s="117"/>
    </row>
    <row r="3893" spans="4:4">
      <c r="D3893" s="117"/>
    </row>
    <row r="3894" spans="4:4">
      <c r="D3894" s="117"/>
    </row>
    <row r="3895" spans="4:4">
      <c r="D3895" s="117"/>
    </row>
    <row r="3896" spans="4:4">
      <c r="D3896" s="117"/>
    </row>
    <row r="3897" spans="4:4">
      <c r="D3897" s="117"/>
    </row>
    <row r="3898" spans="4:4">
      <c r="D3898" s="117"/>
    </row>
    <row r="3899" spans="4:4">
      <c r="D3899" s="117"/>
    </row>
    <row r="3900" spans="4:4">
      <c r="D3900" s="117"/>
    </row>
    <row r="3901" spans="4:4">
      <c r="D3901" s="117"/>
    </row>
    <row r="3902" spans="4:4">
      <c r="D3902" s="117"/>
    </row>
    <row r="3903" spans="4:4">
      <c r="D3903" s="117"/>
    </row>
    <row r="3904" spans="4:4">
      <c r="D3904" s="117"/>
    </row>
    <row r="3905" spans="4:4">
      <c r="D3905" s="117"/>
    </row>
    <row r="3906" spans="4:4">
      <c r="D3906" s="117"/>
    </row>
    <row r="3907" spans="4:4">
      <c r="D3907" s="117"/>
    </row>
    <row r="3908" spans="4:4">
      <c r="D3908" s="117"/>
    </row>
    <row r="3909" spans="4:4">
      <c r="D3909" s="117"/>
    </row>
    <row r="3910" spans="4:4">
      <c r="D3910" s="117"/>
    </row>
    <row r="3911" spans="4:4">
      <c r="D3911" s="117"/>
    </row>
    <row r="3912" spans="4:4">
      <c r="D3912" s="117"/>
    </row>
    <row r="3913" spans="4:4">
      <c r="D3913" s="117"/>
    </row>
    <row r="3914" spans="4:4">
      <c r="D3914" s="117"/>
    </row>
    <row r="3915" spans="4:4">
      <c r="D3915" s="117"/>
    </row>
    <row r="3916" spans="4:4">
      <c r="D3916" s="117"/>
    </row>
    <row r="3917" spans="4:4">
      <c r="D3917" s="117"/>
    </row>
    <row r="3918" spans="4:4">
      <c r="D3918" s="117"/>
    </row>
    <row r="3919" spans="4:4">
      <c r="D3919" s="117"/>
    </row>
    <row r="3920" spans="4:4">
      <c r="D3920" s="117"/>
    </row>
    <row r="3921" spans="4:4">
      <c r="D3921" s="117"/>
    </row>
    <row r="3922" spans="4:4">
      <c r="D3922" s="117"/>
    </row>
    <row r="3923" spans="4:4">
      <c r="D3923" s="117"/>
    </row>
    <row r="3924" spans="4:4">
      <c r="D3924" s="117"/>
    </row>
    <row r="3925" spans="4:4">
      <c r="D3925" s="117"/>
    </row>
    <row r="3926" spans="4:4">
      <c r="D3926" s="117"/>
    </row>
    <row r="3927" spans="4:4">
      <c r="D3927" s="117"/>
    </row>
    <row r="3928" spans="4:4">
      <c r="D3928" s="117"/>
    </row>
    <row r="3929" spans="4:4">
      <c r="D3929" s="117"/>
    </row>
    <row r="3930" spans="4:4">
      <c r="D3930" s="117"/>
    </row>
    <row r="3931" spans="4:4">
      <c r="D3931" s="117"/>
    </row>
    <row r="3932" spans="4:4">
      <c r="D3932" s="117"/>
    </row>
    <row r="3933" spans="4:4">
      <c r="D3933" s="117"/>
    </row>
    <row r="3934" spans="4:4">
      <c r="D3934" s="117"/>
    </row>
    <row r="3935" spans="4:4">
      <c r="D3935" s="117"/>
    </row>
    <row r="3936" spans="4:4">
      <c r="D3936" s="117"/>
    </row>
    <row r="3937" spans="4:4">
      <c r="D3937" s="117"/>
    </row>
    <row r="3938" spans="4:4">
      <c r="D3938" s="117"/>
    </row>
    <row r="3939" spans="4:4">
      <c r="D3939" s="117"/>
    </row>
    <row r="3940" spans="4:4">
      <c r="D3940" s="117"/>
    </row>
    <row r="3941" spans="4:4">
      <c r="D3941" s="117"/>
    </row>
    <row r="3942" spans="4:4">
      <c r="D3942" s="117"/>
    </row>
    <row r="3943" spans="4:4">
      <c r="D3943" s="117"/>
    </row>
    <row r="3944" spans="4:4">
      <c r="D3944" s="117"/>
    </row>
    <row r="3945" spans="4:4">
      <c r="D3945" s="117"/>
    </row>
    <row r="3946" spans="4:4">
      <c r="D3946" s="117"/>
    </row>
    <row r="3947" spans="4:4">
      <c r="D3947" s="117"/>
    </row>
    <row r="3948" spans="4:4">
      <c r="D3948" s="117"/>
    </row>
    <row r="3949" spans="4:4">
      <c r="D3949" s="117"/>
    </row>
    <row r="3950" spans="4:4">
      <c r="D3950" s="117"/>
    </row>
    <row r="3951" spans="4:4">
      <c r="D3951" s="117"/>
    </row>
    <row r="3952" spans="4:4">
      <c r="D3952" s="117"/>
    </row>
    <row r="3953" spans="4:4">
      <c r="D3953" s="117"/>
    </row>
    <row r="3954" spans="4:4">
      <c r="D3954" s="117"/>
    </row>
    <row r="3955" spans="4:4">
      <c r="D3955" s="117"/>
    </row>
    <row r="3956" spans="4:4">
      <c r="D3956" s="117"/>
    </row>
    <row r="3957" spans="4:4">
      <c r="D3957" s="117"/>
    </row>
    <row r="3958" spans="4:4">
      <c r="D3958" s="117"/>
    </row>
    <row r="3959" spans="4:4">
      <c r="D3959" s="117"/>
    </row>
    <row r="3960" spans="4:4">
      <c r="D3960" s="117"/>
    </row>
    <row r="3961" spans="4:4">
      <c r="D3961" s="117"/>
    </row>
    <row r="3962" spans="4:4">
      <c r="D3962" s="117"/>
    </row>
    <row r="3963" spans="4:4">
      <c r="D3963" s="117"/>
    </row>
    <row r="3964" spans="4:4">
      <c r="D3964" s="117"/>
    </row>
    <row r="3965" spans="4:4">
      <c r="D3965" s="117"/>
    </row>
    <row r="3966" spans="4:4">
      <c r="D3966" s="117"/>
    </row>
    <row r="3967" spans="4:4">
      <c r="D3967" s="117"/>
    </row>
    <row r="3968" spans="4:4">
      <c r="D3968" s="117"/>
    </row>
    <row r="3969" spans="4:4">
      <c r="D3969" s="117"/>
    </row>
    <row r="3970" spans="4:4">
      <c r="D3970" s="117"/>
    </row>
    <row r="3971" spans="4:4">
      <c r="D3971" s="117"/>
    </row>
    <row r="3972" spans="4:4">
      <c r="D3972" s="117"/>
    </row>
    <row r="3973" spans="4:4">
      <c r="D3973" s="117"/>
    </row>
    <row r="3974" spans="4:4">
      <c r="D3974" s="117"/>
    </row>
    <row r="3975" spans="4:4">
      <c r="D3975" s="117"/>
    </row>
    <row r="3976" spans="4:4">
      <c r="D3976" s="117"/>
    </row>
    <row r="3977" spans="4:4">
      <c r="D3977" s="117"/>
    </row>
    <row r="3978" spans="4:4">
      <c r="D3978" s="117"/>
    </row>
    <row r="3979" spans="4:4">
      <c r="D3979" s="117"/>
    </row>
    <row r="3980" spans="4:4">
      <c r="D3980" s="117"/>
    </row>
    <row r="3981" spans="4:4">
      <c r="D3981" s="117"/>
    </row>
    <row r="3982" spans="4:4">
      <c r="D3982" s="117"/>
    </row>
    <row r="3983" spans="4:4">
      <c r="D3983" s="117"/>
    </row>
    <row r="3984" spans="4:4">
      <c r="D3984" s="117"/>
    </row>
    <row r="3985" spans="4:4">
      <c r="D3985" s="117"/>
    </row>
    <row r="3986" spans="4:4">
      <c r="D3986" s="117"/>
    </row>
    <row r="3987" spans="4:4">
      <c r="D3987" s="117"/>
    </row>
    <row r="3988" spans="4:4">
      <c r="D3988" s="117"/>
    </row>
    <row r="3989" spans="4:4">
      <c r="D3989" s="117"/>
    </row>
    <row r="3990" spans="4:4">
      <c r="D3990" s="117"/>
    </row>
    <row r="3991" spans="4:4">
      <c r="D3991" s="117"/>
    </row>
    <row r="3992" spans="4:4">
      <c r="D3992" s="117"/>
    </row>
    <row r="3993" spans="4:4">
      <c r="D3993" s="117"/>
    </row>
    <row r="3994" spans="4:4">
      <c r="D3994" s="117"/>
    </row>
    <row r="3995" spans="4:4">
      <c r="D3995" s="117"/>
    </row>
    <row r="3996" spans="4:4">
      <c r="D3996" s="117"/>
    </row>
    <row r="3997" spans="4:4">
      <c r="D3997" s="117"/>
    </row>
    <row r="3998" spans="4:4">
      <c r="D3998" s="117"/>
    </row>
    <row r="3999" spans="4:4">
      <c r="D3999" s="117"/>
    </row>
    <row r="4000" spans="4:4">
      <c r="D4000" s="117"/>
    </row>
    <row r="4001" spans="4:4">
      <c r="D4001" s="117"/>
    </row>
    <row r="4002" spans="4:4">
      <c r="D4002" s="117"/>
    </row>
    <row r="4003" spans="4:4">
      <c r="D4003" s="117"/>
    </row>
    <row r="4004" spans="4:4">
      <c r="D4004" s="117"/>
    </row>
    <row r="4005" spans="4:4">
      <c r="D4005" s="117"/>
    </row>
    <row r="4006" spans="4:4">
      <c r="D4006" s="117"/>
    </row>
    <row r="4007" spans="4:4">
      <c r="D4007" s="117"/>
    </row>
    <row r="4008" spans="4:4">
      <c r="D4008" s="117"/>
    </row>
    <row r="4009" spans="4:4">
      <c r="D4009" s="117"/>
    </row>
    <row r="4010" spans="4:4">
      <c r="D4010" s="117"/>
    </row>
    <row r="4011" spans="4:4">
      <c r="D4011" s="117"/>
    </row>
    <row r="4012" spans="4:4">
      <c r="D4012" s="117"/>
    </row>
    <row r="4013" spans="4:4">
      <c r="D4013" s="117"/>
    </row>
    <row r="4014" spans="4:4">
      <c r="D4014" s="117"/>
    </row>
    <row r="4015" spans="4:4">
      <c r="D4015" s="117"/>
    </row>
    <row r="4016" spans="4:4">
      <c r="D4016" s="117"/>
    </row>
    <row r="4017" spans="4:4">
      <c r="D4017" s="117"/>
    </row>
    <row r="4018" spans="4:4">
      <c r="D4018" s="117"/>
    </row>
    <row r="4019" spans="4:4">
      <c r="D4019" s="117"/>
    </row>
    <row r="4020" spans="4:4">
      <c r="D4020" s="117"/>
    </row>
    <row r="4021" spans="4:4">
      <c r="D4021" s="117"/>
    </row>
    <row r="4022" spans="4:4">
      <c r="D4022" s="117"/>
    </row>
    <row r="4023" spans="4:4">
      <c r="D4023" s="117"/>
    </row>
    <row r="4024" spans="4:4">
      <c r="D4024" s="117"/>
    </row>
    <row r="4025" spans="4:4">
      <c r="D4025" s="117"/>
    </row>
    <row r="4026" spans="4:4">
      <c r="D4026" s="117"/>
    </row>
    <row r="4027" spans="4:4">
      <c r="D4027" s="117"/>
    </row>
    <row r="4028" spans="4:4">
      <c r="D4028" s="117"/>
    </row>
    <row r="4029" spans="4:4">
      <c r="D4029" s="117"/>
    </row>
    <row r="4030" spans="4:4">
      <c r="D4030" s="117"/>
    </row>
    <row r="4031" spans="4:4">
      <c r="D4031" s="117"/>
    </row>
    <row r="4032" spans="4:4">
      <c r="D4032" s="117"/>
    </row>
    <row r="4033" spans="4:4">
      <c r="D4033" s="117"/>
    </row>
    <row r="4034" spans="4:4">
      <c r="D4034" s="117"/>
    </row>
    <row r="4035" spans="4:4">
      <c r="D4035" s="117"/>
    </row>
    <row r="4036" spans="4:4">
      <c r="D4036" s="117"/>
    </row>
    <row r="4037" spans="4:4">
      <c r="D4037" s="117"/>
    </row>
    <row r="4038" spans="4:4">
      <c r="D4038" s="117"/>
    </row>
    <row r="4039" spans="4:4">
      <c r="D4039" s="117"/>
    </row>
    <row r="4040" spans="4:4">
      <c r="D4040" s="117"/>
    </row>
    <row r="4041" spans="4:4">
      <c r="D4041" s="117"/>
    </row>
    <row r="4042" spans="4:4">
      <c r="D4042" s="117"/>
    </row>
    <row r="4043" spans="4:4">
      <c r="D4043" s="117"/>
    </row>
    <row r="4044" spans="4:4">
      <c r="D4044" s="117"/>
    </row>
    <row r="4045" spans="4:4">
      <c r="D4045" s="117"/>
    </row>
    <row r="4046" spans="4:4">
      <c r="D4046" s="117"/>
    </row>
    <row r="4047" spans="4:4">
      <c r="D4047" s="117"/>
    </row>
    <row r="4048" spans="4:4">
      <c r="D4048" s="117"/>
    </row>
    <row r="4049" spans="4:4">
      <c r="D4049" s="117"/>
    </row>
    <row r="4050" spans="4:4">
      <c r="D4050" s="117"/>
    </row>
    <row r="4051" spans="4:4">
      <c r="D4051" s="117"/>
    </row>
    <row r="4052" spans="4:4">
      <c r="D4052" s="117"/>
    </row>
    <row r="4053" spans="4:4">
      <c r="D4053" s="117"/>
    </row>
    <row r="4054" spans="4:4">
      <c r="D4054" s="117"/>
    </row>
    <row r="4055" spans="4:4">
      <c r="D4055" s="117"/>
    </row>
    <row r="4056" spans="4:4">
      <c r="D4056" s="117"/>
    </row>
    <row r="4057" spans="4:4">
      <c r="D4057" s="117"/>
    </row>
    <row r="4058" spans="4:4">
      <c r="D4058" s="117"/>
    </row>
    <row r="4059" spans="4:4">
      <c r="D4059" s="117"/>
    </row>
    <row r="4060" spans="4:4">
      <c r="D4060" s="117"/>
    </row>
    <row r="4061" spans="4:4">
      <c r="D4061" s="117"/>
    </row>
    <row r="4062" spans="4:4">
      <c r="D4062" s="117"/>
    </row>
    <row r="4063" spans="4:4">
      <c r="D4063" s="117"/>
    </row>
    <row r="4064" spans="4:4">
      <c r="D4064" s="117"/>
    </row>
    <row r="4065" spans="4:4">
      <c r="D4065" s="117"/>
    </row>
    <row r="4066" spans="4:4">
      <c r="D4066" s="117"/>
    </row>
    <row r="4067" spans="4:4">
      <c r="D4067" s="117"/>
    </row>
    <row r="4068" spans="4:4">
      <c r="D4068" s="117"/>
    </row>
    <row r="4069" spans="4:4">
      <c r="D4069" s="117"/>
    </row>
    <row r="4070" spans="4:4">
      <c r="D4070" s="117"/>
    </row>
    <row r="4071" spans="4:4">
      <c r="D4071" s="117"/>
    </row>
    <row r="4072" spans="4:4">
      <c r="D4072" s="117"/>
    </row>
    <row r="4073" spans="4:4">
      <c r="D4073" s="117"/>
    </row>
    <row r="4074" spans="4:4">
      <c r="D4074" s="117"/>
    </row>
    <row r="4075" spans="4:4">
      <c r="D4075" s="117"/>
    </row>
    <row r="4076" spans="4:4">
      <c r="D4076" s="117"/>
    </row>
    <row r="4077" spans="4:4">
      <c r="D4077" s="117"/>
    </row>
    <row r="4078" spans="4:4">
      <c r="D4078" s="117"/>
    </row>
    <row r="4079" spans="4:4">
      <c r="D4079" s="117"/>
    </row>
    <row r="4080" spans="4:4">
      <c r="D4080" s="117"/>
    </row>
    <row r="4081" spans="4:4">
      <c r="D4081" s="117"/>
    </row>
    <row r="4082" spans="4:4">
      <c r="D4082" s="117"/>
    </row>
    <row r="4083" spans="4:4">
      <c r="D4083" s="117"/>
    </row>
    <row r="4084" spans="4:4">
      <c r="D4084" s="117"/>
    </row>
    <row r="4085" spans="4:4">
      <c r="D4085" s="117"/>
    </row>
    <row r="4086" spans="4:4">
      <c r="D4086" s="117"/>
    </row>
    <row r="4087" spans="4:4">
      <c r="D4087" s="117"/>
    </row>
    <row r="4088" spans="4:4">
      <c r="D4088" s="117"/>
    </row>
    <row r="4089" spans="4:4">
      <c r="D4089" s="117"/>
    </row>
    <row r="4090" spans="4:4">
      <c r="D4090" s="117"/>
    </row>
    <row r="4091" spans="4:4">
      <c r="D4091" s="117"/>
    </row>
    <row r="4092" spans="4:4">
      <c r="D4092" s="117"/>
    </row>
    <row r="4093" spans="4:4">
      <c r="D4093" s="117"/>
    </row>
    <row r="4094" spans="4:4">
      <c r="D4094" s="117"/>
    </row>
    <row r="4095" spans="4:4">
      <c r="D4095" s="117"/>
    </row>
    <row r="4096" spans="4:4">
      <c r="D4096" s="117"/>
    </row>
    <row r="4097" spans="4:4">
      <c r="D4097" s="117"/>
    </row>
    <row r="4098" spans="4:4">
      <c r="D4098" s="117"/>
    </row>
    <row r="4099" spans="4:4">
      <c r="D4099" s="117"/>
    </row>
    <row r="4100" spans="4:4">
      <c r="D4100" s="117"/>
    </row>
    <row r="4101" spans="4:4">
      <c r="D4101" s="117"/>
    </row>
    <row r="4102" spans="4:4">
      <c r="D4102" s="117"/>
    </row>
    <row r="4103" spans="4:4">
      <c r="D4103" s="117"/>
    </row>
    <row r="4104" spans="4:4">
      <c r="D4104" s="117"/>
    </row>
    <row r="4105" spans="4:4">
      <c r="D4105" s="117"/>
    </row>
    <row r="4106" spans="4:4">
      <c r="D4106" s="117"/>
    </row>
    <row r="4107" spans="4:4">
      <c r="D4107" s="117"/>
    </row>
    <row r="4108" spans="4:4">
      <c r="D4108" s="117"/>
    </row>
    <row r="4109" spans="4:4">
      <c r="D4109" s="117"/>
    </row>
    <row r="4110" spans="4:4">
      <c r="D4110" s="117"/>
    </row>
    <row r="4111" spans="4:4">
      <c r="D4111" s="117"/>
    </row>
    <row r="4112" spans="4:4">
      <c r="D4112" s="117"/>
    </row>
    <row r="4113" spans="4:4">
      <c r="D4113" s="117"/>
    </row>
    <row r="4114" spans="4:4">
      <c r="D4114" s="117"/>
    </row>
    <row r="4115" spans="4:4">
      <c r="D4115" s="117"/>
    </row>
    <row r="4116" spans="4:4">
      <c r="D4116" s="117"/>
    </row>
    <row r="4117" spans="4:4">
      <c r="D4117" s="117"/>
    </row>
    <row r="4118" spans="4:4">
      <c r="D4118" s="117"/>
    </row>
    <row r="4119" spans="4:4">
      <c r="D4119" s="117"/>
    </row>
    <row r="4120" spans="4:4">
      <c r="D4120" s="117"/>
    </row>
    <row r="4121" spans="4:4">
      <c r="D4121" s="117"/>
    </row>
    <row r="4122" spans="4:4">
      <c r="D4122" s="117"/>
    </row>
    <row r="4123" spans="4:4">
      <c r="D4123" s="117"/>
    </row>
    <row r="4124" spans="4:4">
      <c r="D4124" s="117"/>
    </row>
    <row r="4125" spans="4:4">
      <c r="D4125" s="117"/>
    </row>
    <row r="4126" spans="4:4">
      <c r="D4126" s="117"/>
    </row>
    <row r="4127" spans="4:4">
      <c r="D4127" s="117"/>
    </row>
    <row r="4128" spans="4:4">
      <c r="D4128" s="117"/>
    </row>
    <row r="4129" spans="4:4">
      <c r="D4129" s="117"/>
    </row>
    <row r="4130" spans="4:4">
      <c r="D4130" s="117"/>
    </row>
    <row r="4131" spans="4:4">
      <c r="D4131" s="117"/>
    </row>
    <row r="4132" spans="4:4">
      <c r="D4132" s="117"/>
    </row>
    <row r="4133" spans="4:4">
      <c r="D4133" s="117"/>
    </row>
    <row r="4134" spans="4:4">
      <c r="D4134" s="117"/>
    </row>
    <row r="4135" spans="4:4">
      <c r="D4135" s="117"/>
    </row>
    <row r="4136" spans="4:4">
      <c r="D4136" s="117"/>
    </row>
    <row r="4137" spans="4:4">
      <c r="D4137" s="117"/>
    </row>
    <row r="4138" spans="4:4">
      <c r="D4138" s="117"/>
    </row>
    <row r="4139" spans="4:4">
      <c r="D4139" s="117"/>
    </row>
    <row r="4140" spans="4:4">
      <c r="D4140" s="117"/>
    </row>
    <row r="4141" spans="4:4">
      <c r="D4141" s="117"/>
    </row>
    <row r="4142" spans="4:4">
      <c r="D4142" s="117"/>
    </row>
    <row r="4143" spans="4:4">
      <c r="D4143" s="117"/>
    </row>
    <row r="4144" spans="4:4">
      <c r="D4144" s="117"/>
    </row>
    <row r="4145" spans="4:4">
      <c r="D4145" s="117"/>
    </row>
    <row r="4146" spans="4:4">
      <c r="D4146" s="117"/>
    </row>
    <row r="4147" spans="4:4">
      <c r="D4147" s="117"/>
    </row>
    <row r="4148" spans="4:4">
      <c r="D4148" s="117"/>
    </row>
    <row r="4149" spans="4:4">
      <c r="D4149" s="117"/>
    </row>
    <row r="4150" spans="4:4">
      <c r="D4150" s="117"/>
    </row>
    <row r="4151" spans="4:4">
      <c r="D4151" s="117"/>
    </row>
    <row r="4152" spans="4:4">
      <c r="D4152" s="117"/>
    </row>
    <row r="4153" spans="4:4">
      <c r="D4153" s="117"/>
    </row>
    <row r="4154" spans="4:4">
      <c r="D4154" s="117"/>
    </row>
    <row r="4155" spans="4:4">
      <c r="D4155" s="117"/>
    </row>
    <row r="4156" spans="4:4">
      <c r="D4156" s="117"/>
    </row>
    <row r="4157" spans="4:4">
      <c r="D4157" s="117"/>
    </row>
    <row r="4158" spans="4:4">
      <c r="D4158" s="117"/>
    </row>
    <row r="4159" spans="4:4">
      <c r="D4159" s="117"/>
    </row>
    <row r="4160" spans="4:4">
      <c r="D4160" s="117"/>
    </row>
    <row r="4161" spans="4:4">
      <c r="D4161" s="117"/>
    </row>
    <row r="4162" spans="4:4">
      <c r="D4162" s="117"/>
    </row>
    <row r="4163" spans="4:4">
      <c r="D4163" s="117"/>
    </row>
    <row r="4164" spans="4:4">
      <c r="D4164" s="117"/>
    </row>
    <row r="4165" spans="4:4">
      <c r="D4165" s="117"/>
    </row>
    <row r="4166" spans="4:4">
      <c r="D4166" s="117"/>
    </row>
    <row r="4167" spans="4:4">
      <c r="D4167" s="117"/>
    </row>
    <row r="4168" spans="4:4">
      <c r="D4168" s="117"/>
    </row>
    <row r="4169" spans="4:4">
      <c r="D4169" s="117"/>
    </row>
    <row r="4170" spans="4:4">
      <c r="D4170" s="117"/>
    </row>
    <row r="4171" spans="4:4">
      <c r="D4171" s="117"/>
    </row>
    <row r="4172" spans="4:4">
      <c r="D4172" s="117"/>
    </row>
    <row r="4173" spans="4:4">
      <c r="D4173" s="117"/>
    </row>
    <row r="4174" spans="4:4">
      <c r="D4174" s="117"/>
    </row>
    <row r="4175" spans="4:4">
      <c r="D4175" s="117"/>
    </row>
    <row r="4176" spans="4:4">
      <c r="D4176" s="117"/>
    </row>
    <row r="4177" spans="4:4">
      <c r="D4177" s="117"/>
    </row>
    <row r="4178" spans="4:4">
      <c r="D4178" s="117"/>
    </row>
    <row r="4179" spans="4:4">
      <c r="D4179" s="117"/>
    </row>
    <row r="4180" spans="4:4">
      <c r="D4180" s="117"/>
    </row>
    <row r="4181" spans="4:4">
      <c r="D4181" s="117"/>
    </row>
    <row r="4182" spans="4:4">
      <c r="D4182" s="117"/>
    </row>
    <row r="4183" spans="4:4">
      <c r="D4183" s="117"/>
    </row>
    <row r="4184" spans="4:4">
      <c r="D4184" s="117"/>
    </row>
    <row r="4185" spans="4:4">
      <c r="D4185" s="117"/>
    </row>
    <row r="4186" spans="4:4">
      <c r="D4186" s="117"/>
    </row>
    <row r="4187" spans="4:4">
      <c r="D4187" s="117"/>
    </row>
    <row r="4188" spans="4:4">
      <c r="D4188" s="117"/>
    </row>
    <row r="4189" spans="4:4">
      <c r="D4189" s="117"/>
    </row>
    <row r="4190" spans="4:4">
      <c r="D4190" s="117"/>
    </row>
    <row r="4191" spans="4:4">
      <c r="D4191" s="117"/>
    </row>
    <row r="4192" spans="4:4">
      <c r="D4192" s="117"/>
    </row>
    <row r="4193" spans="4:4">
      <c r="D4193" s="117"/>
    </row>
    <row r="4194" spans="4:4">
      <c r="D4194" s="117"/>
    </row>
    <row r="4195" spans="4:4">
      <c r="D4195" s="117"/>
    </row>
    <row r="4196" spans="4:4">
      <c r="D4196" s="117"/>
    </row>
    <row r="4197" spans="4:4">
      <c r="D4197" s="117"/>
    </row>
    <row r="4198" spans="4:4">
      <c r="D4198" s="117"/>
    </row>
    <row r="4199" spans="4:4">
      <c r="D4199" s="117"/>
    </row>
    <row r="4200" spans="4:4">
      <c r="D4200" s="117"/>
    </row>
    <row r="4201" spans="4:4">
      <c r="D4201" s="117"/>
    </row>
    <row r="4202" spans="4:4">
      <c r="D4202" s="117"/>
    </row>
    <row r="4203" spans="4:4">
      <c r="D4203" s="117"/>
    </row>
    <row r="4204" spans="4:4">
      <c r="D4204" s="117"/>
    </row>
    <row r="4205" spans="4:4">
      <c r="D4205" s="117"/>
    </row>
    <row r="4206" spans="4:4">
      <c r="D4206" s="117"/>
    </row>
    <row r="4207" spans="4:4">
      <c r="D4207" s="117"/>
    </row>
    <row r="4208" spans="4:4">
      <c r="D4208" s="117"/>
    </row>
    <row r="4209" spans="4:4">
      <c r="D4209" s="117"/>
    </row>
    <row r="4210" spans="4:4">
      <c r="D4210" s="117"/>
    </row>
    <row r="4211" spans="4:4">
      <c r="D4211" s="117"/>
    </row>
    <row r="4212" spans="4:4">
      <c r="D4212" s="117"/>
    </row>
    <row r="4213" spans="4:4">
      <c r="D4213" s="117"/>
    </row>
    <row r="4214" spans="4:4">
      <c r="D4214" s="117"/>
    </row>
    <row r="4215" spans="4:4">
      <c r="D4215" s="117"/>
    </row>
    <row r="4216" spans="4:4">
      <c r="D4216" s="117"/>
    </row>
    <row r="4217" spans="4:4">
      <c r="D4217" s="117"/>
    </row>
    <row r="4218" spans="4:4">
      <c r="D4218" s="117"/>
    </row>
    <row r="4219" spans="4:4">
      <c r="D4219" s="117"/>
    </row>
    <row r="4220" spans="4:4">
      <c r="D4220" s="117"/>
    </row>
    <row r="4221" spans="4:4">
      <c r="D4221" s="117"/>
    </row>
    <row r="4222" spans="4:4">
      <c r="D4222" s="117"/>
    </row>
    <row r="4223" spans="4:4">
      <c r="D4223" s="117"/>
    </row>
    <row r="4224" spans="4:4">
      <c r="D4224" s="117"/>
    </row>
    <row r="4225" spans="4:4">
      <c r="D4225" s="117"/>
    </row>
    <row r="4226" spans="4:4">
      <c r="D4226" s="117"/>
    </row>
    <row r="4227" spans="4:4">
      <c r="D4227" s="117"/>
    </row>
    <row r="4228" spans="4:4">
      <c r="D4228" s="117"/>
    </row>
    <row r="4229" spans="4:4">
      <c r="D4229" s="117"/>
    </row>
    <row r="4230" spans="4:4">
      <c r="D4230" s="117"/>
    </row>
    <row r="4231" spans="4:4">
      <c r="D4231" s="117"/>
    </row>
    <row r="4232" spans="4:4">
      <c r="D4232" s="117"/>
    </row>
    <row r="4233" spans="4:4">
      <c r="D4233" s="117"/>
    </row>
    <row r="4234" spans="4:4">
      <c r="D4234" s="117"/>
    </row>
    <row r="4235" spans="4:4">
      <c r="D4235" s="117"/>
    </row>
    <row r="4236" spans="4:4">
      <c r="D4236" s="117"/>
    </row>
    <row r="4237" spans="4:4">
      <c r="D4237" s="117"/>
    </row>
    <row r="4238" spans="4:4">
      <c r="D4238" s="117"/>
    </row>
    <row r="4239" spans="4:4">
      <c r="D4239" s="117"/>
    </row>
    <row r="4240" spans="4:4">
      <c r="D4240" s="117"/>
    </row>
    <row r="4241" spans="4:4">
      <c r="D4241" s="117"/>
    </row>
    <row r="4242" spans="4:4">
      <c r="D4242" s="117"/>
    </row>
    <row r="4243" spans="4:4">
      <c r="D4243" s="117"/>
    </row>
    <row r="4244" spans="4:4">
      <c r="D4244" s="117"/>
    </row>
    <row r="4245" spans="4:4">
      <c r="D4245" s="117"/>
    </row>
    <row r="4246" spans="4:4">
      <c r="D4246" s="117"/>
    </row>
    <row r="4247" spans="4:4">
      <c r="D4247" s="117"/>
    </row>
    <row r="4248" spans="4:4">
      <c r="D4248" s="117"/>
    </row>
    <row r="4249" spans="4:4">
      <c r="D4249" s="117"/>
    </row>
    <row r="4250" spans="4:4">
      <c r="D4250" s="117"/>
    </row>
    <row r="4251" spans="4:4">
      <c r="D4251" s="117"/>
    </row>
    <row r="4252" spans="4:4">
      <c r="D4252" s="117"/>
    </row>
    <row r="4253" spans="4:4">
      <c r="D4253" s="117"/>
    </row>
    <row r="4254" spans="4:4">
      <c r="D4254" s="117"/>
    </row>
    <row r="4255" spans="4:4">
      <c r="D4255" s="117"/>
    </row>
    <row r="4256" spans="4:4">
      <c r="D4256" s="117"/>
    </row>
    <row r="4257" spans="4:4">
      <c r="D4257" s="117"/>
    </row>
    <row r="4258" spans="4:4">
      <c r="D4258" s="117"/>
    </row>
    <row r="4259" spans="4:4">
      <c r="D4259" s="117"/>
    </row>
    <row r="4260" spans="4:4">
      <c r="D4260" s="117"/>
    </row>
    <row r="4261" spans="4:4">
      <c r="D4261" s="117"/>
    </row>
    <row r="4262" spans="4:4">
      <c r="D4262" s="117"/>
    </row>
    <row r="4263" spans="4:4">
      <c r="D4263" s="117"/>
    </row>
    <row r="4264" spans="4:4">
      <c r="D4264" s="117"/>
    </row>
    <row r="4265" spans="4:4">
      <c r="D4265" s="117"/>
    </row>
    <row r="4266" spans="4:4">
      <c r="D4266" s="117"/>
    </row>
    <row r="4267" spans="4:4">
      <c r="D4267" s="117"/>
    </row>
    <row r="4268" spans="4:4">
      <c r="D4268" s="117"/>
    </row>
    <row r="4269" spans="4:4">
      <c r="D4269" s="117"/>
    </row>
    <row r="4270" spans="4:4">
      <c r="D4270" s="117"/>
    </row>
    <row r="4271" spans="4:4">
      <c r="D4271" s="117"/>
    </row>
    <row r="4272" spans="4:4">
      <c r="D4272" s="117"/>
    </row>
    <row r="4273" spans="4:4">
      <c r="D4273" s="117"/>
    </row>
    <row r="4274" spans="4:4">
      <c r="D4274" s="117"/>
    </row>
    <row r="4275" spans="4:4">
      <c r="D4275" s="117"/>
    </row>
    <row r="4276" spans="4:4">
      <c r="D4276" s="117"/>
    </row>
    <row r="4277" spans="4:4">
      <c r="D4277" s="117"/>
    </row>
    <row r="4278" spans="4:4">
      <c r="D4278" s="117"/>
    </row>
    <row r="4279" spans="4:4">
      <c r="D4279" s="117"/>
    </row>
    <row r="4280" spans="4:4">
      <c r="D4280" s="117"/>
    </row>
    <row r="4281" spans="4:4">
      <c r="D4281" s="117"/>
    </row>
    <row r="4282" spans="4:4">
      <c r="D4282" s="117"/>
    </row>
    <row r="4283" spans="4:4">
      <c r="D4283" s="117"/>
    </row>
    <row r="4284" spans="4:4">
      <c r="D4284" s="117"/>
    </row>
    <row r="4285" spans="4:4">
      <c r="D4285" s="117"/>
    </row>
    <row r="4286" spans="4:4">
      <c r="D4286" s="117"/>
    </row>
    <row r="4287" spans="4:4">
      <c r="D4287" s="117"/>
    </row>
    <row r="4288" spans="4:4">
      <c r="D4288" s="117"/>
    </row>
    <row r="4289" spans="4:4">
      <c r="D4289" s="117"/>
    </row>
    <row r="4290" spans="4:4">
      <c r="D4290" s="117"/>
    </row>
    <row r="4291" spans="4:4">
      <c r="D4291" s="117"/>
    </row>
    <row r="4292" spans="4:4">
      <c r="D4292" s="117"/>
    </row>
    <row r="4293" spans="4:4">
      <c r="D4293" s="117"/>
    </row>
    <row r="4294" spans="4:4">
      <c r="D4294" s="117"/>
    </row>
    <row r="4295" spans="4:4">
      <c r="D4295" s="117"/>
    </row>
    <row r="4296" spans="4:4">
      <c r="D4296" s="117"/>
    </row>
    <row r="4297" spans="4:4">
      <c r="D4297" s="117"/>
    </row>
    <row r="4298" spans="4:4">
      <c r="D4298" s="117"/>
    </row>
    <row r="4299" spans="4:4">
      <c r="D4299" s="117"/>
    </row>
    <row r="4300" spans="4:4">
      <c r="D4300" s="117"/>
    </row>
    <row r="4301" spans="4:4">
      <c r="D4301" s="117"/>
    </row>
    <row r="4302" spans="4:4">
      <c r="D4302" s="117"/>
    </row>
    <row r="4303" spans="4:4">
      <c r="D4303" s="117"/>
    </row>
    <row r="4304" spans="4:4">
      <c r="D4304" s="117"/>
    </row>
    <row r="4305" spans="4:4">
      <c r="D4305" s="117"/>
    </row>
    <row r="4306" spans="4:4">
      <c r="D4306" s="117"/>
    </row>
    <row r="4307" spans="4:4">
      <c r="D4307" s="117"/>
    </row>
    <row r="4308" spans="4:4">
      <c r="D4308" s="117"/>
    </row>
    <row r="4309" spans="4:4">
      <c r="D4309" s="117"/>
    </row>
    <row r="4310" spans="4:4">
      <c r="D4310" s="117"/>
    </row>
    <row r="4311" spans="4:4">
      <c r="D4311" s="117"/>
    </row>
    <row r="4312" spans="4:4">
      <c r="D4312" s="117"/>
    </row>
    <row r="4313" spans="4:4">
      <c r="D4313" s="117"/>
    </row>
    <row r="4314" spans="4:4">
      <c r="D4314" s="117"/>
    </row>
    <row r="4315" spans="4:4">
      <c r="D4315" s="117"/>
    </row>
    <row r="4316" spans="4:4">
      <c r="D4316" s="117"/>
    </row>
    <row r="4317" spans="4:4">
      <c r="D4317" s="117"/>
    </row>
    <row r="4318" spans="4:4">
      <c r="D4318" s="117"/>
    </row>
    <row r="4319" spans="4:4">
      <c r="D4319" s="117"/>
    </row>
    <row r="4320" spans="4:4">
      <c r="D4320" s="117"/>
    </row>
    <row r="4321" spans="4:4">
      <c r="D4321" s="117"/>
    </row>
    <row r="4322" spans="4:4">
      <c r="D4322" s="117"/>
    </row>
    <row r="4323" spans="4:4">
      <c r="D4323" s="117"/>
    </row>
    <row r="4324" spans="4:4">
      <c r="D4324" s="117"/>
    </row>
    <row r="4325" spans="4:4">
      <c r="D4325" s="117"/>
    </row>
    <row r="4326" spans="4:4">
      <c r="D4326" s="117"/>
    </row>
    <row r="4327" spans="4:4">
      <c r="D4327" s="117"/>
    </row>
    <row r="4328" spans="4:4">
      <c r="D4328" s="117"/>
    </row>
    <row r="4329" spans="4:4">
      <c r="D4329" s="117"/>
    </row>
    <row r="4330" spans="4:4">
      <c r="D4330" s="117"/>
    </row>
    <row r="4331" spans="4:4">
      <c r="D4331" s="117"/>
    </row>
    <row r="4332" spans="4:4">
      <c r="D4332" s="117"/>
    </row>
    <row r="4333" spans="4:4">
      <c r="D4333" s="117"/>
    </row>
    <row r="4334" spans="4:4">
      <c r="D4334" s="117"/>
    </row>
    <row r="4335" spans="4:4">
      <c r="D4335" s="117"/>
    </row>
    <row r="4336" spans="4:4">
      <c r="D4336" s="117"/>
    </row>
    <row r="4337" spans="4:4">
      <c r="D4337" s="117"/>
    </row>
    <row r="4338" spans="4:4">
      <c r="D4338" s="117"/>
    </row>
    <row r="4339" spans="4:4">
      <c r="D4339" s="117"/>
    </row>
    <row r="4340" spans="4:4">
      <c r="D4340" s="117"/>
    </row>
    <row r="4341" spans="4:4">
      <c r="D4341" s="117"/>
    </row>
    <row r="4342" spans="4:4">
      <c r="D4342" s="117"/>
    </row>
    <row r="4343" spans="4:4">
      <c r="D4343" s="117"/>
    </row>
    <row r="4344" spans="4:4">
      <c r="D4344" s="117"/>
    </row>
    <row r="4345" spans="4:4">
      <c r="D4345" s="117"/>
    </row>
    <row r="4346" spans="4:4">
      <c r="D4346" s="117"/>
    </row>
    <row r="4347" spans="4:4">
      <c r="D4347" s="117"/>
    </row>
    <row r="4348" spans="4:4">
      <c r="D4348" s="117"/>
    </row>
    <row r="4349" spans="4:4">
      <c r="D4349" s="117"/>
    </row>
    <row r="4350" spans="4:4">
      <c r="D4350" s="117"/>
    </row>
    <row r="4351" spans="4:4">
      <c r="D4351" s="117"/>
    </row>
    <row r="4352" spans="4:4">
      <c r="D4352" s="117"/>
    </row>
    <row r="4353" spans="4:4">
      <c r="D4353" s="117"/>
    </row>
    <row r="4354" spans="4:4">
      <c r="D4354" s="117"/>
    </row>
    <row r="4355" spans="4:4">
      <c r="D4355" s="117"/>
    </row>
    <row r="4356" spans="4:4">
      <c r="D4356" s="117"/>
    </row>
    <row r="4357" spans="4:4">
      <c r="D4357" s="117"/>
    </row>
    <row r="4358" spans="4:4">
      <c r="D4358" s="117"/>
    </row>
    <row r="4359" spans="4:4">
      <c r="D4359" s="117"/>
    </row>
    <row r="4360" spans="4:4">
      <c r="D4360" s="117"/>
    </row>
    <row r="4361" spans="4:4">
      <c r="D4361" s="117"/>
    </row>
    <row r="4362" spans="4:4">
      <c r="D4362" s="117"/>
    </row>
    <row r="4363" spans="4:4">
      <c r="D4363" s="117"/>
    </row>
    <row r="4364" spans="4:4">
      <c r="D4364" s="117"/>
    </row>
    <row r="4365" spans="4:4">
      <c r="D4365" s="117"/>
    </row>
    <row r="4366" spans="4:4">
      <c r="D4366" s="117"/>
    </row>
    <row r="4367" spans="4:4">
      <c r="D4367" s="117"/>
    </row>
    <row r="4368" spans="4:4">
      <c r="D4368" s="117"/>
    </row>
    <row r="4369" spans="4:4">
      <c r="D4369" s="117"/>
    </row>
    <row r="4370" spans="4:4">
      <c r="D4370" s="117"/>
    </row>
    <row r="4371" spans="4:4">
      <c r="D4371" s="117"/>
    </row>
    <row r="4372" spans="4:4">
      <c r="D4372" s="117"/>
    </row>
    <row r="4373" spans="4:4">
      <c r="D4373" s="117"/>
    </row>
    <row r="4374" spans="4:4">
      <c r="D4374" s="117"/>
    </row>
    <row r="4375" spans="4:4">
      <c r="D4375" s="117"/>
    </row>
    <row r="4376" spans="4:4">
      <c r="D4376" s="117"/>
    </row>
    <row r="4377" spans="4:4">
      <c r="D4377" s="117"/>
    </row>
    <row r="4378" spans="4:4">
      <c r="D4378" s="117"/>
    </row>
    <row r="4379" spans="4:4">
      <c r="D4379" s="117"/>
    </row>
    <row r="4380" spans="4:4">
      <c r="D4380" s="117"/>
    </row>
    <row r="4381" spans="4:4">
      <c r="D4381" s="117"/>
    </row>
    <row r="4382" spans="4:4">
      <c r="D4382" s="117"/>
    </row>
    <row r="4383" spans="4:4">
      <c r="D4383" s="117"/>
    </row>
    <row r="4384" spans="4:4">
      <c r="D4384" s="117"/>
    </row>
    <row r="4385" spans="4:4">
      <c r="D4385" s="117"/>
    </row>
    <row r="4386" spans="4:4">
      <c r="D4386" s="117"/>
    </row>
    <row r="4387" spans="4:4">
      <c r="D4387" s="117"/>
    </row>
    <row r="4388" spans="4:4">
      <c r="D4388" s="117"/>
    </row>
    <row r="4389" spans="4:4">
      <c r="D4389" s="117"/>
    </row>
    <row r="4390" spans="4:4">
      <c r="D4390" s="117"/>
    </row>
    <row r="4391" spans="4:4">
      <c r="D4391" s="117"/>
    </row>
    <row r="4392" spans="4:4">
      <c r="D4392" s="117"/>
    </row>
    <row r="4393" spans="4:4">
      <c r="D4393" s="117"/>
    </row>
    <row r="4394" spans="4:4">
      <c r="D4394" s="117"/>
    </row>
    <row r="4395" spans="4:4">
      <c r="D4395" s="117"/>
    </row>
    <row r="4396" spans="4:4">
      <c r="D4396" s="117"/>
    </row>
    <row r="4397" spans="4:4">
      <c r="D4397" s="117"/>
    </row>
    <row r="4398" spans="4:4">
      <c r="D4398" s="117"/>
    </row>
    <row r="4399" spans="4:4">
      <c r="D4399" s="117"/>
    </row>
    <row r="4400" spans="4:4">
      <c r="D4400" s="117"/>
    </row>
    <row r="4401" spans="4:4">
      <c r="D4401" s="117"/>
    </row>
    <row r="4402" spans="4:4">
      <c r="D4402" s="117"/>
    </row>
    <row r="4403" spans="4:4">
      <c r="D4403" s="117"/>
    </row>
    <row r="4404" spans="4:4">
      <c r="D4404" s="117"/>
    </row>
    <row r="4405" spans="4:4">
      <c r="D4405" s="117"/>
    </row>
    <row r="4406" spans="4:4">
      <c r="D4406" s="117"/>
    </row>
    <row r="4407" spans="4:4">
      <c r="D4407" s="117"/>
    </row>
    <row r="4408" spans="4:4">
      <c r="D4408" s="117"/>
    </row>
    <row r="4409" spans="4:4">
      <c r="D4409" s="117"/>
    </row>
    <row r="4410" spans="4:4">
      <c r="D4410" s="117"/>
    </row>
    <row r="4411" spans="4:4">
      <c r="D4411" s="117"/>
    </row>
    <row r="4412" spans="4:4">
      <c r="D4412" s="117"/>
    </row>
    <row r="4413" spans="4:4">
      <c r="D4413" s="117"/>
    </row>
    <row r="4414" spans="4:4">
      <c r="D4414" s="117"/>
    </row>
    <row r="4415" spans="4:4">
      <c r="D4415" s="117"/>
    </row>
    <row r="4416" spans="4:4">
      <c r="D4416" s="117"/>
    </row>
    <row r="4417" spans="4:4">
      <c r="D4417" s="117"/>
    </row>
    <row r="4418" spans="4:4">
      <c r="D4418" s="117"/>
    </row>
    <row r="4419" spans="4:4">
      <c r="D4419" s="117"/>
    </row>
    <row r="4420" spans="4:4">
      <c r="D4420" s="117"/>
    </row>
    <row r="4421" spans="4:4">
      <c r="D4421" s="117"/>
    </row>
    <row r="4422" spans="4:4">
      <c r="D4422" s="117"/>
    </row>
    <row r="4423" spans="4:4">
      <c r="D4423" s="117"/>
    </row>
    <row r="4424" spans="4:4">
      <c r="D4424" s="117"/>
    </row>
    <row r="4425" spans="4:4">
      <c r="D4425" s="117"/>
    </row>
    <row r="4426" spans="4:4">
      <c r="D4426" s="117"/>
    </row>
    <row r="4427" spans="4:4">
      <c r="D4427" s="117"/>
    </row>
    <row r="4428" spans="4:4">
      <c r="D4428" s="117"/>
    </row>
    <row r="4429" spans="4:4">
      <c r="D4429" s="117"/>
    </row>
    <row r="4430" spans="4:4">
      <c r="D4430" s="117"/>
    </row>
    <row r="4431" spans="4:4">
      <c r="D4431" s="117"/>
    </row>
    <row r="4432" spans="4:4">
      <c r="D4432" s="117"/>
    </row>
    <row r="4433" spans="4:4">
      <c r="D4433" s="117"/>
    </row>
    <row r="4434" spans="4:4">
      <c r="D4434" s="117"/>
    </row>
    <row r="4435" spans="4:4">
      <c r="D4435" s="117"/>
    </row>
    <row r="4436" spans="4:4">
      <c r="D4436" s="117"/>
    </row>
    <row r="4437" spans="4:4">
      <c r="D4437" s="117"/>
    </row>
    <row r="4438" spans="4:4">
      <c r="D4438" s="117"/>
    </row>
    <row r="4439" spans="4:4">
      <c r="D4439" s="117"/>
    </row>
    <row r="4440" spans="4:4">
      <c r="D4440" s="117"/>
    </row>
    <row r="4441" spans="4:4">
      <c r="D4441" s="117"/>
    </row>
    <row r="4442" spans="4:4">
      <c r="D4442" s="117"/>
    </row>
    <row r="4443" spans="4:4">
      <c r="D4443" s="117"/>
    </row>
    <row r="4444" spans="4:4">
      <c r="D4444" s="117"/>
    </row>
    <row r="4445" spans="4:4">
      <c r="D4445" s="117"/>
    </row>
    <row r="4446" spans="4:4">
      <c r="D4446" s="117"/>
    </row>
    <row r="4447" spans="4:4">
      <c r="D4447" s="117"/>
    </row>
    <row r="4448" spans="4:4">
      <c r="D4448" s="117"/>
    </row>
    <row r="4449" spans="4:4">
      <c r="D4449" s="117"/>
    </row>
    <row r="4450" spans="4:4">
      <c r="D4450" s="117"/>
    </row>
    <row r="4451" spans="4:4">
      <c r="D4451" s="117"/>
    </row>
    <row r="4452" spans="4:4">
      <c r="D4452" s="117"/>
    </row>
    <row r="4453" spans="4:4">
      <c r="D4453" s="117"/>
    </row>
    <row r="4454" spans="4:4">
      <c r="D4454" s="117"/>
    </row>
    <row r="4455" spans="4:4">
      <c r="D4455" s="117"/>
    </row>
    <row r="4456" spans="4:4">
      <c r="D4456" s="117"/>
    </row>
    <row r="4457" spans="4:4">
      <c r="D4457" s="117"/>
    </row>
    <row r="4458" spans="4:4">
      <c r="D4458" s="117"/>
    </row>
    <row r="4459" spans="4:4">
      <c r="D4459" s="117"/>
    </row>
    <row r="4460" spans="4:4">
      <c r="D4460" s="117"/>
    </row>
    <row r="4461" spans="4:4">
      <c r="D4461" s="117"/>
    </row>
    <row r="4462" spans="4:4">
      <c r="D4462" s="117"/>
    </row>
    <row r="4463" spans="4:4">
      <c r="D4463" s="117"/>
    </row>
    <row r="4464" spans="4:4">
      <c r="D4464" s="117"/>
    </row>
    <row r="4465" spans="4:4">
      <c r="D4465" s="117"/>
    </row>
    <row r="4466" spans="4:4">
      <c r="D4466" s="117"/>
    </row>
    <row r="4467" spans="4:4">
      <c r="D4467" s="117"/>
    </row>
    <row r="4468" spans="4:4">
      <c r="D4468" s="117"/>
    </row>
    <row r="4469" spans="4:4">
      <c r="D4469" s="117"/>
    </row>
    <row r="4470" spans="4:4">
      <c r="D4470" s="117"/>
    </row>
    <row r="4471" spans="4:4">
      <c r="D4471" s="117"/>
    </row>
    <row r="4472" spans="4:4">
      <c r="D4472" s="117"/>
    </row>
    <row r="4473" spans="4:4">
      <c r="D4473" s="117"/>
    </row>
    <row r="4474" spans="4:4">
      <c r="D4474" s="117"/>
    </row>
    <row r="4475" spans="4:4">
      <c r="D4475" s="117"/>
    </row>
    <row r="4476" spans="4:4">
      <c r="D4476" s="117"/>
    </row>
    <row r="4477" spans="4:4">
      <c r="D4477" s="117"/>
    </row>
    <row r="4478" spans="4:4">
      <c r="D4478" s="117"/>
    </row>
    <row r="4479" spans="4:4">
      <c r="D4479" s="117"/>
    </row>
    <row r="4480" spans="4:4">
      <c r="D4480" s="117"/>
    </row>
    <row r="4481" spans="4:4">
      <c r="D4481" s="117"/>
    </row>
    <row r="4482" spans="4:4">
      <c r="D4482" s="117"/>
    </row>
    <row r="4483" spans="4:4">
      <c r="D4483" s="117"/>
    </row>
    <row r="4484" spans="4:4">
      <c r="D4484" s="117"/>
    </row>
    <row r="4485" spans="4:4">
      <c r="D4485" s="117"/>
    </row>
    <row r="4486" spans="4:4">
      <c r="D4486" s="117"/>
    </row>
    <row r="4487" spans="4:4">
      <c r="D4487" s="117"/>
    </row>
    <row r="4488" spans="4:4">
      <c r="D4488" s="117"/>
    </row>
    <row r="4489" spans="4:4">
      <c r="D4489" s="117"/>
    </row>
    <row r="4490" spans="4:4">
      <c r="D4490" s="117"/>
    </row>
    <row r="4491" spans="4:4">
      <c r="D4491" s="117"/>
    </row>
    <row r="4492" spans="4:4">
      <c r="D4492" s="117"/>
    </row>
    <row r="4493" spans="4:4">
      <c r="D4493" s="117"/>
    </row>
    <row r="4494" spans="4:4">
      <c r="D4494" s="117"/>
    </row>
    <row r="4495" spans="4:4">
      <c r="D4495" s="117"/>
    </row>
    <row r="4496" spans="4:4">
      <c r="D4496" s="117"/>
    </row>
    <row r="4497" spans="4:4">
      <c r="D4497" s="117"/>
    </row>
    <row r="4498" spans="4:4">
      <c r="D4498" s="117"/>
    </row>
    <row r="4499" spans="4:4">
      <c r="D4499" s="117"/>
    </row>
    <row r="4500" spans="4:4">
      <c r="D4500" s="117"/>
    </row>
    <row r="4501" spans="4:4">
      <c r="D4501" s="117"/>
    </row>
    <row r="4502" spans="4:4">
      <c r="D4502" s="117"/>
    </row>
    <row r="4503" spans="4:4">
      <c r="D4503" s="117"/>
    </row>
    <row r="4504" spans="4:4">
      <c r="D4504" s="117"/>
    </row>
    <row r="4505" spans="4:4">
      <c r="D4505" s="117"/>
    </row>
    <row r="4506" spans="4:4">
      <c r="D4506" s="117"/>
    </row>
    <row r="4507" spans="4:4">
      <c r="D4507" s="117"/>
    </row>
    <row r="4508" spans="4:4">
      <c r="D4508" s="117"/>
    </row>
    <row r="4509" spans="4:4">
      <c r="D4509" s="117"/>
    </row>
    <row r="4510" spans="4:4">
      <c r="D4510" s="117"/>
    </row>
    <row r="4511" spans="4:4">
      <c r="D4511" s="117"/>
    </row>
    <row r="4512" spans="4:4">
      <c r="D4512" s="117"/>
    </row>
    <row r="4513" spans="4:4">
      <c r="D4513" s="117"/>
    </row>
    <row r="4514" spans="4:4">
      <c r="D4514" s="117"/>
    </row>
    <row r="4515" spans="4:4">
      <c r="D4515" s="117"/>
    </row>
    <row r="4516" spans="4:4">
      <c r="D4516" s="117"/>
    </row>
    <row r="4517" spans="4:4">
      <c r="D4517" s="117"/>
    </row>
    <row r="4518" spans="4:4">
      <c r="D4518" s="117"/>
    </row>
    <row r="4519" spans="4:4">
      <c r="D4519" s="117"/>
    </row>
    <row r="4520" spans="4:4">
      <c r="D4520" s="117"/>
    </row>
    <row r="4521" spans="4:4">
      <c r="D4521" s="117"/>
    </row>
    <row r="4522" spans="4:4">
      <c r="D4522" s="117"/>
    </row>
    <row r="4523" spans="4:4">
      <c r="D4523" s="117"/>
    </row>
    <row r="4524" spans="4:4">
      <c r="D4524" s="117"/>
    </row>
    <row r="4525" spans="4:4">
      <c r="D4525" s="117"/>
    </row>
    <row r="4526" spans="4:4">
      <c r="D4526" s="117"/>
    </row>
    <row r="4527" spans="4:4">
      <c r="D4527" s="117"/>
    </row>
    <row r="4528" spans="4:4">
      <c r="D4528" s="117"/>
    </row>
    <row r="4529" spans="4:4">
      <c r="D4529" s="117"/>
    </row>
    <row r="4530" spans="4:4">
      <c r="D4530" s="117"/>
    </row>
    <row r="4531" spans="4:4">
      <c r="D4531" s="117"/>
    </row>
    <row r="4532" spans="4:4">
      <c r="D4532" s="117"/>
    </row>
    <row r="4533" spans="4:4">
      <c r="D4533" s="117"/>
    </row>
    <row r="4534" spans="4:4">
      <c r="D4534" s="117"/>
    </row>
    <row r="4535" spans="4:4">
      <c r="D4535" s="117"/>
    </row>
    <row r="4536" spans="4:4">
      <c r="D4536" s="117"/>
    </row>
    <row r="4537" spans="4:4">
      <c r="D4537" s="117"/>
    </row>
    <row r="4538" spans="4:4">
      <c r="D4538" s="117"/>
    </row>
    <row r="4539" spans="4:4">
      <c r="D4539" s="117"/>
    </row>
    <row r="4540" spans="4:4">
      <c r="D4540" s="117"/>
    </row>
    <row r="4541" spans="4:4">
      <c r="D4541" s="117"/>
    </row>
    <row r="4542" spans="4:4">
      <c r="D4542" s="117"/>
    </row>
    <row r="4543" spans="4:4">
      <c r="D4543" s="117"/>
    </row>
    <row r="4544" spans="4:4">
      <c r="D4544" s="117"/>
    </row>
    <row r="4545" spans="4:4">
      <c r="D4545" s="117"/>
    </row>
    <row r="4546" spans="4:4">
      <c r="D4546" s="117"/>
    </row>
    <row r="4547" spans="4:4">
      <c r="D4547" s="117"/>
    </row>
    <row r="4548" spans="4:4">
      <c r="D4548" s="117"/>
    </row>
    <row r="4549" spans="4:4">
      <c r="D4549" s="117"/>
    </row>
    <row r="4550" spans="4:4">
      <c r="D4550" s="117"/>
    </row>
    <row r="4551" spans="4:4">
      <c r="D4551" s="117"/>
    </row>
    <row r="4552" spans="4:4">
      <c r="D4552" s="117"/>
    </row>
    <row r="4553" spans="4:4">
      <c r="D4553" s="117"/>
    </row>
    <row r="4554" spans="4:4">
      <c r="D4554" s="117"/>
    </row>
    <row r="4555" spans="4:4">
      <c r="D4555" s="117"/>
    </row>
    <row r="4556" spans="4:4">
      <c r="D4556" s="117"/>
    </row>
    <row r="4557" spans="4:4">
      <c r="D4557" s="117"/>
    </row>
    <row r="4558" spans="4:4">
      <c r="D4558" s="117"/>
    </row>
    <row r="4559" spans="4:4">
      <c r="D4559" s="117"/>
    </row>
    <row r="4560" spans="4:4">
      <c r="D4560" s="117"/>
    </row>
    <row r="4561" spans="4:4">
      <c r="D4561" s="117"/>
    </row>
    <row r="4562" spans="4:4">
      <c r="D4562" s="117"/>
    </row>
    <row r="4563" spans="4:4">
      <c r="D4563" s="117"/>
    </row>
    <row r="4564" spans="4:4">
      <c r="D4564" s="117"/>
    </row>
    <row r="4565" spans="4:4">
      <c r="D4565" s="117"/>
    </row>
    <row r="4566" spans="4:4">
      <c r="D4566" s="117"/>
    </row>
    <row r="4567" spans="4:4">
      <c r="D4567" s="117"/>
    </row>
    <row r="4568" spans="4:4">
      <c r="D4568" s="117"/>
    </row>
    <row r="4569" spans="4:4">
      <c r="D4569" s="117"/>
    </row>
    <row r="4570" spans="4:4">
      <c r="D4570" s="117"/>
    </row>
    <row r="4571" spans="4:4">
      <c r="D4571" s="117"/>
    </row>
    <row r="4572" spans="4:4">
      <c r="D4572" s="117"/>
    </row>
    <row r="4573" spans="4:4">
      <c r="D4573" s="117"/>
    </row>
    <row r="4574" spans="4:4">
      <c r="D4574" s="117"/>
    </row>
    <row r="4575" spans="4:4">
      <c r="D4575" s="117"/>
    </row>
    <row r="4576" spans="4:4">
      <c r="D4576" s="117"/>
    </row>
    <row r="4577" spans="4:4">
      <c r="D4577" s="117"/>
    </row>
    <row r="4578" spans="4:4">
      <c r="D4578" s="117"/>
    </row>
    <row r="4579" spans="4:4">
      <c r="D4579" s="117"/>
    </row>
    <row r="4580" spans="4:4">
      <c r="D4580" s="117"/>
    </row>
    <row r="4581" spans="4:4">
      <c r="D4581" s="117"/>
    </row>
    <row r="4582" spans="4:4">
      <c r="D4582" s="117"/>
    </row>
    <row r="4583" spans="4:4">
      <c r="D4583" s="117"/>
    </row>
    <row r="4584" spans="4:4">
      <c r="D4584" s="117"/>
    </row>
    <row r="4585" spans="4:4">
      <c r="D4585" s="117"/>
    </row>
    <row r="4586" spans="4:4">
      <c r="D4586" s="117"/>
    </row>
    <row r="4587" spans="4:4">
      <c r="D4587" s="117"/>
    </row>
    <row r="4588" spans="4:4">
      <c r="D4588" s="117"/>
    </row>
    <row r="4589" spans="4:4">
      <c r="D4589" s="117"/>
    </row>
    <row r="4590" spans="4:4">
      <c r="D4590" s="117"/>
    </row>
    <row r="4591" spans="4:4">
      <c r="D4591" s="117"/>
    </row>
    <row r="4592" spans="4:4">
      <c r="D4592" s="117"/>
    </row>
    <row r="4593" spans="4:4">
      <c r="D4593" s="117"/>
    </row>
    <row r="4594" spans="4:4">
      <c r="D4594" s="117"/>
    </row>
    <row r="4595" spans="4:4">
      <c r="D4595" s="117"/>
    </row>
    <row r="4596" spans="4:4">
      <c r="D4596" s="117"/>
    </row>
    <row r="4597" spans="4:4">
      <c r="D4597" s="117"/>
    </row>
    <row r="4598" spans="4:4">
      <c r="D4598" s="117"/>
    </row>
    <row r="4599" spans="4:4">
      <c r="D4599" s="117"/>
    </row>
    <row r="4600" spans="4:4">
      <c r="D4600" s="117"/>
    </row>
    <row r="4601" spans="4:4">
      <c r="D4601" s="117"/>
    </row>
    <row r="4602" spans="4:4">
      <c r="D4602" s="117"/>
    </row>
    <row r="4603" spans="4:4">
      <c r="D4603" s="117"/>
    </row>
    <row r="4604" spans="4:4">
      <c r="D4604" s="117"/>
    </row>
    <row r="4605" spans="4:4">
      <c r="D4605" s="117"/>
    </row>
    <row r="4606" spans="4:4">
      <c r="D4606" s="117"/>
    </row>
    <row r="4607" spans="4:4">
      <c r="D4607" s="117"/>
    </row>
    <row r="4608" spans="4:4">
      <c r="D4608" s="117"/>
    </row>
    <row r="4609" spans="4:4">
      <c r="D4609" s="117"/>
    </row>
    <row r="4610" spans="4:4">
      <c r="D4610" s="117"/>
    </row>
    <row r="4611" spans="4:4">
      <c r="D4611" s="117"/>
    </row>
    <row r="4612" spans="4:4">
      <c r="D4612" s="117"/>
    </row>
    <row r="4613" spans="4:4">
      <c r="D4613" s="117"/>
    </row>
    <row r="4614" spans="4:4">
      <c r="D4614" s="117"/>
    </row>
    <row r="4615" spans="4:4">
      <c r="D4615" s="117"/>
    </row>
    <row r="4616" spans="4:4">
      <c r="D4616" s="117"/>
    </row>
    <row r="4617" spans="4:4">
      <c r="D4617" s="117"/>
    </row>
    <row r="4618" spans="4:4">
      <c r="D4618" s="117"/>
    </row>
    <row r="4619" spans="4:4">
      <c r="D4619" s="117"/>
    </row>
    <row r="4620" spans="4:4">
      <c r="D4620" s="117"/>
    </row>
    <row r="4621" spans="4:4">
      <c r="D4621" s="117"/>
    </row>
    <row r="4622" spans="4:4">
      <c r="D4622" s="117"/>
    </row>
    <row r="4623" spans="4:4">
      <c r="D4623" s="117"/>
    </row>
    <row r="4624" spans="4:4">
      <c r="D4624" s="117"/>
    </row>
    <row r="4625" spans="4:4">
      <c r="D4625" s="117"/>
    </row>
    <row r="4626" spans="4:4">
      <c r="D4626" s="117"/>
    </row>
    <row r="4627" spans="4:4">
      <c r="D4627" s="117"/>
    </row>
    <row r="4628" spans="4:4">
      <c r="D4628" s="117"/>
    </row>
    <row r="4629" spans="4:4">
      <c r="D4629" s="117"/>
    </row>
    <row r="4630" spans="4:4">
      <c r="D4630" s="117"/>
    </row>
    <row r="4631" spans="4:4">
      <c r="D4631" s="117"/>
    </row>
    <row r="4632" spans="4:4">
      <c r="D4632" s="117"/>
    </row>
    <row r="4633" spans="4:4">
      <c r="D4633" s="117"/>
    </row>
    <row r="4634" spans="4:4">
      <c r="D4634" s="117"/>
    </row>
    <row r="4635" spans="4:4">
      <c r="D4635" s="117"/>
    </row>
    <row r="4636" spans="4:4">
      <c r="D4636" s="117"/>
    </row>
    <row r="4637" spans="4:4">
      <c r="D4637" s="117"/>
    </row>
    <row r="4638" spans="4:4">
      <c r="D4638" s="117"/>
    </row>
    <row r="4639" spans="4:4">
      <c r="D4639" s="117"/>
    </row>
    <row r="4640" spans="4:4">
      <c r="D4640" s="117"/>
    </row>
    <row r="4641" spans="4:4">
      <c r="D4641" s="117"/>
    </row>
    <row r="4642" spans="4:4">
      <c r="D4642" s="117"/>
    </row>
    <row r="4643" spans="4:4">
      <c r="D4643" s="117"/>
    </row>
    <row r="4644" spans="4:4">
      <c r="D4644" s="117"/>
    </row>
    <row r="4645" spans="4:4">
      <c r="D4645" s="117"/>
    </row>
    <row r="4646" spans="4:4">
      <c r="D4646" s="117"/>
    </row>
    <row r="4647" spans="4:4">
      <c r="D4647" s="117"/>
    </row>
    <row r="4648" spans="4:4">
      <c r="D4648" s="117"/>
    </row>
    <row r="4649" spans="4:4">
      <c r="D4649" s="117"/>
    </row>
    <row r="4650" spans="4:4">
      <c r="D4650" s="117"/>
    </row>
    <row r="4651" spans="4:4">
      <c r="D4651" s="117"/>
    </row>
    <row r="4652" spans="4:4">
      <c r="D4652" s="117"/>
    </row>
    <row r="4653" spans="4:4">
      <c r="D4653" s="117"/>
    </row>
    <row r="4654" spans="4:4">
      <c r="D4654" s="117"/>
    </row>
    <row r="4655" spans="4:4">
      <c r="D4655" s="117"/>
    </row>
    <row r="4656" spans="4:4">
      <c r="D4656" s="117"/>
    </row>
    <row r="4657" spans="4:4">
      <c r="D4657" s="117"/>
    </row>
    <row r="4658" spans="4:4">
      <c r="D4658" s="117"/>
    </row>
    <row r="4659" spans="4:4">
      <c r="D4659" s="117"/>
    </row>
    <row r="4660" spans="4:4">
      <c r="D4660" s="117"/>
    </row>
    <row r="4661" spans="4:4">
      <c r="D4661" s="117"/>
    </row>
    <row r="4662" spans="4:4">
      <c r="D4662" s="117"/>
    </row>
    <row r="4663" spans="4:4">
      <c r="D4663" s="117"/>
    </row>
    <row r="4664" spans="4:4">
      <c r="D4664" s="117"/>
    </row>
    <row r="4665" spans="4:4">
      <c r="D4665" s="117"/>
    </row>
    <row r="4666" spans="4:4">
      <c r="D4666" s="117"/>
    </row>
    <row r="4667" spans="4:4">
      <c r="D4667" s="117"/>
    </row>
    <row r="4668" spans="4:4">
      <c r="D4668" s="117"/>
    </row>
    <row r="4669" spans="4:4">
      <c r="D4669" s="117"/>
    </row>
    <row r="4670" spans="4:4">
      <c r="D4670" s="117"/>
    </row>
    <row r="4671" spans="4:4">
      <c r="D4671" s="117"/>
    </row>
    <row r="4672" spans="4:4">
      <c r="D4672" s="117"/>
    </row>
    <row r="4673" spans="4:4">
      <c r="D4673" s="117"/>
    </row>
    <row r="4674" spans="4:4">
      <c r="D4674" s="117"/>
    </row>
    <row r="4675" spans="4:4">
      <c r="D4675" s="117"/>
    </row>
    <row r="4676" spans="4:4">
      <c r="D4676" s="117"/>
    </row>
    <row r="4677" spans="4:4">
      <c r="D4677" s="117"/>
    </row>
    <row r="4678" spans="4:4">
      <c r="D4678" s="117"/>
    </row>
    <row r="4679" spans="4:4">
      <c r="D4679" s="117"/>
    </row>
    <row r="4680" spans="4:4">
      <c r="D4680" s="117"/>
    </row>
    <row r="4681" spans="4:4">
      <c r="D4681" s="117"/>
    </row>
    <row r="4682" spans="4:4">
      <c r="D4682" s="117"/>
    </row>
    <row r="4683" spans="4:4">
      <c r="D4683" s="117"/>
    </row>
    <row r="4684" spans="4:4">
      <c r="D4684" s="117"/>
    </row>
    <row r="4685" spans="4:4">
      <c r="D4685" s="117"/>
    </row>
    <row r="4686" spans="4:4">
      <c r="D4686" s="117"/>
    </row>
    <row r="4687" spans="4:4">
      <c r="D4687" s="117"/>
    </row>
    <row r="4688" spans="4:4">
      <c r="D4688" s="117"/>
    </row>
    <row r="4689" spans="4:4">
      <c r="D4689" s="117"/>
    </row>
    <row r="4690" spans="4:4">
      <c r="D4690" s="117"/>
    </row>
    <row r="4691" spans="4:4">
      <c r="D4691" s="117"/>
    </row>
    <row r="4692" spans="4:4">
      <c r="D4692" s="117"/>
    </row>
    <row r="4693" spans="4:4">
      <c r="D4693" s="117"/>
    </row>
    <row r="4694" spans="4:4">
      <c r="D4694" s="117"/>
    </row>
    <row r="4695" spans="4:4">
      <c r="D4695" s="117"/>
    </row>
    <row r="4696" spans="4:4">
      <c r="D4696" s="117"/>
    </row>
    <row r="4697" spans="4:4">
      <c r="D4697" s="117"/>
    </row>
    <row r="4698" spans="4:4">
      <c r="D4698" s="117"/>
    </row>
    <row r="4699" spans="4:4">
      <c r="D4699" s="117"/>
    </row>
    <row r="4700" spans="4:4">
      <c r="D4700" s="117"/>
    </row>
    <row r="4701" spans="4:4">
      <c r="D4701" s="117"/>
    </row>
    <row r="4702" spans="4:4">
      <c r="D4702" s="117"/>
    </row>
    <row r="4703" spans="4:4">
      <c r="D4703" s="117"/>
    </row>
    <row r="4704" spans="4:4">
      <c r="D4704" s="117"/>
    </row>
    <row r="4705" spans="4:4">
      <c r="D4705" s="117"/>
    </row>
    <row r="4706" spans="4:4">
      <c r="D4706" s="117"/>
    </row>
    <row r="4707" spans="4:4">
      <c r="D4707" s="117"/>
    </row>
    <row r="4708" spans="4:4">
      <c r="D4708" s="117"/>
    </row>
    <row r="4709" spans="4:4">
      <c r="D4709" s="117"/>
    </row>
    <row r="4710" spans="4:4">
      <c r="D4710" s="117"/>
    </row>
    <row r="4711" spans="4:4">
      <c r="D4711" s="117"/>
    </row>
    <row r="4712" spans="4:4">
      <c r="D4712" s="117"/>
    </row>
    <row r="4713" spans="4:4">
      <c r="D4713" s="117"/>
    </row>
    <row r="4714" spans="4:4">
      <c r="D4714" s="117"/>
    </row>
    <row r="4715" spans="4:4">
      <c r="D4715" s="117"/>
    </row>
    <row r="4716" spans="4:4">
      <c r="D4716" s="117"/>
    </row>
    <row r="4717" spans="4:4">
      <c r="D4717" s="117"/>
    </row>
    <row r="4718" spans="4:4">
      <c r="D4718" s="117"/>
    </row>
    <row r="4719" spans="4:4">
      <c r="D4719" s="117"/>
    </row>
    <row r="4720" spans="4:4">
      <c r="D4720" s="117"/>
    </row>
    <row r="4721" spans="4:4">
      <c r="D4721" s="117"/>
    </row>
    <row r="4722" spans="4:4">
      <c r="D4722" s="117"/>
    </row>
    <row r="4723" spans="4:4">
      <c r="D4723" s="117"/>
    </row>
    <row r="4724" spans="4:4">
      <c r="D4724" s="117"/>
    </row>
    <row r="4725" spans="4:4">
      <c r="D4725" s="117"/>
    </row>
    <row r="4726" spans="4:4">
      <c r="D4726" s="117"/>
    </row>
    <row r="4727" spans="4:4">
      <c r="D4727" s="117"/>
    </row>
    <row r="4728" spans="4:4">
      <c r="D4728" s="117"/>
    </row>
    <row r="4729" spans="4:4">
      <c r="D4729" s="117"/>
    </row>
    <row r="4730" spans="4:4">
      <c r="D4730" s="117"/>
    </row>
    <row r="4731" spans="4:4">
      <c r="D4731" s="117"/>
    </row>
    <row r="4732" spans="4:4">
      <c r="D4732" s="117"/>
    </row>
    <row r="4733" spans="4:4">
      <c r="D4733" s="117"/>
    </row>
    <row r="4734" spans="4:4">
      <c r="D4734" s="117"/>
    </row>
    <row r="4735" spans="4:4">
      <c r="D4735" s="117"/>
    </row>
    <row r="4736" spans="4:4">
      <c r="D4736" s="117"/>
    </row>
    <row r="4737" spans="4:4">
      <c r="D4737" s="117"/>
    </row>
    <row r="4738" spans="4:4">
      <c r="D4738" s="117"/>
    </row>
    <row r="4739" spans="4:4">
      <c r="D4739" s="117"/>
    </row>
    <row r="4740" spans="4:4">
      <c r="D4740" s="117"/>
    </row>
    <row r="4741" spans="4:4">
      <c r="D4741" s="117"/>
    </row>
    <row r="4742" spans="4:4">
      <c r="D4742" s="117"/>
    </row>
    <row r="4743" spans="4:4">
      <c r="D4743" s="117"/>
    </row>
    <row r="4744" spans="4:4">
      <c r="D4744" s="117"/>
    </row>
    <row r="4745" spans="4:4">
      <c r="D4745" s="117"/>
    </row>
    <row r="4746" spans="4:4">
      <c r="D4746" s="117"/>
    </row>
    <row r="4747" spans="4:4">
      <c r="D4747" s="117"/>
    </row>
    <row r="4748" spans="4:4">
      <c r="D4748" s="117"/>
    </row>
    <row r="4749" spans="4:4">
      <c r="D4749" s="117"/>
    </row>
    <row r="4750" spans="4:4">
      <c r="D4750" s="117"/>
    </row>
    <row r="4751" spans="4:4">
      <c r="D4751" s="117"/>
    </row>
    <row r="4752" spans="4:4">
      <c r="D4752" s="117"/>
    </row>
    <row r="4753" spans="4:4">
      <c r="D4753" s="117"/>
    </row>
    <row r="4754" spans="4:4">
      <c r="D4754" s="117"/>
    </row>
    <row r="4755" spans="4:4">
      <c r="D4755" s="117"/>
    </row>
    <row r="4756" spans="4:4">
      <c r="D4756" s="117"/>
    </row>
    <row r="4757" spans="4:4">
      <c r="D4757" s="117"/>
    </row>
    <row r="4758" spans="4:4">
      <c r="D4758" s="117"/>
    </row>
    <row r="4759" spans="4:4">
      <c r="D4759" s="117"/>
    </row>
    <row r="4760" spans="4:4">
      <c r="D4760" s="117"/>
    </row>
    <row r="4761" spans="4:4">
      <c r="D4761" s="117"/>
    </row>
    <row r="4762" spans="4:4">
      <c r="D4762" s="117"/>
    </row>
    <row r="4763" spans="4:4">
      <c r="D4763" s="117"/>
    </row>
    <row r="4764" spans="4:4">
      <c r="D4764" s="117"/>
    </row>
    <row r="4765" spans="4:4">
      <c r="D4765" s="117"/>
    </row>
    <row r="4766" spans="4:4">
      <c r="D4766" s="117"/>
    </row>
    <row r="4767" spans="4:4">
      <c r="D4767" s="117"/>
    </row>
    <row r="4768" spans="4:4">
      <c r="D4768" s="117"/>
    </row>
    <row r="4769" spans="4:4">
      <c r="D4769" s="117"/>
    </row>
    <row r="4770" spans="4:4">
      <c r="D4770" s="117"/>
    </row>
    <row r="4771" spans="4:4">
      <c r="D4771" s="117"/>
    </row>
    <row r="4772" spans="4:4">
      <c r="D4772" s="117"/>
    </row>
    <row r="4773" spans="4:4">
      <c r="D4773" s="117"/>
    </row>
    <row r="4774" spans="4:4">
      <c r="D4774" s="117"/>
    </row>
    <row r="4775" spans="4:4">
      <c r="D4775" s="117"/>
    </row>
    <row r="4776" spans="4:4">
      <c r="D4776" s="117"/>
    </row>
    <row r="4777" spans="4:4">
      <c r="D4777" s="117"/>
    </row>
    <row r="4778" spans="4:4">
      <c r="D4778" s="117"/>
    </row>
    <row r="4779" spans="4:4">
      <c r="D4779" s="117"/>
    </row>
    <row r="4780" spans="4:4">
      <c r="D4780" s="117"/>
    </row>
    <row r="4781" spans="4:4">
      <c r="D4781" s="117"/>
    </row>
    <row r="4782" spans="4:4">
      <c r="D4782" s="117"/>
    </row>
    <row r="4783" spans="4:4">
      <c r="D4783" s="117"/>
    </row>
    <row r="4784" spans="4:4">
      <c r="D4784" s="117"/>
    </row>
    <row r="4785" spans="4:4">
      <c r="D4785" s="117"/>
    </row>
    <row r="4786" spans="4:4">
      <c r="D4786" s="117"/>
    </row>
    <row r="4787" spans="4:4">
      <c r="D4787" s="117"/>
    </row>
    <row r="4788" spans="4:4">
      <c r="D4788" s="117"/>
    </row>
    <row r="4789" spans="4:4">
      <c r="D4789" s="117"/>
    </row>
    <row r="4790" spans="4:4">
      <c r="D4790" s="117"/>
    </row>
    <row r="4791" spans="4:4">
      <c r="D4791" s="117"/>
    </row>
    <row r="4792" spans="4:4">
      <c r="D4792" s="117"/>
    </row>
    <row r="4793" spans="4:4">
      <c r="D4793" s="117"/>
    </row>
    <row r="4794" spans="4:4">
      <c r="D4794" s="117"/>
    </row>
    <row r="4795" spans="4:4">
      <c r="D4795" s="117"/>
    </row>
    <row r="4796" spans="4:4">
      <c r="D4796" s="117"/>
    </row>
    <row r="4797" spans="4:4">
      <c r="D4797" s="117"/>
    </row>
    <row r="4798" spans="4:4">
      <c r="D4798" s="117"/>
    </row>
    <row r="4799" spans="4:4">
      <c r="D4799" s="117"/>
    </row>
    <row r="4800" spans="4:4">
      <c r="D4800" s="117"/>
    </row>
    <row r="4801" spans="4:4">
      <c r="D4801" s="117"/>
    </row>
    <row r="4802" spans="4:4">
      <c r="D4802" s="117"/>
    </row>
    <row r="4803" spans="4:4">
      <c r="D4803" s="117"/>
    </row>
    <row r="4804" spans="4:4">
      <c r="D4804" s="117"/>
    </row>
    <row r="4805" spans="4:4">
      <c r="D4805" s="117"/>
    </row>
    <row r="4806" spans="4:4">
      <c r="D4806" s="117"/>
    </row>
    <row r="4807" spans="4:4">
      <c r="D4807" s="117"/>
    </row>
    <row r="4808" spans="4:4">
      <c r="D4808" s="117"/>
    </row>
    <row r="4809" spans="4:4">
      <c r="D4809" s="117"/>
    </row>
    <row r="4810" spans="4:4">
      <c r="D4810" s="117"/>
    </row>
    <row r="4811" spans="4:4">
      <c r="D4811" s="117"/>
    </row>
    <row r="4812" spans="4:4">
      <c r="D4812" s="117"/>
    </row>
    <row r="4813" spans="4:4">
      <c r="D4813" s="117"/>
    </row>
    <row r="4814" spans="4:4">
      <c r="D4814" s="117"/>
    </row>
    <row r="4815" spans="4:4">
      <c r="D4815" s="117"/>
    </row>
    <row r="4816" spans="4:4">
      <c r="D4816" s="117"/>
    </row>
    <row r="4817" spans="4:4">
      <c r="D4817" s="117"/>
    </row>
    <row r="4818" spans="4:4">
      <c r="D4818" s="117"/>
    </row>
    <row r="4819" spans="4:4">
      <c r="D4819" s="117"/>
    </row>
    <row r="4820" spans="4:4">
      <c r="D4820" s="117"/>
    </row>
    <row r="4821" spans="4:4">
      <c r="D4821" s="117"/>
    </row>
    <row r="4822" spans="4:4">
      <c r="D4822" s="117"/>
    </row>
    <row r="4823" spans="4:4">
      <c r="D4823" s="117"/>
    </row>
    <row r="4824" spans="4:4">
      <c r="D4824" s="117"/>
    </row>
    <row r="4825" spans="4:4">
      <c r="D4825" s="117"/>
    </row>
    <row r="4826" spans="4:4">
      <c r="D4826" s="117"/>
    </row>
    <row r="4827" spans="4:4">
      <c r="D4827" s="117"/>
    </row>
    <row r="4828" spans="4:4">
      <c r="D4828" s="117"/>
    </row>
    <row r="4829" spans="4:4">
      <c r="D4829" s="117"/>
    </row>
    <row r="4830" spans="4:4">
      <c r="D4830" s="117"/>
    </row>
    <row r="4831" spans="4:4">
      <c r="D4831" s="117"/>
    </row>
    <row r="4832" spans="4:4">
      <c r="D4832" s="117"/>
    </row>
    <row r="4833" spans="4:4">
      <c r="D4833" s="117"/>
    </row>
    <row r="4834" spans="4:4">
      <c r="D4834" s="117"/>
    </row>
    <row r="4835" spans="4:4">
      <c r="D4835" s="117"/>
    </row>
    <row r="4836" spans="4:4">
      <c r="D4836" s="117"/>
    </row>
    <row r="4837" spans="4:4">
      <c r="D4837" s="117"/>
    </row>
    <row r="4838" spans="4:4">
      <c r="D4838" s="117"/>
    </row>
    <row r="4839" spans="4:4">
      <c r="D4839" s="117"/>
    </row>
    <row r="4840" spans="4:4">
      <c r="D4840" s="117"/>
    </row>
    <row r="4841" spans="4:4">
      <c r="D4841" s="117"/>
    </row>
    <row r="4842" spans="4:4">
      <c r="D4842" s="117"/>
    </row>
    <row r="4843" spans="4:4">
      <c r="D4843" s="117"/>
    </row>
    <row r="4844" spans="4:4">
      <c r="D4844" s="117"/>
    </row>
    <row r="4845" spans="4:4">
      <c r="D4845" s="117"/>
    </row>
    <row r="4846" spans="4:4">
      <c r="D4846" s="117"/>
    </row>
    <row r="4847" spans="4:4">
      <c r="D4847" s="117"/>
    </row>
    <row r="4848" spans="4:4">
      <c r="D4848" s="117"/>
    </row>
    <row r="4849" spans="4:4">
      <c r="D4849" s="117"/>
    </row>
    <row r="4850" spans="4:4">
      <c r="D4850" s="117"/>
    </row>
    <row r="4851" spans="4:4">
      <c r="D4851" s="117"/>
    </row>
    <row r="4852" spans="4:4">
      <c r="D4852" s="117"/>
    </row>
    <row r="4853" spans="4:4">
      <c r="D4853" s="117"/>
    </row>
    <row r="4854" spans="4:4">
      <c r="D4854" s="117"/>
    </row>
    <row r="4855" spans="4:4">
      <c r="D4855" s="117"/>
    </row>
    <row r="4856" spans="4:4">
      <c r="D4856" s="117"/>
    </row>
    <row r="4857" spans="4:4">
      <c r="D4857" s="117"/>
    </row>
    <row r="4858" spans="4:4">
      <c r="D4858" s="117"/>
    </row>
    <row r="4859" spans="4:4">
      <c r="D4859" s="117"/>
    </row>
    <row r="4860" spans="4:4">
      <c r="D4860" s="117"/>
    </row>
    <row r="4861" spans="4:4">
      <c r="D4861" s="117"/>
    </row>
    <row r="4862" spans="4:4">
      <c r="D4862" s="117"/>
    </row>
    <row r="4863" spans="4:4">
      <c r="D4863" s="117"/>
    </row>
    <row r="4864" spans="4:4">
      <c r="D4864" s="117"/>
    </row>
    <row r="4865" spans="4:4">
      <c r="D4865" s="117"/>
    </row>
    <row r="4866" spans="4:4">
      <c r="D4866" s="117"/>
    </row>
    <row r="4867" spans="4:4">
      <c r="D4867" s="117"/>
    </row>
    <row r="4868" spans="4:4">
      <c r="D4868" s="117"/>
    </row>
    <row r="4869" spans="4:4">
      <c r="D4869" s="117"/>
    </row>
    <row r="4870" spans="4:4">
      <c r="D4870" s="117"/>
    </row>
    <row r="4871" spans="4:4">
      <c r="D4871" s="117"/>
    </row>
    <row r="4872" spans="4:4">
      <c r="D4872" s="117"/>
    </row>
    <row r="4873" spans="4:4">
      <c r="D4873" s="117"/>
    </row>
    <row r="4874" spans="4:4">
      <c r="D4874" s="117"/>
    </row>
    <row r="4875" spans="4:4">
      <c r="D4875" s="117"/>
    </row>
    <row r="4876" spans="4:4">
      <c r="D4876" s="117"/>
    </row>
    <row r="4877" spans="4:4">
      <c r="D4877" s="117"/>
    </row>
    <row r="4878" spans="4:4">
      <c r="D4878" s="117"/>
    </row>
    <row r="4879" spans="4:4">
      <c r="D4879" s="117"/>
    </row>
    <row r="4880" spans="4:4">
      <c r="D4880" s="117"/>
    </row>
    <row r="4881" spans="4:4">
      <c r="D4881" s="117"/>
    </row>
    <row r="4882" spans="4:4">
      <c r="D4882" s="117"/>
    </row>
    <row r="4883" spans="4:4">
      <c r="D4883" s="117"/>
    </row>
    <row r="4884" spans="4:4">
      <c r="D4884" s="117"/>
    </row>
    <row r="4885" spans="4:4">
      <c r="D4885" s="117"/>
    </row>
    <row r="4886" spans="4:4">
      <c r="D4886" s="117"/>
    </row>
    <row r="4887" spans="4:4">
      <c r="D4887" s="117"/>
    </row>
    <row r="4888" spans="4:4">
      <c r="D4888" s="117"/>
    </row>
    <row r="4889" spans="4:4">
      <c r="D4889" s="117"/>
    </row>
    <row r="4890" spans="4:4">
      <c r="D4890" s="117"/>
    </row>
    <row r="4891" spans="4:4">
      <c r="D4891" s="117"/>
    </row>
    <row r="4892" spans="4:4">
      <c r="D4892" s="117"/>
    </row>
    <row r="4893" spans="4:4">
      <c r="D4893" s="117"/>
    </row>
    <row r="4894" spans="4:4">
      <c r="D4894" s="117"/>
    </row>
    <row r="4895" spans="4:4">
      <c r="D4895" s="117"/>
    </row>
    <row r="4896" spans="4:4">
      <c r="D4896" s="117"/>
    </row>
    <row r="4897" spans="4:4">
      <c r="D4897" s="117"/>
    </row>
    <row r="4898" spans="4:4">
      <c r="D4898" s="117"/>
    </row>
    <row r="4899" spans="4:4">
      <c r="D4899" s="117"/>
    </row>
    <row r="4900" spans="4:4">
      <c r="D4900" s="117"/>
    </row>
    <row r="4901" spans="4:4">
      <c r="D4901" s="117"/>
    </row>
    <row r="4902" spans="4:4">
      <c r="D4902" s="117"/>
    </row>
    <row r="4903" spans="4:4">
      <c r="D4903" s="117"/>
    </row>
    <row r="4904" spans="4:4">
      <c r="D4904" s="117"/>
    </row>
    <row r="4905" spans="4:4">
      <c r="D4905" s="117"/>
    </row>
    <row r="4906" spans="4:4">
      <c r="D4906" s="117"/>
    </row>
    <row r="4907" spans="4:4">
      <c r="D4907" s="117"/>
    </row>
    <row r="4908" spans="4:4">
      <c r="D4908" s="117"/>
    </row>
    <row r="4909" spans="4:4">
      <c r="D4909" s="117"/>
    </row>
    <row r="4910" spans="4:4">
      <c r="D4910" s="117"/>
    </row>
    <row r="4911" spans="4:4">
      <c r="D4911" s="117"/>
    </row>
    <row r="4912" spans="4:4">
      <c r="D4912" s="117"/>
    </row>
    <row r="4913" spans="4:4">
      <c r="D4913" s="117"/>
    </row>
    <row r="4914" spans="4:4">
      <c r="D4914" s="117"/>
    </row>
    <row r="4915" spans="4:4">
      <c r="D4915" s="117"/>
    </row>
    <row r="4916" spans="4:4">
      <c r="D4916" s="117"/>
    </row>
    <row r="4917" spans="4:4">
      <c r="D4917" s="117"/>
    </row>
    <row r="4918" spans="4:4">
      <c r="D4918" s="117"/>
    </row>
    <row r="4919" spans="4:4">
      <c r="D4919" s="117"/>
    </row>
    <row r="4920" spans="4:4">
      <c r="D4920" s="117"/>
    </row>
    <row r="4921" spans="4:4">
      <c r="D4921" s="117"/>
    </row>
    <row r="4922" spans="4:4">
      <c r="D4922" s="117"/>
    </row>
    <row r="4923" spans="4:4">
      <c r="D4923" s="117"/>
    </row>
    <row r="4924" spans="4:4">
      <c r="D4924" s="117"/>
    </row>
    <row r="4925" spans="4:4">
      <c r="D4925" s="117"/>
    </row>
    <row r="4926" spans="4:4">
      <c r="D4926" s="117"/>
    </row>
    <row r="4927" spans="4:4">
      <c r="D4927" s="117"/>
    </row>
    <row r="4928" spans="4:4">
      <c r="D4928" s="117"/>
    </row>
    <row r="4929" spans="4:4">
      <c r="D4929" s="117"/>
    </row>
    <row r="4930" spans="4:4">
      <c r="D4930" s="117"/>
    </row>
    <row r="4931" spans="4:4">
      <c r="D4931" s="117"/>
    </row>
    <row r="4932" spans="4:4">
      <c r="D4932" s="117"/>
    </row>
    <row r="4933" spans="4:4">
      <c r="D4933" s="117"/>
    </row>
    <row r="4934" spans="4:4">
      <c r="D4934" s="117"/>
    </row>
    <row r="4935" spans="4:4">
      <c r="D4935" s="117"/>
    </row>
    <row r="4936" spans="4:4">
      <c r="D4936" s="117"/>
    </row>
    <row r="4937" spans="4:4">
      <c r="D4937" s="117"/>
    </row>
    <row r="4938" spans="4:4">
      <c r="D4938" s="117"/>
    </row>
    <row r="4939" spans="4:4">
      <c r="D4939" s="117"/>
    </row>
    <row r="4940" spans="4:4">
      <c r="D4940" s="117"/>
    </row>
    <row r="4941" spans="4:4">
      <c r="D4941" s="117"/>
    </row>
    <row r="4942" spans="4:4">
      <c r="D4942" s="117"/>
    </row>
    <row r="4943" spans="4:4">
      <c r="D4943" s="117"/>
    </row>
    <row r="4944" spans="4:4">
      <c r="D4944" s="117"/>
    </row>
    <row r="4945" spans="4:4">
      <c r="D4945" s="117"/>
    </row>
    <row r="4946" spans="4:4">
      <c r="D4946" s="117"/>
    </row>
    <row r="4947" spans="4:4">
      <c r="D4947" s="117"/>
    </row>
    <row r="4948" spans="4:4">
      <c r="D4948" s="117"/>
    </row>
    <row r="4949" spans="4:4">
      <c r="D4949" s="117"/>
    </row>
    <row r="4950" spans="4:4">
      <c r="D4950" s="117"/>
    </row>
    <row r="4951" spans="4:4">
      <c r="D4951" s="117"/>
    </row>
    <row r="4952" spans="4:4">
      <c r="D4952" s="117"/>
    </row>
    <row r="4953" spans="4:4">
      <c r="D4953" s="117"/>
    </row>
    <row r="4954" spans="4:4">
      <c r="D4954" s="117"/>
    </row>
    <row r="4955" spans="4:4">
      <c r="D4955" s="117"/>
    </row>
    <row r="4956" spans="4:4">
      <c r="D4956" s="117"/>
    </row>
    <row r="4957" spans="4:4">
      <c r="D4957" s="117"/>
    </row>
    <row r="4958" spans="4:4">
      <c r="D4958" s="117"/>
    </row>
    <row r="4959" spans="4:4">
      <c r="D4959" s="117"/>
    </row>
    <row r="4960" spans="4:4">
      <c r="D4960" s="117"/>
    </row>
    <row r="4961" spans="4:4">
      <c r="D4961" s="117"/>
    </row>
    <row r="4962" spans="4:4">
      <c r="D4962" s="117"/>
    </row>
    <row r="4963" spans="4:4">
      <c r="D4963" s="117"/>
    </row>
    <row r="4964" spans="4:4">
      <c r="D4964" s="117"/>
    </row>
    <row r="4965" spans="4:4">
      <c r="D4965" s="117"/>
    </row>
    <row r="4966" spans="4:4">
      <c r="D4966" s="117"/>
    </row>
    <row r="4967" spans="4:4">
      <c r="D4967" s="117"/>
    </row>
    <row r="4968" spans="4:4">
      <c r="D4968" s="117"/>
    </row>
    <row r="4969" spans="4:4">
      <c r="D4969" s="117"/>
    </row>
    <row r="4970" spans="4:4">
      <c r="D4970" s="117"/>
    </row>
    <row r="4971" spans="4:4">
      <c r="D4971" s="117"/>
    </row>
    <row r="4972" spans="4:4">
      <c r="D4972" s="117"/>
    </row>
    <row r="4973" spans="4:4">
      <c r="D4973" s="117"/>
    </row>
    <row r="4974" spans="4:4">
      <c r="D4974" s="117"/>
    </row>
    <row r="4975" spans="4:4">
      <c r="D4975" s="117"/>
    </row>
    <row r="4976" spans="4:4">
      <c r="D4976" s="117"/>
    </row>
    <row r="4977" spans="4:4">
      <c r="D4977" s="117"/>
    </row>
    <row r="4978" spans="4:4">
      <c r="D4978" s="117"/>
    </row>
    <row r="4979" spans="4:4">
      <c r="D4979" s="117"/>
    </row>
    <row r="4980" spans="4:4">
      <c r="D4980" s="117"/>
    </row>
    <row r="4981" spans="4:4">
      <c r="D4981" s="117"/>
    </row>
    <row r="4982" spans="4:4">
      <c r="D4982" s="117"/>
    </row>
    <row r="4983" spans="4:4">
      <c r="D4983" s="117"/>
    </row>
    <row r="4984" spans="4:4">
      <c r="D4984" s="117"/>
    </row>
    <row r="4985" spans="4:4">
      <c r="D4985" s="117"/>
    </row>
    <row r="4986" spans="4:4">
      <c r="D4986" s="117"/>
    </row>
    <row r="4987" spans="4:4">
      <c r="D4987" s="117"/>
    </row>
    <row r="4988" spans="4:4">
      <c r="D4988" s="117"/>
    </row>
    <row r="4989" spans="4:4">
      <c r="D4989" s="117"/>
    </row>
    <row r="4990" spans="4:4">
      <c r="D4990" s="117"/>
    </row>
    <row r="4991" spans="4:4">
      <c r="D4991" s="117"/>
    </row>
    <row r="4992" spans="4:4">
      <c r="D4992" s="117"/>
    </row>
    <row r="4993" spans="4:4">
      <c r="D4993" s="117"/>
    </row>
    <row r="4994" spans="4:4">
      <c r="D4994" s="117"/>
    </row>
    <row r="4995" spans="4:4">
      <c r="D4995" s="117"/>
    </row>
    <row r="4996" spans="4:4">
      <c r="D4996" s="117"/>
    </row>
    <row r="4997" spans="4:4">
      <c r="D4997" s="117"/>
    </row>
    <row r="4998" spans="4:4">
      <c r="D4998" s="117"/>
    </row>
    <row r="4999" spans="4:4">
      <c r="D4999" s="117"/>
    </row>
    <row r="5000" spans="4:4">
      <c r="D5000" s="117"/>
    </row>
    <row r="5001" spans="4:4">
      <c r="D5001" s="117"/>
    </row>
    <row r="5002" spans="4:4">
      <c r="D5002" s="117"/>
    </row>
    <row r="5003" spans="4:4">
      <c r="D5003" s="117"/>
    </row>
    <row r="5004" spans="4:4">
      <c r="D5004" s="117"/>
    </row>
    <row r="5005" spans="4:4">
      <c r="D5005" s="117"/>
    </row>
    <row r="5006" spans="4:4">
      <c r="D5006" s="117"/>
    </row>
    <row r="5007" spans="4:4">
      <c r="D5007" s="117"/>
    </row>
    <row r="5008" spans="4:4">
      <c r="D5008" s="117"/>
    </row>
    <row r="5009" spans="4:4">
      <c r="D5009" s="117"/>
    </row>
    <row r="5010" spans="4:4">
      <c r="D5010" s="117"/>
    </row>
    <row r="5011" spans="4:4">
      <c r="D5011" s="117"/>
    </row>
    <row r="5012" spans="4:4">
      <c r="D5012" s="117"/>
    </row>
    <row r="5013" spans="4:4">
      <c r="D5013" s="117"/>
    </row>
    <row r="5014" spans="4:4">
      <c r="D5014" s="117"/>
    </row>
    <row r="5015" spans="4:4">
      <c r="D5015" s="117"/>
    </row>
    <row r="5016" spans="4:4">
      <c r="D5016" s="117"/>
    </row>
    <row r="5017" spans="4:4">
      <c r="D5017" s="117"/>
    </row>
    <row r="5018" spans="4:4">
      <c r="D5018" s="117"/>
    </row>
    <row r="5019" spans="4:4">
      <c r="D5019" s="117"/>
    </row>
    <row r="5020" spans="4:4">
      <c r="D5020" s="117"/>
    </row>
    <row r="5021" spans="4:4">
      <c r="D5021" s="117"/>
    </row>
    <row r="5022" spans="4:4">
      <c r="D5022" s="117"/>
    </row>
    <row r="5023" spans="4:4">
      <c r="D5023" s="117"/>
    </row>
    <row r="5024" spans="4:4">
      <c r="D5024" s="117"/>
    </row>
    <row r="5025" spans="4:4">
      <c r="D5025" s="117"/>
    </row>
    <row r="5026" spans="4:4">
      <c r="D5026" s="117"/>
    </row>
    <row r="5027" spans="4:4">
      <c r="D5027" s="117"/>
    </row>
    <row r="5028" spans="4:4">
      <c r="D5028" s="117"/>
    </row>
    <row r="5029" spans="4:4">
      <c r="D5029" s="117"/>
    </row>
    <row r="5030" spans="4:4">
      <c r="D5030" s="117"/>
    </row>
    <row r="5031" spans="4:4">
      <c r="D5031" s="117"/>
    </row>
    <row r="5032" spans="4:4">
      <c r="D5032" s="117"/>
    </row>
    <row r="5033" spans="4:4">
      <c r="D5033" s="117"/>
    </row>
    <row r="5034" spans="4:4">
      <c r="D5034" s="117"/>
    </row>
    <row r="5035" spans="4:4">
      <c r="D5035" s="117"/>
    </row>
    <row r="5036" spans="4:4">
      <c r="D5036" s="117"/>
    </row>
    <row r="5037" spans="4:4">
      <c r="D5037" s="117"/>
    </row>
    <row r="5038" spans="4:4">
      <c r="D5038" s="117"/>
    </row>
    <row r="5039" spans="4:4">
      <c r="D5039" s="117"/>
    </row>
    <row r="5040" spans="4:4">
      <c r="D5040" s="117"/>
    </row>
    <row r="5041" spans="4:4">
      <c r="D5041" s="117"/>
    </row>
    <row r="5042" spans="4:4">
      <c r="D5042" s="117"/>
    </row>
    <row r="5043" spans="4:4">
      <c r="D5043" s="117"/>
    </row>
    <row r="5044" spans="4:4">
      <c r="D5044" s="117"/>
    </row>
    <row r="5045" spans="4:4">
      <c r="D5045" s="117"/>
    </row>
    <row r="5046" spans="4:4">
      <c r="D5046" s="117"/>
    </row>
    <row r="5047" spans="4:4">
      <c r="D5047" s="117"/>
    </row>
    <row r="5048" spans="4:4">
      <c r="D5048" s="117"/>
    </row>
    <row r="5049" spans="4:4">
      <c r="D5049" s="117"/>
    </row>
    <row r="5050" spans="4:4">
      <c r="D5050" s="117"/>
    </row>
    <row r="5051" spans="4:4">
      <c r="D5051" s="117"/>
    </row>
    <row r="5052" spans="4:4">
      <c r="D5052" s="117"/>
    </row>
    <row r="5053" spans="4:4">
      <c r="D5053" s="117"/>
    </row>
    <row r="5054" spans="4:4">
      <c r="D5054" s="117"/>
    </row>
    <row r="5055" spans="4:4">
      <c r="D5055" s="117"/>
    </row>
    <row r="5056" spans="4:4">
      <c r="D5056" s="117"/>
    </row>
    <row r="5057" spans="4:4">
      <c r="D5057" s="117"/>
    </row>
    <row r="5058" spans="4:4">
      <c r="D5058" s="117"/>
    </row>
    <row r="5059" spans="4:4">
      <c r="D5059" s="117"/>
    </row>
    <row r="5060" spans="4:4">
      <c r="D5060" s="117"/>
    </row>
    <row r="5061" spans="4:4">
      <c r="D5061" s="117"/>
    </row>
    <row r="5062" spans="4:4">
      <c r="D5062" s="117"/>
    </row>
    <row r="5063" spans="4:4">
      <c r="D5063" s="117"/>
    </row>
    <row r="5064" spans="4:4">
      <c r="D5064" s="117"/>
    </row>
    <row r="5065" spans="4:4">
      <c r="D5065" s="117"/>
    </row>
    <row r="5066" spans="4:4">
      <c r="D5066" s="117"/>
    </row>
    <row r="5067" spans="4:4">
      <c r="D5067" s="117"/>
    </row>
    <row r="5068" spans="4:4">
      <c r="D5068" s="117"/>
    </row>
    <row r="5069" spans="4:4">
      <c r="D5069" s="117"/>
    </row>
    <row r="5070" spans="4:4">
      <c r="D5070" s="117"/>
    </row>
    <row r="5071" spans="4:4">
      <c r="D5071" s="117"/>
    </row>
    <row r="5072" spans="4:4">
      <c r="D5072" s="117"/>
    </row>
    <row r="5073" spans="4:4">
      <c r="D5073" s="117"/>
    </row>
    <row r="5074" spans="4:4">
      <c r="D5074" s="117"/>
    </row>
    <row r="5075" spans="4:4">
      <c r="D5075" s="117"/>
    </row>
    <row r="5076" spans="4:4">
      <c r="D5076" s="117"/>
    </row>
    <row r="5077" spans="4:4">
      <c r="D5077" s="117"/>
    </row>
    <row r="5078" spans="4:4">
      <c r="D5078" s="117"/>
    </row>
    <row r="5079" spans="4:4">
      <c r="D5079" s="117"/>
    </row>
    <row r="5080" spans="4:4">
      <c r="D5080" s="117"/>
    </row>
    <row r="5081" spans="4:4">
      <c r="D5081" s="117"/>
    </row>
    <row r="5082" spans="4:4">
      <c r="D5082" s="117"/>
    </row>
    <row r="5083" spans="4:4">
      <c r="D5083" s="117"/>
    </row>
    <row r="5084" spans="4:4">
      <c r="D5084" s="117"/>
    </row>
    <row r="5085" spans="4:4">
      <c r="D5085" s="117"/>
    </row>
    <row r="5086" spans="4:4">
      <c r="D5086" s="117"/>
    </row>
    <row r="5087" spans="4:4">
      <c r="D5087" s="117"/>
    </row>
    <row r="5088" spans="4:4">
      <c r="D5088" s="117"/>
    </row>
    <row r="5089" spans="4:4">
      <c r="D5089" s="117"/>
    </row>
    <row r="5090" spans="4:4">
      <c r="D5090" s="117"/>
    </row>
    <row r="5091" spans="4:4">
      <c r="D5091" s="117"/>
    </row>
    <row r="5092" spans="4:4">
      <c r="D5092" s="117"/>
    </row>
    <row r="5093" spans="4:4">
      <c r="D5093" s="117"/>
    </row>
    <row r="5094" spans="4:4">
      <c r="D5094" s="117"/>
    </row>
    <row r="5095" spans="4:4">
      <c r="D5095" s="117"/>
    </row>
    <row r="5096" spans="4:4">
      <c r="D5096" s="117"/>
    </row>
    <row r="5097" spans="4:4">
      <c r="D5097" s="117"/>
    </row>
    <row r="5098" spans="4:4">
      <c r="D5098" s="117"/>
    </row>
    <row r="5099" spans="4:4">
      <c r="D5099" s="117"/>
    </row>
    <row r="5100" spans="4:4">
      <c r="D5100" s="117"/>
    </row>
    <row r="5101" spans="4:4">
      <c r="D5101" s="117"/>
    </row>
    <row r="5102" spans="4:4">
      <c r="D5102" s="117"/>
    </row>
    <row r="5103" spans="4:4">
      <c r="D5103" s="117"/>
    </row>
    <row r="5104" spans="4:4">
      <c r="D5104" s="117"/>
    </row>
    <row r="5105" spans="4:4">
      <c r="D5105" s="117"/>
    </row>
    <row r="5106" spans="4:4">
      <c r="D5106" s="117"/>
    </row>
    <row r="5107" spans="4:4">
      <c r="D5107" s="117"/>
    </row>
    <row r="5108" spans="4:4">
      <c r="D5108" s="117"/>
    </row>
    <row r="5109" spans="4:4">
      <c r="D5109" s="117"/>
    </row>
    <row r="5110" spans="4:4">
      <c r="D5110" s="117"/>
    </row>
    <row r="5111" spans="4:4">
      <c r="D5111" s="117"/>
    </row>
    <row r="5112" spans="4:4">
      <c r="D5112" s="117"/>
    </row>
    <row r="5113" spans="4:4">
      <c r="D5113" s="117"/>
    </row>
    <row r="5114" spans="4:4">
      <c r="D5114" s="117"/>
    </row>
    <row r="5115" spans="4:4">
      <c r="D5115" s="117"/>
    </row>
    <row r="5116" spans="4:4">
      <c r="D5116" s="117"/>
    </row>
    <row r="5117" spans="4:4">
      <c r="D5117" s="117"/>
    </row>
    <row r="5118" spans="4:4">
      <c r="D5118" s="117"/>
    </row>
    <row r="5119" spans="4:4">
      <c r="D5119" s="117"/>
    </row>
    <row r="5120" spans="4:4">
      <c r="D5120" s="117"/>
    </row>
    <row r="5121" spans="4:4">
      <c r="D5121" s="117"/>
    </row>
    <row r="5122" spans="4:4">
      <c r="D5122" s="117"/>
    </row>
    <row r="5123" spans="4:4">
      <c r="D5123" s="117"/>
    </row>
    <row r="5124" spans="4:4">
      <c r="D5124" s="117"/>
    </row>
    <row r="5125" spans="4:4">
      <c r="D5125" s="117"/>
    </row>
    <row r="5126" spans="4:4">
      <c r="D5126" s="117"/>
    </row>
    <row r="5127" spans="4:4">
      <c r="D5127" s="117"/>
    </row>
    <row r="5128" spans="4:4">
      <c r="D5128" s="117"/>
    </row>
    <row r="5129" spans="4:4">
      <c r="D5129" s="117"/>
    </row>
    <row r="5130" spans="4:4">
      <c r="D5130" s="117"/>
    </row>
    <row r="5131" spans="4:4">
      <c r="D5131" s="117"/>
    </row>
    <row r="5132" spans="4:4">
      <c r="D5132" s="117"/>
    </row>
    <row r="5133" spans="4:4">
      <c r="D5133" s="117"/>
    </row>
    <row r="5134" spans="4:4">
      <c r="D5134" s="117"/>
    </row>
    <row r="5135" spans="4:4">
      <c r="D5135" s="117"/>
    </row>
    <row r="5136" spans="4:4">
      <c r="D5136" s="117"/>
    </row>
    <row r="5137" spans="4:4">
      <c r="D5137" s="117"/>
    </row>
    <row r="5138" spans="4:4">
      <c r="D5138" s="117"/>
    </row>
    <row r="5139" spans="4:4">
      <c r="D5139" s="117"/>
    </row>
    <row r="5140" spans="4:4">
      <c r="D5140" s="117"/>
    </row>
    <row r="5141" spans="4:4">
      <c r="D5141" s="117"/>
    </row>
    <row r="5142" spans="4:4">
      <c r="D5142" s="117"/>
    </row>
    <row r="5143" spans="4:4">
      <c r="D5143" s="117"/>
    </row>
    <row r="5144" spans="4:4">
      <c r="D5144" s="117"/>
    </row>
    <row r="5145" spans="4:4">
      <c r="D5145" s="117"/>
    </row>
    <row r="5146" spans="4:4">
      <c r="D5146" s="117"/>
    </row>
    <row r="5147" spans="4:4">
      <c r="D5147" s="117"/>
    </row>
    <row r="5148" spans="4:4">
      <c r="D5148" s="117"/>
    </row>
    <row r="5149" spans="4:4">
      <c r="D5149" s="117"/>
    </row>
    <row r="5150" spans="4:4">
      <c r="D5150" s="117"/>
    </row>
    <row r="5151" spans="4:4">
      <c r="D5151" s="117"/>
    </row>
    <row r="5152" spans="4:4">
      <c r="D5152" s="117"/>
    </row>
    <row r="5153" spans="4:4">
      <c r="D5153" s="117"/>
    </row>
    <row r="5154" spans="4:4">
      <c r="D5154" s="117"/>
    </row>
    <row r="5155" spans="4:4">
      <c r="D5155" s="117"/>
    </row>
    <row r="5156" spans="4:4">
      <c r="D5156" s="117"/>
    </row>
    <row r="5157" spans="4:4">
      <c r="D5157" s="117"/>
    </row>
    <row r="5158" spans="4:4">
      <c r="D5158" s="117"/>
    </row>
    <row r="5159" spans="4:4">
      <c r="D5159" s="117"/>
    </row>
    <row r="5160" spans="4:4">
      <c r="D5160" s="117"/>
    </row>
    <row r="5161" spans="4:4">
      <c r="D5161" s="117"/>
    </row>
    <row r="5162" spans="4:4">
      <c r="D5162" s="117"/>
    </row>
    <row r="5163" spans="4:4">
      <c r="D5163" s="117"/>
    </row>
    <row r="5164" spans="4:4">
      <c r="D5164" s="117"/>
    </row>
    <row r="5165" spans="4:4">
      <c r="D5165" s="117"/>
    </row>
    <row r="5166" spans="4:4">
      <c r="D5166" s="117"/>
    </row>
    <row r="5167" spans="4:4">
      <c r="D5167" s="117"/>
    </row>
    <row r="5168" spans="4:4">
      <c r="D5168" s="117"/>
    </row>
    <row r="5169" spans="4:4">
      <c r="D5169" s="117"/>
    </row>
    <row r="5170" spans="4:4">
      <c r="D5170" s="117"/>
    </row>
    <row r="5171" spans="4:4">
      <c r="D5171" s="117"/>
    </row>
    <row r="5172" spans="4:4">
      <c r="D5172" s="117"/>
    </row>
    <row r="5173" spans="4:4">
      <c r="D5173" s="117"/>
    </row>
    <row r="5174" spans="4:4">
      <c r="D5174" s="117"/>
    </row>
    <row r="5175" spans="4:4">
      <c r="D5175" s="117"/>
    </row>
    <row r="5176" spans="4:4">
      <c r="D5176" s="117"/>
    </row>
    <row r="5177" spans="4:4">
      <c r="D5177" s="117"/>
    </row>
    <row r="5178" spans="4:4">
      <c r="D5178" s="117"/>
    </row>
    <row r="5179" spans="4:4">
      <c r="D5179" s="117"/>
    </row>
    <row r="5180" spans="4:4">
      <c r="D5180" s="117"/>
    </row>
    <row r="5181" spans="4:4">
      <c r="D5181" s="117"/>
    </row>
    <row r="5182" spans="4:4">
      <c r="D5182" s="117"/>
    </row>
    <row r="5183" spans="4:4">
      <c r="D5183" s="117"/>
    </row>
    <row r="5184" spans="4:4">
      <c r="D5184" s="117"/>
    </row>
    <row r="5185" spans="4:4">
      <c r="D5185" s="117"/>
    </row>
    <row r="5186" spans="4:4">
      <c r="D5186" s="117"/>
    </row>
    <row r="5187" spans="4:4">
      <c r="D5187" s="117"/>
    </row>
    <row r="5188" spans="4:4">
      <c r="D5188" s="117"/>
    </row>
    <row r="5189" spans="4:4">
      <c r="D5189" s="117"/>
    </row>
    <row r="5190" spans="4:4">
      <c r="D5190" s="117"/>
    </row>
    <row r="5191" spans="4:4">
      <c r="D5191" s="117"/>
    </row>
    <row r="5192" spans="4:4">
      <c r="D5192" s="117"/>
    </row>
    <row r="5193" spans="4:4">
      <c r="D5193" s="117"/>
    </row>
    <row r="5194" spans="4:4">
      <c r="D5194" s="117"/>
    </row>
    <row r="5195" spans="4:4">
      <c r="D5195" s="117"/>
    </row>
    <row r="5196" spans="4:4">
      <c r="D5196" s="117"/>
    </row>
    <row r="5197" spans="4:4">
      <c r="D5197" s="117"/>
    </row>
    <row r="5198" spans="4:4">
      <c r="D5198" s="117"/>
    </row>
    <row r="5199" spans="4:4">
      <c r="D5199" s="117"/>
    </row>
    <row r="5200" spans="4:4">
      <c r="D5200" s="117"/>
    </row>
    <row r="5201" spans="4:4">
      <c r="D5201" s="117"/>
    </row>
    <row r="5202" spans="4:4">
      <c r="D5202" s="117"/>
    </row>
    <row r="5203" spans="4:4">
      <c r="D5203" s="117"/>
    </row>
    <row r="5204" spans="4:4">
      <c r="D5204" s="117"/>
    </row>
    <row r="5205" spans="4:4">
      <c r="D5205" s="117"/>
    </row>
    <row r="5206" spans="4:4">
      <c r="D5206" s="117"/>
    </row>
    <row r="5207" spans="4:4">
      <c r="D5207" s="117"/>
    </row>
    <row r="5208" spans="4:4">
      <c r="D5208" s="117"/>
    </row>
    <row r="5209" spans="4:4">
      <c r="D5209" s="117"/>
    </row>
    <row r="5210" spans="4:4">
      <c r="D5210" s="117"/>
    </row>
    <row r="5211" spans="4:4">
      <c r="D5211" s="117"/>
    </row>
    <row r="5212" spans="4:4">
      <c r="D5212" s="117"/>
    </row>
    <row r="5213" spans="4:4">
      <c r="D5213" s="117"/>
    </row>
    <row r="5214" spans="4:4">
      <c r="D5214" s="117"/>
    </row>
    <row r="5215" spans="4:4">
      <c r="D5215" s="117"/>
    </row>
    <row r="5216" spans="4:4">
      <c r="D5216" s="117"/>
    </row>
    <row r="5217" spans="4:4">
      <c r="D5217" s="117"/>
    </row>
    <row r="5218" spans="4:4">
      <c r="D5218" s="117"/>
    </row>
    <row r="5219" spans="4:4">
      <c r="D5219" s="117"/>
    </row>
    <row r="5220" spans="4:4">
      <c r="D5220" s="117"/>
    </row>
    <row r="5221" spans="4:4">
      <c r="D5221" s="117"/>
    </row>
    <row r="5222" spans="4:4">
      <c r="D5222" s="117"/>
    </row>
    <row r="5223" spans="4:4">
      <c r="D5223" s="117"/>
    </row>
    <row r="5224" spans="4:4">
      <c r="D5224" s="117"/>
    </row>
    <row r="5225" spans="4:4">
      <c r="D5225" s="117"/>
    </row>
    <row r="5226" spans="4:4">
      <c r="D5226" s="117"/>
    </row>
    <row r="5227" spans="4:4">
      <c r="D5227" s="117"/>
    </row>
    <row r="5228" spans="4:4">
      <c r="D5228" s="117"/>
    </row>
    <row r="5229" spans="4:4">
      <c r="D5229" s="117"/>
    </row>
    <row r="5230" spans="4:4">
      <c r="D5230" s="117"/>
    </row>
    <row r="5231" spans="4:4">
      <c r="D5231" s="117"/>
    </row>
    <row r="5232" spans="4:4">
      <c r="D5232" s="117"/>
    </row>
    <row r="5233" spans="4:4">
      <c r="D5233" s="117"/>
    </row>
    <row r="5234" spans="4:4">
      <c r="D5234" s="117"/>
    </row>
    <row r="5235" spans="4:4">
      <c r="D5235" s="117"/>
    </row>
    <row r="5236" spans="4:4">
      <c r="D5236" s="117"/>
    </row>
    <row r="5237" spans="4:4">
      <c r="D5237" s="117"/>
    </row>
    <row r="5238" spans="4:4">
      <c r="D5238" s="117"/>
    </row>
    <row r="5239" spans="4:4">
      <c r="D5239" s="117"/>
    </row>
    <row r="5240" spans="4:4">
      <c r="D5240" s="117"/>
    </row>
    <row r="5241" spans="4:4">
      <c r="D5241" s="117"/>
    </row>
    <row r="5242" spans="4:4">
      <c r="D5242" s="117"/>
    </row>
    <row r="5243" spans="4:4">
      <c r="D5243" s="117"/>
    </row>
    <row r="5244" spans="4:4">
      <c r="D5244" s="117"/>
    </row>
    <row r="5245" spans="4:4">
      <c r="D5245" s="117"/>
    </row>
    <row r="5246" spans="4:4">
      <c r="D5246" s="117"/>
    </row>
    <row r="5247" spans="4:4">
      <c r="D5247" s="117"/>
    </row>
    <row r="5248" spans="4:4">
      <c r="D5248" s="117"/>
    </row>
    <row r="5249" spans="4:4">
      <c r="D5249" s="117"/>
    </row>
    <row r="5250" spans="4:4">
      <c r="D5250" s="117"/>
    </row>
    <row r="5251" spans="4:4">
      <c r="D5251" s="117"/>
    </row>
    <row r="5252" spans="4:4">
      <c r="D5252" s="117"/>
    </row>
    <row r="5253" spans="4:4">
      <c r="D5253" s="117"/>
    </row>
    <row r="5254" spans="4:4">
      <c r="D5254" s="117"/>
    </row>
    <row r="5255" spans="4:4">
      <c r="D5255" s="117"/>
    </row>
    <row r="5256" spans="4:4">
      <c r="D5256" s="117"/>
    </row>
    <row r="5257" spans="4:4">
      <c r="D5257" s="117"/>
    </row>
    <row r="5258" spans="4:4">
      <c r="D5258" s="117"/>
    </row>
    <row r="5259" spans="4:4">
      <c r="D5259" s="117"/>
    </row>
    <row r="5260" spans="4:4">
      <c r="D5260" s="117"/>
    </row>
    <row r="5261" spans="4:4">
      <c r="D5261" s="117"/>
    </row>
    <row r="5262" spans="4:4">
      <c r="D5262" s="117"/>
    </row>
    <row r="5263" spans="4:4">
      <c r="D5263" s="117"/>
    </row>
    <row r="5264" spans="4:4">
      <c r="D5264" s="117"/>
    </row>
    <row r="5265" spans="4:4">
      <c r="D5265" s="117"/>
    </row>
    <row r="5266" spans="4:4">
      <c r="D5266" s="117"/>
    </row>
    <row r="5267" spans="4:4">
      <c r="D5267" s="117"/>
    </row>
    <row r="5268" spans="4:4">
      <c r="D5268" s="117"/>
    </row>
    <row r="5269" spans="4:4">
      <c r="D5269" s="117"/>
    </row>
    <row r="5270" spans="4:4">
      <c r="D5270" s="117"/>
    </row>
    <row r="5271" spans="4:4">
      <c r="D5271" s="117"/>
    </row>
    <row r="5272" spans="4:4">
      <c r="D5272" s="117"/>
    </row>
    <row r="5273" spans="4:4">
      <c r="D5273" s="117"/>
    </row>
    <row r="5274" spans="4:4">
      <c r="D5274" s="117"/>
    </row>
    <row r="5275" spans="4:4">
      <c r="D5275" s="117"/>
    </row>
    <row r="5276" spans="4:4">
      <c r="D5276" s="117"/>
    </row>
    <row r="5277" spans="4:4">
      <c r="D5277" s="117"/>
    </row>
    <row r="5278" spans="4:4">
      <c r="D5278" s="117"/>
    </row>
    <row r="5279" spans="4:4">
      <c r="D5279" s="117"/>
    </row>
    <row r="5280" spans="4:4">
      <c r="D5280" s="117"/>
    </row>
    <row r="5281" spans="4:4">
      <c r="D5281" s="117"/>
    </row>
    <row r="5282" spans="4:4">
      <c r="D5282" s="117"/>
    </row>
    <row r="5283" spans="4:4">
      <c r="D5283" s="117"/>
    </row>
    <row r="5284" spans="4:4">
      <c r="D5284" s="117"/>
    </row>
    <row r="5285" spans="4:4">
      <c r="D5285" s="117"/>
    </row>
    <row r="5286" spans="4:4">
      <c r="D5286" s="117"/>
    </row>
    <row r="5287" spans="4:4">
      <c r="D5287" s="117"/>
    </row>
    <row r="5288" spans="4:4">
      <c r="D5288" s="117"/>
    </row>
    <row r="5289" spans="4:4">
      <c r="D5289" s="117"/>
    </row>
    <row r="5290" spans="4:4">
      <c r="D5290" s="117"/>
    </row>
    <row r="5291" spans="4:4">
      <c r="D5291" s="117"/>
    </row>
    <row r="5292" spans="4:4">
      <c r="D5292" s="117"/>
    </row>
    <row r="5293" spans="4:4">
      <c r="D5293" s="117"/>
    </row>
    <row r="5294" spans="4:4">
      <c r="D5294" s="117"/>
    </row>
    <row r="5295" spans="4:4">
      <c r="D5295" s="117"/>
    </row>
    <row r="5296" spans="4:4">
      <c r="D5296" s="117"/>
    </row>
    <row r="5297" spans="4:4">
      <c r="D5297" s="117"/>
    </row>
    <row r="5298" spans="4:4">
      <c r="D5298" s="117"/>
    </row>
    <row r="5299" spans="4:4">
      <c r="D5299" s="117"/>
    </row>
    <row r="5300" spans="4:4">
      <c r="D5300" s="117"/>
    </row>
    <row r="5301" spans="4:4">
      <c r="D5301" s="117"/>
    </row>
    <row r="5302" spans="4:4">
      <c r="D5302" s="117"/>
    </row>
    <row r="5303" spans="4:4">
      <c r="D5303" s="117"/>
    </row>
    <row r="5304" spans="4:4">
      <c r="D5304" s="117"/>
    </row>
    <row r="5305" spans="4:4">
      <c r="D5305" s="117"/>
    </row>
    <row r="5306" spans="4:4">
      <c r="D5306" s="117"/>
    </row>
    <row r="5307" spans="4:4">
      <c r="D5307" s="117"/>
    </row>
    <row r="5308" spans="4:4">
      <c r="D5308" s="117"/>
    </row>
    <row r="5309" spans="4:4">
      <c r="D5309" s="117"/>
    </row>
    <row r="5310" spans="4:4">
      <c r="D5310" s="117"/>
    </row>
    <row r="5311" spans="4:4">
      <c r="D5311" s="117"/>
    </row>
    <row r="5312" spans="4:4">
      <c r="D5312" s="117"/>
    </row>
    <row r="5313" spans="4:4">
      <c r="D5313" s="117"/>
    </row>
    <row r="5314" spans="4:4">
      <c r="D5314" s="117"/>
    </row>
    <row r="5315" spans="4:4">
      <c r="D5315" s="117"/>
    </row>
    <row r="5316" spans="4:4">
      <c r="D5316" s="117"/>
    </row>
    <row r="5317" spans="4:4">
      <c r="D5317" s="117"/>
    </row>
    <row r="5318" spans="4:4">
      <c r="D5318" s="117"/>
    </row>
    <row r="5319" spans="4:4">
      <c r="D5319" s="117"/>
    </row>
    <row r="5320" spans="4:4">
      <c r="D5320" s="117"/>
    </row>
    <row r="5321" spans="4:4">
      <c r="D5321" s="117"/>
    </row>
    <row r="5322" spans="4:4">
      <c r="D5322" s="117"/>
    </row>
    <row r="5323" spans="4:4">
      <c r="D5323" s="117"/>
    </row>
    <row r="5324" spans="4:4">
      <c r="D5324" s="117"/>
    </row>
    <row r="5325" spans="4:4">
      <c r="D5325" s="117"/>
    </row>
    <row r="5326" spans="4:4">
      <c r="D5326" s="117"/>
    </row>
    <row r="5327" spans="4:4">
      <c r="D5327" s="117"/>
    </row>
    <row r="5328" spans="4:4">
      <c r="D5328" s="117"/>
    </row>
    <row r="5329" spans="4:4">
      <c r="D5329" s="117"/>
    </row>
    <row r="5330" spans="4:4">
      <c r="D5330" s="117"/>
    </row>
    <row r="5331" spans="4:4">
      <c r="D5331" s="117"/>
    </row>
    <row r="5332" spans="4:4">
      <c r="D5332" s="117"/>
    </row>
    <row r="5333" spans="4:4">
      <c r="D5333" s="117"/>
    </row>
    <row r="5334" spans="4:4">
      <c r="D5334" s="117"/>
    </row>
    <row r="5335" spans="4:4">
      <c r="D5335" s="117"/>
    </row>
    <row r="5336" spans="4:4">
      <c r="D5336" s="117"/>
    </row>
    <row r="5337" spans="4:4">
      <c r="D5337" s="117"/>
    </row>
    <row r="5338" spans="4:4">
      <c r="D5338" s="117"/>
    </row>
    <row r="5339" spans="4:4">
      <c r="D5339" s="117"/>
    </row>
    <row r="5340" spans="4:4">
      <c r="D5340" s="117"/>
    </row>
    <row r="5341" spans="4:4">
      <c r="D5341" s="117"/>
    </row>
    <row r="5342" spans="4:4">
      <c r="D5342" s="117"/>
    </row>
    <row r="5343" spans="4:4">
      <c r="D5343" s="117"/>
    </row>
    <row r="5344" spans="4:4">
      <c r="D5344" s="117"/>
    </row>
    <row r="5345" spans="4:4">
      <c r="D5345" s="117"/>
    </row>
    <row r="5346" spans="4:4">
      <c r="D5346" s="117"/>
    </row>
    <row r="5347" spans="4:4">
      <c r="D5347" s="117"/>
    </row>
    <row r="5348" spans="4:4">
      <c r="D5348" s="117"/>
    </row>
    <row r="5349" spans="4:4">
      <c r="D5349" s="117"/>
    </row>
    <row r="5350" spans="4:4">
      <c r="D5350" s="117"/>
    </row>
    <row r="5351" spans="4:4">
      <c r="D5351" s="117"/>
    </row>
    <row r="5352" spans="4:4">
      <c r="D5352" s="117"/>
    </row>
    <row r="5353" spans="4:4">
      <c r="D5353" s="117"/>
    </row>
    <row r="5354" spans="4:4">
      <c r="D5354" s="117"/>
    </row>
    <row r="5355" spans="4:4">
      <c r="D5355" s="117"/>
    </row>
    <row r="5356" spans="4:4">
      <c r="D5356" s="117"/>
    </row>
    <row r="5357" spans="4:4">
      <c r="D5357" s="117"/>
    </row>
    <row r="5358" spans="4:4">
      <c r="D5358" s="117"/>
    </row>
    <row r="5359" spans="4:4">
      <c r="D5359" s="117"/>
    </row>
    <row r="5360" spans="4:4">
      <c r="D5360" s="117"/>
    </row>
    <row r="5361" spans="4:4">
      <c r="D5361" s="117"/>
    </row>
    <row r="5362" spans="4:4">
      <c r="D5362" s="117"/>
    </row>
    <row r="5363" spans="4:4">
      <c r="D5363" s="117"/>
    </row>
    <row r="5364" spans="4:4">
      <c r="D5364" s="117"/>
    </row>
    <row r="5365" spans="4:4">
      <c r="D5365" s="117"/>
    </row>
    <row r="5366" spans="4:4">
      <c r="D5366" s="117"/>
    </row>
    <row r="5367" spans="4:4">
      <c r="D5367" s="117"/>
    </row>
    <row r="5368" spans="4:4">
      <c r="D5368" s="117"/>
    </row>
    <row r="5369" spans="4:4">
      <c r="D5369" s="117"/>
    </row>
    <row r="5370" spans="4:4">
      <c r="D5370" s="117"/>
    </row>
    <row r="5371" spans="4:4">
      <c r="D5371" s="117"/>
    </row>
    <row r="5372" spans="4:4">
      <c r="D5372" s="117"/>
    </row>
    <row r="5373" spans="4:4">
      <c r="D5373" s="117"/>
    </row>
    <row r="5374" spans="4:4">
      <c r="D5374" s="117"/>
    </row>
    <row r="5375" spans="4:4">
      <c r="D5375" s="117"/>
    </row>
    <row r="5376" spans="4:4">
      <c r="D5376" s="117"/>
    </row>
    <row r="5377" spans="4:4">
      <c r="D5377" s="117"/>
    </row>
    <row r="5378" spans="4:4">
      <c r="D5378" s="117"/>
    </row>
    <row r="5379" spans="4:4">
      <c r="D5379" s="117"/>
    </row>
    <row r="5380" spans="4:4">
      <c r="D5380" s="117"/>
    </row>
    <row r="5381" spans="4:4">
      <c r="D5381" s="117"/>
    </row>
    <row r="5382" spans="4:4">
      <c r="D5382" s="117"/>
    </row>
    <row r="5383" spans="4:4">
      <c r="D5383" s="117"/>
    </row>
    <row r="5384" spans="4:4">
      <c r="D5384" s="117"/>
    </row>
    <row r="5385" spans="4:4">
      <c r="D5385" s="117"/>
    </row>
    <row r="5386" spans="4:4">
      <c r="D5386" s="117"/>
    </row>
    <row r="5387" spans="4:4">
      <c r="D5387" s="117"/>
    </row>
    <row r="5388" spans="4:4">
      <c r="D5388" s="117"/>
    </row>
    <row r="5389" spans="4:4">
      <c r="D5389" s="117"/>
    </row>
    <row r="5390" spans="4:4">
      <c r="D5390" s="117"/>
    </row>
    <row r="5391" spans="4:4">
      <c r="D5391" s="117"/>
    </row>
    <row r="5392" spans="4:4">
      <c r="D5392" s="117"/>
    </row>
    <row r="5393" spans="4:4">
      <c r="D5393" s="117"/>
    </row>
    <row r="5394" spans="4:4">
      <c r="D5394" s="117"/>
    </row>
    <row r="5395" spans="4:4">
      <c r="D5395" s="117"/>
    </row>
    <row r="5396" spans="4:4">
      <c r="D5396" s="117"/>
    </row>
    <row r="5397" spans="4:4">
      <c r="D5397" s="117"/>
    </row>
    <row r="5398" spans="4:4">
      <c r="D5398" s="117"/>
    </row>
    <row r="5399" spans="4:4">
      <c r="D5399" s="117"/>
    </row>
    <row r="5400" spans="4:4">
      <c r="D5400" s="117"/>
    </row>
    <row r="5401" spans="4:4">
      <c r="D5401" s="117"/>
    </row>
    <row r="5402" spans="4:4">
      <c r="D5402" s="117"/>
    </row>
    <row r="5403" spans="4:4">
      <c r="D5403" s="117"/>
    </row>
    <row r="5404" spans="4:4">
      <c r="D5404" s="117"/>
    </row>
    <row r="5405" spans="4:4">
      <c r="D5405" s="117"/>
    </row>
    <row r="5406" spans="4:4">
      <c r="D5406" s="117"/>
    </row>
    <row r="5407" spans="4:4">
      <c r="D5407" s="117"/>
    </row>
    <row r="5408" spans="4:4">
      <c r="D5408" s="117"/>
    </row>
    <row r="5409" spans="4:4">
      <c r="D5409" s="117"/>
    </row>
    <row r="5410" spans="4:4">
      <c r="D5410" s="117"/>
    </row>
    <row r="5411" spans="4:4">
      <c r="D5411" s="117"/>
    </row>
    <row r="5412" spans="4:4">
      <c r="D5412" s="117"/>
    </row>
    <row r="5413" spans="4:4">
      <c r="D5413" s="117"/>
    </row>
    <row r="5414" spans="4:4">
      <c r="D5414" s="117"/>
    </row>
    <row r="5415" spans="4:4">
      <c r="D5415" s="117"/>
    </row>
    <row r="5416" spans="4:4">
      <c r="D5416" s="117"/>
    </row>
    <row r="5417" spans="4:4">
      <c r="D5417" s="117"/>
    </row>
    <row r="5418" spans="4:4">
      <c r="D5418" s="117"/>
    </row>
    <row r="5419" spans="4:4">
      <c r="D5419" s="117"/>
    </row>
    <row r="5420" spans="4:4">
      <c r="D5420" s="117"/>
    </row>
    <row r="5421" spans="4:4">
      <c r="D5421" s="117"/>
    </row>
    <row r="5422" spans="4:4">
      <c r="D5422" s="117"/>
    </row>
    <row r="5423" spans="4:4">
      <c r="D5423" s="117"/>
    </row>
    <row r="5424" spans="4:4">
      <c r="D5424" s="117"/>
    </row>
    <row r="5425" spans="4:4">
      <c r="D5425" s="117"/>
    </row>
    <row r="5426" spans="4:4">
      <c r="D5426" s="117"/>
    </row>
    <row r="5427" spans="4:4">
      <c r="D5427" s="117"/>
    </row>
    <row r="5428" spans="4:4">
      <c r="D5428" s="117"/>
    </row>
    <row r="5429" spans="4:4">
      <c r="D5429" s="117"/>
    </row>
    <row r="5430" spans="4:4">
      <c r="D5430" s="117"/>
    </row>
    <row r="5431" spans="4:4">
      <c r="D5431" s="117"/>
    </row>
    <row r="5432" spans="4:4">
      <c r="D5432" s="117"/>
    </row>
    <row r="5433" spans="4:4">
      <c r="D5433" s="117"/>
    </row>
    <row r="5434" spans="4:4">
      <c r="D5434" s="117"/>
    </row>
    <row r="5435" spans="4:4">
      <c r="D5435" s="117"/>
    </row>
    <row r="5436" spans="4:4">
      <c r="D5436" s="117"/>
    </row>
    <row r="5437" spans="4:4">
      <c r="D5437" s="117"/>
    </row>
    <row r="5438" spans="4:4">
      <c r="D5438" s="117"/>
    </row>
    <row r="5439" spans="4:4">
      <c r="D5439" s="117"/>
    </row>
    <row r="5440" spans="4:4">
      <c r="D5440" s="117"/>
    </row>
    <row r="5441" spans="4:4">
      <c r="D5441" s="117"/>
    </row>
    <row r="5442" spans="4:4">
      <c r="D5442" s="117"/>
    </row>
    <row r="5443" spans="4:4">
      <c r="D5443" s="117"/>
    </row>
    <row r="5444" spans="4:4">
      <c r="D5444" s="117"/>
    </row>
    <row r="5445" spans="4:4">
      <c r="D5445" s="117"/>
    </row>
    <row r="5446" spans="4:4">
      <c r="D5446" s="117"/>
    </row>
    <row r="5447" spans="4:4">
      <c r="D5447" s="117"/>
    </row>
    <row r="5448" spans="4:4">
      <c r="D5448" s="117"/>
    </row>
    <row r="5449" spans="4:4">
      <c r="D5449" s="117"/>
    </row>
    <row r="5450" spans="4:4">
      <c r="D5450" s="117"/>
    </row>
    <row r="5451" spans="4:4">
      <c r="D5451" s="117"/>
    </row>
    <row r="5452" spans="4:4">
      <c r="D5452" s="117"/>
    </row>
    <row r="5453" spans="4:4">
      <c r="D5453" s="117"/>
    </row>
    <row r="5454" spans="4:4">
      <c r="D5454" s="117"/>
    </row>
    <row r="5455" spans="4:4">
      <c r="D5455" s="117"/>
    </row>
    <row r="5456" spans="4:4">
      <c r="D5456" s="117"/>
    </row>
    <row r="5457" spans="4:4">
      <c r="D5457" s="117"/>
    </row>
    <row r="5458" spans="4:4">
      <c r="D5458" s="117"/>
    </row>
    <row r="5459" spans="4:4">
      <c r="D5459" s="117"/>
    </row>
    <row r="5460" spans="4:4">
      <c r="D5460" s="117"/>
    </row>
    <row r="5461" spans="4:4">
      <c r="D5461" s="117"/>
    </row>
    <row r="5462" spans="4:4">
      <c r="D5462" s="117"/>
    </row>
    <row r="5463" spans="4:4">
      <c r="D5463" s="117"/>
    </row>
    <row r="5464" spans="4:4">
      <c r="D5464" s="117"/>
    </row>
    <row r="5465" spans="4:4">
      <c r="D5465" s="117"/>
    </row>
    <row r="5466" spans="4:4">
      <c r="D5466" s="117"/>
    </row>
    <row r="5467" spans="4:4">
      <c r="D5467" s="117"/>
    </row>
    <row r="5468" spans="4:4">
      <c r="D5468" s="117"/>
    </row>
    <row r="5469" spans="4:4">
      <c r="D5469" s="117"/>
    </row>
    <row r="5470" spans="4:4">
      <c r="D5470" s="117"/>
    </row>
    <row r="5471" spans="4:4">
      <c r="D5471" s="117"/>
    </row>
    <row r="5472" spans="4:4">
      <c r="D5472" s="117"/>
    </row>
    <row r="5473" spans="4:4">
      <c r="D5473" s="117"/>
    </row>
    <row r="5474" spans="4:4">
      <c r="D5474" s="117"/>
    </row>
    <row r="5475" spans="4:4">
      <c r="D5475" s="117"/>
    </row>
    <row r="5476" spans="4:4">
      <c r="D5476" s="117"/>
    </row>
    <row r="5477" spans="4:4">
      <c r="D5477" s="117"/>
    </row>
    <row r="5478" spans="4:4">
      <c r="D5478" s="117"/>
    </row>
    <row r="5479" spans="4:4">
      <c r="D5479" s="117"/>
    </row>
    <row r="5480" spans="4:4">
      <c r="D5480" s="117"/>
    </row>
    <row r="5481" spans="4:4">
      <c r="D5481" s="117"/>
    </row>
    <row r="5482" spans="4:4">
      <c r="D5482" s="117"/>
    </row>
    <row r="5483" spans="4:4">
      <c r="D5483" s="117"/>
    </row>
    <row r="5484" spans="4:4">
      <c r="D5484" s="117"/>
    </row>
    <row r="5485" spans="4:4">
      <c r="D5485" s="117"/>
    </row>
    <row r="5486" spans="4:4">
      <c r="D5486" s="117"/>
    </row>
    <row r="5487" spans="4:4">
      <c r="D5487" s="117"/>
    </row>
    <row r="5488" spans="4:4">
      <c r="D5488" s="117"/>
    </row>
    <row r="5489" spans="4:4">
      <c r="D5489" s="117"/>
    </row>
    <row r="5490" spans="4:4">
      <c r="D5490" s="117"/>
    </row>
    <row r="5491" spans="4:4">
      <c r="D5491" s="117"/>
    </row>
    <row r="5492" spans="4:4">
      <c r="D5492" s="117"/>
    </row>
    <row r="5493" spans="4:4">
      <c r="D5493" s="117"/>
    </row>
    <row r="5494" spans="4:4">
      <c r="D5494" s="117"/>
    </row>
    <row r="5495" spans="4:4">
      <c r="D5495" s="117"/>
    </row>
    <row r="5496" spans="4:4">
      <c r="D5496" s="117"/>
    </row>
    <row r="5497" spans="4:4">
      <c r="D5497" s="117"/>
    </row>
    <row r="5498" spans="4:4">
      <c r="D5498" s="117"/>
    </row>
    <row r="5499" spans="4:4">
      <c r="D5499" s="117"/>
    </row>
    <row r="5500" spans="4:4">
      <c r="D5500" s="117"/>
    </row>
    <row r="5501" spans="4:4">
      <c r="D5501" s="117"/>
    </row>
    <row r="5502" spans="4:4">
      <c r="D5502" s="117"/>
    </row>
    <row r="5503" spans="4:4">
      <c r="D5503" s="117"/>
    </row>
    <row r="5504" spans="4:4">
      <c r="D5504" s="117"/>
    </row>
    <row r="5505" spans="4:4">
      <c r="D5505" s="117"/>
    </row>
    <row r="5506" spans="4:4">
      <c r="D5506" s="117"/>
    </row>
    <row r="5507" spans="4:4">
      <c r="D5507" s="117"/>
    </row>
    <row r="5508" spans="4:4">
      <c r="D5508" s="117"/>
    </row>
    <row r="5509" spans="4:4">
      <c r="D5509" s="117"/>
    </row>
    <row r="5510" spans="4:4">
      <c r="D5510" s="117"/>
    </row>
    <row r="5511" spans="4:4">
      <c r="D5511" s="117"/>
    </row>
    <row r="5512" spans="4:4">
      <c r="D5512" s="117"/>
    </row>
    <row r="5513" spans="4:4">
      <c r="D5513" s="117"/>
    </row>
    <row r="5514" spans="4:4">
      <c r="D5514" s="117"/>
    </row>
    <row r="5515" spans="4:4">
      <c r="D5515" s="117"/>
    </row>
    <row r="5516" spans="4:4">
      <c r="D5516" s="117"/>
    </row>
    <row r="5517" spans="4:4">
      <c r="D5517" s="117"/>
    </row>
    <row r="5518" spans="4:4">
      <c r="D5518" s="117"/>
    </row>
    <row r="5519" spans="4:4">
      <c r="D5519" s="117"/>
    </row>
    <row r="5520" spans="4:4">
      <c r="D5520" s="117"/>
    </row>
    <row r="5521" spans="4:4">
      <c r="D5521" s="117"/>
    </row>
    <row r="5522" spans="4:4">
      <c r="D5522" s="117"/>
    </row>
    <row r="5523" spans="4:4">
      <c r="D5523" s="117"/>
    </row>
    <row r="5524" spans="4:4">
      <c r="D5524" s="117"/>
    </row>
    <row r="5525" spans="4:4">
      <c r="D5525" s="117"/>
    </row>
    <row r="5526" spans="4:4">
      <c r="D5526" s="117"/>
    </row>
    <row r="5527" spans="4:4">
      <c r="D5527" s="117"/>
    </row>
    <row r="5528" spans="4:4">
      <c r="D5528" s="117"/>
    </row>
    <row r="5529" spans="4:4">
      <c r="D5529" s="117"/>
    </row>
    <row r="5530" spans="4:4">
      <c r="D5530" s="117"/>
    </row>
    <row r="5531" spans="4:4">
      <c r="D5531" s="117"/>
    </row>
    <row r="5532" spans="4:4">
      <c r="D5532" s="117"/>
    </row>
    <row r="5533" spans="4:4">
      <c r="D5533" s="117"/>
    </row>
    <row r="5534" spans="4:4">
      <c r="D5534" s="117"/>
    </row>
    <row r="5535" spans="4:4">
      <c r="D5535" s="117"/>
    </row>
    <row r="5536" spans="4:4">
      <c r="D5536" s="117"/>
    </row>
    <row r="5537" spans="4:4">
      <c r="D5537" s="117"/>
    </row>
    <row r="5538" spans="4:4">
      <c r="D5538" s="117"/>
    </row>
    <row r="5539" spans="4:4">
      <c r="D5539" s="117"/>
    </row>
    <row r="5540" spans="4:4">
      <c r="D5540" s="117"/>
    </row>
    <row r="5541" spans="4:4">
      <c r="D5541" s="117"/>
    </row>
    <row r="5542" spans="4:4">
      <c r="D5542" s="117"/>
    </row>
    <row r="5543" spans="4:4">
      <c r="D5543" s="117"/>
    </row>
    <row r="5544" spans="4:4">
      <c r="D5544" s="117"/>
    </row>
    <row r="5545" spans="4:4">
      <c r="D5545" s="117"/>
    </row>
    <row r="5546" spans="4:4">
      <c r="D5546" s="117"/>
    </row>
    <row r="5547" spans="4:4">
      <c r="D5547" s="117"/>
    </row>
    <row r="5548" spans="4:4">
      <c r="D5548" s="117"/>
    </row>
    <row r="5549" spans="4:4">
      <c r="D5549" s="117"/>
    </row>
    <row r="5550" spans="4:4">
      <c r="D5550" s="117"/>
    </row>
    <row r="5551" spans="4:4">
      <c r="D5551" s="117"/>
    </row>
    <row r="5552" spans="4:4">
      <c r="D5552" s="117"/>
    </row>
    <row r="5553" spans="4:4">
      <c r="D5553" s="117"/>
    </row>
    <row r="5554" spans="4:4">
      <c r="D5554" s="117"/>
    </row>
    <row r="5555" spans="4:4">
      <c r="D5555" s="117"/>
    </row>
    <row r="5556" spans="4:4">
      <c r="D5556" s="117"/>
    </row>
    <row r="5557" spans="4:4">
      <c r="D5557" s="117"/>
    </row>
    <row r="5558" spans="4:4">
      <c r="D5558" s="117"/>
    </row>
    <row r="5559" spans="4:4">
      <c r="D5559" s="117"/>
    </row>
    <row r="5560" spans="4:4">
      <c r="D5560" s="117"/>
    </row>
    <row r="5561" spans="4:4">
      <c r="D5561" s="117"/>
    </row>
    <row r="5562" spans="4:4">
      <c r="D5562" s="117"/>
    </row>
    <row r="5563" spans="4:4">
      <c r="D5563" s="117"/>
    </row>
    <row r="5564" spans="4:4">
      <c r="D5564" s="117"/>
    </row>
    <row r="5565" spans="4:4">
      <c r="D5565" s="117"/>
    </row>
    <row r="5566" spans="4:4">
      <c r="D5566" s="117"/>
    </row>
    <row r="5567" spans="4:4">
      <c r="D5567" s="117"/>
    </row>
    <row r="5568" spans="4:4">
      <c r="D5568" s="117"/>
    </row>
    <row r="5569" spans="4:4">
      <c r="D5569" s="117"/>
    </row>
    <row r="5570" spans="4:4">
      <c r="D5570" s="117"/>
    </row>
    <row r="5571" spans="4:4">
      <c r="D5571" s="117"/>
    </row>
    <row r="5572" spans="4:4">
      <c r="D5572" s="117"/>
    </row>
    <row r="5573" spans="4:4">
      <c r="D5573" s="117"/>
    </row>
    <row r="5574" spans="4:4">
      <c r="D5574" s="117"/>
    </row>
    <row r="5575" spans="4:4">
      <c r="D5575" s="117"/>
    </row>
    <row r="5576" spans="4:4">
      <c r="D5576" s="117"/>
    </row>
    <row r="5577" spans="4:4">
      <c r="D5577" s="117"/>
    </row>
    <row r="5578" spans="4:4">
      <c r="D5578" s="117"/>
    </row>
    <row r="5579" spans="4:4">
      <c r="D5579" s="117"/>
    </row>
    <row r="5580" spans="4:4">
      <c r="D5580" s="117"/>
    </row>
    <row r="5581" spans="4:4">
      <c r="D5581" s="117"/>
    </row>
    <row r="5582" spans="4:4">
      <c r="D5582" s="117"/>
    </row>
    <row r="5583" spans="4:4">
      <c r="D5583" s="117"/>
    </row>
    <row r="5584" spans="4:4">
      <c r="D5584" s="117"/>
    </row>
    <row r="5585" spans="4:4">
      <c r="D5585" s="117"/>
    </row>
    <row r="5586" spans="4:4">
      <c r="D5586" s="117"/>
    </row>
    <row r="5587" spans="4:4">
      <c r="D5587" s="117"/>
    </row>
    <row r="5588" spans="4:4">
      <c r="D5588" s="117"/>
    </row>
    <row r="5589" spans="4:4">
      <c r="D5589" s="117"/>
    </row>
    <row r="5590" spans="4:4">
      <c r="D5590" s="117"/>
    </row>
    <row r="5591" spans="4:4">
      <c r="D5591" s="117"/>
    </row>
    <row r="5592" spans="4:4">
      <c r="D5592" s="117"/>
    </row>
    <row r="5593" spans="4:4">
      <c r="D5593" s="117"/>
    </row>
    <row r="5594" spans="4:4">
      <c r="D5594" s="117"/>
    </row>
    <row r="5595" spans="4:4">
      <c r="D5595" s="117"/>
    </row>
    <row r="5596" spans="4:4">
      <c r="D5596" s="117"/>
    </row>
    <row r="5597" spans="4:4">
      <c r="D5597" s="117"/>
    </row>
    <row r="5598" spans="4:4">
      <c r="D5598" s="117"/>
    </row>
    <row r="5599" spans="4:4">
      <c r="D5599" s="117"/>
    </row>
    <row r="5600" spans="4:4">
      <c r="D5600" s="117"/>
    </row>
    <row r="5601" spans="4:4">
      <c r="D5601" s="117"/>
    </row>
    <row r="5602" spans="4:4">
      <c r="D5602" s="117"/>
    </row>
    <row r="5603" spans="4:4">
      <c r="D5603" s="117"/>
    </row>
    <row r="5604" spans="4:4">
      <c r="D5604" s="117"/>
    </row>
    <row r="5605" spans="4:4">
      <c r="D5605" s="117"/>
    </row>
    <row r="5606" spans="4:4">
      <c r="D5606" s="117"/>
    </row>
    <row r="5607" spans="4:4">
      <c r="D5607" s="117"/>
    </row>
    <row r="5608" spans="4:4">
      <c r="D5608" s="117"/>
    </row>
    <row r="5609" spans="4:4">
      <c r="D5609" s="117"/>
    </row>
    <row r="5610" spans="4:4">
      <c r="D5610" s="117"/>
    </row>
    <row r="5611" spans="4:4">
      <c r="D5611" s="117"/>
    </row>
    <row r="5612" spans="4:4">
      <c r="D5612" s="117"/>
    </row>
    <row r="5613" spans="4:4">
      <c r="D5613" s="117"/>
    </row>
    <row r="5614" spans="4:4">
      <c r="D5614" s="117"/>
    </row>
    <row r="5615" spans="4:4">
      <c r="D5615" s="117"/>
    </row>
    <row r="5616" spans="4:4">
      <c r="D5616" s="117"/>
    </row>
    <row r="5617" spans="4:4">
      <c r="D5617" s="117"/>
    </row>
    <row r="5618" spans="4:4">
      <c r="D5618" s="117"/>
    </row>
    <row r="5619" spans="4:4">
      <c r="D5619" s="117"/>
    </row>
    <row r="5620" spans="4:4">
      <c r="D5620" s="117"/>
    </row>
    <row r="5621" spans="4:4">
      <c r="D5621" s="117"/>
    </row>
    <row r="5622" spans="4:4">
      <c r="D5622" s="117"/>
    </row>
    <row r="5623" spans="4:4">
      <c r="D5623" s="117"/>
    </row>
    <row r="5624" spans="4:4">
      <c r="D5624" s="117"/>
    </row>
    <row r="5625" spans="4:4">
      <c r="D5625" s="117"/>
    </row>
    <row r="5626" spans="4:4">
      <c r="D5626" s="117"/>
    </row>
    <row r="5627" spans="4:4">
      <c r="D5627" s="117"/>
    </row>
    <row r="5628" spans="4:4">
      <c r="D5628" s="117"/>
    </row>
    <row r="5629" spans="4:4">
      <c r="D5629" s="117"/>
    </row>
    <row r="5630" spans="4:4">
      <c r="D5630" s="117"/>
    </row>
    <row r="5631" spans="4:4">
      <c r="D5631" s="117"/>
    </row>
    <row r="5632" spans="4:4">
      <c r="D5632" s="117"/>
    </row>
    <row r="5633" spans="4:4">
      <c r="D5633" s="117"/>
    </row>
    <row r="5634" spans="4:4">
      <c r="D5634" s="117"/>
    </row>
    <row r="5635" spans="4:4">
      <c r="D5635" s="117"/>
    </row>
    <row r="5636" spans="4:4">
      <c r="D5636" s="117"/>
    </row>
    <row r="5637" spans="4:4">
      <c r="D5637" s="117"/>
    </row>
    <row r="5638" spans="4:4">
      <c r="D5638" s="117"/>
    </row>
    <row r="5639" spans="4:4">
      <c r="D5639" s="117"/>
    </row>
    <row r="5640" spans="4:4">
      <c r="D5640" s="117"/>
    </row>
    <row r="5641" spans="4:4">
      <c r="D5641" s="117"/>
    </row>
    <row r="5642" spans="4:4">
      <c r="D5642" s="117"/>
    </row>
    <row r="5643" spans="4:4">
      <c r="D5643" s="117"/>
    </row>
    <row r="5644" spans="4:4">
      <c r="D5644" s="117"/>
    </row>
    <row r="5645" spans="4:4">
      <c r="D5645" s="117"/>
    </row>
    <row r="5646" spans="4:4">
      <c r="D5646" s="117"/>
    </row>
    <row r="5647" spans="4:4">
      <c r="D5647" s="117"/>
    </row>
    <row r="5648" spans="4:4">
      <c r="D5648" s="117"/>
    </row>
    <row r="5649" spans="4:4">
      <c r="D5649" s="117"/>
    </row>
    <row r="5650" spans="4:4">
      <c r="D5650" s="117"/>
    </row>
    <row r="5651" spans="4:4">
      <c r="D5651" s="117"/>
    </row>
    <row r="5652" spans="4:4">
      <c r="D5652" s="117"/>
    </row>
    <row r="5653" spans="4:4">
      <c r="D5653" s="117"/>
    </row>
    <row r="5654" spans="4:4">
      <c r="D5654" s="117"/>
    </row>
    <row r="5655" spans="4:4">
      <c r="D5655" s="117"/>
    </row>
    <row r="5656" spans="4:4">
      <c r="D5656" s="117"/>
    </row>
    <row r="5657" spans="4:4">
      <c r="D5657" s="117"/>
    </row>
    <row r="5658" spans="4:4">
      <c r="D5658" s="117"/>
    </row>
    <row r="5659" spans="4:4">
      <c r="D5659" s="117"/>
    </row>
    <row r="5660" spans="4:4">
      <c r="D5660" s="117"/>
    </row>
    <row r="5661" spans="4:4">
      <c r="D5661" s="117"/>
    </row>
    <row r="5662" spans="4:4">
      <c r="D5662" s="117"/>
    </row>
    <row r="5663" spans="4:4">
      <c r="D5663" s="117"/>
    </row>
    <row r="5664" spans="4:4">
      <c r="D5664" s="117"/>
    </row>
    <row r="5665" spans="4:4">
      <c r="D5665" s="117"/>
    </row>
    <row r="5666" spans="4:4">
      <c r="D5666" s="117"/>
    </row>
    <row r="5667" spans="4:4">
      <c r="D5667" s="117"/>
    </row>
    <row r="5668" spans="4:4">
      <c r="D5668" s="117"/>
    </row>
    <row r="5669" spans="4:4">
      <c r="D5669" s="117"/>
    </row>
    <row r="5670" spans="4:4">
      <c r="D5670" s="117"/>
    </row>
    <row r="5671" spans="4:4">
      <c r="D5671" s="117"/>
    </row>
    <row r="5672" spans="4:4">
      <c r="D5672" s="117"/>
    </row>
    <row r="5673" spans="4:4">
      <c r="D5673" s="117"/>
    </row>
    <row r="5674" spans="4:4">
      <c r="D5674" s="117"/>
    </row>
    <row r="5675" spans="4:4">
      <c r="D5675" s="117"/>
    </row>
    <row r="5676" spans="4:4">
      <c r="D5676" s="117"/>
    </row>
    <row r="5677" spans="4:4">
      <c r="D5677" s="117"/>
    </row>
    <row r="5678" spans="4:4">
      <c r="D5678" s="117"/>
    </row>
    <row r="5679" spans="4:4">
      <c r="D5679" s="117"/>
    </row>
    <row r="5680" spans="4:4">
      <c r="D5680" s="117"/>
    </row>
    <row r="5681" spans="4:4">
      <c r="D5681" s="117"/>
    </row>
    <row r="5682" spans="4:4">
      <c r="D5682" s="117"/>
    </row>
    <row r="5683" spans="4:4">
      <c r="D5683" s="117"/>
    </row>
    <row r="5684" spans="4:4">
      <c r="D5684" s="117"/>
    </row>
    <row r="5685" spans="4:4">
      <c r="D5685" s="117"/>
    </row>
    <row r="5686" spans="4:4">
      <c r="D5686" s="117"/>
    </row>
    <row r="5687" spans="4:4">
      <c r="D5687" s="117"/>
    </row>
    <row r="5688" spans="4:4">
      <c r="D5688" s="117"/>
    </row>
    <row r="5689" spans="4:4">
      <c r="D5689" s="117"/>
    </row>
    <row r="5690" spans="4:4">
      <c r="D5690" s="117"/>
    </row>
    <row r="5691" spans="4:4">
      <c r="D5691" s="117"/>
    </row>
    <row r="5692" spans="4:4">
      <c r="D5692" s="117"/>
    </row>
    <row r="5693" spans="4:4">
      <c r="D5693" s="117"/>
    </row>
    <row r="5694" spans="4:4">
      <c r="D5694" s="117"/>
    </row>
    <row r="5695" spans="4:4">
      <c r="D5695" s="117"/>
    </row>
    <row r="5696" spans="4:4">
      <c r="D5696" s="117"/>
    </row>
    <row r="5697" spans="4:4">
      <c r="D5697" s="117"/>
    </row>
    <row r="5698" spans="4:4">
      <c r="D5698" s="117"/>
    </row>
    <row r="5699" spans="4:4">
      <c r="D5699" s="117"/>
    </row>
    <row r="5700" spans="4:4">
      <c r="D5700" s="117"/>
    </row>
    <row r="5701" spans="4:4">
      <c r="D5701" s="117"/>
    </row>
    <row r="5702" spans="4:4">
      <c r="D5702" s="117"/>
    </row>
    <row r="5703" spans="4:4">
      <c r="D5703" s="117"/>
    </row>
    <row r="5704" spans="4:4">
      <c r="D5704" s="117"/>
    </row>
    <row r="5705" spans="4:4">
      <c r="D5705" s="117"/>
    </row>
    <row r="5706" spans="4:4">
      <c r="D5706" s="117"/>
    </row>
    <row r="5707" spans="4:4">
      <c r="D5707" s="117"/>
    </row>
    <row r="5708" spans="4:4">
      <c r="D5708" s="117"/>
    </row>
    <row r="5709" spans="4:4">
      <c r="D5709" s="117"/>
    </row>
    <row r="5710" spans="4:4">
      <c r="D5710" s="117"/>
    </row>
    <row r="5711" spans="4:4">
      <c r="D5711" s="117"/>
    </row>
    <row r="5712" spans="4:4">
      <c r="D5712" s="117"/>
    </row>
    <row r="5713" spans="4:4">
      <c r="D5713" s="117"/>
    </row>
    <row r="5714" spans="4:4">
      <c r="D5714" s="117"/>
    </row>
    <row r="5715" spans="4:4">
      <c r="D5715" s="117"/>
    </row>
    <row r="5716" spans="4:4">
      <c r="D5716" s="117"/>
    </row>
    <row r="5717" spans="4:4">
      <c r="D5717" s="117"/>
    </row>
    <row r="5718" spans="4:4">
      <c r="D5718" s="117"/>
    </row>
    <row r="5719" spans="4:4">
      <c r="D5719" s="117"/>
    </row>
    <row r="5720" spans="4:4">
      <c r="D5720" s="117"/>
    </row>
    <row r="5721" spans="4:4">
      <c r="D5721" s="117"/>
    </row>
    <row r="5722" spans="4:4">
      <c r="D5722" s="117"/>
    </row>
    <row r="5723" spans="4:4">
      <c r="D5723" s="117"/>
    </row>
    <row r="5724" spans="4:4">
      <c r="D5724" s="117"/>
    </row>
    <row r="5725" spans="4:4">
      <c r="D5725" s="117"/>
    </row>
    <row r="5726" spans="4:4">
      <c r="D5726" s="117"/>
    </row>
    <row r="5727" spans="4:4">
      <c r="D5727" s="117"/>
    </row>
    <row r="5728" spans="4:4">
      <c r="D5728" s="117"/>
    </row>
    <row r="5729" spans="4:4">
      <c r="D5729" s="117"/>
    </row>
    <row r="5730" spans="4:4">
      <c r="D5730" s="117"/>
    </row>
    <row r="5731" spans="4:4">
      <c r="D5731" s="117"/>
    </row>
    <row r="5732" spans="4:4">
      <c r="D5732" s="117"/>
    </row>
    <row r="5733" spans="4:4">
      <c r="D5733" s="117"/>
    </row>
    <row r="5734" spans="4:4">
      <c r="D5734" s="117"/>
    </row>
    <row r="5735" spans="4:4">
      <c r="D5735" s="117"/>
    </row>
    <row r="5736" spans="4:4">
      <c r="D5736" s="117"/>
    </row>
    <row r="5737" spans="4:4">
      <c r="D5737" s="117"/>
    </row>
    <row r="5738" spans="4:4">
      <c r="D5738" s="117"/>
    </row>
    <row r="5739" spans="4:4">
      <c r="D5739" s="117"/>
    </row>
    <row r="5740" spans="4:4">
      <c r="D5740" s="117"/>
    </row>
    <row r="5741" spans="4:4">
      <c r="D5741" s="117"/>
    </row>
    <row r="5742" spans="4:4">
      <c r="D5742" s="117"/>
    </row>
    <row r="5743" spans="4:4">
      <c r="D5743" s="117"/>
    </row>
    <row r="5744" spans="4:4">
      <c r="D5744" s="117"/>
    </row>
    <row r="5745" spans="4:4">
      <c r="D5745" s="117"/>
    </row>
    <row r="5746" spans="4:4">
      <c r="D5746" s="117"/>
    </row>
    <row r="5747" spans="4:4">
      <c r="D5747" s="117"/>
    </row>
    <row r="5748" spans="4:4">
      <c r="D5748" s="117"/>
    </row>
    <row r="5749" spans="4:4">
      <c r="D5749" s="117"/>
    </row>
    <row r="5750" spans="4:4">
      <c r="D5750" s="117"/>
    </row>
    <row r="5751" spans="4:4">
      <c r="D5751" s="117"/>
    </row>
    <row r="5752" spans="4:4">
      <c r="D5752" s="117"/>
    </row>
    <row r="5753" spans="4:4">
      <c r="D5753" s="117"/>
    </row>
    <row r="5754" spans="4:4">
      <c r="D5754" s="117"/>
    </row>
    <row r="5755" spans="4:4">
      <c r="D5755" s="117"/>
    </row>
    <row r="5756" spans="4:4">
      <c r="D5756" s="117"/>
    </row>
    <row r="5757" spans="4:4">
      <c r="D5757" s="117"/>
    </row>
    <row r="5758" spans="4:4">
      <c r="D5758" s="117"/>
    </row>
    <row r="5759" spans="4:4">
      <c r="D5759" s="117"/>
    </row>
    <row r="5760" spans="4:4">
      <c r="D5760" s="117"/>
    </row>
    <row r="5761" spans="4:4">
      <c r="D5761" s="117"/>
    </row>
    <row r="5762" spans="4:4">
      <c r="D5762" s="117"/>
    </row>
    <row r="5763" spans="4:4">
      <c r="D5763" s="117"/>
    </row>
    <row r="5764" spans="4:4">
      <c r="D5764" s="117"/>
    </row>
    <row r="5765" spans="4:4">
      <c r="D5765" s="117"/>
    </row>
    <row r="5766" spans="4:4">
      <c r="D5766" s="117"/>
    </row>
    <row r="5767" spans="4:4">
      <c r="D5767" s="117"/>
    </row>
    <row r="5768" spans="4:4">
      <c r="D5768" s="117"/>
    </row>
    <row r="5769" spans="4:4">
      <c r="D5769" s="117"/>
    </row>
    <row r="5770" spans="4:4">
      <c r="D5770" s="117"/>
    </row>
    <row r="5771" spans="4:4">
      <c r="D5771" s="117"/>
    </row>
    <row r="5772" spans="4:4">
      <c r="D5772" s="117"/>
    </row>
    <row r="5773" spans="4:4">
      <c r="D5773" s="117"/>
    </row>
    <row r="5774" spans="4:4">
      <c r="D5774" s="117"/>
    </row>
    <row r="5775" spans="4:4">
      <c r="D5775" s="117"/>
    </row>
    <row r="5776" spans="4:4">
      <c r="D5776" s="117"/>
    </row>
    <row r="5777" spans="4:4">
      <c r="D5777" s="117"/>
    </row>
    <row r="5778" spans="4:4">
      <c r="D5778" s="117"/>
    </row>
    <row r="5779" spans="4:4">
      <c r="D5779" s="117"/>
    </row>
    <row r="5780" spans="4:4">
      <c r="D5780" s="117"/>
    </row>
    <row r="5781" spans="4:4">
      <c r="D5781" s="117"/>
    </row>
    <row r="5782" spans="4:4">
      <c r="D5782" s="117"/>
    </row>
    <row r="5783" spans="4:4">
      <c r="D5783" s="117"/>
    </row>
    <row r="5784" spans="4:4">
      <c r="D5784" s="117"/>
    </row>
    <row r="5785" spans="4:4">
      <c r="D5785" s="117"/>
    </row>
    <row r="5786" spans="4:4">
      <c r="D5786" s="117"/>
    </row>
    <row r="5787" spans="4:4">
      <c r="D5787" s="117"/>
    </row>
    <row r="5788" spans="4:4">
      <c r="D5788" s="117"/>
    </row>
    <row r="5789" spans="4:4">
      <c r="D5789" s="117"/>
    </row>
    <row r="5790" spans="4:4">
      <c r="D5790" s="117"/>
    </row>
    <row r="5791" spans="4:4">
      <c r="D5791" s="117"/>
    </row>
    <row r="5792" spans="4:4">
      <c r="D5792" s="117"/>
    </row>
    <row r="5793" spans="4:4">
      <c r="D5793" s="117"/>
    </row>
    <row r="5794" spans="4:4">
      <c r="D5794" s="117"/>
    </row>
    <row r="5795" spans="4:4">
      <c r="D5795" s="117"/>
    </row>
    <row r="5796" spans="4:4">
      <c r="D5796" s="117"/>
    </row>
    <row r="5797" spans="4:4">
      <c r="D5797" s="117"/>
    </row>
    <row r="5798" spans="4:4">
      <c r="D5798" s="117"/>
    </row>
    <row r="5799" spans="4:4">
      <c r="D5799" s="117"/>
    </row>
    <row r="5800" spans="4:4">
      <c r="D5800" s="117"/>
    </row>
    <row r="5801" spans="4:4">
      <c r="D5801" s="117"/>
    </row>
    <row r="5802" spans="4:4">
      <c r="D5802" s="117"/>
    </row>
    <row r="5803" spans="4:4">
      <c r="D5803" s="117"/>
    </row>
    <row r="5804" spans="4:4">
      <c r="D5804" s="117"/>
    </row>
    <row r="5805" spans="4:4">
      <c r="D5805" s="117"/>
    </row>
    <row r="5806" spans="4:4">
      <c r="D5806" s="117"/>
    </row>
    <row r="5807" spans="4:4">
      <c r="D5807" s="117"/>
    </row>
    <row r="5808" spans="4:4">
      <c r="D5808" s="117"/>
    </row>
    <row r="5809" spans="4:4">
      <c r="D5809" s="117"/>
    </row>
    <row r="5810" spans="4:4">
      <c r="D5810" s="117"/>
    </row>
    <row r="5811" spans="4:4">
      <c r="D5811" s="117"/>
    </row>
    <row r="5812" spans="4:4">
      <c r="D5812" s="117"/>
    </row>
    <row r="5813" spans="4:4">
      <c r="D5813" s="117"/>
    </row>
    <row r="5814" spans="4:4">
      <c r="D5814" s="117"/>
    </row>
    <row r="5815" spans="4:4">
      <c r="D5815" s="117"/>
    </row>
    <row r="5816" spans="4:4">
      <c r="D5816" s="117"/>
    </row>
    <row r="5817" spans="4:4">
      <c r="D5817" s="117"/>
    </row>
    <row r="5818" spans="4:4">
      <c r="D5818" s="117"/>
    </row>
    <row r="5819" spans="4:4">
      <c r="D5819" s="117"/>
    </row>
    <row r="5820" spans="4:4">
      <c r="D5820" s="117"/>
    </row>
    <row r="5821" spans="4:4">
      <c r="D5821" s="117"/>
    </row>
    <row r="5822" spans="4:4">
      <c r="D5822" s="117"/>
    </row>
    <row r="5823" spans="4:4">
      <c r="D5823" s="117"/>
    </row>
    <row r="5824" spans="4:4">
      <c r="D5824" s="117"/>
    </row>
    <row r="5825" spans="4:4">
      <c r="D5825" s="117"/>
    </row>
    <row r="5826" spans="4:4">
      <c r="D5826" s="117"/>
    </row>
    <row r="5827" spans="4:4">
      <c r="D5827" s="117"/>
    </row>
    <row r="5828" spans="4:4">
      <c r="D5828" s="117"/>
    </row>
    <row r="5829" spans="4:4">
      <c r="D5829" s="117"/>
    </row>
    <row r="5830" spans="4:4">
      <c r="D5830" s="117"/>
    </row>
    <row r="5831" spans="4:4">
      <c r="D5831" s="117"/>
    </row>
    <row r="5832" spans="4:4">
      <c r="D5832" s="117"/>
    </row>
    <row r="5833" spans="4:4">
      <c r="D5833" s="117"/>
    </row>
    <row r="5834" spans="4:4">
      <c r="D5834" s="117"/>
    </row>
    <row r="5835" spans="4:4">
      <c r="D5835" s="117"/>
    </row>
    <row r="5836" spans="4:4">
      <c r="D5836" s="117"/>
    </row>
    <row r="5837" spans="4:4">
      <c r="D5837" s="117"/>
    </row>
    <row r="5838" spans="4:4">
      <c r="D5838" s="117"/>
    </row>
    <row r="5839" spans="4:4">
      <c r="D5839" s="117"/>
    </row>
    <row r="5840" spans="4:4">
      <c r="D5840" s="117"/>
    </row>
    <row r="5841" spans="4:4">
      <c r="D5841" s="117"/>
    </row>
    <row r="5842" spans="4:4">
      <c r="D5842" s="117"/>
    </row>
    <row r="5843" spans="4:4">
      <c r="D5843" s="117"/>
    </row>
    <row r="5844" spans="4:4">
      <c r="D5844" s="117"/>
    </row>
    <row r="5845" spans="4:4">
      <c r="D5845" s="117"/>
    </row>
    <row r="5846" spans="4:4">
      <c r="D5846" s="117"/>
    </row>
    <row r="5847" spans="4:4">
      <c r="D5847" s="117"/>
    </row>
    <row r="5848" spans="4:4">
      <c r="D5848" s="117"/>
    </row>
    <row r="5849" spans="4:4">
      <c r="D5849" s="117"/>
    </row>
    <row r="5850" spans="4:4">
      <c r="D5850" s="117"/>
    </row>
    <row r="5851" spans="4:4">
      <c r="D5851" s="117"/>
    </row>
    <row r="5852" spans="4:4">
      <c r="D5852" s="117"/>
    </row>
    <row r="5853" spans="4:4">
      <c r="D5853" s="117"/>
    </row>
    <row r="5854" spans="4:4">
      <c r="D5854" s="117"/>
    </row>
    <row r="5855" spans="4:4">
      <c r="D5855" s="117"/>
    </row>
    <row r="5856" spans="4:4">
      <c r="D5856" s="117"/>
    </row>
    <row r="5857" spans="4:4">
      <c r="D5857" s="117"/>
    </row>
    <row r="5858" spans="4:4">
      <c r="D5858" s="117"/>
    </row>
    <row r="5859" spans="4:4">
      <c r="D5859" s="117"/>
    </row>
    <row r="5860" spans="4:4">
      <c r="D5860" s="117"/>
    </row>
    <row r="5861" spans="4:4">
      <c r="D5861" s="117"/>
    </row>
    <row r="5862" spans="4:4">
      <c r="D5862" s="117"/>
    </row>
    <row r="5863" spans="4:4">
      <c r="D5863" s="117"/>
    </row>
    <row r="5864" spans="4:4">
      <c r="D5864" s="117"/>
    </row>
    <row r="5865" spans="4:4">
      <c r="D5865" s="117"/>
    </row>
    <row r="5866" spans="4:4">
      <c r="D5866" s="117"/>
    </row>
    <row r="5867" spans="4:4">
      <c r="D5867" s="117"/>
    </row>
    <row r="5868" spans="4:4">
      <c r="D5868" s="117"/>
    </row>
    <row r="5869" spans="4:4">
      <c r="D5869" s="117"/>
    </row>
    <row r="5870" spans="4:4">
      <c r="D5870" s="117"/>
    </row>
    <row r="5871" spans="4:4">
      <c r="D5871" s="117"/>
    </row>
    <row r="5872" spans="4:4">
      <c r="D5872" s="117"/>
    </row>
    <row r="5873" spans="4:4">
      <c r="D5873" s="117"/>
    </row>
    <row r="5874" spans="4:4">
      <c r="D5874" s="117"/>
    </row>
    <row r="5875" spans="4:4">
      <c r="D5875" s="117"/>
    </row>
    <row r="5876" spans="4:4">
      <c r="D5876" s="117"/>
    </row>
    <row r="5877" spans="4:4">
      <c r="D5877" s="117"/>
    </row>
    <row r="5878" spans="4:4">
      <c r="D5878" s="117"/>
    </row>
    <row r="5879" spans="4:4">
      <c r="D5879" s="117"/>
    </row>
    <row r="5880" spans="4:4">
      <c r="D5880" s="117"/>
    </row>
    <row r="5881" spans="4:4">
      <c r="D5881" s="117"/>
    </row>
    <row r="5882" spans="4:4">
      <c r="D5882" s="117"/>
    </row>
    <row r="5883" spans="4:4">
      <c r="D5883" s="117"/>
    </row>
    <row r="5884" spans="4:4">
      <c r="D5884" s="117"/>
    </row>
    <row r="5885" spans="4:4">
      <c r="D5885" s="117"/>
    </row>
    <row r="5886" spans="4:4">
      <c r="D5886" s="117"/>
    </row>
    <row r="5887" spans="4:4">
      <c r="D5887" s="117"/>
    </row>
    <row r="5888" spans="4:4">
      <c r="D5888" s="117"/>
    </row>
    <row r="5889" spans="4:4">
      <c r="D5889" s="117"/>
    </row>
    <row r="5890" spans="4:4">
      <c r="D5890" s="117"/>
    </row>
    <row r="5891" spans="4:4">
      <c r="D5891" s="117"/>
    </row>
    <row r="5892" spans="4:4">
      <c r="D5892" s="117"/>
    </row>
    <row r="5893" spans="4:4">
      <c r="D5893" s="117"/>
    </row>
    <row r="5894" spans="4:4">
      <c r="D5894" s="117"/>
    </row>
    <row r="5895" spans="4:4">
      <c r="D5895" s="117"/>
    </row>
    <row r="5896" spans="4:4">
      <c r="D5896" s="117"/>
    </row>
    <row r="5897" spans="4:4">
      <c r="D5897" s="117"/>
    </row>
    <row r="5898" spans="4:4">
      <c r="D5898" s="117"/>
    </row>
    <row r="5899" spans="4:4">
      <c r="D5899" s="117"/>
    </row>
    <row r="5900" spans="4:4">
      <c r="D5900" s="117"/>
    </row>
    <row r="5901" spans="4:4">
      <c r="D5901" s="117"/>
    </row>
    <row r="5902" spans="4:4">
      <c r="D5902" s="117"/>
    </row>
    <row r="5903" spans="4:4">
      <c r="D5903" s="117"/>
    </row>
    <row r="5904" spans="4:4">
      <c r="D5904" s="117"/>
    </row>
    <row r="5905" spans="4:4">
      <c r="D5905" s="117"/>
    </row>
    <row r="5906" spans="4:4">
      <c r="D5906" s="117"/>
    </row>
    <row r="5907" spans="4:4">
      <c r="D5907" s="117"/>
    </row>
    <row r="5908" spans="4:4">
      <c r="D5908" s="117"/>
    </row>
    <row r="5909" spans="4:4">
      <c r="D5909" s="117"/>
    </row>
    <row r="5910" spans="4:4">
      <c r="D5910" s="117"/>
    </row>
    <row r="5911" spans="4:4">
      <c r="D5911" s="117"/>
    </row>
    <row r="5912" spans="4:4">
      <c r="D5912" s="117"/>
    </row>
    <row r="5913" spans="4:4">
      <c r="D5913" s="117"/>
    </row>
    <row r="5914" spans="4:4">
      <c r="D5914" s="117"/>
    </row>
    <row r="5915" spans="4:4">
      <c r="D5915" s="117"/>
    </row>
    <row r="5916" spans="4:4">
      <c r="D5916" s="117"/>
    </row>
    <row r="5917" spans="4:4">
      <c r="D5917" s="117"/>
    </row>
    <row r="5918" spans="4:4">
      <c r="D5918" s="117"/>
    </row>
    <row r="5919" spans="4:4">
      <c r="D5919" s="117"/>
    </row>
    <row r="5920" spans="4:4">
      <c r="D5920" s="117"/>
    </row>
    <row r="5921" spans="4:4">
      <c r="D5921" s="117"/>
    </row>
    <row r="5922" spans="4:4">
      <c r="D5922" s="117"/>
    </row>
    <row r="5923" spans="4:4">
      <c r="D5923" s="117"/>
    </row>
    <row r="5924" spans="4:4">
      <c r="D5924" s="117"/>
    </row>
    <row r="5925" spans="4:4">
      <c r="D5925" s="117"/>
    </row>
    <row r="5926" spans="4:4">
      <c r="D5926" s="117"/>
    </row>
    <row r="5927" spans="4:4">
      <c r="D5927" s="117"/>
    </row>
    <row r="5928" spans="4:4">
      <c r="D5928" s="117"/>
    </row>
    <row r="5929" spans="4:4">
      <c r="D5929" s="117"/>
    </row>
    <row r="5930" spans="4:4">
      <c r="D5930" s="117"/>
    </row>
    <row r="5931" spans="4:4">
      <c r="D5931" s="117"/>
    </row>
    <row r="5932" spans="4:4">
      <c r="D5932" s="117"/>
    </row>
    <row r="5933" spans="4:4">
      <c r="D5933" s="117"/>
    </row>
    <row r="5934" spans="4:4">
      <c r="D5934" s="117"/>
    </row>
    <row r="5935" spans="4:4">
      <c r="D5935" s="117"/>
    </row>
    <row r="5936" spans="4:4">
      <c r="D5936" s="117"/>
    </row>
    <row r="5937" spans="4:4">
      <c r="D5937" s="117"/>
    </row>
    <row r="5938" spans="4:4">
      <c r="D5938" s="117"/>
    </row>
    <row r="5939" spans="4:4">
      <c r="D5939" s="117"/>
    </row>
    <row r="5940" spans="4:4">
      <c r="D5940" s="117"/>
    </row>
    <row r="5941" spans="4:4">
      <c r="D5941" s="117"/>
    </row>
    <row r="5942" spans="4:4">
      <c r="D5942" s="117"/>
    </row>
    <row r="5943" spans="4:4">
      <c r="D5943" s="117"/>
    </row>
    <row r="5944" spans="4:4">
      <c r="D5944" s="117"/>
    </row>
    <row r="5945" spans="4:4">
      <c r="D5945" s="117"/>
    </row>
    <row r="5946" spans="4:4">
      <c r="D5946" s="117"/>
    </row>
    <row r="5947" spans="4:4">
      <c r="D5947" s="117"/>
    </row>
    <row r="5948" spans="4:4">
      <c r="D5948" s="117"/>
    </row>
    <row r="5949" spans="4:4">
      <c r="D5949" s="117"/>
    </row>
    <row r="5950" spans="4:4">
      <c r="D5950" s="117"/>
    </row>
    <row r="5951" spans="4:4">
      <c r="D5951" s="117"/>
    </row>
    <row r="5952" spans="4:4">
      <c r="D5952" s="117"/>
    </row>
    <row r="5953" spans="4:4">
      <c r="D5953" s="117"/>
    </row>
    <row r="5954" spans="4:4">
      <c r="D5954" s="117"/>
    </row>
    <row r="5955" spans="4:4">
      <c r="D5955" s="117"/>
    </row>
    <row r="5956" spans="4:4">
      <c r="D5956" s="117"/>
    </row>
    <row r="5957" spans="4:4">
      <c r="D5957" s="117"/>
    </row>
    <row r="5958" spans="4:4">
      <c r="D5958" s="117"/>
    </row>
    <row r="5959" spans="4:4">
      <c r="D5959" s="117"/>
    </row>
    <row r="5960" spans="4:4">
      <c r="D5960" s="117"/>
    </row>
    <row r="5961" spans="4:4">
      <c r="D5961" s="117"/>
    </row>
    <row r="5962" spans="4:4">
      <c r="D5962" s="117"/>
    </row>
    <row r="5963" spans="4:4">
      <c r="D5963" s="117"/>
    </row>
    <row r="5964" spans="4:4">
      <c r="D5964" s="117"/>
    </row>
    <row r="5965" spans="4:4">
      <c r="D5965" s="117"/>
    </row>
    <row r="5966" spans="4:4">
      <c r="D5966" s="117"/>
    </row>
    <row r="5967" spans="4:4">
      <c r="D5967" s="117"/>
    </row>
    <row r="5968" spans="4:4">
      <c r="D5968" s="117"/>
    </row>
    <row r="5969" spans="4:4">
      <c r="D5969" s="117"/>
    </row>
    <row r="5970" spans="4:4">
      <c r="D5970" s="117"/>
    </row>
    <row r="5971" spans="4:4">
      <c r="D5971" s="117"/>
    </row>
    <row r="5972" spans="4:4">
      <c r="D5972" s="117"/>
    </row>
    <row r="5973" spans="4:4">
      <c r="D5973" s="117"/>
    </row>
    <row r="5974" spans="4:4">
      <c r="D5974" s="117"/>
    </row>
    <row r="5975" spans="4:4">
      <c r="D5975" s="117"/>
    </row>
    <row r="5976" spans="4:4">
      <c r="D5976" s="117"/>
    </row>
    <row r="5977" spans="4:4">
      <c r="D5977" s="117"/>
    </row>
    <row r="5978" spans="4:4">
      <c r="D5978" s="117"/>
    </row>
    <row r="5979" spans="4:4">
      <c r="D5979" s="117"/>
    </row>
    <row r="5980" spans="4:4">
      <c r="D5980" s="117"/>
    </row>
    <row r="5981" spans="4:4">
      <c r="D5981" s="117"/>
    </row>
    <row r="5982" spans="4:4">
      <c r="D5982" s="117"/>
    </row>
    <row r="5983" spans="4:4">
      <c r="D5983" s="117"/>
    </row>
    <row r="5984" spans="4:4">
      <c r="D5984" s="117"/>
    </row>
    <row r="5985" spans="4:4">
      <c r="D5985" s="117"/>
    </row>
    <row r="5986" spans="4:4">
      <c r="D5986" s="117"/>
    </row>
    <row r="5987" spans="4:4">
      <c r="D5987" s="117"/>
    </row>
    <row r="5988" spans="4:4">
      <c r="D5988" s="117"/>
    </row>
    <row r="5989" spans="4:4">
      <c r="D5989" s="117"/>
    </row>
    <row r="5990" spans="4:4">
      <c r="D5990" s="117"/>
    </row>
    <row r="5991" spans="4:4">
      <c r="D5991" s="117"/>
    </row>
    <row r="5992" spans="4:4">
      <c r="D5992" s="117"/>
    </row>
    <row r="5993" spans="4:4">
      <c r="D5993" s="117"/>
    </row>
    <row r="5994" spans="4:4">
      <c r="D5994" s="117"/>
    </row>
    <row r="5995" spans="4:4">
      <c r="D5995" s="117"/>
    </row>
    <row r="5996" spans="4:4">
      <c r="D5996" s="117"/>
    </row>
    <row r="5997" spans="4:4">
      <c r="D5997" s="117"/>
    </row>
    <row r="5998" spans="4:4">
      <c r="D5998" s="117"/>
    </row>
    <row r="5999" spans="4:4">
      <c r="D5999" s="117"/>
    </row>
    <row r="6000" spans="4:4">
      <c r="D6000" s="117"/>
    </row>
    <row r="6001" spans="4:4">
      <c r="D6001" s="117"/>
    </row>
    <row r="6002" spans="4:4">
      <c r="D6002" s="117"/>
    </row>
    <row r="6003" spans="4:4">
      <c r="D6003" s="117"/>
    </row>
    <row r="6004" spans="4:4">
      <c r="D6004" s="117"/>
    </row>
    <row r="6005" spans="4:4">
      <c r="D6005" s="117"/>
    </row>
    <row r="6006" spans="4:4">
      <c r="D6006" s="117"/>
    </row>
    <row r="6007" spans="4:4">
      <c r="D6007" s="117"/>
    </row>
    <row r="6008" spans="4:4">
      <c r="D6008" s="117"/>
    </row>
    <row r="6009" spans="4:4">
      <c r="D6009" s="117"/>
    </row>
    <row r="6010" spans="4:4">
      <c r="D6010" s="117"/>
    </row>
    <row r="6011" spans="4:4">
      <c r="D6011" s="117"/>
    </row>
    <row r="6012" spans="4:4">
      <c r="D6012" s="117"/>
    </row>
    <row r="6013" spans="4:4">
      <c r="D6013" s="117"/>
    </row>
    <row r="6014" spans="4:4">
      <c r="D6014" s="117"/>
    </row>
    <row r="6015" spans="4:4">
      <c r="D6015" s="117"/>
    </row>
    <row r="6016" spans="4:4">
      <c r="D6016" s="117"/>
    </row>
    <row r="6017" spans="4:4">
      <c r="D6017" s="117"/>
    </row>
    <row r="6018" spans="4:4">
      <c r="D6018" s="117"/>
    </row>
    <row r="6019" spans="4:4">
      <c r="D6019" s="117"/>
    </row>
    <row r="6020" spans="4:4">
      <c r="D6020" s="117"/>
    </row>
    <row r="6021" spans="4:4">
      <c r="D6021" s="117"/>
    </row>
    <row r="6022" spans="4:4">
      <c r="D6022" s="117"/>
    </row>
    <row r="6023" spans="4:4">
      <c r="D6023" s="117"/>
    </row>
    <row r="6024" spans="4:4">
      <c r="D6024" s="117"/>
    </row>
    <row r="6025" spans="4:4">
      <c r="D6025" s="117"/>
    </row>
    <row r="6026" spans="4:4">
      <c r="D6026" s="117"/>
    </row>
    <row r="6027" spans="4:4">
      <c r="D6027" s="117"/>
    </row>
    <row r="6028" spans="4:4">
      <c r="D6028" s="117"/>
    </row>
    <row r="6029" spans="4:4">
      <c r="D6029" s="117"/>
    </row>
    <row r="6030" spans="4:4">
      <c r="D6030" s="117"/>
    </row>
    <row r="6031" spans="4:4">
      <c r="D6031" s="117"/>
    </row>
    <row r="6032" spans="4:4">
      <c r="D6032" s="117"/>
    </row>
    <row r="6033" spans="4:4">
      <c r="D6033" s="117"/>
    </row>
    <row r="6034" spans="4:4">
      <c r="D6034" s="117"/>
    </row>
    <row r="6035" spans="4:4">
      <c r="D6035" s="117"/>
    </row>
    <row r="6036" spans="4:4">
      <c r="D6036" s="117"/>
    </row>
    <row r="6037" spans="4:4">
      <c r="D6037" s="117"/>
    </row>
    <row r="6038" spans="4:4">
      <c r="D6038" s="117"/>
    </row>
    <row r="6039" spans="4:4">
      <c r="D6039" s="117"/>
    </row>
    <row r="6040" spans="4:4">
      <c r="D6040" s="117"/>
    </row>
    <row r="6041" spans="4:4">
      <c r="D6041" s="117"/>
    </row>
    <row r="6042" spans="4:4">
      <c r="D6042" s="117"/>
    </row>
    <row r="6043" spans="4:4">
      <c r="D6043" s="117"/>
    </row>
    <row r="6044" spans="4:4">
      <c r="D6044" s="117"/>
    </row>
    <row r="6045" spans="4:4">
      <c r="D6045" s="117"/>
    </row>
    <row r="6046" spans="4:4">
      <c r="D6046" s="117"/>
    </row>
    <row r="6047" spans="4:4">
      <c r="D6047" s="117"/>
    </row>
    <row r="6048" spans="4:4">
      <c r="D6048" s="117"/>
    </row>
    <row r="6049" spans="4:4">
      <c r="D6049" s="117"/>
    </row>
    <row r="6050" spans="4:4">
      <c r="D6050" s="117"/>
    </row>
    <row r="6051" spans="4:4">
      <c r="D6051" s="117"/>
    </row>
    <row r="6052" spans="4:4">
      <c r="D6052" s="117"/>
    </row>
    <row r="6053" spans="4:4">
      <c r="D6053" s="117"/>
    </row>
    <row r="6054" spans="4:4">
      <c r="D6054" s="117"/>
    </row>
    <row r="6055" spans="4:4">
      <c r="D6055" s="117"/>
    </row>
    <row r="6056" spans="4:4">
      <c r="D6056" s="117"/>
    </row>
    <row r="6057" spans="4:4">
      <c r="D6057" s="117"/>
    </row>
    <row r="6058" spans="4:4">
      <c r="D6058" s="117"/>
    </row>
    <row r="6059" spans="4:4">
      <c r="D6059" s="117"/>
    </row>
    <row r="6060" spans="4:4">
      <c r="D6060" s="117"/>
    </row>
    <row r="6061" spans="4:4">
      <c r="D6061" s="117"/>
    </row>
    <row r="6062" spans="4:4">
      <c r="D6062" s="117"/>
    </row>
    <row r="6063" spans="4:4">
      <c r="D6063" s="117"/>
    </row>
    <row r="6064" spans="4:4">
      <c r="D6064" s="117"/>
    </row>
    <row r="6065" spans="4:4">
      <c r="D6065" s="117"/>
    </row>
    <row r="6066" spans="4:4">
      <c r="D6066" s="117"/>
    </row>
    <row r="6067" spans="4:4">
      <c r="D6067" s="117"/>
    </row>
    <row r="6068" spans="4:4">
      <c r="D6068" s="117"/>
    </row>
    <row r="6069" spans="4:4">
      <c r="D6069" s="117"/>
    </row>
    <row r="6070" spans="4:4">
      <c r="D6070" s="117"/>
    </row>
    <row r="6071" spans="4:4">
      <c r="D6071" s="117"/>
    </row>
    <row r="6072" spans="4:4">
      <c r="D6072" s="117"/>
    </row>
    <row r="6073" spans="4:4">
      <c r="D6073" s="117"/>
    </row>
    <row r="6074" spans="4:4">
      <c r="D6074" s="117"/>
    </row>
    <row r="6075" spans="4:4">
      <c r="D6075" s="117"/>
    </row>
    <row r="6076" spans="4:4">
      <c r="D6076" s="117"/>
    </row>
    <row r="6077" spans="4:4">
      <c r="D6077" s="117"/>
    </row>
    <row r="6078" spans="4:4">
      <c r="D6078" s="117"/>
    </row>
    <row r="6079" spans="4:4">
      <c r="D6079" s="117"/>
    </row>
    <row r="6080" spans="4:4">
      <c r="D6080" s="117"/>
    </row>
    <row r="6081" spans="4:4">
      <c r="D6081" s="117"/>
    </row>
    <row r="6082" spans="4:4">
      <c r="D6082" s="117"/>
    </row>
    <row r="6083" spans="4:4">
      <c r="D6083" s="117"/>
    </row>
    <row r="6084" spans="4:4">
      <c r="D6084" s="117"/>
    </row>
    <row r="6085" spans="4:4">
      <c r="D6085" s="117"/>
    </row>
    <row r="6086" spans="4:4">
      <c r="D6086" s="117"/>
    </row>
    <row r="6087" spans="4:4">
      <c r="D6087" s="117"/>
    </row>
    <row r="6088" spans="4:4">
      <c r="D6088" s="117"/>
    </row>
    <row r="6089" spans="4:4">
      <c r="D6089" s="117"/>
    </row>
    <row r="6090" spans="4:4">
      <c r="D6090" s="117"/>
    </row>
    <row r="6091" spans="4:4">
      <c r="D6091" s="117"/>
    </row>
    <row r="6092" spans="4:4">
      <c r="D6092" s="117"/>
    </row>
    <row r="6093" spans="4:4">
      <c r="D6093" s="117"/>
    </row>
    <row r="6094" spans="4:4">
      <c r="D6094" s="117"/>
    </row>
    <row r="6095" spans="4:4">
      <c r="D6095" s="117"/>
    </row>
    <row r="6096" spans="4:4">
      <c r="D6096" s="117"/>
    </row>
    <row r="6097" spans="4:4">
      <c r="D6097" s="117"/>
    </row>
    <row r="6098" spans="4:4">
      <c r="D6098" s="117"/>
    </row>
    <row r="6099" spans="4:4">
      <c r="D6099" s="117"/>
    </row>
    <row r="6100" spans="4:4">
      <c r="D6100" s="117"/>
    </row>
    <row r="6101" spans="4:4">
      <c r="D6101" s="117"/>
    </row>
    <row r="6102" spans="4:4">
      <c r="D6102" s="117"/>
    </row>
    <row r="6103" spans="4:4">
      <c r="D6103" s="117"/>
    </row>
    <row r="6104" spans="4:4">
      <c r="D6104" s="117"/>
    </row>
    <row r="6105" spans="4:4">
      <c r="D6105" s="117"/>
    </row>
    <row r="6106" spans="4:4">
      <c r="D6106" s="117"/>
    </row>
    <row r="6107" spans="4:4">
      <c r="D6107" s="117"/>
    </row>
    <row r="6108" spans="4:4">
      <c r="D6108" s="117"/>
    </row>
    <row r="6109" spans="4:4">
      <c r="D6109" s="117"/>
    </row>
    <row r="6110" spans="4:4">
      <c r="D6110" s="117"/>
    </row>
    <row r="6111" spans="4:4">
      <c r="D6111" s="117"/>
    </row>
    <row r="6112" spans="4:4">
      <c r="D6112" s="117"/>
    </row>
    <row r="6113" spans="4:4">
      <c r="D6113" s="117"/>
    </row>
    <row r="6114" spans="4:4">
      <c r="D6114" s="117"/>
    </row>
    <row r="6115" spans="4:4">
      <c r="D6115" s="117"/>
    </row>
    <row r="6116" spans="4:4">
      <c r="D6116" s="117"/>
    </row>
    <row r="6117" spans="4:4">
      <c r="D6117" s="117"/>
    </row>
    <row r="6118" spans="4:4">
      <c r="D6118" s="117"/>
    </row>
    <row r="6119" spans="4:4">
      <c r="D6119" s="117"/>
    </row>
    <row r="6120" spans="4:4">
      <c r="D6120" s="117"/>
    </row>
    <row r="6121" spans="4:4">
      <c r="D6121" s="117"/>
    </row>
    <row r="6122" spans="4:4">
      <c r="D6122" s="117"/>
    </row>
    <row r="6123" spans="4:4">
      <c r="D6123" s="117"/>
    </row>
    <row r="6124" spans="4:4">
      <c r="D6124" s="117"/>
    </row>
    <row r="6125" spans="4:4">
      <c r="D6125" s="117"/>
    </row>
    <row r="6126" spans="4:4">
      <c r="D6126" s="117"/>
    </row>
    <row r="6127" spans="4:4">
      <c r="D6127" s="117"/>
    </row>
    <row r="6128" spans="4:4">
      <c r="D6128" s="117"/>
    </row>
    <row r="6129" spans="4:4">
      <c r="D6129" s="117"/>
    </row>
    <row r="6130" spans="4:4">
      <c r="D6130" s="117"/>
    </row>
    <row r="6131" spans="4:4">
      <c r="D6131" s="117"/>
    </row>
    <row r="6132" spans="4:4">
      <c r="D6132" s="117"/>
    </row>
    <row r="6133" spans="4:4">
      <c r="D6133" s="117"/>
    </row>
    <row r="6134" spans="4:4">
      <c r="D6134" s="117"/>
    </row>
    <row r="6135" spans="4:4">
      <c r="D6135" s="117"/>
    </row>
    <row r="6136" spans="4:4">
      <c r="D6136" s="117"/>
    </row>
    <row r="6137" spans="4:4">
      <c r="D6137" s="117"/>
    </row>
    <row r="6138" spans="4:4">
      <c r="D6138" s="117"/>
    </row>
    <row r="6139" spans="4:4">
      <c r="D6139" s="117"/>
    </row>
    <row r="6140" spans="4:4">
      <c r="D6140" s="117"/>
    </row>
    <row r="6141" spans="4:4">
      <c r="D6141" s="117"/>
    </row>
    <row r="6142" spans="4:4">
      <c r="D6142" s="117"/>
    </row>
    <row r="6143" spans="4:4">
      <c r="D6143" s="117"/>
    </row>
    <row r="6144" spans="4:4">
      <c r="D6144" s="117"/>
    </row>
    <row r="6145" spans="4:4">
      <c r="D6145" s="117"/>
    </row>
    <row r="6146" spans="4:4">
      <c r="D6146" s="117"/>
    </row>
    <row r="6147" spans="4:4">
      <c r="D6147" s="117"/>
    </row>
    <row r="6148" spans="4:4">
      <c r="D6148" s="117"/>
    </row>
    <row r="6149" spans="4:4">
      <c r="D6149" s="117"/>
    </row>
    <row r="6150" spans="4:4">
      <c r="D6150" s="117"/>
    </row>
    <row r="6151" spans="4:4">
      <c r="D6151" s="117"/>
    </row>
    <row r="6152" spans="4:4">
      <c r="D6152" s="117"/>
    </row>
    <row r="6153" spans="4:4">
      <c r="D6153" s="117"/>
    </row>
    <row r="6154" spans="4:4">
      <c r="D6154" s="117"/>
    </row>
    <row r="6155" spans="4:4">
      <c r="D6155" s="117"/>
    </row>
    <row r="6156" spans="4:4">
      <c r="D6156" s="117"/>
    </row>
    <row r="6157" spans="4:4">
      <c r="D6157" s="117"/>
    </row>
    <row r="6158" spans="4:4">
      <c r="D6158" s="117"/>
    </row>
    <row r="6159" spans="4:4">
      <c r="D6159" s="117"/>
    </row>
    <row r="6160" spans="4:4">
      <c r="D6160" s="117"/>
    </row>
    <row r="6161" spans="4:4">
      <c r="D6161" s="117"/>
    </row>
    <row r="6162" spans="4:4">
      <c r="D6162" s="117"/>
    </row>
    <row r="6163" spans="4:4">
      <c r="D6163" s="117"/>
    </row>
    <row r="6164" spans="4:4">
      <c r="D6164" s="117"/>
    </row>
    <row r="6165" spans="4:4">
      <c r="D6165" s="117"/>
    </row>
    <row r="6166" spans="4:4">
      <c r="D6166" s="117"/>
    </row>
    <row r="6167" spans="4:4">
      <c r="D6167" s="117"/>
    </row>
    <row r="6168" spans="4:4">
      <c r="D6168" s="117"/>
    </row>
    <row r="6169" spans="4:4">
      <c r="D6169" s="117"/>
    </row>
    <row r="6170" spans="4:4">
      <c r="D6170" s="117"/>
    </row>
    <row r="6171" spans="4:4">
      <c r="D6171" s="117"/>
    </row>
    <row r="6172" spans="4:4">
      <c r="D6172" s="117"/>
    </row>
    <row r="6173" spans="4:4">
      <c r="D6173" s="117"/>
    </row>
    <row r="6174" spans="4:4">
      <c r="D6174" s="117"/>
    </row>
    <row r="6175" spans="4:4">
      <c r="D6175" s="117"/>
    </row>
    <row r="6176" spans="4:4">
      <c r="D6176" s="117"/>
    </row>
    <row r="6177" spans="4:4">
      <c r="D6177" s="117"/>
    </row>
    <row r="6178" spans="4:4">
      <c r="D6178" s="117"/>
    </row>
    <row r="6179" spans="4:4">
      <c r="D6179" s="117"/>
    </row>
    <row r="6180" spans="4:4">
      <c r="D6180" s="117"/>
    </row>
    <row r="6181" spans="4:4">
      <c r="D6181" s="117"/>
    </row>
    <row r="6182" spans="4:4">
      <c r="D6182" s="117"/>
    </row>
    <row r="6183" spans="4:4">
      <c r="D6183" s="117"/>
    </row>
    <row r="6184" spans="4:4">
      <c r="D6184" s="117"/>
    </row>
    <row r="6185" spans="4:4">
      <c r="D6185" s="117"/>
    </row>
    <row r="6186" spans="4:4">
      <c r="D6186" s="117"/>
    </row>
    <row r="6187" spans="4:4">
      <c r="D6187" s="117"/>
    </row>
    <row r="6188" spans="4:4">
      <c r="D6188" s="117"/>
    </row>
    <row r="6189" spans="4:4">
      <c r="D6189" s="117"/>
    </row>
    <row r="6190" spans="4:4">
      <c r="D6190" s="117"/>
    </row>
    <row r="6191" spans="4:4">
      <c r="D6191" s="117"/>
    </row>
    <row r="6192" spans="4:4">
      <c r="D6192" s="117"/>
    </row>
    <row r="6193" spans="4:4">
      <c r="D6193" s="117"/>
    </row>
    <row r="6194" spans="4:4">
      <c r="D6194" s="117"/>
    </row>
    <row r="6195" spans="4:4">
      <c r="D6195" s="117"/>
    </row>
    <row r="6196" spans="4:4">
      <c r="D6196" s="117"/>
    </row>
    <row r="6197" spans="4:4">
      <c r="D6197" s="117"/>
    </row>
    <row r="6198" spans="4:4">
      <c r="D6198" s="117"/>
    </row>
    <row r="6199" spans="4:4">
      <c r="D6199" s="117"/>
    </row>
    <row r="6200" spans="4:4">
      <c r="D6200" s="117"/>
    </row>
    <row r="6201" spans="4:4">
      <c r="D6201" s="117"/>
    </row>
    <row r="6202" spans="4:4">
      <c r="D6202" s="117"/>
    </row>
    <row r="6203" spans="4:4">
      <c r="D6203" s="117"/>
    </row>
    <row r="6204" spans="4:4">
      <c r="D6204" s="117"/>
    </row>
    <row r="6205" spans="4:4">
      <c r="D6205" s="117"/>
    </row>
    <row r="6206" spans="4:4">
      <c r="D6206" s="117"/>
    </row>
    <row r="6207" spans="4:4">
      <c r="D6207" s="117"/>
    </row>
    <row r="6208" spans="4:4">
      <c r="D6208" s="117"/>
    </row>
    <row r="6209" spans="4:4">
      <c r="D6209" s="117"/>
    </row>
    <row r="6210" spans="4:4">
      <c r="D6210" s="117"/>
    </row>
    <row r="6211" spans="4:4">
      <c r="D6211" s="117"/>
    </row>
    <row r="6212" spans="4:4">
      <c r="D6212" s="117"/>
    </row>
    <row r="6213" spans="4:4">
      <c r="D6213" s="117"/>
    </row>
    <row r="6214" spans="4:4">
      <c r="D6214" s="117"/>
    </row>
    <row r="6215" spans="4:4">
      <c r="D6215" s="117"/>
    </row>
    <row r="6216" spans="4:4">
      <c r="D6216" s="117"/>
    </row>
    <row r="6217" spans="4:4">
      <c r="D6217" s="117"/>
    </row>
    <row r="6218" spans="4:4">
      <c r="D6218" s="117"/>
    </row>
    <row r="6219" spans="4:4">
      <c r="D6219" s="117"/>
    </row>
    <row r="6220" spans="4:4">
      <c r="D6220" s="117"/>
    </row>
    <row r="6221" spans="4:4">
      <c r="D6221" s="117"/>
    </row>
    <row r="6222" spans="4:4">
      <c r="D6222" s="117"/>
    </row>
    <row r="6223" spans="4:4">
      <c r="D6223" s="117"/>
    </row>
    <row r="6224" spans="4:4">
      <c r="D6224" s="117"/>
    </row>
    <row r="6225" spans="4:4">
      <c r="D6225" s="117"/>
    </row>
    <row r="6226" spans="4:4">
      <c r="D6226" s="117"/>
    </row>
    <row r="6227" spans="4:4">
      <c r="D6227" s="117"/>
    </row>
    <row r="6228" spans="4:4">
      <c r="D6228" s="117"/>
    </row>
    <row r="6229" spans="4:4">
      <c r="D6229" s="117"/>
    </row>
    <row r="6230" spans="4:4">
      <c r="D6230" s="117"/>
    </row>
    <row r="6231" spans="4:4">
      <c r="D6231" s="117"/>
    </row>
    <row r="6232" spans="4:4">
      <c r="D6232" s="117"/>
    </row>
    <row r="6233" spans="4:4">
      <c r="D6233" s="117"/>
    </row>
    <row r="6234" spans="4:4">
      <c r="D6234" s="117"/>
    </row>
    <row r="6235" spans="4:4">
      <c r="D6235" s="117"/>
    </row>
    <row r="6236" spans="4:4">
      <c r="D6236" s="117"/>
    </row>
    <row r="6237" spans="4:4">
      <c r="D6237" s="117"/>
    </row>
    <row r="6238" spans="4:4">
      <c r="D6238" s="117"/>
    </row>
    <row r="6239" spans="4:4">
      <c r="D6239" s="117"/>
    </row>
    <row r="6240" spans="4:4">
      <c r="D6240" s="117"/>
    </row>
    <row r="6241" spans="4:4">
      <c r="D6241" s="117"/>
    </row>
    <row r="6242" spans="4:4">
      <c r="D6242" s="117"/>
    </row>
    <row r="6243" spans="4:4">
      <c r="D6243" s="117"/>
    </row>
    <row r="6244" spans="4:4">
      <c r="D6244" s="117"/>
    </row>
    <row r="6245" spans="4:4">
      <c r="D6245" s="117"/>
    </row>
    <row r="6246" spans="4:4">
      <c r="D6246" s="117"/>
    </row>
    <row r="6247" spans="4:4">
      <c r="D6247" s="117"/>
    </row>
    <row r="6248" spans="4:4">
      <c r="D6248" s="117"/>
    </row>
    <row r="6249" spans="4:4">
      <c r="D6249" s="117"/>
    </row>
    <row r="6250" spans="4:4">
      <c r="D6250" s="117"/>
    </row>
    <row r="6251" spans="4:4">
      <c r="D6251" s="117"/>
    </row>
    <row r="6252" spans="4:4">
      <c r="D6252" s="117"/>
    </row>
    <row r="6253" spans="4:4">
      <c r="D6253" s="117"/>
    </row>
    <row r="6254" spans="4:4">
      <c r="D6254" s="117"/>
    </row>
    <row r="6255" spans="4:4">
      <c r="D6255" s="117"/>
    </row>
    <row r="6256" spans="4:4">
      <c r="D6256" s="117"/>
    </row>
    <row r="6257" spans="4:4">
      <c r="D6257" s="117"/>
    </row>
    <row r="6258" spans="4:4">
      <c r="D6258" s="117"/>
    </row>
    <row r="6259" spans="4:4">
      <c r="D6259" s="117"/>
    </row>
    <row r="6260" spans="4:4">
      <c r="D6260" s="117"/>
    </row>
    <row r="6261" spans="4:4">
      <c r="D6261" s="117"/>
    </row>
    <row r="6262" spans="4:4">
      <c r="D6262" s="117"/>
    </row>
    <row r="6263" spans="4:4">
      <c r="D6263" s="117"/>
    </row>
    <row r="6264" spans="4:4">
      <c r="D6264" s="117"/>
    </row>
    <row r="6265" spans="4:4">
      <c r="D6265" s="117"/>
    </row>
    <row r="6266" spans="4:4">
      <c r="D6266" s="117"/>
    </row>
    <row r="6267" spans="4:4">
      <c r="D6267" s="117"/>
    </row>
    <row r="6268" spans="4:4">
      <c r="D6268" s="117"/>
    </row>
    <row r="6269" spans="4:4">
      <c r="D6269" s="117"/>
    </row>
    <row r="6270" spans="4:4">
      <c r="D6270" s="117"/>
    </row>
    <row r="6271" spans="4:4">
      <c r="D6271" s="117"/>
    </row>
    <row r="6272" spans="4:4">
      <c r="D6272" s="117"/>
    </row>
    <row r="6273" spans="4:4">
      <c r="D6273" s="117"/>
    </row>
    <row r="6274" spans="4:4">
      <c r="D6274" s="117"/>
    </row>
    <row r="6275" spans="4:4">
      <c r="D6275" s="117"/>
    </row>
    <row r="6276" spans="4:4">
      <c r="D6276" s="117"/>
    </row>
    <row r="6277" spans="4:4">
      <c r="D6277" s="117"/>
    </row>
    <row r="6278" spans="4:4">
      <c r="D6278" s="117"/>
    </row>
    <row r="6279" spans="4:4">
      <c r="D6279" s="117"/>
    </row>
    <row r="6280" spans="4:4">
      <c r="D6280" s="117"/>
    </row>
    <row r="6281" spans="4:4">
      <c r="D6281" s="117"/>
    </row>
    <row r="6282" spans="4:4">
      <c r="D6282" s="117"/>
    </row>
    <row r="6283" spans="4:4">
      <c r="D6283" s="117"/>
    </row>
    <row r="6284" spans="4:4">
      <c r="D6284" s="117"/>
    </row>
    <row r="6285" spans="4:4">
      <c r="D6285" s="117"/>
    </row>
    <row r="6286" spans="4:4">
      <c r="D6286" s="117"/>
    </row>
    <row r="6287" spans="4:4">
      <c r="D6287" s="117"/>
    </row>
    <row r="6288" spans="4:4">
      <c r="D6288" s="117"/>
    </row>
    <row r="6289" spans="4:4">
      <c r="D6289" s="117"/>
    </row>
    <row r="6290" spans="4:4">
      <c r="D6290" s="117"/>
    </row>
    <row r="6291" spans="4:4">
      <c r="D6291" s="117"/>
    </row>
    <row r="6292" spans="4:4">
      <c r="D6292" s="117"/>
    </row>
    <row r="6293" spans="4:4">
      <c r="D6293" s="117"/>
    </row>
    <row r="6294" spans="4:4">
      <c r="D6294" s="117"/>
    </row>
    <row r="6295" spans="4:4">
      <c r="D6295" s="117"/>
    </row>
    <row r="6296" spans="4:4">
      <c r="D6296" s="117"/>
    </row>
    <row r="6297" spans="4:4">
      <c r="D6297" s="117"/>
    </row>
    <row r="6298" spans="4:4">
      <c r="D6298" s="117"/>
    </row>
    <row r="6299" spans="4:4">
      <c r="D6299" s="117"/>
    </row>
    <row r="6300" spans="4:4">
      <c r="D6300" s="117"/>
    </row>
    <row r="6301" spans="4:4">
      <c r="D6301" s="117"/>
    </row>
    <row r="6302" spans="4:4">
      <c r="D6302" s="117"/>
    </row>
    <row r="6303" spans="4:4">
      <c r="D6303" s="117"/>
    </row>
    <row r="6304" spans="4:4">
      <c r="D6304" s="117"/>
    </row>
    <row r="6305" spans="4:4">
      <c r="D6305" s="117"/>
    </row>
    <row r="6306" spans="4:4">
      <c r="D6306" s="117"/>
    </row>
    <row r="6307" spans="4:4">
      <c r="D6307" s="117"/>
    </row>
    <row r="6308" spans="4:4">
      <c r="D6308" s="117"/>
    </row>
    <row r="6309" spans="4:4">
      <c r="D6309" s="117"/>
    </row>
    <row r="6310" spans="4:4">
      <c r="D6310" s="117"/>
    </row>
    <row r="6311" spans="4:4">
      <c r="D6311" s="117"/>
    </row>
    <row r="6312" spans="4:4">
      <c r="D6312" s="117"/>
    </row>
    <row r="6313" spans="4:4">
      <c r="D6313" s="117"/>
    </row>
    <row r="6314" spans="4:4">
      <c r="D6314" s="117"/>
    </row>
    <row r="6315" spans="4:4">
      <c r="D6315" s="117"/>
    </row>
    <row r="6316" spans="4:4">
      <c r="D6316" s="117"/>
    </row>
    <row r="6317" spans="4:4">
      <c r="D6317" s="117"/>
    </row>
    <row r="6318" spans="4:4">
      <c r="D6318" s="117"/>
    </row>
    <row r="6319" spans="4:4">
      <c r="D6319" s="117"/>
    </row>
    <row r="6320" spans="4:4">
      <c r="D6320" s="117"/>
    </row>
    <row r="6321" spans="4:4">
      <c r="D6321" s="117"/>
    </row>
    <row r="6322" spans="4:4">
      <c r="D6322" s="117"/>
    </row>
    <row r="6323" spans="4:4">
      <c r="D6323" s="117"/>
    </row>
    <row r="6324" spans="4:4">
      <c r="D6324" s="117"/>
    </row>
    <row r="6325" spans="4:4">
      <c r="D6325" s="117"/>
    </row>
    <row r="6326" spans="4:4">
      <c r="D6326" s="117"/>
    </row>
    <row r="6327" spans="4:4">
      <c r="D6327" s="117"/>
    </row>
    <row r="6328" spans="4:4">
      <c r="D6328" s="117"/>
    </row>
    <row r="6329" spans="4:4">
      <c r="D6329" s="117"/>
    </row>
    <row r="6330" spans="4:4">
      <c r="D6330" s="117"/>
    </row>
    <row r="6331" spans="4:4">
      <c r="D6331" s="117"/>
    </row>
    <row r="6332" spans="4:4">
      <c r="D6332" s="117"/>
    </row>
    <row r="6333" spans="4:4">
      <c r="D6333" s="117"/>
    </row>
    <row r="6334" spans="4:4">
      <c r="D6334" s="117"/>
    </row>
    <row r="6335" spans="4:4">
      <c r="D6335" s="117"/>
    </row>
    <row r="6336" spans="4:4">
      <c r="D6336" s="117"/>
    </row>
    <row r="6337" spans="4:4">
      <c r="D6337" s="117"/>
    </row>
    <row r="6338" spans="4:4">
      <c r="D6338" s="117"/>
    </row>
    <row r="6339" spans="4:4">
      <c r="D6339" s="117"/>
    </row>
    <row r="6340" spans="4:4">
      <c r="D6340" s="117"/>
    </row>
    <row r="6341" spans="4:4">
      <c r="D6341" s="117"/>
    </row>
    <row r="6342" spans="4:4">
      <c r="D6342" s="117"/>
    </row>
    <row r="6343" spans="4:4">
      <c r="D6343" s="117"/>
    </row>
    <row r="6344" spans="4:4">
      <c r="D6344" s="117"/>
    </row>
    <row r="6345" spans="4:4">
      <c r="D6345" s="117"/>
    </row>
    <row r="6346" spans="4:4">
      <c r="D6346" s="117"/>
    </row>
    <row r="6347" spans="4:4">
      <c r="D6347" s="117"/>
    </row>
    <row r="6348" spans="4:4">
      <c r="D6348" s="117"/>
    </row>
    <row r="6349" spans="4:4">
      <c r="D6349" s="117"/>
    </row>
    <row r="6350" spans="4:4">
      <c r="D6350" s="117"/>
    </row>
    <row r="6351" spans="4:4">
      <c r="D6351" s="117"/>
    </row>
    <row r="6352" spans="4:4">
      <c r="D6352" s="117"/>
    </row>
    <row r="6353" spans="4:4">
      <c r="D6353" s="117"/>
    </row>
    <row r="6354" spans="4:4">
      <c r="D6354" s="117"/>
    </row>
    <row r="6355" spans="4:4">
      <c r="D6355" s="117"/>
    </row>
    <row r="6356" spans="4:4">
      <c r="D6356" s="117"/>
    </row>
    <row r="6357" spans="4:4">
      <c r="D6357" s="117"/>
    </row>
    <row r="6358" spans="4:4">
      <c r="D6358" s="117"/>
    </row>
    <row r="6359" spans="4:4">
      <c r="D6359" s="117"/>
    </row>
    <row r="6360" spans="4:4">
      <c r="D6360" s="117"/>
    </row>
    <row r="6361" spans="4:4">
      <c r="D6361" s="117"/>
    </row>
    <row r="6362" spans="4:4">
      <c r="D6362" s="117"/>
    </row>
    <row r="6363" spans="4:4">
      <c r="D6363" s="117"/>
    </row>
    <row r="6364" spans="4:4">
      <c r="D6364" s="117"/>
    </row>
    <row r="6365" spans="4:4">
      <c r="D6365" s="117"/>
    </row>
    <row r="6366" spans="4:4">
      <c r="D6366" s="117"/>
    </row>
    <row r="6367" spans="4:4">
      <c r="D6367" s="117"/>
    </row>
    <row r="6368" spans="4:4">
      <c r="D6368" s="117"/>
    </row>
    <row r="6369" spans="4:4">
      <c r="D6369" s="117"/>
    </row>
    <row r="6370" spans="4:4">
      <c r="D6370" s="117"/>
    </row>
    <row r="6371" spans="4:4">
      <c r="D6371" s="117"/>
    </row>
    <row r="6372" spans="4:4">
      <c r="D6372" s="117"/>
    </row>
    <row r="6373" spans="4:4">
      <c r="D6373" s="117"/>
    </row>
    <row r="6374" spans="4:4">
      <c r="D6374" s="117"/>
    </row>
    <row r="6375" spans="4:4">
      <c r="D6375" s="117"/>
    </row>
    <row r="6376" spans="4:4">
      <c r="D6376" s="117"/>
    </row>
    <row r="6377" spans="4:4">
      <c r="D6377" s="117"/>
    </row>
    <row r="6378" spans="4:4">
      <c r="D6378" s="117"/>
    </row>
    <row r="6379" spans="4:4">
      <c r="D6379" s="117"/>
    </row>
    <row r="6380" spans="4:4">
      <c r="D6380" s="117"/>
    </row>
    <row r="6381" spans="4:4">
      <c r="D6381" s="117"/>
    </row>
    <row r="6382" spans="4:4">
      <c r="D6382" s="117"/>
    </row>
    <row r="6383" spans="4:4">
      <c r="D6383" s="117"/>
    </row>
    <row r="6384" spans="4:4">
      <c r="D6384" s="117"/>
    </row>
    <row r="6385" spans="4:4">
      <c r="D6385" s="117"/>
    </row>
    <row r="6386" spans="4:4">
      <c r="D6386" s="117"/>
    </row>
    <row r="6387" spans="4:4">
      <c r="D6387" s="117"/>
    </row>
    <row r="6388" spans="4:4">
      <c r="D6388" s="117"/>
    </row>
    <row r="6389" spans="4:4">
      <c r="D6389" s="117"/>
    </row>
    <row r="6390" spans="4:4">
      <c r="D6390" s="117"/>
    </row>
    <row r="6391" spans="4:4">
      <c r="D6391" s="117"/>
    </row>
    <row r="6392" spans="4:4">
      <c r="D6392" s="117"/>
    </row>
    <row r="6393" spans="4:4">
      <c r="D6393" s="117"/>
    </row>
    <row r="6394" spans="4:4">
      <c r="D6394" s="117"/>
    </row>
    <row r="6395" spans="4:4">
      <c r="D6395" s="117"/>
    </row>
    <row r="6396" spans="4:4">
      <c r="D6396" s="117"/>
    </row>
    <row r="6397" spans="4:4">
      <c r="D6397" s="117"/>
    </row>
    <row r="6398" spans="4:4">
      <c r="D6398" s="117"/>
    </row>
    <row r="6399" spans="4:4">
      <c r="D6399" s="117"/>
    </row>
    <row r="6400" spans="4:4">
      <c r="D6400" s="117"/>
    </row>
    <row r="6401" spans="4:4">
      <c r="D6401" s="117"/>
    </row>
    <row r="6402" spans="4:4">
      <c r="D6402" s="117"/>
    </row>
    <row r="6403" spans="4:4">
      <c r="D6403" s="117"/>
    </row>
    <row r="6404" spans="4:4">
      <c r="D6404" s="117"/>
    </row>
    <row r="6405" spans="4:4">
      <c r="D6405" s="117"/>
    </row>
    <row r="6406" spans="4:4">
      <c r="D6406" s="117"/>
    </row>
    <row r="6407" spans="4:4">
      <c r="D6407" s="117"/>
    </row>
    <row r="6408" spans="4:4">
      <c r="D6408" s="117"/>
    </row>
    <row r="6409" spans="4:4">
      <c r="D6409" s="117"/>
    </row>
    <row r="6410" spans="4:4">
      <c r="D6410" s="117"/>
    </row>
    <row r="6411" spans="4:4">
      <c r="D6411" s="117"/>
    </row>
    <row r="6412" spans="4:4">
      <c r="D6412" s="117"/>
    </row>
    <row r="6413" spans="4:4">
      <c r="D6413" s="117"/>
    </row>
    <row r="6414" spans="4:4">
      <c r="D6414" s="117"/>
    </row>
    <row r="6415" spans="4:4">
      <c r="D6415" s="117"/>
    </row>
    <row r="6416" spans="4:4">
      <c r="D6416" s="117"/>
    </row>
    <row r="6417" spans="4:4">
      <c r="D6417" s="117"/>
    </row>
    <row r="6418" spans="4:4">
      <c r="D6418" s="117"/>
    </row>
    <row r="6419" spans="4:4">
      <c r="D6419" s="117"/>
    </row>
    <row r="6420" spans="4:4">
      <c r="D6420" s="117"/>
    </row>
    <row r="6421" spans="4:4">
      <c r="D6421" s="117"/>
    </row>
    <row r="6422" spans="4:4">
      <c r="D6422" s="117"/>
    </row>
    <row r="6423" spans="4:4">
      <c r="D6423" s="117"/>
    </row>
    <row r="6424" spans="4:4">
      <c r="D6424" s="117"/>
    </row>
    <row r="6425" spans="4:4">
      <c r="D6425" s="117"/>
    </row>
    <row r="6426" spans="4:4">
      <c r="D6426" s="117"/>
    </row>
    <row r="6427" spans="4:4">
      <c r="D6427" s="117"/>
    </row>
    <row r="6428" spans="4:4">
      <c r="D6428" s="117"/>
    </row>
    <row r="6429" spans="4:4">
      <c r="D6429" s="117"/>
    </row>
    <row r="6430" spans="4:4">
      <c r="D6430" s="117"/>
    </row>
    <row r="6431" spans="4:4">
      <c r="D6431" s="117"/>
    </row>
    <row r="6432" spans="4:4">
      <c r="D6432" s="117"/>
    </row>
    <row r="6433" spans="4:4">
      <c r="D6433" s="117"/>
    </row>
    <row r="6434" spans="4:4">
      <c r="D6434" s="117"/>
    </row>
    <row r="6435" spans="4:4">
      <c r="D6435" s="117"/>
    </row>
    <row r="6436" spans="4:4">
      <c r="D6436" s="117"/>
    </row>
    <row r="6437" spans="4:4">
      <c r="D6437" s="117"/>
    </row>
    <row r="6438" spans="4:4">
      <c r="D6438" s="117"/>
    </row>
    <row r="6439" spans="4:4">
      <c r="D6439" s="117"/>
    </row>
    <row r="6440" spans="4:4">
      <c r="D6440" s="117"/>
    </row>
    <row r="6441" spans="4:4">
      <c r="D6441" s="117"/>
    </row>
    <row r="6442" spans="4:4">
      <c r="D6442" s="117"/>
    </row>
    <row r="6443" spans="4:4">
      <c r="D6443" s="117"/>
    </row>
    <row r="6444" spans="4:4">
      <c r="D6444" s="117"/>
    </row>
    <row r="6445" spans="4:4">
      <c r="D6445" s="117"/>
    </row>
    <row r="6446" spans="4:4">
      <c r="D6446" s="117"/>
    </row>
    <row r="6447" spans="4:4">
      <c r="D6447" s="117"/>
    </row>
    <row r="6448" spans="4:4">
      <c r="D6448" s="117"/>
    </row>
    <row r="6449" spans="4:4">
      <c r="D6449" s="117"/>
    </row>
    <row r="6450" spans="4:4">
      <c r="D6450" s="117"/>
    </row>
    <row r="6451" spans="4:4">
      <c r="D6451" s="117"/>
    </row>
    <row r="6452" spans="4:4">
      <c r="D6452" s="117"/>
    </row>
    <row r="6453" spans="4:4">
      <c r="D6453" s="117"/>
    </row>
    <row r="6454" spans="4:4">
      <c r="D6454" s="117"/>
    </row>
    <row r="6455" spans="4:4">
      <c r="D6455" s="117"/>
    </row>
    <row r="6456" spans="4:4">
      <c r="D6456" s="117"/>
    </row>
    <row r="6457" spans="4:4">
      <c r="D6457" s="117"/>
    </row>
    <row r="6458" spans="4:4">
      <c r="D6458" s="117"/>
    </row>
    <row r="6459" spans="4:4">
      <c r="D6459" s="117"/>
    </row>
    <row r="6460" spans="4:4">
      <c r="D6460" s="117"/>
    </row>
    <row r="6461" spans="4:4">
      <c r="D6461" s="117"/>
    </row>
    <row r="6462" spans="4:4">
      <c r="D6462" s="117"/>
    </row>
    <row r="6463" spans="4:4">
      <c r="D6463" s="117"/>
    </row>
    <row r="6464" spans="4:4">
      <c r="D6464" s="117"/>
    </row>
    <row r="6465" spans="4:4">
      <c r="D6465" s="117"/>
    </row>
    <row r="6466" spans="4:4">
      <c r="D6466" s="117"/>
    </row>
    <row r="6467" spans="4:4">
      <c r="D6467" s="117"/>
    </row>
    <row r="6468" spans="4:4">
      <c r="D6468" s="117"/>
    </row>
    <row r="6469" spans="4:4">
      <c r="D6469" s="117"/>
    </row>
    <row r="6470" spans="4:4">
      <c r="D6470" s="117"/>
    </row>
    <row r="6471" spans="4:4">
      <c r="D6471" s="117"/>
    </row>
    <row r="6472" spans="4:4">
      <c r="D6472" s="117"/>
    </row>
    <row r="6473" spans="4:4">
      <c r="D6473" s="117"/>
    </row>
    <row r="6474" spans="4:4">
      <c r="D6474" s="117"/>
    </row>
    <row r="6475" spans="4:4">
      <c r="D6475" s="117"/>
    </row>
    <row r="6476" spans="4:4">
      <c r="D6476" s="117"/>
    </row>
    <row r="6477" spans="4:4">
      <c r="D6477" s="117"/>
    </row>
    <row r="6478" spans="4:4">
      <c r="D6478" s="117"/>
    </row>
    <row r="6479" spans="4:4">
      <c r="D6479" s="117"/>
    </row>
    <row r="6480" spans="4:4">
      <c r="D6480" s="117"/>
    </row>
    <row r="6481" spans="4:4">
      <c r="D6481" s="117"/>
    </row>
    <row r="6482" spans="4:4">
      <c r="D6482" s="117"/>
    </row>
    <row r="6483" spans="4:4">
      <c r="D6483" s="117"/>
    </row>
    <row r="6484" spans="4:4">
      <c r="D6484" s="117"/>
    </row>
    <row r="6485" spans="4:4">
      <c r="D6485" s="117"/>
    </row>
    <row r="6486" spans="4:4">
      <c r="D6486" s="117"/>
    </row>
    <row r="6487" spans="4:4">
      <c r="D6487" s="117"/>
    </row>
    <row r="6488" spans="4:4">
      <c r="D6488" s="117"/>
    </row>
    <row r="6489" spans="4:4">
      <c r="D6489" s="117"/>
    </row>
    <row r="6490" spans="4:4">
      <c r="D6490" s="117"/>
    </row>
    <row r="6491" spans="4:4">
      <c r="D6491" s="117"/>
    </row>
    <row r="6492" spans="4:4">
      <c r="D6492" s="117"/>
    </row>
    <row r="6493" spans="4:4">
      <c r="D6493" s="117"/>
    </row>
    <row r="6494" spans="4:4">
      <c r="D6494" s="117"/>
    </row>
    <row r="6495" spans="4:4">
      <c r="D6495" s="117"/>
    </row>
    <row r="6496" spans="4:4">
      <c r="D6496" s="117"/>
    </row>
    <row r="6497" spans="4:4">
      <c r="D6497" s="117"/>
    </row>
    <row r="6498" spans="4:4">
      <c r="D6498" s="117"/>
    </row>
    <row r="6499" spans="4:4">
      <c r="D6499" s="117"/>
    </row>
    <row r="6500" spans="4:4">
      <c r="D6500" s="117"/>
    </row>
    <row r="6501" spans="4:4">
      <c r="D6501" s="117"/>
    </row>
    <row r="6502" spans="4:4">
      <c r="D6502" s="117"/>
    </row>
    <row r="6503" spans="4:4">
      <c r="D6503" s="117"/>
    </row>
    <row r="6504" spans="4:4">
      <c r="D6504" s="117"/>
    </row>
    <row r="6505" spans="4:4">
      <c r="D6505" s="117"/>
    </row>
    <row r="6506" spans="4:4">
      <c r="D6506" s="117"/>
    </row>
    <row r="6507" spans="4:4">
      <c r="D6507" s="117"/>
    </row>
    <row r="6508" spans="4:4">
      <c r="D6508" s="117"/>
    </row>
    <row r="6509" spans="4:4">
      <c r="D6509" s="117"/>
    </row>
    <row r="6510" spans="4:4">
      <c r="D6510" s="117"/>
    </row>
    <row r="6511" spans="4:4">
      <c r="D6511" s="117"/>
    </row>
    <row r="6512" spans="4:4">
      <c r="D6512" s="117"/>
    </row>
    <row r="6513" spans="4:4">
      <c r="D6513" s="117"/>
    </row>
    <row r="6514" spans="4:4">
      <c r="D6514" s="117"/>
    </row>
    <row r="6515" spans="4:4">
      <c r="D6515" s="117"/>
    </row>
    <row r="6516" spans="4:4">
      <c r="D6516" s="117"/>
    </row>
    <row r="6517" spans="4:4">
      <c r="D6517" s="117"/>
    </row>
    <row r="6518" spans="4:4">
      <c r="D6518" s="117"/>
    </row>
    <row r="6519" spans="4:4">
      <c r="D6519" s="117"/>
    </row>
    <row r="6520" spans="4:4">
      <c r="D6520" s="117"/>
    </row>
    <row r="6521" spans="4:4">
      <c r="D6521" s="117"/>
    </row>
    <row r="6522" spans="4:4">
      <c r="D6522" s="117"/>
    </row>
    <row r="6523" spans="4:4">
      <c r="D6523" s="117"/>
    </row>
    <row r="6524" spans="4:4">
      <c r="D6524" s="117"/>
    </row>
    <row r="6525" spans="4:4">
      <c r="D6525" s="117"/>
    </row>
    <row r="6526" spans="4:4">
      <c r="D6526" s="117"/>
    </row>
    <row r="6527" spans="4:4">
      <c r="D6527" s="117"/>
    </row>
    <row r="6528" spans="4:4">
      <c r="D6528" s="117"/>
    </row>
    <row r="6529" spans="4:4">
      <c r="D6529" s="117"/>
    </row>
    <row r="6530" spans="4:4">
      <c r="D6530" s="117"/>
    </row>
    <row r="6531" spans="4:4">
      <c r="D6531" s="117"/>
    </row>
    <row r="6532" spans="4:4">
      <c r="D6532" s="117"/>
    </row>
    <row r="6533" spans="4:4">
      <c r="D6533" s="117"/>
    </row>
    <row r="6534" spans="4:4">
      <c r="D6534" s="117"/>
    </row>
    <row r="6535" spans="4:4">
      <c r="D6535" s="117"/>
    </row>
    <row r="6536" spans="4:4">
      <c r="D6536" s="117"/>
    </row>
    <row r="6537" spans="4:4">
      <c r="D6537" s="117"/>
    </row>
    <row r="6538" spans="4:4">
      <c r="D6538" s="117"/>
    </row>
    <row r="6539" spans="4:4">
      <c r="D6539" s="117"/>
    </row>
    <row r="6540" spans="4:4">
      <c r="D6540" s="117"/>
    </row>
    <row r="6541" spans="4:4">
      <c r="D6541" s="117"/>
    </row>
    <row r="6542" spans="4:4">
      <c r="D6542" s="117"/>
    </row>
    <row r="6543" spans="4:4">
      <c r="D6543" s="117"/>
    </row>
    <row r="6544" spans="4:4">
      <c r="D6544" s="117"/>
    </row>
    <row r="6545" spans="4:4">
      <c r="D6545" s="117"/>
    </row>
    <row r="6546" spans="4:4">
      <c r="D6546" s="117"/>
    </row>
    <row r="6547" spans="4:4">
      <c r="D6547" s="117"/>
    </row>
    <row r="6548" spans="4:4">
      <c r="D6548" s="117"/>
    </row>
    <row r="6549" spans="4:4">
      <c r="D6549" s="117"/>
    </row>
    <row r="6550" spans="4:4">
      <c r="D6550" s="117"/>
    </row>
    <row r="6551" spans="4:4">
      <c r="D6551" s="117"/>
    </row>
    <row r="6552" spans="4:4">
      <c r="D6552" s="117"/>
    </row>
    <row r="6553" spans="4:4">
      <c r="D6553" s="117"/>
    </row>
    <row r="6554" spans="4:4">
      <c r="D6554" s="117"/>
    </row>
    <row r="6555" spans="4:4">
      <c r="D6555" s="117"/>
    </row>
    <row r="6556" spans="4:4">
      <c r="D6556" s="117"/>
    </row>
    <row r="6557" spans="4:4">
      <c r="D6557" s="117"/>
    </row>
    <row r="6558" spans="4:4">
      <c r="D6558" s="117"/>
    </row>
    <row r="6559" spans="4:4">
      <c r="D6559" s="117"/>
    </row>
    <row r="6560" spans="4:4">
      <c r="D6560" s="117"/>
    </row>
    <row r="6561" spans="4:4">
      <c r="D6561" s="117"/>
    </row>
    <row r="6562" spans="4:4">
      <c r="D6562" s="117"/>
    </row>
    <row r="6563" spans="4:4">
      <c r="D6563" s="117"/>
    </row>
    <row r="6564" spans="4:4">
      <c r="D6564" s="117"/>
    </row>
    <row r="6565" spans="4:4">
      <c r="D6565" s="117"/>
    </row>
    <row r="6566" spans="4:4">
      <c r="D6566" s="117"/>
    </row>
    <row r="6567" spans="4:4">
      <c r="D6567" s="117"/>
    </row>
    <row r="6568" spans="4:4">
      <c r="D6568" s="117"/>
    </row>
    <row r="6569" spans="4:4">
      <c r="D6569" s="117"/>
    </row>
    <row r="6570" spans="4:4">
      <c r="D6570" s="117"/>
    </row>
    <row r="6571" spans="4:4">
      <c r="D6571" s="117"/>
    </row>
    <row r="6572" spans="4:4">
      <c r="D6572" s="117"/>
    </row>
    <row r="6573" spans="4:4">
      <c r="D6573" s="117"/>
    </row>
    <row r="6574" spans="4:4">
      <c r="D6574" s="117"/>
    </row>
    <row r="6575" spans="4:4">
      <c r="D6575" s="117"/>
    </row>
    <row r="6576" spans="4:4">
      <c r="D6576" s="117"/>
    </row>
    <row r="6577" spans="4:4">
      <c r="D6577" s="117"/>
    </row>
    <row r="6578" spans="4:4">
      <c r="D6578" s="117"/>
    </row>
    <row r="6579" spans="4:4">
      <c r="D6579" s="117"/>
    </row>
    <row r="6580" spans="4:4">
      <c r="D6580" s="117"/>
    </row>
    <row r="6581" spans="4:4">
      <c r="D6581" s="117"/>
    </row>
    <row r="6582" spans="4:4">
      <c r="D6582" s="117"/>
    </row>
    <row r="6583" spans="4:4">
      <c r="D6583" s="117"/>
    </row>
    <row r="6584" spans="4:4">
      <c r="D6584" s="117"/>
    </row>
    <row r="6585" spans="4:4">
      <c r="D6585" s="117"/>
    </row>
    <row r="6586" spans="4:4">
      <c r="D6586" s="117"/>
    </row>
    <row r="6587" spans="4:4">
      <c r="D6587" s="117"/>
    </row>
    <row r="6588" spans="4:4">
      <c r="D6588" s="117"/>
    </row>
    <row r="6589" spans="4:4">
      <c r="D6589" s="117"/>
    </row>
    <row r="6590" spans="4:4">
      <c r="D6590" s="117"/>
    </row>
    <row r="6591" spans="4:4">
      <c r="D6591" s="117"/>
    </row>
    <row r="6592" spans="4:4">
      <c r="D6592" s="117"/>
    </row>
    <row r="6593" spans="4:4">
      <c r="D6593" s="117"/>
    </row>
    <row r="6594" spans="4:4">
      <c r="D6594" s="117"/>
    </row>
    <row r="6595" spans="4:4">
      <c r="D6595" s="117"/>
    </row>
    <row r="6596" spans="4:4">
      <c r="D6596" s="117"/>
    </row>
    <row r="6597" spans="4:4">
      <c r="D6597" s="117"/>
    </row>
    <row r="6598" spans="4:4">
      <c r="D6598" s="117"/>
    </row>
    <row r="6599" spans="4:4">
      <c r="D6599" s="117"/>
    </row>
    <row r="6600" spans="4:4">
      <c r="D6600" s="117"/>
    </row>
    <row r="6601" spans="4:4">
      <c r="D6601" s="117"/>
    </row>
    <row r="6602" spans="4:4">
      <c r="D6602" s="117"/>
    </row>
    <row r="6603" spans="4:4">
      <c r="D6603" s="117"/>
    </row>
    <row r="6604" spans="4:4">
      <c r="D6604" s="117"/>
    </row>
    <row r="6605" spans="4:4">
      <c r="D6605" s="117"/>
    </row>
    <row r="6606" spans="4:4">
      <c r="D6606" s="117"/>
    </row>
    <row r="6607" spans="4:4">
      <c r="D6607" s="117"/>
    </row>
    <row r="6608" spans="4:4">
      <c r="D6608" s="117"/>
    </row>
    <row r="6609" spans="4:4">
      <c r="D6609" s="117"/>
    </row>
    <row r="6610" spans="4:4">
      <c r="D6610" s="117"/>
    </row>
    <row r="6611" spans="4:4">
      <c r="D6611" s="117"/>
    </row>
    <row r="6612" spans="4:4">
      <c r="D6612" s="117"/>
    </row>
    <row r="6613" spans="4:4">
      <c r="D6613" s="117"/>
    </row>
    <row r="6614" spans="4:4">
      <c r="D6614" s="117"/>
    </row>
    <row r="6615" spans="4:4">
      <c r="D6615" s="117"/>
    </row>
    <row r="6616" spans="4:4">
      <c r="D6616" s="117"/>
    </row>
    <row r="6617" spans="4:4">
      <c r="D6617" s="117"/>
    </row>
    <row r="6618" spans="4:4">
      <c r="D6618" s="117"/>
    </row>
    <row r="6619" spans="4:4">
      <c r="D6619" s="117"/>
    </row>
    <row r="6620" spans="4:4">
      <c r="D6620" s="117"/>
    </row>
    <row r="6621" spans="4:4">
      <c r="D6621" s="117"/>
    </row>
    <row r="6622" spans="4:4">
      <c r="D6622" s="117"/>
    </row>
    <row r="6623" spans="4:4">
      <c r="D6623" s="117"/>
    </row>
    <row r="6624" spans="4:4">
      <c r="D6624" s="117"/>
    </row>
    <row r="6625" spans="4:4">
      <c r="D6625" s="117"/>
    </row>
    <row r="6626" spans="4:4">
      <c r="D6626" s="117"/>
    </row>
    <row r="6627" spans="4:4">
      <c r="D6627" s="117"/>
    </row>
    <row r="6628" spans="4:4">
      <c r="D6628" s="117"/>
    </row>
    <row r="6629" spans="4:4">
      <c r="D6629" s="117"/>
    </row>
    <row r="6630" spans="4:4">
      <c r="D6630" s="117"/>
    </row>
    <row r="6631" spans="4:4">
      <c r="D6631" s="117"/>
    </row>
    <row r="6632" spans="4:4">
      <c r="D6632" s="117"/>
    </row>
    <row r="6633" spans="4:4">
      <c r="D6633" s="117"/>
    </row>
    <row r="6634" spans="4:4">
      <c r="D6634" s="117"/>
    </row>
    <row r="6635" spans="4:4">
      <c r="D6635" s="117"/>
    </row>
    <row r="6636" spans="4:4">
      <c r="D6636" s="117"/>
    </row>
    <row r="6637" spans="4:4">
      <c r="D6637" s="117"/>
    </row>
    <row r="6638" spans="4:4">
      <c r="D6638" s="117"/>
    </row>
    <row r="6639" spans="4:4">
      <c r="D6639" s="117"/>
    </row>
    <row r="6640" spans="4:4">
      <c r="D6640" s="117"/>
    </row>
    <row r="6641" spans="4:4">
      <c r="D6641" s="117"/>
    </row>
    <row r="6642" spans="4:4">
      <c r="D6642" s="117"/>
    </row>
    <row r="6643" spans="4:4">
      <c r="D6643" s="117"/>
    </row>
    <row r="6644" spans="4:4">
      <c r="D6644" s="117"/>
    </row>
    <row r="6645" spans="4:4">
      <c r="D6645" s="117"/>
    </row>
    <row r="6646" spans="4:4">
      <c r="D6646" s="117"/>
    </row>
    <row r="6647" spans="4:4">
      <c r="D6647" s="117"/>
    </row>
    <row r="6648" spans="4:4">
      <c r="D6648" s="117"/>
    </row>
    <row r="6649" spans="4:4">
      <c r="D6649" s="117"/>
    </row>
    <row r="6650" spans="4:4">
      <c r="D6650" s="117"/>
    </row>
    <row r="6651" spans="4:4">
      <c r="D6651" s="117"/>
    </row>
    <row r="6652" spans="4:4">
      <c r="D6652" s="117"/>
    </row>
    <row r="6653" spans="4:4">
      <c r="D6653" s="117"/>
    </row>
    <row r="6654" spans="4:4">
      <c r="D6654" s="117"/>
    </row>
    <row r="6655" spans="4:4">
      <c r="D6655" s="117"/>
    </row>
    <row r="6656" spans="4:4">
      <c r="D6656" s="117"/>
    </row>
    <row r="6657" spans="4:4">
      <c r="D6657" s="117"/>
    </row>
    <row r="6658" spans="4:4">
      <c r="D6658" s="117"/>
    </row>
    <row r="6659" spans="4:4">
      <c r="D6659" s="117"/>
    </row>
    <row r="6660" spans="4:4">
      <c r="D6660" s="117"/>
    </row>
    <row r="6661" spans="4:4">
      <c r="D6661" s="117"/>
    </row>
    <row r="6662" spans="4:4">
      <c r="D6662" s="117"/>
    </row>
    <row r="6663" spans="4:4">
      <c r="D6663" s="117"/>
    </row>
    <row r="6664" spans="4:4">
      <c r="D6664" s="117"/>
    </row>
    <row r="6665" spans="4:4">
      <c r="D6665" s="117"/>
    </row>
    <row r="6666" spans="4:4">
      <c r="D6666" s="117"/>
    </row>
    <row r="6667" spans="4:4">
      <c r="D6667" s="117"/>
    </row>
    <row r="6668" spans="4:4">
      <c r="D6668" s="117"/>
    </row>
    <row r="6669" spans="4:4">
      <c r="D6669" s="117"/>
    </row>
    <row r="6670" spans="4:4">
      <c r="D6670" s="117"/>
    </row>
    <row r="6671" spans="4:4">
      <c r="D6671" s="117"/>
    </row>
    <row r="6672" spans="4:4">
      <c r="D6672" s="117"/>
    </row>
    <row r="6673" spans="4:4">
      <c r="D6673" s="117"/>
    </row>
    <row r="6674" spans="4:4">
      <c r="D6674" s="117"/>
    </row>
    <row r="6675" spans="4:4">
      <c r="D6675" s="117"/>
    </row>
    <row r="6676" spans="4:4">
      <c r="D6676" s="117"/>
    </row>
    <row r="6677" spans="4:4">
      <c r="D6677" s="117"/>
    </row>
    <row r="6678" spans="4:4">
      <c r="D6678" s="117"/>
    </row>
    <row r="6679" spans="4:4">
      <c r="D6679" s="117"/>
    </row>
    <row r="6680" spans="4:4">
      <c r="D6680" s="117"/>
    </row>
    <row r="6681" spans="4:4">
      <c r="D6681" s="117"/>
    </row>
    <row r="6682" spans="4:4">
      <c r="D6682" s="117"/>
    </row>
    <row r="6683" spans="4:4">
      <c r="D6683" s="117"/>
    </row>
    <row r="6684" spans="4:4">
      <c r="D6684" s="117"/>
    </row>
    <row r="6685" spans="4:4">
      <c r="D6685" s="117"/>
    </row>
    <row r="6686" spans="4:4">
      <c r="D6686" s="117"/>
    </row>
    <row r="6687" spans="4:4">
      <c r="D6687" s="117"/>
    </row>
    <row r="6688" spans="4:4">
      <c r="D6688" s="117"/>
    </row>
    <row r="6689" spans="4:4">
      <c r="D6689" s="117"/>
    </row>
    <row r="6690" spans="4:4">
      <c r="D6690" s="117"/>
    </row>
    <row r="6691" spans="4:4">
      <c r="D6691" s="117"/>
    </row>
    <row r="6692" spans="4:4">
      <c r="D6692" s="117"/>
    </row>
    <row r="6693" spans="4:4">
      <c r="D6693" s="117"/>
    </row>
    <row r="6694" spans="4:4">
      <c r="D6694" s="117"/>
    </row>
    <row r="6695" spans="4:4">
      <c r="D6695" s="117"/>
    </row>
    <row r="6696" spans="4:4">
      <c r="D6696" s="117"/>
    </row>
    <row r="6697" spans="4:4">
      <c r="D6697" s="117"/>
    </row>
    <row r="6698" spans="4:4">
      <c r="D6698" s="117"/>
    </row>
    <row r="6699" spans="4:4">
      <c r="D6699" s="117"/>
    </row>
    <row r="6700" spans="4:4">
      <c r="D6700" s="117"/>
    </row>
    <row r="6701" spans="4:4">
      <c r="D6701" s="117"/>
    </row>
    <row r="6702" spans="4:4">
      <c r="D6702" s="117"/>
    </row>
    <row r="6703" spans="4:4">
      <c r="D6703" s="117"/>
    </row>
    <row r="6704" spans="4:4">
      <c r="D6704" s="117"/>
    </row>
    <row r="6705" spans="4:4">
      <c r="D6705" s="117"/>
    </row>
    <row r="6706" spans="4:4">
      <c r="D6706" s="117"/>
    </row>
    <row r="6707" spans="4:4">
      <c r="D6707" s="117"/>
    </row>
    <row r="6708" spans="4:4">
      <c r="D6708" s="117"/>
    </row>
    <row r="6709" spans="4:4">
      <c r="D6709" s="117"/>
    </row>
    <row r="6710" spans="4:4">
      <c r="D6710" s="117"/>
    </row>
    <row r="6711" spans="4:4">
      <c r="D6711" s="117"/>
    </row>
    <row r="6712" spans="4:4">
      <c r="D6712" s="117"/>
    </row>
    <row r="6713" spans="4:4">
      <c r="D6713" s="117"/>
    </row>
    <row r="6714" spans="4:4">
      <c r="D6714" s="117"/>
    </row>
    <row r="6715" spans="4:4">
      <c r="D6715" s="117"/>
    </row>
    <row r="6716" spans="4:4">
      <c r="D6716" s="117"/>
    </row>
    <row r="6717" spans="4:4">
      <c r="D6717" s="117"/>
    </row>
    <row r="6718" spans="4:4">
      <c r="D6718" s="117"/>
    </row>
    <row r="6719" spans="4:4">
      <c r="D6719" s="117"/>
    </row>
    <row r="6720" spans="4:4">
      <c r="D6720" s="117"/>
    </row>
    <row r="6721" spans="4:4">
      <c r="D6721" s="117"/>
    </row>
    <row r="6722" spans="4:4">
      <c r="D6722" s="117"/>
    </row>
    <row r="6723" spans="4:4">
      <c r="D6723" s="117"/>
    </row>
    <row r="6724" spans="4:4">
      <c r="D6724" s="117"/>
    </row>
    <row r="6725" spans="4:4">
      <c r="D6725" s="117"/>
    </row>
    <row r="6726" spans="4:4">
      <c r="D6726" s="117"/>
    </row>
    <row r="6727" spans="4:4">
      <c r="D6727" s="117"/>
    </row>
    <row r="6728" spans="4:4">
      <c r="D6728" s="117"/>
    </row>
    <row r="6729" spans="4:4">
      <c r="D6729" s="117"/>
    </row>
    <row r="6730" spans="4:4">
      <c r="D6730" s="117"/>
    </row>
    <row r="6731" spans="4:4">
      <c r="D6731" s="117"/>
    </row>
    <row r="6732" spans="4:4">
      <c r="D6732" s="117"/>
    </row>
    <row r="6733" spans="4:4">
      <c r="D6733" s="117"/>
    </row>
    <row r="6734" spans="4:4">
      <c r="D6734" s="117"/>
    </row>
    <row r="6735" spans="4:4">
      <c r="D6735" s="117"/>
    </row>
    <row r="6736" spans="4:4">
      <c r="D6736" s="117"/>
    </row>
    <row r="6737" spans="4:4">
      <c r="D6737" s="117"/>
    </row>
    <row r="6738" spans="4:4">
      <c r="D6738" s="117"/>
    </row>
    <row r="6739" spans="4:4">
      <c r="D6739" s="117"/>
    </row>
    <row r="6740" spans="4:4">
      <c r="D6740" s="117"/>
    </row>
    <row r="6741" spans="4:4">
      <c r="D6741" s="117"/>
    </row>
    <row r="6742" spans="4:4">
      <c r="D6742" s="117"/>
    </row>
    <row r="6743" spans="4:4">
      <c r="D6743" s="117"/>
    </row>
    <row r="6744" spans="4:4">
      <c r="D6744" s="117"/>
    </row>
    <row r="6745" spans="4:4">
      <c r="D6745" s="117"/>
    </row>
    <row r="6746" spans="4:4">
      <c r="D6746" s="117"/>
    </row>
    <row r="6747" spans="4:4">
      <c r="D6747" s="117"/>
    </row>
    <row r="6748" spans="4:4">
      <c r="D6748" s="117"/>
    </row>
    <row r="6749" spans="4:4">
      <c r="D6749" s="117"/>
    </row>
    <row r="6750" spans="4:4">
      <c r="D6750" s="117"/>
    </row>
    <row r="6751" spans="4:4">
      <c r="D6751" s="117"/>
    </row>
    <row r="6752" spans="4:4">
      <c r="D6752" s="117"/>
    </row>
    <row r="6753" spans="4:4">
      <c r="D6753" s="117"/>
    </row>
    <row r="6754" spans="4:4">
      <c r="D6754" s="117"/>
    </row>
    <row r="6755" spans="4:4">
      <c r="D6755" s="117"/>
    </row>
    <row r="6756" spans="4:4">
      <c r="D6756" s="117"/>
    </row>
    <row r="6757" spans="4:4">
      <c r="D6757" s="117"/>
    </row>
    <row r="6758" spans="4:4">
      <c r="D6758" s="117"/>
    </row>
    <row r="6759" spans="4:4">
      <c r="D6759" s="117"/>
    </row>
    <row r="6760" spans="4:4">
      <c r="D6760" s="117"/>
    </row>
    <row r="6761" spans="4:4">
      <c r="D6761" s="117"/>
    </row>
    <row r="6762" spans="4:4">
      <c r="D6762" s="117"/>
    </row>
    <row r="6763" spans="4:4">
      <c r="D6763" s="117"/>
    </row>
    <row r="6764" spans="4:4">
      <c r="D6764" s="117"/>
    </row>
    <row r="6765" spans="4:4">
      <c r="D6765" s="117"/>
    </row>
    <row r="6766" spans="4:4">
      <c r="D6766" s="117"/>
    </row>
    <row r="6767" spans="4:4">
      <c r="D6767" s="117"/>
    </row>
    <row r="6768" spans="4:4">
      <c r="D6768" s="117"/>
    </row>
    <row r="6769" spans="4:4">
      <c r="D6769" s="117"/>
    </row>
    <row r="6770" spans="4:4">
      <c r="D6770" s="117"/>
    </row>
    <row r="6771" spans="4:4">
      <c r="D6771" s="117"/>
    </row>
    <row r="6772" spans="4:4">
      <c r="D6772" s="117"/>
    </row>
    <row r="6773" spans="4:4">
      <c r="D6773" s="117"/>
    </row>
    <row r="6774" spans="4:4">
      <c r="D6774" s="117"/>
    </row>
    <row r="6775" spans="4:4">
      <c r="D6775" s="117"/>
    </row>
    <row r="6776" spans="4:4">
      <c r="D6776" s="117"/>
    </row>
    <row r="6777" spans="4:4">
      <c r="D6777" s="117"/>
    </row>
    <row r="6778" spans="4:4">
      <c r="D6778" s="117"/>
    </row>
    <row r="6779" spans="4:4">
      <c r="D6779" s="117"/>
    </row>
    <row r="6780" spans="4:4">
      <c r="D6780" s="117"/>
    </row>
    <row r="6781" spans="4:4">
      <c r="D6781" s="117"/>
    </row>
    <row r="6782" spans="4:4">
      <c r="D6782" s="117"/>
    </row>
    <row r="6783" spans="4:4">
      <c r="D6783" s="117"/>
    </row>
    <row r="6784" spans="4:4">
      <c r="D6784" s="117"/>
    </row>
    <row r="6785" spans="4:4">
      <c r="D6785" s="117"/>
    </row>
    <row r="6786" spans="4:4">
      <c r="D6786" s="117"/>
    </row>
    <row r="6787" spans="4:4">
      <c r="D6787" s="117"/>
    </row>
    <row r="6788" spans="4:4">
      <c r="D6788" s="117"/>
    </row>
    <row r="6789" spans="4:4">
      <c r="D6789" s="117"/>
    </row>
    <row r="6790" spans="4:4">
      <c r="D6790" s="117"/>
    </row>
    <row r="6791" spans="4:4">
      <c r="D6791" s="117"/>
    </row>
    <row r="6792" spans="4:4">
      <c r="D6792" s="117"/>
    </row>
    <row r="6793" spans="4:4">
      <c r="D6793" s="117"/>
    </row>
    <row r="6794" spans="4:4">
      <c r="D6794" s="117"/>
    </row>
    <row r="6795" spans="4:4">
      <c r="D6795" s="117"/>
    </row>
    <row r="6796" spans="4:4">
      <c r="D6796" s="117"/>
    </row>
    <row r="6797" spans="4:4">
      <c r="D6797" s="117"/>
    </row>
    <row r="6798" spans="4:4">
      <c r="D6798" s="117"/>
    </row>
    <row r="6799" spans="4:4">
      <c r="D6799" s="117"/>
    </row>
    <row r="6800" spans="4:4">
      <c r="D6800" s="117"/>
    </row>
    <row r="6801" spans="4:4">
      <c r="D6801" s="117"/>
    </row>
    <row r="6802" spans="4:4">
      <c r="D6802" s="117"/>
    </row>
    <row r="6803" spans="4:4">
      <c r="D6803" s="117"/>
    </row>
    <row r="6804" spans="4:4">
      <c r="D6804" s="117"/>
    </row>
    <row r="6805" spans="4:4">
      <c r="D6805" s="117"/>
    </row>
    <row r="6806" spans="4:4">
      <c r="D6806" s="117"/>
    </row>
    <row r="6807" spans="4:4">
      <c r="D6807" s="117"/>
    </row>
    <row r="6808" spans="4:4">
      <c r="D6808" s="117"/>
    </row>
    <row r="6809" spans="4:4">
      <c r="D6809" s="117"/>
    </row>
    <row r="6810" spans="4:4">
      <c r="D6810" s="117"/>
    </row>
    <row r="6811" spans="4:4">
      <c r="D6811" s="117"/>
    </row>
    <row r="6812" spans="4:4">
      <c r="D6812" s="117"/>
    </row>
    <row r="6813" spans="4:4">
      <c r="D6813" s="117"/>
    </row>
    <row r="6814" spans="4:4">
      <c r="D6814" s="117"/>
    </row>
    <row r="6815" spans="4:4">
      <c r="D6815" s="117"/>
    </row>
    <row r="6816" spans="4:4">
      <c r="D6816" s="117"/>
    </row>
    <row r="6817" spans="4:4">
      <c r="D6817" s="117"/>
    </row>
    <row r="6818" spans="4:4">
      <c r="D6818" s="117"/>
    </row>
    <row r="6819" spans="4:4">
      <c r="D6819" s="117"/>
    </row>
    <row r="6820" spans="4:4">
      <c r="D6820" s="117"/>
    </row>
    <row r="6821" spans="4:4">
      <c r="D6821" s="117"/>
    </row>
    <row r="6822" spans="4:4">
      <c r="D6822" s="117"/>
    </row>
    <row r="6823" spans="4:4">
      <c r="D6823" s="117"/>
    </row>
    <row r="6824" spans="4:4">
      <c r="D6824" s="117"/>
    </row>
    <row r="6825" spans="4:4">
      <c r="D6825" s="117"/>
    </row>
    <row r="6826" spans="4:4">
      <c r="D6826" s="117"/>
    </row>
    <row r="6827" spans="4:4">
      <c r="D6827" s="117"/>
    </row>
    <row r="6828" spans="4:4">
      <c r="D6828" s="117"/>
    </row>
    <row r="6829" spans="4:4">
      <c r="D6829" s="117"/>
    </row>
    <row r="6830" spans="4:4">
      <c r="D6830" s="117"/>
    </row>
    <row r="6831" spans="4:4">
      <c r="D6831" s="117"/>
    </row>
    <row r="6832" spans="4:4">
      <c r="D6832" s="117"/>
    </row>
    <row r="6833" spans="4:4">
      <c r="D6833" s="117"/>
    </row>
    <row r="6834" spans="4:4">
      <c r="D6834" s="117"/>
    </row>
    <row r="6835" spans="4:4">
      <c r="D6835" s="117"/>
    </row>
    <row r="6836" spans="4:4">
      <c r="D6836" s="117"/>
    </row>
    <row r="6837" spans="4:4">
      <c r="D6837" s="117"/>
    </row>
    <row r="6838" spans="4:4">
      <c r="D6838" s="117"/>
    </row>
    <row r="6839" spans="4:4">
      <c r="D6839" s="117"/>
    </row>
    <row r="6840" spans="4:4">
      <c r="D6840" s="117"/>
    </row>
    <row r="6841" spans="4:4">
      <c r="D6841" s="117"/>
    </row>
    <row r="6842" spans="4:4">
      <c r="D6842" s="117"/>
    </row>
    <row r="6843" spans="4:4">
      <c r="D6843" s="117"/>
    </row>
    <row r="6844" spans="4:4">
      <c r="D6844" s="117"/>
    </row>
    <row r="6845" spans="4:4">
      <c r="D6845" s="117"/>
    </row>
    <row r="6846" spans="4:4">
      <c r="D6846" s="117"/>
    </row>
    <row r="6847" spans="4:4">
      <c r="D6847" s="117"/>
    </row>
    <row r="6848" spans="4:4">
      <c r="D6848" s="117"/>
    </row>
    <row r="6849" spans="4:4">
      <c r="D6849" s="117"/>
    </row>
    <row r="6850" spans="4:4">
      <c r="D6850" s="117"/>
    </row>
    <row r="6851" spans="4:4">
      <c r="D6851" s="117"/>
    </row>
    <row r="6852" spans="4:4">
      <c r="D6852" s="117"/>
    </row>
    <row r="6853" spans="4:4">
      <c r="D6853" s="117"/>
    </row>
    <row r="6854" spans="4:4">
      <c r="D6854" s="117"/>
    </row>
    <row r="6855" spans="4:4">
      <c r="D6855" s="117"/>
    </row>
    <row r="6856" spans="4:4">
      <c r="D6856" s="117"/>
    </row>
    <row r="6857" spans="4:4">
      <c r="D6857" s="117"/>
    </row>
    <row r="6858" spans="4:4">
      <c r="D6858" s="117"/>
    </row>
    <row r="6859" spans="4:4">
      <c r="D6859" s="117"/>
    </row>
    <row r="6860" spans="4:4">
      <c r="D6860" s="117"/>
    </row>
    <row r="6861" spans="4:4">
      <c r="D6861" s="117"/>
    </row>
    <row r="6862" spans="4:4">
      <c r="D6862" s="117"/>
    </row>
    <row r="6863" spans="4:4">
      <c r="D6863" s="117"/>
    </row>
    <row r="6864" spans="4:4">
      <c r="D6864" s="117"/>
    </row>
    <row r="6865" spans="4:4">
      <c r="D6865" s="117"/>
    </row>
    <row r="6866" spans="4:4">
      <c r="D6866" s="117"/>
    </row>
    <row r="6867" spans="4:4">
      <c r="D6867" s="117"/>
    </row>
    <row r="6868" spans="4:4">
      <c r="D6868" s="117"/>
    </row>
    <row r="6869" spans="4:4">
      <c r="D6869" s="117"/>
    </row>
    <row r="6870" spans="4:4">
      <c r="D6870" s="117"/>
    </row>
    <row r="6871" spans="4:4">
      <c r="D6871" s="117"/>
    </row>
    <row r="6872" spans="4:4">
      <c r="D6872" s="117"/>
    </row>
    <row r="6873" spans="4:4">
      <c r="D6873" s="117"/>
    </row>
    <row r="6874" spans="4:4">
      <c r="D6874" s="117"/>
    </row>
    <row r="6875" spans="4:4">
      <c r="D6875" s="117"/>
    </row>
    <row r="6876" spans="4:4">
      <c r="D6876" s="117"/>
    </row>
    <row r="6877" spans="4:4">
      <c r="D6877" s="117"/>
    </row>
    <row r="6878" spans="4:4">
      <c r="D6878" s="117"/>
    </row>
    <row r="6879" spans="4:4">
      <c r="D6879" s="117"/>
    </row>
    <row r="6880" spans="4:4">
      <c r="D6880" s="117"/>
    </row>
    <row r="6881" spans="4:4">
      <c r="D6881" s="117"/>
    </row>
    <row r="6882" spans="4:4">
      <c r="D6882" s="117"/>
    </row>
    <row r="6883" spans="4:4">
      <c r="D6883" s="117"/>
    </row>
    <row r="6884" spans="4:4">
      <c r="D6884" s="117"/>
    </row>
    <row r="6885" spans="4:4">
      <c r="D6885" s="117"/>
    </row>
    <row r="6886" spans="4:4">
      <c r="D6886" s="117"/>
    </row>
    <row r="6887" spans="4:4">
      <c r="D6887" s="117"/>
    </row>
    <row r="6888" spans="4:4">
      <c r="D6888" s="117"/>
    </row>
    <row r="6889" spans="4:4">
      <c r="D6889" s="117"/>
    </row>
    <row r="6890" spans="4:4">
      <c r="D6890" s="117"/>
    </row>
    <row r="6891" spans="4:4">
      <c r="D6891" s="117"/>
    </row>
    <row r="6892" spans="4:4">
      <c r="D6892" s="117"/>
    </row>
    <row r="6893" spans="4:4">
      <c r="D6893" s="117"/>
    </row>
    <row r="6894" spans="4:4">
      <c r="D6894" s="117"/>
    </row>
    <row r="6895" spans="4:4">
      <c r="D6895" s="117"/>
    </row>
    <row r="6896" spans="4:4">
      <c r="D6896" s="117"/>
    </row>
    <row r="6897" spans="4:4">
      <c r="D6897" s="117"/>
    </row>
    <row r="6898" spans="4:4">
      <c r="D6898" s="117"/>
    </row>
    <row r="6899" spans="4:4">
      <c r="D6899" s="117"/>
    </row>
    <row r="6900" spans="4:4">
      <c r="D6900" s="117"/>
    </row>
    <row r="6901" spans="4:4">
      <c r="D6901" s="117"/>
    </row>
    <row r="6902" spans="4:4">
      <c r="D6902" s="117"/>
    </row>
    <row r="6903" spans="4:4">
      <c r="D6903" s="117"/>
    </row>
    <row r="6904" spans="4:4">
      <c r="D6904" s="117"/>
    </row>
    <row r="6905" spans="4:4">
      <c r="D6905" s="117"/>
    </row>
    <row r="6906" spans="4:4">
      <c r="D6906" s="117"/>
    </row>
    <row r="6907" spans="4:4">
      <c r="D6907" s="117"/>
    </row>
    <row r="6908" spans="4:4">
      <c r="D6908" s="117"/>
    </row>
    <row r="6909" spans="4:4">
      <c r="D6909" s="117"/>
    </row>
    <row r="6910" spans="4:4">
      <c r="D6910" s="117"/>
    </row>
    <row r="6911" spans="4:4">
      <c r="D6911" s="117"/>
    </row>
    <row r="6912" spans="4:4">
      <c r="D6912" s="117"/>
    </row>
    <row r="6913" spans="4:4">
      <c r="D6913" s="117"/>
    </row>
    <row r="6914" spans="4:4">
      <c r="D6914" s="117"/>
    </row>
    <row r="6915" spans="4:4">
      <c r="D6915" s="117"/>
    </row>
    <row r="6916" spans="4:4">
      <c r="D6916" s="117"/>
    </row>
    <row r="6917" spans="4:4">
      <c r="D6917" s="117"/>
    </row>
    <row r="6918" spans="4:4">
      <c r="D6918" s="117"/>
    </row>
    <row r="6919" spans="4:4">
      <c r="D6919" s="117"/>
    </row>
    <row r="6920" spans="4:4">
      <c r="D6920" s="117"/>
    </row>
    <row r="6921" spans="4:4">
      <c r="D6921" s="117"/>
    </row>
    <row r="6922" spans="4:4">
      <c r="D6922" s="117"/>
    </row>
    <row r="6923" spans="4:4">
      <c r="D6923" s="117"/>
    </row>
    <row r="6924" spans="4:4">
      <c r="D6924" s="117"/>
    </row>
    <row r="6925" spans="4:4">
      <c r="D6925" s="117"/>
    </row>
    <row r="6926" spans="4:4">
      <c r="D6926" s="117"/>
    </row>
    <row r="6927" spans="4:4">
      <c r="D6927" s="117"/>
    </row>
    <row r="6928" spans="4:4">
      <c r="D6928" s="117"/>
    </row>
    <row r="6929" spans="4:4">
      <c r="D6929" s="117"/>
    </row>
    <row r="6930" spans="4:4">
      <c r="D6930" s="117"/>
    </row>
    <row r="6931" spans="4:4">
      <c r="D6931" s="117"/>
    </row>
    <row r="6932" spans="4:4">
      <c r="D6932" s="117"/>
    </row>
    <row r="6933" spans="4:4">
      <c r="D6933" s="117"/>
    </row>
    <row r="6934" spans="4:4">
      <c r="D6934" s="117"/>
    </row>
    <row r="6935" spans="4:4">
      <c r="D6935" s="117"/>
    </row>
    <row r="6936" spans="4:4">
      <c r="D6936" s="117"/>
    </row>
    <row r="6937" spans="4:4">
      <c r="D6937" s="117"/>
    </row>
    <row r="6938" spans="4:4">
      <c r="D6938" s="117"/>
    </row>
    <row r="6939" spans="4:4">
      <c r="D6939" s="117"/>
    </row>
    <row r="6940" spans="4:4">
      <c r="D6940" s="117"/>
    </row>
    <row r="6941" spans="4:4">
      <c r="D6941" s="117"/>
    </row>
    <row r="6942" spans="4:4">
      <c r="D6942" s="117"/>
    </row>
    <row r="6943" spans="4:4">
      <c r="D6943" s="117"/>
    </row>
    <row r="6944" spans="4:4">
      <c r="D6944" s="117"/>
    </row>
    <row r="6945" spans="4:4">
      <c r="D6945" s="117"/>
    </row>
    <row r="6946" spans="4:4">
      <c r="D6946" s="117"/>
    </row>
    <row r="6947" spans="4:4">
      <c r="D6947" s="117"/>
    </row>
    <row r="6948" spans="4:4">
      <c r="D6948" s="117"/>
    </row>
    <row r="6949" spans="4:4">
      <c r="D6949" s="117"/>
    </row>
    <row r="6950" spans="4:4">
      <c r="D6950" s="117"/>
    </row>
    <row r="6951" spans="4:4">
      <c r="D6951" s="117"/>
    </row>
    <row r="6952" spans="4:4">
      <c r="D6952" s="117"/>
    </row>
    <row r="6953" spans="4:4">
      <c r="D6953" s="117"/>
    </row>
    <row r="6954" spans="4:4">
      <c r="D6954" s="117"/>
    </row>
    <row r="6955" spans="4:4">
      <c r="D6955" s="117"/>
    </row>
    <row r="6956" spans="4:4">
      <c r="D6956" s="117"/>
    </row>
    <row r="6957" spans="4:4">
      <c r="D6957" s="117"/>
    </row>
    <row r="6958" spans="4:4">
      <c r="D6958" s="117"/>
    </row>
    <row r="6959" spans="4:4">
      <c r="D6959" s="117"/>
    </row>
    <row r="6960" spans="4:4">
      <c r="D6960" s="117"/>
    </row>
    <row r="6961" spans="4:4">
      <c r="D6961" s="117"/>
    </row>
    <row r="6962" spans="4:4">
      <c r="D6962" s="117"/>
    </row>
    <row r="6963" spans="4:4">
      <c r="D6963" s="117"/>
    </row>
    <row r="6964" spans="4:4">
      <c r="D6964" s="117"/>
    </row>
    <row r="6965" spans="4:4">
      <c r="D6965" s="117"/>
    </row>
    <row r="6966" spans="4:4">
      <c r="D6966" s="117"/>
    </row>
    <row r="6967" spans="4:4">
      <c r="D6967" s="117"/>
    </row>
    <row r="6968" spans="4:4">
      <c r="D6968" s="117"/>
    </row>
    <row r="6969" spans="4:4">
      <c r="D6969" s="117"/>
    </row>
    <row r="6970" spans="4:4">
      <c r="D6970" s="117"/>
    </row>
    <row r="6971" spans="4:4">
      <c r="D6971" s="117"/>
    </row>
    <row r="6972" spans="4:4">
      <c r="D6972" s="117"/>
    </row>
    <row r="6973" spans="4:4">
      <c r="D6973" s="117"/>
    </row>
    <row r="6974" spans="4:4">
      <c r="D6974" s="117"/>
    </row>
    <row r="6975" spans="4:4">
      <c r="D6975" s="117"/>
    </row>
    <row r="6976" spans="4:4">
      <c r="D6976" s="117"/>
    </row>
    <row r="6977" spans="4:4">
      <c r="D6977" s="117"/>
    </row>
    <row r="6978" spans="4:4">
      <c r="D6978" s="117"/>
    </row>
    <row r="6979" spans="4:4">
      <c r="D6979" s="117"/>
    </row>
    <row r="6980" spans="4:4">
      <c r="D6980" s="117"/>
    </row>
    <row r="6981" spans="4:4">
      <c r="D6981" s="117"/>
    </row>
    <row r="6982" spans="4:4">
      <c r="D6982" s="117"/>
    </row>
    <row r="6983" spans="4:4">
      <c r="D6983" s="117"/>
    </row>
    <row r="6984" spans="4:4">
      <c r="D6984" s="117"/>
    </row>
    <row r="6985" spans="4:4">
      <c r="D6985" s="117"/>
    </row>
    <row r="6986" spans="4:4">
      <c r="D6986" s="117"/>
    </row>
    <row r="6987" spans="4:4">
      <c r="D6987" s="117"/>
    </row>
    <row r="6988" spans="4:4">
      <c r="D6988" s="117"/>
    </row>
    <row r="6989" spans="4:4">
      <c r="D6989" s="117"/>
    </row>
    <row r="6990" spans="4:4">
      <c r="D6990" s="117"/>
    </row>
    <row r="6991" spans="4:4">
      <c r="D6991" s="117"/>
    </row>
    <row r="6992" spans="4:4">
      <c r="D6992" s="117"/>
    </row>
    <row r="6993" spans="4:4">
      <c r="D6993" s="117"/>
    </row>
    <row r="6994" spans="4:4">
      <c r="D6994" s="117"/>
    </row>
    <row r="6995" spans="4:4">
      <c r="D6995" s="117"/>
    </row>
    <row r="6996" spans="4:4">
      <c r="D6996" s="117"/>
    </row>
    <row r="6997" spans="4:4">
      <c r="D6997" s="117"/>
    </row>
    <row r="6998" spans="4:4">
      <c r="D6998" s="117"/>
    </row>
    <row r="6999" spans="4:4">
      <c r="D6999" s="117"/>
    </row>
    <row r="7000" spans="4:4">
      <c r="D7000" s="117"/>
    </row>
    <row r="7001" spans="4:4">
      <c r="D7001" s="117"/>
    </row>
    <row r="7002" spans="4:4">
      <c r="D7002" s="117"/>
    </row>
    <row r="7003" spans="4:4">
      <c r="D7003" s="117"/>
    </row>
    <row r="7004" spans="4:4">
      <c r="D7004" s="117"/>
    </row>
    <row r="7005" spans="4:4">
      <c r="D7005" s="117"/>
    </row>
    <row r="7006" spans="4:4">
      <c r="D7006" s="117"/>
    </row>
    <row r="7007" spans="4:4">
      <c r="D7007" s="117"/>
    </row>
    <row r="7008" spans="4:4">
      <c r="D7008" s="117"/>
    </row>
    <row r="7009" spans="4:4">
      <c r="D7009" s="117"/>
    </row>
    <row r="7010" spans="4:4">
      <c r="D7010" s="117"/>
    </row>
    <row r="7011" spans="4:4">
      <c r="D7011" s="117"/>
    </row>
    <row r="7012" spans="4:4">
      <c r="D7012" s="117"/>
    </row>
    <row r="7013" spans="4:4">
      <c r="D7013" s="117"/>
    </row>
    <row r="7014" spans="4:4">
      <c r="D7014" s="117"/>
    </row>
    <row r="7015" spans="4:4">
      <c r="D7015" s="117"/>
    </row>
    <row r="7016" spans="4:4">
      <c r="D7016" s="117"/>
    </row>
    <row r="7017" spans="4:4">
      <c r="D7017" s="117"/>
    </row>
    <row r="7018" spans="4:4">
      <c r="D7018" s="117"/>
    </row>
    <row r="7019" spans="4:4">
      <c r="D7019" s="117"/>
    </row>
    <row r="7020" spans="4:4">
      <c r="D7020" s="117"/>
    </row>
    <row r="7021" spans="4:4">
      <c r="D7021" s="117"/>
    </row>
    <row r="7022" spans="4:4">
      <c r="D7022" s="117"/>
    </row>
    <row r="7023" spans="4:4">
      <c r="D7023" s="117"/>
    </row>
    <row r="7024" spans="4:4">
      <c r="D7024" s="117"/>
    </row>
    <row r="7025" spans="4:4">
      <c r="D7025" s="117"/>
    </row>
    <row r="7026" spans="4:4">
      <c r="D7026" s="117"/>
    </row>
    <row r="7027" spans="4:4">
      <c r="D7027" s="117"/>
    </row>
    <row r="7028" spans="4:4">
      <c r="D7028" s="117"/>
    </row>
    <row r="7029" spans="4:4">
      <c r="D7029" s="117"/>
    </row>
    <row r="7030" spans="4:4">
      <c r="D7030" s="117"/>
    </row>
    <row r="7031" spans="4:4">
      <c r="D7031" s="117"/>
    </row>
    <row r="7032" spans="4:4">
      <c r="D7032" s="117"/>
    </row>
    <row r="7033" spans="4:4">
      <c r="D7033" s="117"/>
    </row>
    <row r="7034" spans="4:4">
      <c r="D7034" s="117"/>
    </row>
    <row r="7035" spans="4:4">
      <c r="D7035" s="117"/>
    </row>
    <row r="7036" spans="4:4">
      <c r="D7036" s="117"/>
    </row>
    <row r="7037" spans="4:4">
      <c r="D7037" s="117"/>
    </row>
    <row r="7038" spans="4:4">
      <c r="D7038" s="117"/>
    </row>
    <row r="7039" spans="4:4">
      <c r="D7039" s="117"/>
    </row>
    <row r="7040" spans="4:4">
      <c r="D7040" s="117"/>
    </row>
    <row r="7041" spans="4:4">
      <c r="D7041" s="117"/>
    </row>
    <row r="7042" spans="4:4">
      <c r="D7042" s="117"/>
    </row>
    <row r="7043" spans="4:4">
      <c r="D7043" s="117"/>
    </row>
    <row r="7044" spans="4:4">
      <c r="D7044" s="117"/>
    </row>
    <row r="7045" spans="4:4">
      <c r="D7045" s="117"/>
    </row>
    <row r="7046" spans="4:4">
      <c r="D7046" s="117"/>
    </row>
    <row r="7047" spans="4:4">
      <c r="D7047" s="117"/>
    </row>
    <row r="7048" spans="4:4">
      <c r="D7048" s="117"/>
    </row>
    <row r="7049" spans="4:4">
      <c r="D7049" s="117"/>
    </row>
    <row r="7050" spans="4:4">
      <c r="D7050" s="117"/>
    </row>
    <row r="7051" spans="4:4">
      <c r="D7051" s="117"/>
    </row>
    <row r="7052" spans="4:4">
      <c r="D7052" s="117"/>
    </row>
    <row r="7053" spans="4:4">
      <c r="D7053" s="117"/>
    </row>
    <row r="7054" spans="4:4">
      <c r="D7054" s="117"/>
    </row>
    <row r="7055" spans="4:4">
      <c r="D7055" s="117"/>
    </row>
    <row r="7056" spans="4:4">
      <c r="D7056" s="117"/>
    </row>
    <row r="7057" spans="4:4">
      <c r="D7057" s="117"/>
    </row>
    <row r="7058" spans="4:4">
      <c r="D7058" s="117"/>
    </row>
    <row r="7059" spans="4:4">
      <c r="D7059" s="117"/>
    </row>
    <row r="7060" spans="4:4">
      <c r="D7060" s="117"/>
    </row>
    <row r="7061" spans="4:4">
      <c r="D7061" s="117"/>
    </row>
    <row r="7062" spans="4:4">
      <c r="D7062" s="117"/>
    </row>
    <row r="7063" spans="4:4">
      <c r="D7063" s="117"/>
    </row>
    <row r="7064" spans="4:4">
      <c r="D7064" s="117"/>
    </row>
    <row r="7065" spans="4:4">
      <c r="D7065" s="117"/>
    </row>
    <row r="7066" spans="4:4">
      <c r="D7066" s="117"/>
    </row>
    <row r="7067" spans="4:4">
      <c r="D7067" s="117"/>
    </row>
    <row r="7068" spans="4:4">
      <c r="D7068" s="117"/>
    </row>
    <row r="7069" spans="4:4">
      <c r="D7069" s="117"/>
    </row>
    <row r="7070" spans="4:4">
      <c r="D7070" s="117"/>
    </row>
    <row r="7071" spans="4:4">
      <c r="D7071" s="117"/>
    </row>
    <row r="7072" spans="4:4">
      <c r="D7072" s="117"/>
    </row>
    <row r="7073" spans="4:4">
      <c r="D7073" s="117"/>
    </row>
    <row r="7074" spans="4:4">
      <c r="D7074" s="117"/>
    </row>
    <row r="7075" spans="4:4">
      <c r="D7075" s="117"/>
    </row>
    <row r="7076" spans="4:4">
      <c r="D7076" s="117"/>
    </row>
    <row r="7077" spans="4:4">
      <c r="D7077" s="117"/>
    </row>
    <row r="7078" spans="4:4">
      <c r="D7078" s="117"/>
    </row>
    <row r="7079" spans="4:4">
      <c r="D7079" s="117"/>
    </row>
    <row r="7080" spans="4:4">
      <c r="D7080" s="117"/>
    </row>
    <row r="7081" spans="4:4">
      <c r="D7081" s="117"/>
    </row>
    <row r="7082" spans="4:4">
      <c r="D7082" s="117"/>
    </row>
    <row r="7083" spans="4:4">
      <c r="D7083" s="117"/>
    </row>
    <row r="7084" spans="4:4">
      <c r="D7084" s="117"/>
    </row>
    <row r="7085" spans="4:4">
      <c r="D7085" s="117"/>
    </row>
    <row r="7086" spans="4:4">
      <c r="D7086" s="117"/>
    </row>
    <row r="7087" spans="4:4">
      <c r="D7087" s="117"/>
    </row>
    <row r="7088" spans="4:4">
      <c r="D7088" s="117"/>
    </row>
    <row r="7089" spans="4:4">
      <c r="D7089" s="117"/>
    </row>
    <row r="7090" spans="4:4">
      <c r="D7090" s="117"/>
    </row>
    <row r="7091" spans="4:4">
      <c r="D7091" s="117"/>
    </row>
    <row r="7092" spans="4:4">
      <c r="D7092" s="117"/>
    </row>
    <row r="7093" spans="4:4">
      <c r="D7093" s="117"/>
    </row>
    <row r="7094" spans="4:4">
      <c r="D7094" s="117"/>
    </row>
    <row r="7095" spans="4:4">
      <c r="D7095" s="117"/>
    </row>
    <row r="7096" spans="4:4">
      <c r="D7096" s="117"/>
    </row>
    <row r="7097" spans="4:4">
      <c r="D7097" s="117"/>
    </row>
    <row r="7098" spans="4:4">
      <c r="D7098" s="117"/>
    </row>
    <row r="7099" spans="4:4">
      <c r="D7099" s="117"/>
    </row>
    <row r="7100" spans="4:4">
      <c r="D7100" s="117"/>
    </row>
    <row r="7101" spans="4:4">
      <c r="D7101" s="117"/>
    </row>
    <row r="7102" spans="4:4">
      <c r="D7102" s="117"/>
    </row>
    <row r="7103" spans="4:4">
      <c r="D7103" s="117"/>
    </row>
    <row r="7104" spans="4:4">
      <c r="D7104" s="117"/>
    </row>
    <row r="7105" spans="4:4">
      <c r="D7105" s="117"/>
    </row>
    <row r="7106" spans="4:4">
      <c r="D7106" s="117"/>
    </row>
    <row r="7107" spans="4:4">
      <c r="D7107" s="117"/>
    </row>
    <row r="7108" spans="4:4">
      <c r="D7108" s="117"/>
    </row>
    <row r="7109" spans="4:4">
      <c r="D7109" s="117"/>
    </row>
    <row r="7110" spans="4:4">
      <c r="D7110" s="117"/>
    </row>
    <row r="7111" spans="4:4">
      <c r="D7111" s="117"/>
    </row>
    <row r="7112" spans="4:4">
      <c r="D7112" s="117"/>
    </row>
    <row r="7113" spans="4:4">
      <c r="D7113" s="117"/>
    </row>
    <row r="7114" spans="4:4">
      <c r="D7114" s="117"/>
    </row>
    <row r="7115" spans="4:4">
      <c r="D7115" s="117"/>
    </row>
    <row r="7116" spans="4:4">
      <c r="D7116" s="117"/>
    </row>
    <row r="7117" spans="4:4">
      <c r="D7117" s="117"/>
    </row>
    <row r="7118" spans="4:4">
      <c r="D7118" s="117"/>
    </row>
    <row r="7119" spans="4:4">
      <c r="D7119" s="117"/>
    </row>
    <row r="7120" spans="4:4">
      <c r="D7120" s="117"/>
    </row>
    <row r="7121" spans="4:4">
      <c r="D7121" s="117"/>
    </row>
    <row r="7122" spans="4:4">
      <c r="D7122" s="117"/>
    </row>
    <row r="7123" spans="4:4">
      <c r="D7123" s="117"/>
    </row>
    <row r="7124" spans="4:4">
      <c r="D7124" s="117"/>
    </row>
    <row r="7125" spans="4:4">
      <c r="D7125" s="117"/>
    </row>
    <row r="7126" spans="4:4">
      <c r="D7126" s="117"/>
    </row>
    <row r="7127" spans="4:4">
      <c r="D7127" s="117"/>
    </row>
    <row r="7128" spans="4:4">
      <c r="D7128" s="117"/>
    </row>
    <row r="7129" spans="4:4">
      <c r="D7129" s="117"/>
    </row>
    <row r="7130" spans="4:4">
      <c r="D7130" s="117"/>
    </row>
    <row r="7131" spans="4:4">
      <c r="D7131" s="117"/>
    </row>
    <row r="7132" spans="4:4">
      <c r="D7132" s="117"/>
    </row>
    <row r="7133" spans="4:4">
      <c r="D7133" s="117"/>
    </row>
    <row r="7134" spans="4:4">
      <c r="D7134" s="117"/>
    </row>
    <row r="7135" spans="4:4">
      <c r="D7135" s="117"/>
    </row>
    <row r="7136" spans="4:4">
      <c r="D7136" s="117"/>
    </row>
    <row r="7137" spans="4:4">
      <c r="D7137" s="117"/>
    </row>
    <row r="7138" spans="4:4">
      <c r="D7138" s="117"/>
    </row>
    <row r="7139" spans="4:4">
      <c r="D7139" s="117"/>
    </row>
    <row r="7140" spans="4:4">
      <c r="D7140" s="117"/>
    </row>
    <row r="7141" spans="4:4">
      <c r="D7141" s="117"/>
    </row>
    <row r="7142" spans="4:4">
      <c r="D7142" s="117"/>
    </row>
    <row r="7143" spans="4:4">
      <c r="D7143" s="117"/>
    </row>
    <row r="7144" spans="4:4">
      <c r="D7144" s="117"/>
    </row>
    <row r="7145" spans="4:4">
      <c r="D7145" s="117"/>
    </row>
    <row r="7146" spans="4:4">
      <c r="D7146" s="117"/>
    </row>
    <row r="7147" spans="4:4">
      <c r="D7147" s="117"/>
    </row>
    <row r="7148" spans="4:4">
      <c r="D7148" s="117"/>
    </row>
    <row r="7149" spans="4:4">
      <c r="D7149" s="117"/>
    </row>
    <row r="7150" spans="4:4">
      <c r="D7150" s="117"/>
    </row>
    <row r="7151" spans="4:4">
      <c r="D7151" s="117"/>
    </row>
    <row r="7152" spans="4:4">
      <c r="D7152" s="117"/>
    </row>
    <row r="7153" spans="4:4">
      <c r="D7153" s="117"/>
    </row>
    <row r="7154" spans="4:4">
      <c r="D7154" s="117"/>
    </row>
    <row r="7155" spans="4:4">
      <c r="D7155" s="117"/>
    </row>
    <row r="7156" spans="4:4">
      <c r="D7156" s="117"/>
    </row>
    <row r="7157" spans="4:4">
      <c r="D7157" s="117"/>
    </row>
    <row r="7158" spans="4:4">
      <c r="D7158" s="117"/>
    </row>
    <row r="7159" spans="4:4">
      <c r="D7159" s="117"/>
    </row>
    <row r="7160" spans="4:4">
      <c r="D7160" s="117"/>
    </row>
    <row r="7161" spans="4:4">
      <c r="D7161" s="117"/>
    </row>
    <row r="7162" spans="4:4">
      <c r="D7162" s="117"/>
    </row>
    <row r="7163" spans="4:4">
      <c r="D7163" s="117"/>
    </row>
    <row r="7164" spans="4:4">
      <c r="D7164" s="117"/>
    </row>
    <row r="7165" spans="4:4">
      <c r="D7165" s="117"/>
    </row>
    <row r="7166" spans="4:4">
      <c r="D7166" s="117"/>
    </row>
    <row r="7167" spans="4:4">
      <c r="D7167" s="117"/>
    </row>
    <row r="7168" spans="4:4">
      <c r="D7168" s="117"/>
    </row>
    <row r="7169" spans="4:4">
      <c r="D7169" s="117"/>
    </row>
    <row r="7170" spans="4:4">
      <c r="D7170" s="117"/>
    </row>
    <row r="7171" spans="4:4">
      <c r="D7171" s="117"/>
    </row>
    <row r="7172" spans="4:4">
      <c r="D7172" s="117"/>
    </row>
    <row r="7173" spans="4:4">
      <c r="D7173" s="117"/>
    </row>
    <row r="7174" spans="4:4">
      <c r="D7174" s="117"/>
    </row>
    <row r="7175" spans="4:4">
      <c r="D7175" s="117"/>
    </row>
    <row r="7176" spans="4:4">
      <c r="D7176" s="117"/>
    </row>
    <row r="7177" spans="4:4">
      <c r="D7177" s="117"/>
    </row>
    <row r="7178" spans="4:4">
      <c r="D7178" s="117"/>
    </row>
    <row r="7179" spans="4:4">
      <c r="D7179" s="117"/>
    </row>
    <row r="7180" spans="4:4">
      <c r="D7180" s="117"/>
    </row>
    <row r="7181" spans="4:4">
      <c r="D7181" s="117"/>
    </row>
    <row r="7182" spans="4:4">
      <c r="D7182" s="117"/>
    </row>
    <row r="7183" spans="4:4">
      <c r="D7183" s="117"/>
    </row>
    <row r="7184" spans="4:4">
      <c r="D7184" s="117"/>
    </row>
    <row r="7185" spans="4:4">
      <c r="D7185" s="117"/>
    </row>
    <row r="7186" spans="4:4">
      <c r="D7186" s="117"/>
    </row>
    <row r="7187" spans="4:4">
      <c r="D7187" s="117"/>
    </row>
    <row r="7188" spans="4:4">
      <c r="D7188" s="117"/>
    </row>
    <row r="7189" spans="4:4">
      <c r="D7189" s="117"/>
    </row>
    <row r="7190" spans="4:4">
      <c r="D7190" s="117"/>
    </row>
    <row r="7191" spans="4:4">
      <c r="D7191" s="117"/>
    </row>
    <row r="7192" spans="4:4">
      <c r="D7192" s="117"/>
    </row>
    <row r="7193" spans="4:4">
      <c r="D7193" s="117"/>
    </row>
    <row r="7194" spans="4:4">
      <c r="D7194" s="117"/>
    </row>
    <row r="7195" spans="4:4">
      <c r="D7195" s="117"/>
    </row>
    <row r="7196" spans="4:4">
      <c r="D7196" s="117"/>
    </row>
    <row r="7197" spans="4:4">
      <c r="D7197" s="117"/>
    </row>
    <row r="7198" spans="4:4">
      <c r="D7198" s="117"/>
    </row>
    <row r="7199" spans="4:4">
      <c r="D7199" s="117"/>
    </row>
    <row r="7200" spans="4:4">
      <c r="D7200" s="117"/>
    </row>
    <row r="7201" spans="4:4">
      <c r="D7201" s="117"/>
    </row>
    <row r="7202" spans="4:4">
      <c r="D7202" s="117"/>
    </row>
    <row r="7203" spans="4:4">
      <c r="D7203" s="117"/>
    </row>
    <row r="7204" spans="4:4">
      <c r="D7204" s="117"/>
    </row>
    <row r="7205" spans="4:4">
      <c r="D7205" s="117"/>
    </row>
    <row r="7206" spans="4:4">
      <c r="D7206" s="117"/>
    </row>
    <row r="7207" spans="4:4">
      <c r="D7207" s="117"/>
    </row>
    <row r="7208" spans="4:4">
      <c r="D7208" s="117"/>
    </row>
    <row r="7209" spans="4:4">
      <c r="D7209" s="117"/>
    </row>
    <row r="7210" spans="4:4">
      <c r="D7210" s="117"/>
    </row>
    <row r="7211" spans="4:4">
      <c r="D7211" s="117"/>
    </row>
    <row r="7212" spans="4:4">
      <c r="D7212" s="117"/>
    </row>
    <row r="7213" spans="4:4">
      <c r="D7213" s="117"/>
    </row>
    <row r="7214" spans="4:4">
      <c r="D7214" s="117"/>
    </row>
    <row r="7215" spans="4:4">
      <c r="D7215" s="117"/>
    </row>
    <row r="7216" spans="4:4">
      <c r="D7216" s="117"/>
    </row>
    <row r="7217" spans="4:4">
      <c r="D7217" s="117"/>
    </row>
    <row r="7218" spans="4:4">
      <c r="D7218" s="117"/>
    </row>
    <row r="7219" spans="4:4">
      <c r="D7219" s="117"/>
    </row>
    <row r="7220" spans="4:4">
      <c r="D7220" s="117"/>
    </row>
    <row r="7221" spans="4:4">
      <c r="D7221" s="117"/>
    </row>
    <row r="7222" spans="4:4">
      <c r="D7222" s="117"/>
    </row>
    <row r="7223" spans="4:4">
      <c r="D7223" s="117"/>
    </row>
    <row r="7224" spans="4:4">
      <c r="D7224" s="117"/>
    </row>
    <row r="7225" spans="4:4">
      <c r="D7225" s="117"/>
    </row>
    <row r="7226" spans="4:4">
      <c r="D7226" s="117"/>
    </row>
    <row r="7227" spans="4:4">
      <c r="D7227" s="117"/>
    </row>
    <row r="7228" spans="4:4">
      <c r="D7228" s="117"/>
    </row>
    <row r="7229" spans="4:4">
      <c r="D7229" s="117"/>
    </row>
    <row r="7230" spans="4:4">
      <c r="D7230" s="117"/>
    </row>
    <row r="7231" spans="4:4">
      <c r="D7231" s="117"/>
    </row>
    <row r="7232" spans="4:4">
      <c r="D7232" s="117"/>
    </row>
    <row r="7233" spans="4:4">
      <c r="D7233" s="117"/>
    </row>
    <row r="7234" spans="4:4">
      <c r="D7234" s="117"/>
    </row>
    <row r="7235" spans="4:4">
      <c r="D7235" s="117"/>
    </row>
    <row r="7236" spans="4:4">
      <c r="D7236" s="117"/>
    </row>
    <row r="7237" spans="4:4">
      <c r="D7237" s="117"/>
    </row>
    <row r="7238" spans="4:4">
      <c r="D7238" s="117"/>
    </row>
    <row r="7239" spans="4:4">
      <c r="D7239" s="117"/>
    </row>
    <row r="7240" spans="4:4">
      <c r="D7240" s="117"/>
    </row>
    <row r="7241" spans="4:4">
      <c r="D7241" s="117"/>
    </row>
    <row r="7242" spans="4:4">
      <c r="D7242" s="117"/>
    </row>
    <row r="7243" spans="4:4">
      <c r="D7243" s="117"/>
    </row>
    <row r="7244" spans="4:4">
      <c r="D7244" s="117"/>
    </row>
    <row r="7245" spans="4:4">
      <c r="D7245" s="117"/>
    </row>
    <row r="7246" spans="4:4">
      <c r="D7246" s="117"/>
    </row>
    <row r="7247" spans="4:4">
      <c r="D7247" s="117"/>
    </row>
    <row r="7248" spans="4:4">
      <c r="D7248" s="117"/>
    </row>
    <row r="7249" spans="4:4">
      <c r="D7249" s="117"/>
    </row>
    <row r="7250" spans="4:4">
      <c r="D7250" s="117"/>
    </row>
    <row r="7251" spans="4:4">
      <c r="D7251" s="117"/>
    </row>
    <row r="7252" spans="4:4">
      <c r="D7252" s="117"/>
    </row>
    <row r="7253" spans="4:4">
      <c r="D7253" s="117"/>
    </row>
    <row r="7254" spans="4:4">
      <c r="D7254" s="117"/>
    </row>
    <row r="7255" spans="4:4">
      <c r="D7255" s="117"/>
    </row>
    <row r="7256" spans="4:4">
      <c r="D7256" s="117"/>
    </row>
    <row r="7257" spans="4:4">
      <c r="D7257" s="117"/>
    </row>
    <row r="7258" spans="4:4">
      <c r="D7258" s="117"/>
    </row>
    <row r="7259" spans="4:4">
      <c r="D7259" s="117"/>
    </row>
    <row r="7260" spans="4:4">
      <c r="D7260" s="117"/>
    </row>
    <row r="7261" spans="4:4">
      <c r="D7261" s="117"/>
    </row>
    <row r="7262" spans="4:4">
      <c r="D7262" s="117"/>
    </row>
    <row r="7263" spans="4:4">
      <c r="D7263" s="117"/>
    </row>
    <row r="7264" spans="4:4">
      <c r="D7264" s="117"/>
    </row>
    <row r="7265" spans="4:4">
      <c r="D7265" s="117"/>
    </row>
    <row r="7266" spans="4:4">
      <c r="D7266" s="117"/>
    </row>
    <row r="7267" spans="4:4">
      <c r="D7267" s="117"/>
    </row>
    <row r="7268" spans="4:4">
      <c r="D7268" s="117"/>
    </row>
    <row r="7269" spans="4:4">
      <c r="D7269" s="117"/>
    </row>
    <row r="7270" spans="4:4">
      <c r="D7270" s="117"/>
    </row>
    <row r="7271" spans="4:4">
      <c r="D7271" s="117"/>
    </row>
    <row r="7272" spans="4:4">
      <c r="D7272" s="117"/>
    </row>
    <row r="7273" spans="4:4">
      <c r="D7273" s="117"/>
    </row>
    <row r="7274" spans="4:4">
      <c r="D7274" s="117"/>
    </row>
    <row r="7275" spans="4:4">
      <c r="D7275" s="117"/>
    </row>
    <row r="7276" spans="4:4">
      <c r="D7276" s="117"/>
    </row>
    <row r="7277" spans="4:4">
      <c r="D7277" s="117"/>
    </row>
    <row r="7278" spans="4:4">
      <c r="D7278" s="117"/>
    </row>
    <row r="7279" spans="4:4">
      <c r="D7279" s="117"/>
    </row>
    <row r="7280" spans="4:4">
      <c r="D7280" s="117"/>
    </row>
    <row r="7281" spans="4:4">
      <c r="D7281" s="117"/>
    </row>
    <row r="7282" spans="4:4">
      <c r="D7282" s="117"/>
    </row>
    <row r="7283" spans="4:4">
      <c r="D7283" s="117"/>
    </row>
    <row r="7284" spans="4:4">
      <c r="D7284" s="117"/>
    </row>
    <row r="7285" spans="4:4">
      <c r="D7285" s="117"/>
    </row>
    <row r="7286" spans="4:4">
      <c r="D7286" s="117"/>
    </row>
    <row r="7287" spans="4:4">
      <c r="D7287" s="117"/>
    </row>
    <row r="7288" spans="4:4">
      <c r="D7288" s="117"/>
    </row>
    <row r="7289" spans="4:4">
      <c r="D7289" s="117"/>
    </row>
    <row r="7290" spans="4:4">
      <c r="D7290" s="117"/>
    </row>
    <row r="7291" spans="4:4">
      <c r="D7291" s="117"/>
    </row>
    <row r="7292" spans="4:4">
      <c r="D7292" s="117"/>
    </row>
    <row r="7293" spans="4:4">
      <c r="D7293" s="117"/>
    </row>
    <row r="7294" spans="4:4">
      <c r="D7294" s="117"/>
    </row>
    <row r="7295" spans="4:4">
      <c r="D7295" s="117"/>
    </row>
    <row r="7296" spans="4:4">
      <c r="D7296" s="117"/>
    </row>
    <row r="7297" spans="4:4">
      <c r="D7297" s="117"/>
    </row>
    <row r="7298" spans="4:4">
      <c r="D7298" s="117"/>
    </row>
    <row r="7299" spans="4:4">
      <c r="D7299" s="117"/>
    </row>
    <row r="7300" spans="4:4">
      <c r="D7300" s="117"/>
    </row>
    <row r="7301" spans="4:4">
      <c r="D7301" s="117"/>
    </row>
    <row r="7302" spans="4:4">
      <c r="D7302" s="117"/>
    </row>
    <row r="7303" spans="4:4">
      <c r="D7303" s="117"/>
    </row>
    <row r="7304" spans="4:4">
      <c r="D7304" s="117"/>
    </row>
    <row r="7305" spans="4:4">
      <c r="D7305" s="117"/>
    </row>
    <row r="7306" spans="4:4">
      <c r="D7306" s="117"/>
    </row>
    <row r="7307" spans="4:4">
      <c r="D7307" s="117"/>
    </row>
    <row r="7308" spans="4:4">
      <c r="D7308" s="117"/>
    </row>
    <row r="7309" spans="4:4">
      <c r="D7309" s="117"/>
    </row>
    <row r="7310" spans="4:4">
      <c r="D7310" s="117"/>
    </row>
    <row r="7311" spans="4:4">
      <c r="D7311" s="117"/>
    </row>
    <row r="7312" spans="4:4">
      <c r="D7312" s="117"/>
    </row>
    <row r="7313" spans="4:4">
      <c r="D7313" s="117"/>
    </row>
    <row r="7314" spans="4:4">
      <c r="D7314" s="117"/>
    </row>
    <row r="7315" spans="4:4">
      <c r="D7315" s="117"/>
    </row>
    <row r="7316" spans="4:4">
      <c r="D7316" s="117"/>
    </row>
    <row r="7317" spans="4:4">
      <c r="D7317" s="117"/>
    </row>
    <row r="7318" spans="4:4">
      <c r="D7318" s="117"/>
    </row>
    <row r="7319" spans="4:4">
      <c r="D7319" s="117"/>
    </row>
    <row r="7320" spans="4:4">
      <c r="D7320" s="117"/>
    </row>
    <row r="7321" spans="4:4">
      <c r="D7321" s="117"/>
    </row>
    <row r="7322" spans="4:4">
      <c r="D7322" s="117"/>
    </row>
    <row r="7323" spans="4:4">
      <c r="D7323" s="117"/>
    </row>
    <row r="7324" spans="4:4">
      <c r="D7324" s="117"/>
    </row>
    <row r="7325" spans="4:4">
      <c r="D7325" s="117"/>
    </row>
    <row r="7326" spans="4:4">
      <c r="D7326" s="117"/>
    </row>
    <row r="7327" spans="4:4">
      <c r="D7327" s="117"/>
    </row>
    <row r="7328" spans="4:4">
      <c r="D7328" s="117"/>
    </row>
    <row r="7329" spans="4:4">
      <c r="D7329" s="117"/>
    </row>
    <row r="7330" spans="4:4">
      <c r="D7330" s="117"/>
    </row>
    <row r="7331" spans="4:4">
      <c r="D7331" s="117"/>
    </row>
    <row r="7332" spans="4:4">
      <c r="D7332" s="117"/>
    </row>
    <row r="7333" spans="4:4">
      <c r="D7333" s="117"/>
    </row>
    <row r="7334" spans="4:4">
      <c r="D7334" s="117"/>
    </row>
    <row r="7335" spans="4:4">
      <c r="D7335" s="117"/>
    </row>
    <row r="7336" spans="4:4">
      <c r="D7336" s="117"/>
    </row>
    <row r="7337" spans="4:4">
      <c r="D7337" s="117"/>
    </row>
    <row r="7338" spans="4:4">
      <c r="D7338" s="117"/>
    </row>
    <row r="7339" spans="4:4">
      <c r="D7339" s="117"/>
    </row>
    <row r="7340" spans="4:4">
      <c r="D7340" s="117"/>
    </row>
    <row r="7341" spans="4:4">
      <c r="D7341" s="117"/>
    </row>
    <row r="7342" spans="4:4">
      <c r="D7342" s="117"/>
    </row>
    <row r="7343" spans="4:4">
      <c r="D7343" s="117"/>
    </row>
    <row r="7344" spans="4:4">
      <c r="D7344" s="117"/>
    </row>
    <row r="7345" spans="4:4">
      <c r="D7345" s="117"/>
    </row>
    <row r="7346" spans="4:4">
      <c r="D7346" s="117"/>
    </row>
    <row r="7347" spans="4:4">
      <c r="D7347" s="117"/>
    </row>
    <row r="7348" spans="4:4">
      <c r="D7348" s="117"/>
    </row>
    <row r="7349" spans="4:4">
      <c r="D7349" s="117"/>
    </row>
    <row r="7350" spans="4:4">
      <c r="D7350" s="117"/>
    </row>
    <row r="7351" spans="4:4">
      <c r="D7351" s="117"/>
    </row>
    <row r="7352" spans="4:4">
      <c r="D7352" s="117"/>
    </row>
    <row r="7353" spans="4:4">
      <c r="D7353" s="117"/>
    </row>
    <row r="7354" spans="4:4">
      <c r="D7354" s="117"/>
    </row>
    <row r="7355" spans="4:4">
      <c r="D7355" s="117"/>
    </row>
    <row r="7356" spans="4:4">
      <c r="D7356" s="117"/>
    </row>
    <row r="7357" spans="4:4">
      <c r="D7357" s="117"/>
    </row>
    <row r="7358" spans="4:4">
      <c r="D7358" s="117"/>
    </row>
    <row r="7359" spans="4:4">
      <c r="D7359" s="117"/>
    </row>
    <row r="7360" spans="4:4">
      <c r="D7360" s="117"/>
    </row>
    <row r="7361" spans="4:4">
      <c r="D7361" s="117"/>
    </row>
    <row r="7362" spans="4:4">
      <c r="D7362" s="117"/>
    </row>
    <row r="7363" spans="4:4">
      <c r="D7363" s="117"/>
    </row>
    <row r="7364" spans="4:4">
      <c r="D7364" s="117"/>
    </row>
    <row r="7365" spans="4:4">
      <c r="D7365" s="117"/>
    </row>
    <row r="7366" spans="4:4">
      <c r="D7366" s="117"/>
    </row>
    <row r="7367" spans="4:4">
      <c r="D7367" s="117"/>
    </row>
    <row r="7368" spans="4:4">
      <c r="D7368" s="117"/>
    </row>
    <row r="7369" spans="4:4">
      <c r="D7369" s="117"/>
    </row>
    <row r="7370" spans="4:4">
      <c r="D7370" s="117"/>
    </row>
    <row r="7371" spans="4:4">
      <c r="D7371" s="117"/>
    </row>
    <row r="7372" spans="4:4">
      <c r="D7372" s="117"/>
    </row>
    <row r="7373" spans="4:4">
      <c r="D7373" s="117"/>
    </row>
    <row r="7374" spans="4:4">
      <c r="D7374" s="117"/>
    </row>
    <row r="7375" spans="4:4">
      <c r="D7375" s="117"/>
    </row>
    <row r="7376" spans="4:4">
      <c r="D7376" s="117"/>
    </row>
    <row r="7377" spans="4:4">
      <c r="D7377" s="117"/>
    </row>
    <row r="7378" spans="4:4">
      <c r="D7378" s="117"/>
    </row>
    <row r="7379" spans="4:4">
      <c r="D7379" s="117"/>
    </row>
    <row r="7380" spans="4:4">
      <c r="D7380" s="117"/>
    </row>
    <row r="7381" spans="4:4">
      <c r="D7381" s="117"/>
    </row>
    <row r="7382" spans="4:4">
      <c r="D7382" s="117"/>
    </row>
    <row r="7383" spans="4:4">
      <c r="D7383" s="117"/>
    </row>
    <row r="7384" spans="4:4">
      <c r="D7384" s="117"/>
    </row>
    <row r="7385" spans="4:4">
      <c r="D7385" s="117"/>
    </row>
    <row r="7386" spans="4:4">
      <c r="D7386" s="117"/>
    </row>
    <row r="7387" spans="4:4">
      <c r="D7387" s="117"/>
    </row>
    <row r="7388" spans="4:4">
      <c r="D7388" s="117"/>
    </row>
    <row r="7389" spans="4:4">
      <c r="D7389" s="117"/>
    </row>
    <row r="7390" spans="4:4">
      <c r="D7390" s="117"/>
    </row>
    <row r="7391" spans="4:4">
      <c r="D7391" s="117"/>
    </row>
    <row r="7392" spans="4:4">
      <c r="D7392" s="117"/>
    </row>
    <row r="7393" spans="4:4">
      <c r="D7393" s="117"/>
    </row>
    <row r="7394" spans="4:4">
      <c r="D7394" s="117"/>
    </row>
    <row r="7395" spans="4:4">
      <c r="D7395" s="117"/>
    </row>
    <row r="7396" spans="4:4">
      <c r="D7396" s="117"/>
    </row>
    <row r="7397" spans="4:4">
      <c r="D7397" s="117"/>
    </row>
    <row r="7398" spans="4:4">
      <c r="D7398" s="117"/>
    </row>
    <row r="7399" spans="4:4">
      <c r="D7399" s="117"/>
    </row>
    <row r="7400" spans="4:4">
      <c r="D7400" s="117"/>
    </row>
    <row r="7401" spans="4:4">
      <c r="D7401" s="117"/>
    </row>
    <row r="7402" spans="4:4">
      <c r="D7402" s="117"/>
    </row>
    <row r="7403" spans="4:4">
      <c r="D7403" s="117"/>
    </row>
    <row r="7404" spans="4:4">
      <c r="D7404" s="117"/>
    </row>
    <row r="7405" spans="4:4">
      <c r="D7405" s="117"/>
    </row>
    <row r="7406" spans="4:4">
      <c r="D7406" s="117"/>
    </row>
    <row r="7407" spans="4:4">
      <c r="D7407" s="117"/>
    </row>
    <row r="7408" spans="4:4">
      <c r="D7408" s="117"/>
    </row>
    <row r="7409" spans="4:4">
      <c r="D7409" s="117"/>
    </row>
    <row r="7410" spans="4:4">
      <c r="D7410" s="117"/>
    </row>
    <row r="7411" spans="4:4">
      <c r="D7411" s="117"/>
    </row>
    <row r="7412" spans="4:4">
      <c r="D7412" s="117"/>
    </row>
    <row r="7413" spans="4:4">
      <c r="D7413" s="117"/>
    </row>
    <row r="7414" spans="4:4">
      <c r="D7414" s="117"/>
    </row>
    <row r="7415" spans="4:4">
      <c r="D7415" s="117"/>
    </row>
    <row r="7416" spans="4:4">
      <c r="D7416" s="117"/>
    </row>
    <row r="7417" spans="4:4">
      <c r="D7417" s="117"/>
    </row>
    <row r="7418" spans="4:4">
      <c r="D7418" s="117"/>
    </row>
    <row r="7419" spans="4:4">
      <c r="D7419" s="117"/>
    </row>
    <row r="7420" spans="4:4">
      <c r="D7420" s="117"/>
    </row>
    <row r="7421" spans="4:4">
      <c r="D7421" s="117"/>
    </row>
    <row r="7422" spans="4:4">
      <c r="D7422" s="117"/>
    </row>
    <row r="7423" spans="4:4">
      <c r="D7423" s="117"/>
    </row>
    <row r="7424" spans="4:4">
      <c r="D7424" s="117"/>
    </row>
    <row r="7425" spans="4:4">
      <c r="D7425" s="117"/>
    </row>
    <row r="7426" spans="4:4">
      <c r="D7426" s="117"/>
    </row>
    <row r="7427" spans="4:4">
      <c r="D7427" s="117"/>
    </row>
    <row r="7428" spans="4:4">
      <c r="D7428" s="117"/>
    </row>
    <row r="7429" spans="4:4">
      <c r="D7429" s="117"/>
    </row>
    <row r="7430" spans="4:4">
      <c r="D7430" s="117"/>
    </row>
    <row r="7431" spans="4:4">
      <c r="D7431" s="117"/>
    </row>
    <row r="7432" spans="4:4">
      <c r="D7432" s="117"/>
    </row>
    <row r="7433" spans="4:4">
      <c r="D7433" s="117"/>
    </row>
    <row r="7434" spans="4:4">
      <c r="D7434" s="117"/>
    </row>
    <row r="7435" spans="4:4">
      <c r="D7435" s="117"/>
    </row>
    <row r="7436" spans="4:4">
      <c r="D7436" s="117"/>
    </row>
    <row r="7437" spans="4:4">
      <c r="D7437" s="117"/>
    </row>
    <row r="7438" spans="4:4">
      <c r="D7438" s="117"/>
    </row>
    <row r="7439" spans="4:4">
      <c r="D7439" s="117"/>
    </row>
    <row r="7440" spans="4:4">
      <c r="D7440" s="117"/>
    </row>
    <row r="7441" spans="4:4">
      <c r="D7441" s="117"/>
    </row>
    <row r="7442" spans="4:4">
      <c r="D7442" s="117"/>
    </row>
    <row r="7443" spans="4:4">
      <c r="D7443" s="117"/>
    </row>
    <row r="7444" spans="4:4">
      <c r="D7444" s="117"/>
    </row>
    <row r="7445" spans="4:4">
      <c r="D7445" s="117"/>
    </row>
    <row r="7446" spans="4:4">
      <c r="D7446" s="117"/>
    </row>
    <row r="7447" spans="4:4">
      <c r="D7447" s="117"/>
    </row>
    <row r="7448" spans="4:4">
      <c r="D7448" s="117"/>
    </row>
    <row r="7449" spans="4:4">
      <c r="D7449" s="117"/>
    </row>
    <row r="7450" spans="4:4">
      <c r="D7450" s="117"/>
    </row>
    <row r="7451" spans="4:4">
      <c r="D7451" s="117"/>
    </row>
    <row r="7452" spans="4:4">
      <c r="D7452" s="117"/>
    </row>
    <row r="7453" spans="4:4">
      <c r="D7453" s="117"/>
    </row>
    <row r="7454" spans="4:4">
      <c r="D7454" s="117"/>
    </row>
    <row r="7455" spans="4:4">
      <c r="D7455" s="117"/>
    </row>
    <row r="7456" spans="4:4">
      <c r="D7456" s="117"/>
    </row>
    <row r="7457" spans="4:4">
      <c r="D7457" s="117"/>
    </row>
    <row r="7458" spans="4:4">
      <c r="D7458" s="117"/>
    </row>
    <row r="7459" spans="4:4">
      <c r="D7459" s="117"/>
    </row>
    <row r="7460" spans="4:4">
      <c r="D7460" s="117"/>
    </row>
    <row r="7461" spans="4:4">
      <c r="D7461" s="117"/>
    </row>
    <row r="7462" spans="4:4">
      <c r="D7462" s="117"/>
    </row>
    <row r="7463" spans="4:4">
      <c r="D7463" s="117"/>
    </row>
    <row r="7464" spans="4:4">
      <c r="D7464" s="117"/>
    </row>
    <row r="7465" spans="4:4">
      <c r="D7465" s="117"/>
    </row>
    <row r="7466" spans="4:4">
      <c r="D7466" s="117"/>
    </row>
    <row r="7467" spans="4:4">
      <c r="D7467" s="117"/>
    </row>
    <row r="7468" spans="4:4">
      <c r="D7468" s="117"/>
    </row>
    <row r="7469" spans="4:4">
      <c r="D7469" s="117"/>
    </row>
    <row r="7470" spans="4:4">
      <c r="D7470" s="117"/>
    </row>
    <row r="7471" spans="4:4">
      <c r="D7471" s="117"/>
    </row>
    <row r="7472" spans="4:4">
      <c r="D7472" s="117"/>
    </row>
    <row r="7473" spans="4:4">
      <c r="D7473" s="117"/>
    </row>
    <row r="7474" spans="4:4">
      <c r="D7474" s="117"/>
    </row>
    <row r="7475" spans="4:4">
      <c r="D7475" s="117"/>
    </row>
    <row r="7476" spans="4:4">
      <c r="D7476" s="117"/>
    </row>
    <row r="7477" spans="4:4">
      <c r="D7477" s="117"/>
    </row>
    <row r="7478" spans="4:4">
      <c r="D7478" s="117"/>
    </row>
    <row r="7479" spans="4:4">
      <c r="D7479" s="117"/>
    </row>
    <row r="7480" spans="4:4">
      <c r="D7480" s="117"/>
    </row>
    <row r="7481" spans="4:4">
      <c r="D7481" s="117"/>
    </row>
    <row r="7482" spans="4:4">
      <c r="D7482" s="117"/>
    </row>
    <row r="7483" spans="4:4">
      <c r="D7483" s="117"/>
    </row>
    <row r="7484" spans="4:4">
      <c r="D7484" s="117"/>
    </row>
    <row r="7485" spans="4:4">
      <c r="D7485" s="117"/>
    </row>
    <row r="7486" spans="4:4">
      <c r="D7486" s="117"/>
    </row>
    <row r="7487" spans="4:4">
      <c r="D7487" s="117"/>
    </row>
    <row r="7488" spans="4:4">
      <c r="D7488" s="117"/>
    </row>
    <row r="7489" spans="4:4">
      <c r="D7489" s="117"/>
    </row>
    <row r="7490" spans="4:4">
      <c r="D7490" s="117"/>
    </row>
    <row r="7491" spans="4:4">
      <c r="D7491" s="117"/>
    </row>
    <row r="7492" spans="4:4">
      <c r="D7492" s="117"/>
    </row>
    <row r="7493" spans="4:4">
      <c r="D7493" s="117"/>
    </row>
    <row r="7494" spans="4:4">
      <c r="D7494" s="117"/>
    </row>
    <row r="7495" spans="4:4">
      <c r="D7495" s="117"/>
    </row>
    <row r="7496" spans="4:4">
      <c r="D7496" s="117"/>
    </row>
    <row r="7497" spans="4:4">
      <c r="D7497" s="117"/>
    </row>
    <row r="7498" spans="4:4">
      <c r="D7498" s="117"/>
    </row>
    <row r="7499" spans="4:4">
      <c r="D7499" s="117"/>
    </row>
    <row r="7500" spans="4:4">
      <c r="D7500" s="117"/>
    </row>
    <row r="7501" spans="4:4">
      <c r="D7501" s="117"/>
    </row>
    <row r="7502" spans="4:4">
      <c r="D7502" s="117"/>
    </row>
    <row r="7503" spans="4:4">
      <c r="D7503" s="117"/>
    </row>
    <row r="7504" spans="4:4">
      <c r="D7504" s="117"/>
    </row>
    <row r="7505" spans="4:4">
      <c r="D7505" s="117"/>
    </row>
    <row r="7506" spans="4:4">
      <c r="D7506" s="117"/>
    </row>
    <row r="7507" spans="4:4">
      <c r="D7507" s="117"/>
    </row>
    <row r="7508" spans="4:4">
      <c r="D7508" s="117"/>
    </row>
    <row r="7509" spans="4:4">
      <c r="D7509" s="117"/>
    </row>
    <row r="7510" spans="4:4">
      <c r="D7510" s="117"/>
    </row>
    <row r="7511" spans="4:4">
      <c r="D7511" s="117"/>
    </row>
    <row r="7512" spans="4:4">
      <c r="D7512" s="117"/>
    </row>
    <row r="7513" spans="4:4">
      <c r="D7513" s="117"/>
    </row>
    <row r="7514" spans="4:4">
      <c r="D7514" s="117"/>
    </row>
    <row r="7515" spans="4:4">
      <c r="D7515" s="117"/>
    </row>
    <row r="7516" spans="4:4">
      <c r="D7516" s="117"/>
    </row>
    <row r="7517" spans="4:4">
      <c r="D7517" s="117"/>
    </row>
    <row r="7518" spans="4:4">
      <c r="D7518" s="117"/>
    </row>
    <row r="7519" spans="4:4">
      <c r="D7519" s="117"/>
    </row>
    <row r="7520" spans="4:4">
      <c r="D7520" s="117"/>
    </row>
    <row r="7521" spans="4:4">
      <c r="D7521" s="117"/>
    </row>
    <row r="7522" spans="4:4">
      <c r="D7522" s="117"/>
    </row>
    <row r="7523" spans="4:4">
      <c r="D7523" s="117"/>
    </row>
    <row r="7524" spans="4:4">
      <c r="D7524" s="117"/>
    </row>
    <row r="7525" spans="4:4">
      <c r="D7525" s="117"/>
    </row>
    <row r="7526" spans="4:4">
      <c r="D7526" s="117"/>
    </row>
    <row r="7527" spans="4:4">
      <c r="D7527" s="117"/>
    </row>
    <row r="7528" spans="4:4">
      <c r="D7528" s="117"/>
    </row>
    <row r="7529" spans="4:4">
      <c r="D7529" s="117"/>
    </row>
    <row r="7530" spans="4:4">
      <c r="D7530" s="117"/>
    </row>
    <row r="7531" spans="4:4">
      <c r="D7531" s="117"/>
    </row>
    <row r="7532" spans="4:4">
      <c r="D7532" s="117"/>
    </row>
    <row r="7533" spans="4:4">
      <c r="D7533" s="117"/>
    </row>
    <row r="7534" spans="4:4">
      <c r="D7534" s="117"/>
    </row>
    <row r="7535" spans="4:4">
      <c r="D7535" s="117"/>
    </row>
    <row r="7536" spans="4:4">
      <c r="D7536" s="117"/>
    </row>
    <row r="7537" spans="4:4">
      <c r="D7537" s="117"/>
    </row>
    <row r="7538" spans="4:4">
      <c r="D7538" s="117"/>
    </row>
    <row r="7539" spans="4:4">
      <c r="D7539" s="117"/>
    </row>
    <row r="7540" spans="4:4">
      <c r="D7540" s="117"/>
    </row>
    <row r="7541" spans="4:4">
      <c r="D7541" s="117"/>
    </row>
    <row r="7542" spans="4:4">
      <c r="D7542" s="117"/>
    </row>
    <row r="7543" spans="4:4">
      <c r="D7543" s="117"/>
    </row>
    <row r="7544" spans="4:4">
      <c r="D7544" s="117"/>
    </row>
    <row r="7545" spans="4:4">
      <c r="D7545" s="117"/>
    </row>
    <row r="7546" spans="4:4">
      <c r="D7546" s="117"/>
    </row>
    <row r="7547" spans="4:4">
      <c r="D7547" s="117"/>
    </row>
    <row r="7548" spans="4:4">
      <c r="D7548" s="117"/>
    </row>
    <row r="7549" spans="4:4">
      <c r="D7549" s="117"/>
    </row>
    <row r="7550" spans="4:4">
      <c r="D7550" s="117"/>
    </row>
    <row r="7551" spans="4:4">
      <c r="D7551" s="117"/>
    </row>
    <row r="7552" spans="4:4">
      <c r="D7552" s="117"/>
    </row>
    <row r="7553" spans="4:4">
      <c r="D7553" s="117"/>
    </row>
    <row r="7554" spans="4:4">
      <c r="D7554" s="117"/>
    </row>
    <row r="7555" spans="4:4">
      <c r="D7555" s="117"/>
    </row>
    <row r="7556" spans="4:4">
      <c r="D7556" s="117"/>
    </row>
    <row r="7557" spans="4:4">
      <c r="D7557" s="117"/>
    </row>
    <row r="7558" spans="4:4">
      <c r="D7558" s="117"/>
    </row>
    <row r="7559" spans="4:4">
      <c r="D7559" s="117"/>
    </row>
    <row r="7560" spans="4:4">
      <c r="D7560" s="117"/>
    </row>
    <row r="7561" spans="4:4">
      <c r="D7561" s="117"/>
    </row>
    <row r="7562" spans="4:4">
      <c r="D7562" s="117"/>
    </row>
    <row r="7563" spans="4:4">
      <c r="D7563" s="117"/>
    </row>
    <row r="7564" spans="4:4">
      <c r="D7564" s="117"/>
    </row>
    <row r="7565" spans="4:4">
      <c r="D7565" s="117"/>
    </row>
    <row r="7566" spans="4:4">
      <c r="D7566" s="117"/>
    </row>
    <row r="7567" spans="4:4">
      <c r="D7567" s="117"/>
    </row>
    <row r="7568" spans="4:4">
      <c r="D7568" s="117"/>
    </row>
    <row r="7569" spans="4:4">
      <c r="D7569" s="117"/>
    </row>
    <row r="7570" spans="4:4">
      <c r="D7570" s="117"/>
    </row>
    <row r="7571" spans="4:4">
      <c r="D7571" s="117"/>
    </row>
    <row r="7572" spans="4:4">
      <c r="D7572" s="117"/>
    </row>
    <row r="7573" spans="4:4">
      <c r="D7573" s="117"/>
    </row>
    <row r="7574" spans="4:4">
      <c r="D7574" s="117"/>
    </row>
    <row r="7575" spans="4:4">
      <c r="D7575" s="117"/>
    </row>
    <row r="7576" spans="4:4">
      <c r="D7576" s="117"/>
    </row>
    <row r="7577" spans="4:4">
      <c r="D7577" s="117"/>
    </row>
    <row r="7578" spans="4:4">
      <c r="D7578" s="117"/>
    </row>
    <row r="7579" spans="4:4">
      <c r="D7579" s="117"/>
    </row>
    <row r="7580" spans="4:4">
      <c r="D7580" s="117"/>
    </row>
    <row r="7581" spans="4:4">
      <c r="D7581" s="117"/>
    </row>
    <row r="7582" spans="4:4">
      <c r="D7582" s="117"/>
    </row>
    <row r="7583" spans="4:4">
      <c r="D7583" s="117"/>
    </row>
    <row r="7584" spans="4:4">
      <c r="D7584" s="117"/>
    </row>
    <row r="7585" spans="4:4">
      <c r="D7585" s="117"/>
    </row>
    <row r="7586" spans="4:4">
      <c r="D7586" s="117"/>
    </row>
    <row r="7587" spans="4:4">
      <c r="D7587" s="117"/>
    </row>
    <row r="7588" spans="4:4">
      <c r="D7588" s="117"/>
    </row>
    <row r="7589" spans="4:4">
      <c r="D7589" s="117"/>
    </row>
    <row r="7590" spans="4:4">
      <c r="D7590" s="117"/>
    </row>
    <row r="7591" spans="4:4">
      <c r="D7591" s="117"/>
    </row>
    <row r="7592" spans="4:4">
      <c r="D7592" s="117"/>
    </row>
    <row r="7593" spans="4:4">
      <c r="D7593" s="117"/>
    </row>
    <row r="7594" spans="4:4">
      <c r="D7594" s="117"/>
    </row>
    <row r="7595" spans="4:4">
      <c r="D7595" s="117"/>
    </row>
    <row r="7596" spans="4:4">
      <c r="D7596" s="117"/>
    </row>
    <row r="7597" spans="4:4">
      <c r="D7597" s="117"/>
    </row>
    <row r="7598" spans="4:4">
      <c r="D7598" s="117"/>
    </row>
    <row r="7599" spans="4:4">
      <c r="D7599" s="117"/>
    </row>
    <row r="7600" spans="4:4">
      <c r="D7600" s="117"/>
    </row>
    <row r="7601" spans="4:4">
      <c r="D7601" s="117"/>
    </row>
    <row r="7602" spans="4:4">
      <c r="D7602" s="117"/>
    </row>
    <row r="7603" spans="4:4">
      <c r="D7603" s="117"/>
    </row>
    <row r="7604" spans="4:4">
      <c r="D7604" s="117"/>
    </row>
    <row r="7605" spans="4:4">
      <c r="D7605" s="117"/>
    </row>
    <row r="7606" spans="4:4">
      <c r="D7606" s="117"/>
    </row>
    <row r="7607" spans="4:4">
      <c r="D7607" s="117"/>
    </row>
    <row r="7608" spans="4:4">
      <c r="D7608" s="117"/>
    </row>
    <row r="7609" spans="4:4">
      <c r="D7609" s="117"/>
    </row>
    <row r="7610" spans="4:4">
      <c r="D7610" s="117"/>
    </row>
    <row r="7611" spans="4:4">
      <c r="D7611" s="117"/>
    </row>
    <row r="7612" spans="4:4">
      <c r="D7612" s="117"/>
    </row>
    <row r="7613" spans="4:4">
      <c r="D7613" s="117"/>
    </row>
    <row r="7614" spans="4:4">
      <c r="D7614" s="117"/>
    </row>
    <row r="7615" spans="4:4">
      <c r="D7615" s="117"/>
    </row>
    <row r="7616" spans="4:4">
      <c r="D7616" s="117"/>
    </row>
    <row r="7617" spans="4:4">
      <c r="D7617" s="117"/>
    </row>
    <row r="7618" spans="4:4">
      <c r="D7618" s="117"/>
    </row>
    <row r="7619" spans="4:4">
      <c r="D7619" s="117"/>
    </row>
    <row r="7620" spans="4:4">
      <c r="D7620" s="117"/>
    </row>
    <row r="7621" spans="4:4">
      <c r="D7621" s="117"/>
    </row>
    <row r="7622" spans="4:4">
      <c r="D7622" s="117"/>
    </row>
    <row r="7623" spans="4:4">
      <c r="D7623" s="117"/>
    </row>
    <row r="7624" spans="4:4">
      <c r="D7624" s="117"/>
    </row>
    <row r="7625" spans="4:4">
      <c r="D7625" s="117"/>
    </row>
    <row r="7626" spans="4:4">
      <c r="D7626" s="117"/>
    </row>
    <row r="7627" spans="4:4">
      <c r="D7627" s="117"/>
    </row>
    <row r="7628" spans="4:4">
      <c r="D7628" s="117"/>
    </row>
    <row r="7629" spans="4:4">
      <c r="D7629" s="117"/>
    </row>
    <row r="7630" spans="4:4">
      <c r="D7630" s="117"/>
    </row>
    <row r="7631" spans="4:4">
      <c r="D7631" s="117"/>
    </row>
    <row r="7632" spans="4:4">
      <c r="D7632" s="117"/>
    </row>
    <row r="7633" spans="4:4">
      <c r="D7633" s="117"/>
    </row>
    <row r="7634" spans="4:4">
      <c r="D7634" s="117"/>
    </row>
    <row r="7635" spans="4:4">
      <c r="D7635" s="117"/>
    </row>
    <row r="7636" spans="4:4">
      <c r="D7636" s="117"/>
    </row>
    <row r="7637" spans="4:4">
      <c r="D7637" s="117"/>
    </row>
    <row r="7638" spans="4:4">
      <c r="D7638" s="117"/>
    </row>
    <row r="7639" spans="4:4">
      <c r="D7639" s="117"/>
    </row>
    <row r="7640" spans="4:4">
      <c r="D7640" s="117"/>
    </row>
    <row r="7641" spans="4:4">
      <c r="D7641" s="117"/>
    </row>
    <row r="7642" spans="4:4">
      <c r="D7642" s="117"/>
    </row>
    <row r="7643" spans="4:4">
      <c r="D7643" s="117"/>
    </row>
    <row r="7644" spans="4:4">
      <c r="D7644" s="117"/>
    </row>
    <row r="7645" spans="4:4">
      <c r="D7645" s="117"/>
    </row>
    <row r="7646" spans="4:4">
      <c r="D7646" s="117"/>
    </row>
    <row r="7647" spans="4:4">
      <c r="D7647" s="117"/>
    </row>
    <row r="7648" spans="4:4">
      <c r="D7648" s="117"/>
    </row>
    <row r="7649" spans="4:4">
      <c r="D7649" s="117"/>
    </row>
    <row r="7650" spans="4:4">
      <c r="D7650" s="117"/>
    </row>
    <row r="7651" spans="4:4">
      <c r="D7651" s="117"/>
    </row>
    <row r="7652" spans="4:4">
      <c r="D7652" s="117"/>
    </row>
    <row r="7653" spans="4:4">
      <c r="D7653" s="117"/>
    </row>
    <row r="7654" spans="4:4">
      <c r="D7654" s="117"/>
    </row>
    <row r="7655" spans="4:4">
      <c r="D7655" s="117"/>
    </row>
    <row r="7656" spans="4:4">
      <c r="D7656" s="117"/>
    </row>
    <row r="7657" spans="4:4">
      <c r="D7657" s="117"/>
    </row>
    <row r="7658" spans="4:4">
      <c r="D7658" s="117"/>
    </row>
    <row r="7659" spans="4:4">
      <c r="D7659" s="117"/>
    </row>
    <row r="7660" spans="4:4">
      <c r="D7660" s="117"/>
    </row>
    <row r="7661" spans="4:4">
      <c r="D7661" s="117"/>
    </row>
    <row r="7662" spans="4:4">
      <c r="D7662" s="117"/>
    </row>
    <row r="7663" spans="4:4">
      <c r="D7663" s="117"/>
    </row>
    <row r="7664" spans="4:4">
      <c r="D7664" s="117"/>
    </row>
    <row r="7665" spans="4:4">
      <c r="D7665" s="117"/>
    </row>
    <row r="7666" spans="4:4">
      <c r="D7666" s="117"/>
    </row>
    <row r="7667" spans="4:4">
      <c r="D7667" s="117"/>
    </row>
    <row r="7668" spans="4:4">
      <c r="D7668" s="117"/>
    </row>
    <row r="7669" spans="4:4">
      <c r="D7669" s="117"/>
    </row>
    <row r="7670" spans="4:4">
      <c r="D7670" s="117"/>
    </row>
    <row r="7671" spans="4:4">
      <c r="D7671" s="117"/>
    </row>
    <row r="7672" spans="4:4">
      <c r="D7672" s="117"/>
    </row>
    <row r="7673" spans="4:4">
      <c r="D7673" s="117"/>
    </row>
    <row r="7674" spans="4:4">
      <c r="D7674" s="117"/>
    </row>
    <row r="7675" spans="4:4">
      <c r="D7675" s="117"/>
    </row>
    <row r="7676" spans="4:4">
      <c r="D7676" s="117"/>
    </row>
    <row r="7677" spans="4:4">
      <c r="D7677" s="117"/>
    </row>
    <row r="7678" spans="4:4">
      <c r="D7678" s="117"/>
    </row>
    <row r="7679" spans="4:4">
      <c r="D7679" s="117"/>
    </row>
    <row r="7680" spans="4:4">
      <c r="D7680" s="117"/>
    </row>
    <row r="7681" spans="4:4">
      <c r="D7681" s="117"/>
    </row>
    <row r="7682" spans="4:4">
      <c r="D7682" s="117"/>
    </row>
    <row r="7683" spans="4:4">
      <c r="D7683" s="117"/>
    </row>
    <row r="7684" spans="4:4">
      <c r="D7684" s="117"/>
    </row>
    <row r="7685" spans="4:4">
      <c r="D7685" s="117"/>
    </row>
    <row r="7686" spans="4:4">
      <c r="D7686" s="117"/>
    </row>
    <row r="7687" spans="4:4">
      <c r="D7687" s="117"/>
    </row>
    <row r="7688" spans="4:4">
      <c r="D7688" s="117"/>
    </row>
    <row r="7689" spans="4:4">
      <c r="D7689" s="117"/>
    </row>
    <row r="7690" spans="4:4">
      <c r="D7690" s="117"/>
    </row>
    <row r="7691" spans="4:4">
      <c r="D7691" s="117"/>
    </row>
    <row r="7692" spans="4:4">
      <c r="D7692" s="117"/>
    </row>
    <row r="7693" spans="4:4">
      <c r="D7693" s="117"/>
    </row>
    <row r="7694" spans="4:4">
      <c r="D7694" s="117"/>
    </row>
    <row r="7695" spans="4:4">
      <c r="D7695" s="117"/>
    </row>
    <row r="7696" spans="4:4">
      <c r="D7696" s="117"/>
    </row>
    <row r="7697" spans="4:4">
      <c r="D7697" s="117"/>
    </row>
    <row r="7698" spans="4:4">
      <c r="D7698" s="117"/>
    </row>
    <row r="7699" spans="4:4">
      <c r="D7699" s="117"/>
    </row>
    <row r="7700" spans="4:4">
      <c r="D7700" s="117"/>
    </row>
    <row r="7701" spans="4:4">
      <c r="D7701" s="117"/>
    </row>
    <row r="7702" spans="4:4">
      <c r="D7702" s="117"/>
    </row>
    <row r="7703" spans="4:4">
      <c r="D7703" s="117"/>
    </row>
    <row r="7704" spans="4:4">
      <c r="D7704" s="117"/>
    </row>
    <row r="7705" spans="4:4">
      <c r="D7705" s="117"/>
    </row>
    <row r="7706" spans="4:4">
      <c r="D7706" s="117"/>
    </row>
    <row r="7707" spans="4:4">
      <c r="D7707" s="117"/>
    </row>
    <row r="7708" spans="4:4">
      <c r="D7708" s="117"/>
    </row>
    <row r="7709" spans="4:4">
      <c r="D7709" s="117"/>
    </row>
    <row r="7710" spans="4:4">
      <c r="D7710" s="117"/>
    </row>
    <row r="7711" spans="4:4">
      <c r="D7711" s="117"/>
    </row>
    <row r="7712" spans="4:4">
      <c r="D7712" s="117"/>
    </row>
    <row r="7713" spans="4:4">
      <c r="D7713" s="117"/>
    </row>
    <row r="7714" spans="4:4">
      <c r="D7714" s="117"/>
    </row>
    <row r="7715" spans="4:4">
      <c r="D7715" s="117"/>
    </row>
    <row r="7716" spans="4:4">
      <c r="D7716" s="117"/>
    </row>
    <row r="7717" spans="4:4">
      <c r="D7717" s="117"/>
    </row>
    <row r="7718" spans="4:4">
      <c r="D7718" s="117"/>
    </row>
    <row r="7719" spans="4:4">
      <c r="D7719" s="117"/>
    </row>
    <row r="7720" spans="4:4">
      <c r="D7720" s="117"/>
    </row>
    <row r="7721" spans="4:4">
      <c r="D7721" s="117"/>
    </row>
    <row r="7722" spans="4:4">
      <c r="D7722" s="117"/>
    </row>
    <row r="7723" spans="4:4">
      <c r="D7723" s="117"/>
    </row>
    <row r="7724" spans="4:4">
      <c r="D7724" s="117"/>
    </row>
    <row r="7725" spans="4:4">
      <c r="D7725" s="117"/>
    </row>
    <row r="7726" spans="4:4">
      <c r="D7726" s="117"/>
    </row>
    <row r="7727" spans="4:4">
      <c r="D7727" s="117"/>
    </row>
    <row r="7728" spans="4:4">
      <c r="D7728" s="117"/>
    </row>
    <row r="7729" spans="4:4">
      <c r="D7729" s="117"/>
    </row>
    <row r="7730" spans="4:4">
      <c r="D7730" s="117"/>
    </row>
    <row r="7731" spans="4:4">
      <c r="D7731" s="117"/>
    </row>
    <row r="7732" spans="4:4">
      <c r="D7732" s="117"/>
    </row>
    <row r="7733" spans="4:4">
      <c r="D7733" s="117"/>
    </row>
    <row r="7734" spans="4:4">
      <c r="D7734" s="117"/>
    </row>
    <row r="7735" spans="4:4">
      <c r="D7735" s="117"/>
    </row>
    <row r="7736" spans="4:4">
      <c r="D7736" s="117"/>
    </row>
    <row r="7737" spans="4:4">
      <c r="D7737" s="117"/>
    </row>
    <row r="7738" spans="4:4">
      <c r="D7738" s="117"/>
    </row>
    <row r="7739" spans="4:4">
      <c r="D7739" s="117"/>
    </row>
    <row r="7740" spans="4:4">
      <c r="D7740" s="117"/>
    </row>
    <row r="7741" spans="4:4">
      <c r="D7741" s="117"/>
    </row>
    <row r="7742" spans="4:4">
      <c r="D7742" s="117"/>
    </row>
    <row r="7743" spans="4:4">
      <c r="D7743" s="117"/>
    </row>
    <row r="7744" spans="4:4">
      <c r="D7744" s="117"/>
    </row>
    <row r="7745" spans="4:4">
      <c r="D7745" s="117"/>
    </row>
    <row r="7746" spans="4:4">
      <c r="D7746" s="117"/>
    </row>
    <row r="7747" spans="4:4">
      <c r="D7747" s="117"/>
    </row>
    <row r="7748" spans="4:4">
      <c r="D7748" s="117"/>
    </row>
    <row r="7749" spans="4:4">
      <c r="D7749" s="117"/>
    </row>
    <row r="7750" spans="4:4">
      <c r="D7750" s="117"/>
    </row>
    <row r="7751" spans="4:4">
      <c r="D7751" s="117"/>
    </row>
    <row r="7752" spans="4:4">
      <c r="D7752" s="117"/>
    </row>
    <row r="7753" spans="4:4">
      <c r="D7753" s="117"/>
    </row>
    <row r="7754" spans="4:4">
      <c r="D7754" s="117"/>
    </row>
    <row r="7755" spans="4:4">
      <c r="D7755" s="117"/>
    </row>
    <row r="7756" spans="4:4">
      <c r="D7756" s="117"/>
    </row>
    <row r="7757" spans="4:4">
      <c r="D7757" s="117"/>
    </row>
    <row r="7758" spans="4:4">
      <c r="D7758" s="117"/>
    </row>
    <row r="7759" spans="4:4">
      <c r="D7759" s="117"/>
    </row>
    <row r="7760" spans="4:4">
      <c r="D7760" s="117"/>
    </row>
    <row r="7761" spans="4:4">
      <c r="D7761" s="117"/>
    </row>
    <row r="7762" spans="4:4">
      <c r="D7762" s="117"/>
    </row>
    <row r="7763" spans="4:4">
      <c r="D7763" s="117"/>
    </row>
    <row r="7764" spans="4:4">
      <c r="D7764" s="117"/>
    </row>
    <row r="7765" spans="4:4">
      <c r="D7765" s="117"/>
    </row>
    <row r="7766" spans="4:4">
      <c r="D7766" s="117"/>
    </row>
    <row r="7767" spans="4:4">
      <c r="D7767" s="117"/>
    </row>
    <row r="7768" spans="4:4">
      <c r="D7768" s="117"/>
    </row>
    <row r="7769" spans="4:4">
      <c r="D7769" s="117"/>
    </row>
    <row r="7770" spans="4:4">
      <c r="D7770" s="117"/>
    </row>
    <row r="7771" spans="4:4">
      <c r="D7771" s="117"/>
    </row>
    <row r="7772" spans="4:4">
      <c r="D7772" s="117"/>
    </row>
    <row r="7773" spans="4:4">
      <c r="D7773" s="117"/>
    </row>
    <row r="7774" spans="4:4">
      <c r="D7774" s="117"/>
    </row>
    <row r="7775" spans="4:4">
      <c r="D7775" s="117"/>
    </row>
    <row r="7776" spans="4:4">
      <c r="D7776" s="117"/>
    </row>
    <row r="7777" spans="4:4">
      <c r="D7777" s="117"/>
    </row>
    <row r="7778" spans="4:4">
      <c r="D7778" s="117"/>
    </row>
    <row r="7779" spans="4:4">
      <c r="D7779" s="117"/>
    </row>
    <row r="7780" spans="4:4">
      <c r="D7780" s="117"/>
    </row>
    <row r="7781" spans="4:4">
      <c r="D7781" s="117"/>
    </row>
    <row r="7782" spans="4:4">
      <c r="D7782" s="117"/>
    </row>
    <row r="7783" spans="4:4">
      <c r="D7783" s="117"/>
    </row>
    <row r="7784" spans="4:4">
      <c r="D7784" s="117"/>
    </row>
    <row r="7785" spans="4:4">
      <c r="D7785" s="117"/>
    </row>
    <row r="7786" spans="4:4">
      <c r="D7786" s="117"/>
    </row>
    <row r="7787" spans="4:4">
      <c r="D7787" s="117"/>
    </row>
    <row r="7788" spans="4:4">
      <c r="D7788" s="117"/>
    </row>
    <row r="7789" spans="4:4">
      <c r="D7789" s="117"/>
    </row>
    <row r="7790" spans="4:4">
      <c r="D7790" s="117"/>
    </row>
    <row r="7791" spans="4:4">
      <c r="D7791" s="117"/>
    </row>
    <row r="7792" spans="4:4">
      <c r="D7792" s="117"/>
    </row>
    <row r="7793" spans="4:4">
      <c r="D7793" s="117"/>
    </row>
    <row r="7794" spans="4:4">
      <c r="D7794" s="117"/>
    </row>
    <row r="7795" spans="4:4">
      <c r="D7795" s="117"/>
    </row>
    <row r="7796" spans="4:4">
      <c r="D7796" s="117"/>
    </row>
    <row r="7797" spans="4:4">
      <c r="D7797" s="117"/>
    </row>
    <row r="7798" spans="4:4">
      <c r="D7798" s="117"/>
    </row>
    <row r="7799" spans="4:4">
      <c r="D7799" s="117"/>
    </row>
    <row r="7800" spans="4:4">
      <c r="D7800" s="117"/>
    </row>
    <row r="7801" spans="4:4">
      <c r="D7801" s="117"/>
    </row>
    <row r="7802" spans="4:4">
      <c r="D7802" s="117"/>
    </row>
    <row r="7803" spans="4:4">
      <c r="D7803" s="117"/>
    </row>
    <row r="7804" spans="4:4">
      <c r="D7804" s="117"/>
    </row>
    <row r="7805" spans="4:4">
      <c r="D7805" s="117"/>
    </row>
    <row r="7806" spans="4:4">
      <c r="D7806" s="117"/>
    </row>
    <row r="7807" spans="4:4">
      <c r="D7807" s="117"/>
    </row>
    <row r="7808" spans="4:4">
      <c r="D7808" s="117"/>
    </row>
    <row r="7809" spans="4:4">
      <c r="D7809" s="117"/>
    </row>
    <row r="7810" spans="4:4">
      <c r="D7810" s="117"/>
    </row>
    <row r="7811" spans="4:4">
      <c r="D7811" s="117"/>
    </row>
    <row r="7812" spans="4:4">
      <c r="D7812" s="117"/>
    </row>
    <row r="7813" spans="4:4">
      <c r="D7813" s="117"/>
    </row>
    <row r="7814" spans="4:4">
      <c r="D7814" s="117"/>
    </row>
    <row r="7815" spans="4:4">
      <c r="D7815" s="117"/>
    </row>
    <row r="7816" spans="4:4">
      <c r="D7816" s="117"/>
    </row>
    <row r="7817" spans="4:4">
      <c r="D7817" s="117"/>
    </row>
    <row r="7818" spans="4:4">
      <c r="D7818" s="117"/>
    </row>
    <row r="7819" spans="4:4">
      <c r="D7819" s="117"/>
    </row>
    <row r="7820" spans="4:4">
      <c r="D7820" s="117"/>
    </row>
    <row r="7821" spans="4:4">
      <c r="D7821" s="117"/>
    </row>
    <row r="7822" spans="4:4">
      <c r="D7822" s="117"/>
    </row>
    <row r="7823" spans="4:4">
      <c r="D7823" s="117"/>
    </row>
    <row r="7824" spans="4:4">
      <c r="D7824" s="117"/>
    </row>
    <row r="7825" spans="4:4">
      <c r="D7825" s="117"/>
    </row>
    <row r="7826" spans="4:4">
      <c r="D7826" s="117"/>
    </row>
    <row r="7827" spans="4:4">
      <c r="D7827" s="117"/>
    </row>
    <row r="7828" spans="4:4">
      <c r="D7828" s="117"/>
    </row>
    <row r="7829" spans="4:4">
      <c r="D7829" s="117"/>
    </row>
    <row r="7830" spans="4:4">
      <c r="D7830" s="117"/>
    </row>
    <row r="7831" spans="4:4">
      <c r="D7831" s="117"/>
    </row>
    <row r="7832" spans="4:4">
      <c r="D7832" s="117"/>
    </row>
    <row r="7833" spans="4:4">
      <c r="D7833" s="117"/>
    </row>
    <row r="7834" spans="4:4">
      <c r="D7834" s="117"/>
    </row>
    <row r="7835" spans="4:4">
      <c r="D7835" s="117"/>
    </row>
    <row r="7836" spans="4:4">
      <c r="D7836" s="117"/>
    </row>
    <row r="7837" spans="4:4">
      <c r="D7837" s="117"/>
    </row>
    <row r="7838" spans="4:4">
      <c r="D7838" s="117"/>
    </row>
    <row r="7839" spans="4:4">
      <c r="D7839" s="117"/>
    </row>
    <row r="7840" spans="4:4">
      <c r="D7840" s="117"/>
    </row>
    <row r="7841" spans="4:4">
      <c r="D7841" s="117"/>
    </row>
    <row r="7842" spans="4:4">
      <c r="D7842" s="117"/>
    </row>
    <row r="7843" spans="4:4">
      <c r="D7843" s="117"/>
    </row>
    <row r="7844" spans="4:4">
      <c r="D7844" s="117"/>
    </row>
    <row r="7845" spans="4:4">
      <c r="D7845" s="117"/>
    </row>
    <row r="7846" spans="4:4">
      <c r="D7846" s="117"/>
    </row>
    <row r="7847" spans="4:4">
      <c r="D7847" s="117"/>
    </row>
    <row r="7848" spans="4:4">
      <c r="D7848" s="117"/>
    </row>
    <row r="7849" spans="4:4">
      <c r="D7849" s="117"/>
    </row>
    <row r="7850" spans="4:4">
      <c r="D7850" s="117"/>
    </row>
    <row r="7851" spans="4:4">
      <c r="D7851" s="117"/>
    </row>
    <row r="7852" spans="4:4">
      <c r="D7852" s="117"/>
    </row>
    <row r="7853" spans="4:4">
      <c r="D7853" s="117"/>
    </row>
    <row r="7854" spans="4:4">
      <c r="D7854" s="117"/>
    </row>
    <row r="7855" spans="4:4">
      <c r="D7855" s="117"/>
    </row>
    <row r="7856" spans="4:4">
      <c r="D7856" s="117"/>
    </row>
    <row r="7857" spans="4:4">
      <c r="D7857" s="117"/>
    </row>
    <row r="7858" spans="4:4">
      <c r="D7858" s="117"/>
    </row>
    <row r="7859" spans="4:4">
      <c r="D7859" s="117"/>
    </row>
    <row r="7860" spans="4:4">
      <c r="D7860" s="117"/>
    </row>
    <row r="7861" spans="4:4">
      <c r="D7861" s="117"/>
    </row>
    <row r="7862" spans="4:4">
      <c r="D7862" s="117"/>
    </row>
    <row r="7863" spans="4:4">
      <c r="D7863" s="117"/>
    </row>
    <row r="7864" spans="4:4">
      <c r="D7864" s="117"/>
    </row>
    <row r="7865" spans="4:4">
      <c r="D7865" s="117"/>
    </row>
    <row r="7866" spans="4:4">
      <c r="D7866" s="117"/>
    </row>
    <row r="7867" spans="4:4">
      <c r="D7867" s="117"/>
    </row>
    <row r="7868" spans="4:4">
      <c r="D7868" s="117"/>
    </row>
    <row r="7869" spans="4:4">
      <c r="D7869" s="117"/>
    </row>
    <row r="7870" spans="4:4">
      <c r="D7870" s="117"/>
    </row>
    <row r="7871" spans="4:4">
      <c r="D7871" s="117"/>
    </row>
    <row r="7872" spans="4:4">
      <c r="D7872" s="117"/>
    </row>
    <row r="7873" spans="4:4">
      <c r="D7873" s="117"/>
    </row>
    <row r="7874" spans="4:4">
      <c r="D7874" s="117"/>
    </row>
    <row r="7875" spans="4:4">
      <c r="D7875" s="117"/>
    </row>
    <row r="7876" spans="4:4">
      <c r="D7876" s="117"/>
    </row>
    <row r="7877" spans="4:4">
      <c r="D7877" s="117"/>
    </row>
    <row r="7878" spans="4:4">
      <c r="D7878" s="117"/>
    </row>
    <row r="7879" spans="4:4">
      <c r="D7879" s="117"/>
    </row>
    <row r="7880" spans="4:4">
      <c r="D7880" s="117"/>
    </row>
    <row r="7881" spans="4:4">
      <c r="D7881" s="117"/>
    </row>
    <row r="7882" spans="4:4">
      <c r="D7882" s="117"/>
    </row>
    <row r="7883" spans="4:4">
      <c r="D7883" s="117"/>
    </row>
    <row r="7884" spans="4:4">
      <c r="D7884" s="117"/>
    </row>
    <row r="7885" spans="4:4">
      <c r="D7885" s="117"/>
    </row>
    <row r="7886" spans="4:4">
      <c r="D7886" s="117"/>
    </row>
    <row r="7887" spans="4:4">
      <c r="D7887" s="117"/>
    </row>
    <row r="7888" spans="4:4">
      <c r="D7888" s="117"/>
    </row>
    <row r="7889" spans="4:4">
      <c r="D7889" s="117"/>
    </row>
    <row r="7890" spans="4:4">
      <c r="D7890" s="117"/>
    </row>
    <row r="7891" spans="4:4">
      <c r="D7891" s="117"/>
    </row>
    <row r="7892" spans="4:4">
      <c r="D7892" s="117"/>
    </row>
    <row r="7893" spans="4:4">
      <c r="D7893" s="117"/>
    </row>
    <row r="7894" spans="4:4">
      <c r="D7894" s="117"/>
    </row>
    <row r="7895" spans="4:4">
      <c r="D7895" s="117"/>
    </row>
    <row r="7896" spans="4:4">
      <c r="D7896" s="117"/>
    </row>
    <row r="7897" spans="4:4">
      <c r="D7897" s="117"/>
    </row>
    <row r="7898" spans="4:4">
      <c r="D7898" s="117"/>
    </row>
    <row r="7899" spans="4:4">
      <c r="D7899" s="117"/>
    </row>
    <row r="7900" spans="4:4">
      <c r="D7900" s="117"/>
    </row>
    <row r="7901" spans="4:4">
      <c r="D7901" s="117"/>
    </row>
    <row r="7902" spans="4:4">
      <c r="D7902" s="117"/>
    </row>
    <row r="7903" spans="4:4">
      <c r="D7903" s="117"/>
    </row>
    <row r="7904" spans="4:4">
      <c r="D7904" s="117"/>
    </row>
    <row r="7905" spans="4:4">
      <c r="D7905" s="117"/>
    </row>
    <row r="7906" spans="4:4">
      <c r="D7906" s="117"/>
    </row>
    <row r="7907" spans="4:4">
      <c r="D7907" s="117"/>
    </row>
    <row r="7908" spans="4:4">
      <c r="D7908" s="117"/>
    </row>
    <row r="7909" spans="4:4">
      <c r="D7909" s="117"/>
    </row>
    <row r="7910" spans="4:4">
      <c r="D7910" s="117"/>
    </row>
    <row r="7911" spans="4:4">
      <c r="D7911" s="117"/>
    </row>
    <row r="7912" spans="4:4">
      <c r="D7912" s="117"/>
    </row>
    <row r="7913" spans="4:4">
      <c r="D7913" s="117"/>
    </row>
    <row r="7914" spans="4:4">
      <c r="D7914" s="117"/>
    </row>
    <row r="7915" spans="4:4">
      <c r="D7915" s="117"/>
    </row>
    <row r="7916" spans="4:4">
      <c r="D7916" s="117"/>
    </row>
    <row r="7917" spans="4:4">
      <c r="D7917" s="117"/>
    </row>
    <row r="7918" spans="4:4">
      <c r="D7918" s="117"/>
    </row>
    <row r="7919" spans="4:4">
      <c r="D7919" s="117"/>
    </row>
    <row r="7920" spans="4:4">
      <c r="D7920" s="117"/>
    </row>
    <row r="7921" spans="4:4">
      <c r="D7921" s="117"/>
    </row>
    <row r="7922" spans="4:4">
      <c r="D7922" s="117"/>
    </row>
    <row r="7923" spans="4:4">
      <c r="D7923" s="117"/>
    </row>
    <row r="7924" spans="4:4">
      <c r="D7924" s="117"/>
    </row>
    <row r="7925" spans="4:4">
      <c r="D7925" s="117"/>
    </row>
    <row r="7926" spans="4:4">
      <c r="D7926" s="117"/>
    </row>
    <row r="7927" spans="4:4">
      <c r="D7927" s="117"/>
    </row>
    <row r="7928" spans="4:4">
      <c r="D7928" s="117"/>
    </row>
    <row r="7929" spans="4:4">
      <c r="D7929" s="117"/>
    </row>
    <row r="7930" spans="4:4">
      <c r="D7930" s="117"/>
    </row>
    <row r="7931" spans="4:4">
      <c r="D7931" s="117"/>
    </row>
    <row r="7932" spans="4:4">
      <c r="D7932" s="117"/>
    </row>
    <row r="7933" spans="4:4">
      <c r="D7933" s="117"/>
    </row>
    <row r="7934" spans="4:4">
      <c r="D7934" s="117"/>
    </row>
    <row r="7935" spans="4:4">
      <c r="D7935" s="117"/>
    </row>
    <row r="7936" spans="4:4">
      <c r="D7936" s="117"/>
    </row>
    <row r="7937" spans="4:4">
      <c r="D7937" s="117"/>
    </row>
    <row r="7938" spans="4:4">
      <c r="D7938" s="117"/>
    </row>
    <row r="7939" spans="4:4">
      <c r="D7939" s="117"/>
    </row>
    <row r="7940" spans="4:4">
      <c r="D7940" s="117"/>
    </row>
    <row r="7941" spans="4:4">
      <c r="D7941" s="117"/>
    </row>
    <row r="7942" spans="4:4">
      <c r="D7942" s="117"/>
    </row>
    <row r="7943" spans="4:4">
      <c r="D7943" s="117"/>
    </row>
    <row r="7944" spans="4:4">
      <c r="D7944" s="117"/>
    </row>
    <row r="7945" spans="4:4">
      <c r="D7945" s="117"/>
    </row>
    <row r="7946" spans="4:4">
      <c r="D7946" s="117"/>
    </row>
    <row r="7947" spans="4:4">
      <c r="D7947" s="117"/>
    </row>
    <row r="7948" spans="4:4">
      <c r="D7948" s="117"/>
    </row>
    <row r="7949" spans="4:4">
      <c r="D7949" s="117"/>
    </row>
    <row r="7950" spans="4:4">
      <c r="D7950" s="117"/>
    </row>
    <row r="7951" spans="4:4">
      <c r="D7951" s="117"/>
    </row>
    <row r="7952" spans="4:4">
      <c r="D7952" s="117"/>
    </row>
    <row r="7953" spans="4:4">
      <c r="D7953" s="117"/>
    </row>
    <row r="7954" spans="4:4">
      <c r="D7954" s="117"/>
    </row>
    <row r="7955" spans="4:4">
      <c r="D7955" s="117"/>
    </row>
    <row r="7956" spans="4:4">
      <c r="D7956" s="117"/>
    </row>
    <row r="7957" spans="4:4">
      <c r="D7957" s="117"/>
    </row>
    <row r="7958" spans="4:4">
      <c r="D7958" s="117"/>
    </row>
    <row r="7959" spans="4:4">
      <c r="D7959" s="117"/>
    </row>
    <row r="7960" spans="4:4">
      <c r="D7960" s="117"/>
    </row>
    <row r="7961" spans="4:4">
      <c r="D7961" s="117"/>
    </row>
    <row r="7962" spans="4:4">
      <c r="D7962" s="117"/>
    </row>
    <row r="7963" spans="4:4">
      <c r="D7963" s="117"/>
    </row>
    <row r="7964" spans="4:4">
      <c r="D7964" s="117"/>
    </row>
    <row r="7965" spans="4:4">
      <c r="D7965" s="117"/>
    </row>
    <row r="7966" spans="4:4">
      <c r="D7966" s="117"/>
    </row>
    <row r="7967" spans="4:4">
      <c r="D7967" s="117"/>
    </row>
    <row r="7968" spans="4:4">
      <c r="D7968" s="117"/>
    </row>
    <row r="7969" spans="4:4">
      <c r="D7969" s="117"/>
    </row>
    <row r="7970" spans="4:4">
      <c r="D7970" s="117"/>
    </row>
    <row r="7971" spans="4:4">
      <c r="D7971" s="117"/>
    </row>
    <row r="7972" spans="4:4">
      <c r="D7972" s="117"/>
    </row>
    <row r="7973" spans="4:4">
      <c r="D7973" s="117"/>
    </row>
    <row r="7974" spans="4:4">
      <c r="D7974" s="117"/>
    </row>
    <row r="7975" spans="4:4">
      <c r="D7975" s="117"/>
    </row>
    <row r="7976" spans="4:4">
      <c r="D7976" s="117"/>
    </row>
    <row r="7977" spans="4:4">
      <c r="D7977" s="117"/>
    </row>
    <row r="7978" spans="4:4">
      <c r="D7978" s="117"/>
    </row>
    <row r="7979" spans="4:4">
      <c r="D7979" s="117"/>
    </row>
    <row r="7980" spans="4:4">
      <c r="D7980" s="117"/>
    </row>
    <row r="7981" spans="4:4">
      <c r="D7981" s="117"/>
    </row>
    <row r="7982" spans="4:4">
      <c r="D7982" s="117"/>
    </row>
    <row r="7983" spans="4:4">
      <c r="D7983" s="117"/>
    </row>
    <row r="7984" spans="4:4">
      <c r="D7984" s="117"/>
    </row>
    <row r="7985" spans="4:4">
      <c r="D7985" s="117"/>
    </row>
    <row r="7986" spans="4:4">
      <c r="D7986" s="117"/>
    </row>
    <row r="7987" spans="4:4">
      <c r="D7987" s="117"/>
    </row>
    <row r="7988" spans="4:4">
      <c r="D7988" s="117"/>
    </row>
    <row r="7989" spans="4:4">
      <c r="D7989" s="117"/>
    </row>
    <row r="7990" spans="4:4">
      <c r="D7990" s="117"/>
    </row>
    <row r="7991" spans="4:4">
      <c r="D7991" s="117"/>
    </row>
    <row r="7992" spans="4:4">
      <c r="D7992" s="117"/>
    </row>
    <row r="7993" spans="4:4">
      <c r="D7993" s="117"/>
    </row>
    <row r="7994" spans="4:4">
      <c r="D7994" s="117"/>
    </row>
    <row r="7995" spans="4:4">
      <c r="D7995" s="117"/>
    </row>
    <row r="7996" spans="4:4">
      <c r="D7996" s="117"/>
    </row>
    <row r="7997" spans="4:4">
      <c r="D7997" s="117"/>
    </row>
    <row r="7998" spans="4:4">
      <c r="D7998" s="117"/>
    </row>
    <row r="7999" spans="4:4">
      <c r="D7999" s="117"/>
    </row>
    <row r="8000" spans="4:4">
      <c r="D8000" s="117"/>
    </row>
    <row r="8001" spans="4:4">
      <c r="D8001" s="117"/>
    </row>
    <row r="8002" spans="4:4">
      <c r="D8002" s="117"/>
    </row>
    <row r="8003" spans="4:4">
      <c r="D8003" s="117"/>
    </row>
    <row r="8004" spans="4:4">
      <c r="D8004" s="117"/>
    </row>
    <row r="8005" spans="4:4">
      <c r="D8005" s="117"/>
    </row>
    <row r="8006" spans="4:4">
      <c r="D8006" s="117"/>
    </row>
    <row r="8007" spans="4:4">
      <c r="D8007" s="117"/>
    </row>
    <row r="8008" spans="4:4">
      <c r="D8008" s="117"/>
    </row>
    <row r="8009" spans="4:4">
      <c r="D8009" s="117"/>
    </row>
    <row r="8010" spans="4:4">
      <c r="D8010" s="117"/>
    </row>
    <row r="8011" spans="4:4">
      <c r="D8011" s="117"/>
    </row>
    <row r="8012" spans="4:4">
      <c r="D8012" s="117"/>
    </row>
    <row r="8013" spans="4:4">
      <c r="D8013" s="117"/>
    </row>
    <row r="8014" spans="4:4">
      <c r="D8014" s="117"/>
    </row>
    <row r="8015" spans="4:4">
      <c r="D8015" s="117"/>
    </row>
    <row r="8016" spans="4:4">
      <c r="D8016" s="117"/>
    </row>
    <row r="8017" spans="4:4">
      <c r="D8017" s="117"/>
    </row>
    <row r="8018" spans="4:4">
      <c r="D8018" s="117"/>
    </row>
    <row r="8019" spans="4:4">
      <c r="D8019" s="117"/>
    </row>
    <row r="8020" spans="4:4">
      <c r="D8020" s="117"/>
    </row>
    <row r="8021" spans="4:4">
      <c r="D8021" s="117"/>
    </row>
    <row r="8022" spans="4:4">
      <c r="D8022" s="117"/>
    </row>
    <row r="8023" spans="4:4">
      <c r="D8023" s="117"/>
    </row>
    <row r="8024" spans="4:4">
      <c r="D8024" s="117"/>
    </row>
    <row r="8025" spans="4:4">
      <c r="D8025" s="117"/>
    </row>
    <row r="8026" spans="4:4">
      <c r="D8026" s="117"/>
    </row>
    <row r="8027" spans="4:4">
      <c r="D8027" s="117"/>
    </row>
    <row r="8028" spans="4:4">
      <c r="D8028" s="117"/>
    </row>
    <row r="8029" spans="4:4">
      <c r="D8029" s="117"/>
    </row>
    <row r="8030" spans="4:4">
      <c r="D8030" s="117"/>
    </row>
    <row r="8031" spans="4:4">
      <c r="D8031" s="117"/>
    </row>
    <row r="8032" spans="4:4">
      <c r="D8032" s="117"/>
    </row>
    <row r="8033" spans="4:4">
      <c r="D8033" s="117"/>
    </row>
    <row r="8034" spans="4:4">
      <c r="D8034" s="117"/>
    </row>
    <row r="8035" spans="4:4">
      <c r="D8035" s="117"/>
    </row>
    <row r="8036" spans="4:4">
      <c r="D8036" s="117"/>
    </row>
    <row r="8037" spans="4:4">
      <c r="D8037" s="117"/>
    </row>
    <row r="8038" spans="4:4">
      <c r="D8038" s="117"/>
    </row>
    <row r="8039" spans="4:4">
      <c r="D8039" s="117"/>
    </row>
    <row r="8040" spans="4:4">
      <c r="D8040" s="117"/>
    </row>
    <row r="8041" spans="4:4">
      <c r="D8041" s="117"/>
    </row>
    <row r="8042" spans="4:4">
      <c r="D8042" s="117"/>
    </row>
    <row r="8043" spans="4:4">
      <c r="D8043" s="117"/>
    </row>
    <row r="8044" spans="4:4">
      <c r="D8044" s="117"/>
    </row>
    <row r="8045" spans="4:4">
      <c r="D8045" s="117"/>
    </row>
    <row r="8046" spans="4:4">
      <c r="D8046" s="117"/>
    </row>
    <row r="8047" spans="4:4">
      <c r="D8047" s="117"/>
    </row>
    <row r="8048" spans="4:4">
      <c r="D8048" s="117"/>
    </row>
    <row r="8049" spans="4:4">
      <c r="D8049" s="117"/>
    </row>
    <row r="8050" spans="4:4">
      <c r="D8050" s="117"/>
    </row>
    <row r="8051" spans="4:4">
      <c r="D8051" s="117"/>
    </row>
    <row r="8052" spans="4:4">
      <c r="D8052" s="117"/>
    </row>
    <row r="8053" spans="4:4">
      <c r="D8053" s="117"/>
    </row>
    <row r="8054" spans="4:4">
      <c r="D8054" s="117"/>
    </row>
    <row r="8055" spans="4:4">
      <c r="D8055" s="117"/>
    </row>
    <row r="8056" spans="4:4">
      <c r="D8056" s="117"/>
    </row>
    <row r="8057" spans="4:4">
      <c r="D8057" s="117"/>
    </row>
    <row r="8058" spans="4:4">
      <c r="D8058" s="117"/>
    </row>
    <row r="8059" spans="4:4">
      <c r="D8059" s="117"/>
    </row>
    <row r="8060" spans="4:4">
      <c r="D8060" s="117"/>
    </row>
    <row r="8061" spans="4:4">
      <c r="D8061" s="117"/>
    </row>
    <row r="8062" spans="4:4">
      <c r="D8062" s="117"/>
    </row>
    <row r="8063" spans="4:4">
      <c r="D8063" s="117"/>
    </row>
    <row r="8064" spans="4:4">
      <c r="D8064" s="117"/>
    </row>
    <row r="8065" spans="4:4">
      <c r="D8065" s="117"/>
    </row>
    <row r="8066" spans="4:4">
      <c r="D8066" s="117"/>
    </row>
    <row r="8067" spans="4:4">
      <c r="D8067" s="117"/>
    </row>
    <row r="8068" spans="4:4">
      <c r="D8068" s="117"/>
    </row>
    <row r="8069" spans="4:4">
      <c r="D8069" s="117"/>
    </row>
    <row r="8070" spans="4:4">
      <c r="D8070" s="117"/>
    </row>
    <row r="8071" spans="4:4">
      <c r="D8071" s="117"/>
    </row>
    <row r="8072" spans="4:4">
      <c r="D8072" s="117"/>
    </row>
    <row r="8073" spans="4:4">
      <c r="D8073" s="117"/>
    </row>
    <row r="8074" spans="4:4">
      <c r="D8074" s="117"/>
    </row>
    <row r="8075" spans="4:4">
      <c r="D8075" s="117"/>
    </row>
    <row r="8076" spans="4:4">
      <c r="D8076" s="117"/>
    </row>
    <row r="8077" spans="4:4">
      <c r="D8077" s="117"/>
    </row>
    <row r="8078" spans="4:4">
      <c r="D8078" s="117"/>
    </row>
    <row r="8079" spans="4:4">
      <c r="D8079" s="117"/>
    </row>
    <row r="8080" spans="4:4">
      <c r="D8080" s="117"/>
    </row>
    <row r="8081" spans="4:4">
      <c r="D8081" s="117"/>
    </row>
    <row r="8082" spans="4:4">
      <c r="D8082" s="117"/>
    </row>
    <row r="8083" spans="4:4">
      <c r="D8083" s="117"/>
    </row>
    <row r="8084" spans="4:4">
      <c r="D8084" s="117"/>
    </row>
    <row r="8085" spans="4:4">
      <c r="D8085" s="117"/>
    </row>
    <row r="8086" spans="4:4">
      <c r="D8086" s="117"/>
    </row>
    <row r="8087" spans="4:4">
      <c r="D8087" s="117"/>
    </row>
    <row r="8088" spans="4:4">
      <c r="D8088" s="117"/>
    </row>
    <row r="8089" spans="4:4">
      <c r="D8089" s="117"/>
    </row>
    <row r="8090" spans="4:4">
      <c r="D8090" s="117"/>
    </row>
    <row r="8091" spans="4:4">
      <c r="D8091" s="117"/>
    </row>
    <row r="8092" spans="4:4">
      <c r="D8092" s="117"/>
    </row>
    <row r="8093" spans="4:4">
      <c r="D8093" s="117"/>
    </row>
    <row r="8094" spans="4:4">
      <c r="D8094" s="117"/>
    </row>
    <row r="8095" spans="4:4">
      <c r="D8095" s="117"/>
    </row>
    <row r="8096" spans="4:4">
      <c r="D8096" s="117"/>
    </row>
    <row r="8097" spans="4:4">
      <c r="D8097" s="117"/>
    </row>
    <row r="8098" spans="4:4">
      <c r="D8098" s="117"/>
    </row>
    <row r="8099" spans="4:4">
      <c r="D8099" s="117"/>
    </row>
    <row r="8100" spans="4:4">
      <c r="D8100" s="117"/>
    </row>
    <row r="8101" spans="4:4">
      <c r="D8101" s="117"/>
    </row>
    <row r="8102" spans="4:4">
      <c r="D8102" s="117"/>
    </row>
    <row r="8103" spans="4:4">
      <c r="D8103" s="117"/>
    </row>
    <row r="8104" spans="4:4">
      <c r="D8104" s="117"/>
    </row>
    <row r="8105" spans="4:4">
      <c r="D8105" s="117"/>
    </row>
    <row r="8106" spans="4:4">
      <c r="D8106" s="117"/>
    </row>
    <row r="8107" spans="4:4">
      <c r="D8107" s="117"/>
    </row>
    <row r="8108" spans="4:4">
      <c r="D8108" s="117"/>
    </row>
    <row r="8109" spans="4:4">
      <c r="D8109" s="117"/>
    </row>
    <row r="8110" spans="4:4">
      <c r="D8110" s="117"/>
    </row>
    <row r="8111" spans="4:4">
      <c r="D8111" s="117"/>
    </row>
    <row r="8112" spans="4:4">
      <c r="D8112" s="117"/>
    </row>
    <row r="8113" spans="4:4">
      <c r="D8113" s="117"/>
    </row>
    <row r="8114" spans="4:4">
      <c r="D8114" s="117"/>
    </row>
    <row r="8115" spans="4:4">
      <c r="D8115" s="117"/>
    </row>
    <row r="8116" spans="4:4">
      <c r="D8116" s="117"/>
    </row>
    <row r="8117" spans="4:4">
      <c r="D8117" s="117"/>
    </row>
    <row r="8118" spans="4:4">
      <c r="D8118" s="117"/>
    </row>
    <row r="8119" spans="4:4">
      <c r="D8119" s="117"/>
    </row>
    <row r="8120" spans="4:4">
      <c r="D8120" s="117"/>
    </row>
    <row r="8121" spans="4:4">
      <c r="D8121" s="117"/>
    </row>
    <row r="8122" spans="4:4">
      <c r="D8122" s="117"/>
    </row>
    <row r="8123" spans="4:4">
      <c r="D8123" s="117"/>
    </row>
    <row r="8124" spans="4:4">
      <c r="D8124" s="117"/>
    </row>
    <row r="8125" spans="4:4">
      <c r="D8125" s="117"/>
    </row>
    <row r="8126" spans="4:4">
      <c r="D8126" s="117"/>
    </row>
    <row r="8127" spans="4:4">
      <c r="D8127" s="117"/>
    </row>
    <row r="8128" spans="4:4">
      <c r="D8128" s="117"/>
    </row>
    <row r="8129" spans="4:4">
      <c r="D8129" s="117"/>
    </row>
    <row r="8130" spans="4:4">
      <c r="D8130" s="117"/>
    </row>
    <row r="8131" spans="4:4">
      <c r="D8131" s="117"/>
    </row>
    <row r="8132" spans="4:4">
      <c r="D8132" s="117"/>
    </row>
    <row r="8133" spans="4:4">
      <c r="D8133" s="117"/>
    </row>
    <row r="8134" spans="4:4">
      <c r="D8134" s="117"/>
    </row>
    <row r="8135" spans="4:4">
      <c r="D8135" s="117"/>
    </row>
    <row r="8136" spans="4:4">
      <c r="D8136" s="117"/>
    </row>
    <row r="8137" spans="4:4">
      <c r="D8137" s="117"/>
    </row>
    <row r="8138" spans="4:4">
      <c r="D8138" s="117"/>
    </row>
    <row r="8139" spans="4:4">
      <c r="D8139" s="117"/>
    </row>
    <row r="8140" spans="4:4">
      <c r="D8140" s="117"/>
    </row>
    <row r="8141" spans="4:4">
      <c r="D8141" s="117"/>
    </row>
    <row r="8142" spans="4:4">
      <c r="D8142" s="117"/>
    </row>
    <row r="8143" spans="4:4">
      <c r="D8143" s="117"/>
    </row>
    <row r="8144" spans="4:4">
      <c r="D8144" s="117"/>
    </row>
    <row r="8145" spans="4:4">
      <c r="D8145" s="117"/>
    </row>
    <row r="8146" spans="4:4">
      <c r="D8146" s="117"/>
    </row>
    <row r="8147" spans="4:4">
      <c r="D8147" s="117"/>
    </row>
    <row r="8148" spans="4:4">
      <c r="D8148" s="117"/>
    </row>
    <row r="8149" spans="4:4">
      <c r="D8149" s="117"/>
    </row>
    <row r="8150" spans="4:4">
      <c r="D8150" s="117"/>
    </row>
    <row r="8151" spans="4:4">
      <c r="D8151" s="117"/>
    </row>
    <row r="8152" spans="4:4">
      <c r="D8152" s="117"/>
    </row>
    <row r="8153" spans="4:4">
      <c r="D8153" s="117"/>
    </row>
    <row r="8154" spans="4:4">
      <c r="D8154" s="117"/>
    </row>
    <row r="8155" spans="4:4">
      <c r="D8155" s="117"/>
    </row>
    <row r="8156" spans="4:4">
      <c r="D8156" s="117"/>
    </row>
    <row r="8157" spans="4:4">
      <c r="D8157" s="117"/>
    </row>
    <row r="8158" spans="4:4">
      <c r="D8158" s="117"/>
    </row>
    <row r="8159" spans="4:4">
      <c r="D8159" s="117"/>
    </row>
    <row r="8160" spans="4:4">
      <c r="D8160" s="117"/>
    </row>
    <row r="8161" spans="4:4">
      <c r="D8161" s="117"/>
    </row>
    <row r="8162" spans="4:4">
      <c r="D8162" s="117"/>
    </row>
    <row r="8163" spans="4:4">
      <c r="D8163" s="117"/>
    </row>
    <row r="8164" spans="4:4">
      <c r="D8164" s="117"/>
    </row>
    <row r="8165" spans="4:4">
      <c r="D8165" s="117"/>
    </row>
    <row r="8166" spans="4:4">
      <c r="D8166" s="117"/>
    </row>
    <row r="8167" spans="4:4">
      <c r="D8167" s="117"/>
    </row>
    <row r="8168" spans="4:4">
      <c r="D8168" s="117"/>
    </row>
    <row r="8169" spans="4:4">
      <c r="D8169" s="117"/>
    </row>
    <row r="8170" spans="4:4">
      <c r="D8170" s="117"/>
    </row>
    <row r="8171" spans="4:4">
      <c r="D8171" s="117"/>
    </row>
    <row r="8172" spans="4:4">
      <c r="D8172" s="117"/>
    </row>
    <row r="8173" spans="4:4">
      <c r="D8173" s="117"/>
    </row>
    <row r="8174" spans="4:4">
      <c r="D8174" s="117"/>
    </row>
    <row r="8175" spans="4:4">
      <c r="D8175" s="117"/>
    </row>
    <row r="8176" spans="4:4">
      <c r="D8176" s="117"/>
    </row>
    <row r="8177" spans="4:4">
      <c r="D8177" s="117"/>
    </row>
    <row r="8178" spans="4:4">
      <c r="D8178" s="117"/>
    </row>
    <row r="8179" spans="4:4">
      <c r="D8179" s="117"/>
    </row>
    <row r="8180" spans="4:4">
      <c r="D8180" s="117"/>
    </row>
    <row r="8181" spans="4:4">
      <c r="D8181" s="117"/>
    </row>
    <row r="8182" spans="4:4">
      <c r="D8182" s="117"/>
    </row>
    <row r="8183" spans="4:4">
      <c r="D8183" s="117"/>
    </row>
    <row r="8184" spans="4:4">
      <c r="D8184" s="117"/>
    </row>
    <row r="8185" spans="4:4">
      <c r="D8185" s="117"/>
    </row>
    <row r="8186" spans="4:4">
      <c r="D8186" s="117"/>
    </row>
    <row r="8187" spans="4:4">
      <c r="D8187" s="117"/>
    </row>
    <row r="8188" spans="4:4">
      <c r="D8188" s="117"/>
    </row>
    <row r="8189" spans="4:4">
      <c r="D8189" s="117"/>
    </row>
    <row r="8190" spans="4:4">
      <c r="D8190" s="117"/>
    </row>
    <row r="8191" spans="4:4">
      <c r="D8191" s="117"/>
    </row>
    <row r="8192" spans="4:4">
      <c r="D8192" s="117"/>
    </row>
    <row r="8193" spans="4:4">
      <c r="D8193" s="117"/>
    </row>
    <row r="8194" spans="4:4">
      <c r="D8194" s="117"/>
    </row>
    <row r="8195" spans="4:4">
      <c r="D8195" s="117"/>
    </row>
    <row r="8196" spans="4:4">
      <c r="D8196" s="117"/>
    </row>
    <row r="8197" spans="4:4">
      <c r="D8197" s="117"/>
    </row>
    <row r="8198" spans="4:4">
      <c r="D8198" s="117"/>
    </row>
    <row r="8199" spans="4:4">
      <c r="D8199" s="117"/>
    </row>
    <row r="8200" spans="4:4">
      <c r="D8200" s="117"/>
    </row>
    <row r="8201" spans="4:4">
      <c r="D8201" s="117"/>
    </row>
    <row r="8202" spans="4:4">
      <c r="D8202" s="117"/>
    </row>
    <row r="8203" spans="4:4">
      <c r="D8203" s="117"/>
    </row>
    <row r="8204" spans="4:4">
      <c r="D8204" s="117"/>
    </row>
    <row r="8205" spans="4:4">
      <c r="D8205" s="117"/>
    </row>
    <row r="8206" spans="4:4">
      <c r="D8206" s="117"/>
    </row>
    <row r="8207" spans="4:4">
      <c r="D8207" s="117"/>
    </row>
    <row r="8208" spans="4:4">
      <c r="D8208" s="117"/>
    </row>
    <row r="8209" spans="4:4">
      <c r="D8209" s="117"/>
    </row>
    <row r="8210" spans="4:4">
      <c r="D8210" s="117"/>
    </row>
    <row r="8211" spans="4:4">
      <c r="D8211" s="117"/>
    </row>
    <row r="8212" spans="4:4">
      <c r="D8212" s="117"/>
    </row>
    <row r="8213" spans="4:4">
      <c r="D8213" s="117"/>
    </row>
    <row r="8214" spans="4:4">
      <c r="D8214" s="117"/>
    </row>
    <row r="8215" spans="4:4">
      <c r="D8215" s="117"/>
    </row>
    <row r="8216" spans="4:4">
      <c r="D8216" s="117"/>
    </row>
    <row r="8217" spans="4:4">
      <c r="D8217" s="117"/>
    </row>
    <row r="8218" spans="4:4">
      <c r="D8218" s="117"/>
    </row>
    <row r="8219" spans="4:4">
      <c r="D8219" s="117"/>
    </row>
    <row r="8220" spans="4:4">
      <c r="D8220" s="117"/>
    </row>
    <row r="8221" spans="4:4">
      <c r="D8221" s="117"/>
    </row>
    <row r="8222" spans="4:4">
      <c r="D8222" s="117"/>
    </row>
    <row r="8223" spans="4:4">
      <c r="D8223" s="117"/>
    </row>
    <row r="8224" spans="4:4">
      <c r="D8224" s="117"/>
    </row>
    <row r="8225" spans="4:4">
      <c r="D8225" s="117"/>
    </row>
    <row r="8226" spans="4:4">
      <c r="D8226" s="117"/>
    </row>
    <row r="8227" spans="4:4">
      <c r="D8227" s="117"/>
    </row>
    <row r="8228" spans="4:4">
      <c r="D8228" s="117"/>
    </row>
    <row r="8229" spans="4:4">
      <c r="D8229" s="117"/>
    </row>
    <row r="8230" spans="4:4">
      <c r="D8230" s="117"/>
    </row>
    <row r="8231" spans="4:4">
      <c r="D8231" s="117"/>
    </row>
    <row r="8232" spans="4:4">
      <c r="D8232" s="117"/>
    </row>
    <row r="8233" spans="4:4">
      <c r="D8233" s="117"/>
    </row>
    <row r="8234" spans="4:4">
      <c r="D8234" s="117"/>
    </row>
    <row r="8235" spans="4:4">
      <c r="D8235" s="117"/>
    </row>
    <row r="8236" spans="4:4">
      <c r="D8236" s="117"/>
    </row>
    <row r="8237" spans="4:4">
      <c r="D8237" s="117"/>
    </row>
    <row r="8238" spans="4:4">
      <c r="D8238" s="117"/>
    </row>
    <row r="8239" spans="4:4">
      <c r="D8239" s="117"/>
    </row>
    <row r="8240" spans="4:4">
      <c r="D8240" s="117"/>
    </row>
    <row r="8241" spans="4:4">
      <c r="D8241" s="117"/>
    </row>
    <row r="8242" spans="4:4">
      <c r="D8242" s="117"/>
    </row>
    <row r="8243" spans="4:4">
      <c r="D8243" s="117"/>
    </row>
    <row r="8244" spans="4:4">
      <c r="D8244" s="117"/>
    </row>
    <row r="8245" spans="4:4">
      <c r="D8245" s="117"/>
    </row>
    <row r="8246" spans="4:4">
      <c r="D8246" s="117"/>
    </row>
    <row r="8247" spans="4:4">
      <c r="D8247" s="117"/>
    </row>
    <row r="8248" spans="4:4">
      <c r="D8248" s="117"/>
    </row>
    <row r="8249" spans="4:4">
      <c r="D8249" s="117"/>
    </row>
    <row r="8250" spans="4:4">
      <c r="D8250" s="117"/>
    </row>
    <row r="8251" spans="4:4">
      <c r="D8251" s="117"/>
    </row>
    <row r="8252" spans="4:4">
      <c r="D8252" s="117"/>
    </row>
    <row r="8253" spans="4:4">
      <c r="D8253" s="117"/>
    </row>
    <row r="8254" spans="4:4">
      <c r="D8254" s="117"/>
    </row>
    <row r="8255" spans="4:4">
      <c r="D8255" s="117"/>
    </row>
    <row r="8256" spans="4:4">
      <c r="D8256" s="117"/>
    </row>
    <row r="8257" spans="4:4">
      <c r="D8257" s="117"/>
    </row>
    <row r="8258" spans="4:4">
      <c r="D8258" s="117"/>
    </row>
    <row r="8259" spans="4:4">
      <c r="D8259" s="117"/>
    </row>
    <row r="8260" spans="4:4">
      <c r="D8260" s="117"/>
    </row>
    <row r="8261" spans="4:4">
      <c r="D8261" s="117"/>
    </row>
    <row r="8262" spans="4:4">
      <c r="D8262" s="117"/>
    </row>
    <row r="8263" spans="4:4">
      <c r="D8263" s="117"/>
    </row>
    <row r="8264" spans="4:4">
      <c r="D8264" s="117"/>
    </row>
    <row r="8265" spans="4:4">
      <c r="D8265" s="117"/>
    </row>
    <row r="8266" spans="4:4">
      <c r="D8266" s="117"/>
    </row>
    <row r="8267" spans="4:4">
      <c r="D8267" s="117"/>
    </row>
    <row r="8268" spans="4:4">
      <c r="D8268" s="117"/>
    </row>
    <row r="8269" spans="4:4">
      <c r="D8269" s="117"/>
    </row>
    <row r="8270" spans="4:4">
      <c r="D8270" s="117"/>
    </row>
    <row r="8271" spans="4:4">
      <c r="D8271" s="117"/>
    </row>
    <row r="8272" spans="4:4">
      <c r="D8272" s="117"/>
    </row>
    <row r="8273" spans="4:4">
      <c r="D8273" s="117"/>
    </row>
    <row r="8274" spans="4:4">
      <c r="D8274" s="117"/>
    </row>
    <row r="8275" spans="4:4">
      <c r="D8275" s="117"/>
    </row>
    <row r="8276" spans="4:4">
      <c r="D8276" s="117"/>
    </row>
    <row r="8277" spans="4:4">
      <c r="D8277" s="117"/>
    </row>
    <row r="8278" spans="4:4">
      <c r="D8278" s="117"/>
    </row>
    <row r="8279" spans="4:4">
      <c r="D8279" s="117"/>
    </row>
    <row r="8280" spans="4:4">
      <c r="D8280" s="117"/>
    </row>
    <row r="8281" spans="4:4">
      <c r="D8281" s="117"/>
    </row>
    <row r="8282" spans="4:4">
      <c r="D8282" s="117"/>
    </row>
    <row r="8283" spans="4:4">
      <c r="D8283" s="117"/>
    </row>
    <row r="8284" spans="4:4">
      <c r="D8284" s="117"/>
    </row>
    <row r="8285" spans="4:4">
      <c r="D8285" s="117"/>
    </row>
    <row r="8286" spans="4:4">
      <c r="D8286" s="117"/>
    </row>
    <row r="8287" spans="4:4">
      <c r="D8287" s="117"/>
    </row>
    <row r="8288" spans="4:4">
      <c r="D8288" s="117"/>
    </row>
    <row r="8289" spans="4:4">
      <c r="D8289" s="117"/>
    </row>
    <row r="8290" spans="4:4">
      <c r="D8290" s="117"/>
    </row>
    <row r="8291" spans="4:4">
      <c r="D8291" s="117"/>
    </row>
    <row r="8292" spans="4:4">
      <c r="D8292" s="117"/>
    </row>
    <row r="8293" spans="4:4">
      <c r="D8293" s="117"/>
    </row>
    <row r="8294" spans="4:4">
      <c r="D8294" s="117"/>
    </row>
    <row r="8295" spans="4:4">
      <c r="D8295" s="117"/>
    </row>
    <row r="8296" spans="4:4">
      <c r="D8296" s="117"/>
    </row>
    <row r="8297" spans="4:4">
      <c r="D8297" s="117"/>
    </row>
    <row r="8298" spans="4:4">
      <c r="D8298" s="117"/>
    </row>
    <row r="8299" spans="4:4">
      <c r="D8299" s="117"/>
    </row>
    <row r="8300" spans="4:4">
      <c r="D8300" s="117"/>
    </row>
    <row r="8301" spans="4:4">
      <c r="D8301" s="117"/>
    </row>
    <row r="8302" spans="4:4">
      <c r="D8302" s="117"/>
    </row>
    <row r="8303" spans="4:4">
      <c r="D8303" s="117"/>
    </row>
    <row r="8304" spans="4:4">
      <c r="D8304" s="117"/>
    </row>
    <row r="8305" spans="4:4">
      <c r="D8305" s="117"/>
    </row>
    <row r="8306" spans="4:4">
      <c r="D8306" s="117"/>
    </row>
    <row r="8307" spans="4:4">
      <c r="D8307" s="117"/>
    </row>
    <row r="8308" spans="4:4">
      <c r="D8308" s="117"/>
    </row>
    <row r="8309" spans="4:4">
      <c r="D8309" s="117"/>
    </row>
    <row r="8310" spans="4:4">
      <c r="D8310" s="117"/>
    </row>
    <row r="8311" spans="4:4">
      <c r="D8311" s="117"/>
    </row>
    <row r="8312" spans="4:4">
      <c r="D8312" s="117"/>
    </row>
    <row r="8313" spans="4:4">
      <c r="D8313" s="117"/>
    </row>
    <row r="8314" spans="4:4">
      <c r="D8314" s="117"/>
    </row>
    <row r="8315" spans="4:4">
      <c r="D8315" s="117"/>
    </row>
    <row r="8316" spans="4:4">
      <c r="D8316" s="117"/>
    </row>
    <row r="8317" spans="4:4">
      <c r="D8317" s="117"/>
    </row>
    <row r="8318" spans="4:4">
      <c r="D8318" s="117"/>
    </row>
    <row r="8319" spans="4:4">
      <c r="D8319" s="117"/>
    </row>
    <row r="8320" spans="4:4">
      <c r="D8320" s="117"/>
    </row>
    <row r="8321" spans="4:4">
      <c r="D8321" s="117"/>
    </row>
    <row r="8322" spans="4:4">
      <c r="D8322" s="117"/>
    </row>
    <row r="8323" spans="4:4">
      <c r="D8323" s="117"/>
    </row>
    <row r="8324" spans="4:4">
      <c r="D8324" s="117"/>
    </row>
    <row r="8325" spans="4:4">
      <c r="D8325" s="117"/>
    </row>
    <row r="8326" spans="4:4">
      <c r="D8326" s="117"/>
    </row>
    <row r="8327" spans="4:4">
      <c r="D8327" s="117"/>
    </row>
    <row r="8328" spans="4:4">
      <c r="D8328" s="117"/>
    </row>
    <row r="8329" spans="4:4">
      <c r="D8329" s="117"/>
    </row>
    <row r="8330" spans="4:4">
      <c r="D8330" s="117"/>
    </row>
    <row r="8331" spans="4:4">
      <c r="D8331" s="117"/>
    </row>
    <row r="8332" spans="4:4">
      <c r="D8332" s="117"/>
    </row>
    <row r="8333" spans="4:4">
      <c r="D8333" s="117"/>
    </row>
    <row r="8334" spans="4:4">
      <c r="D8334" s="117"/>
    </row>
    <row r="8335" spans="4:4">
      <c r="D8335" s="117"/>
    </row>
    <row r="8336" spans="4:4">
      <c r="D8336" s="117"/>
    </row>
    <row r="8337" spans="4:4">
      <c r="D8337" s="117"/>
    </row>
    <row r="8338" spans="4:4">
      <c r="D8338" s="117"/>
    </row>
    <row r="8339" spans="4:4">
      <c r="D8339" s="117"/>
    </row>
    <row r="8340" spans="4:4">
      <c r="D8340" s="117"/>
    </row>
    <row r="8341" spans="4:4">
      <c r="D8341" s="117"/>
    </row>
    <row r="8342" spans="4:4">
      <c r="D8342" s="117"/>
    </row>
    <row r="8343" spans="4:4">
      <c r="D8343" s="117"/>
    </row>
    <row r="8344" spans="4:4">
      <c r="D8344" s="117"/>
    </row>
    <row r="8345" spans="4:4">
      <c r="D8345" s="117"/>
    </row>
    <row r="8346" spans="4:4">
      <c r="D8346" s="117"/>
    </row>
    <row r="8347" spans="4:4">
      <c r="D8347" s="117"/>
    </row>
    <row r="8348" spans="4:4">
      <c r="D8348" s="117"/>
    </row>
    <row r="8349" spans="4:4">
      <c r="D8349" s="117"/>
    </row>
    <row r="8350" spans="4:4">
      <c r="D8350" s="117"/>
    </row>
    <row r="8351" spans="4:4">
      <c r="D8351" s="117"/>
    </row>
    <row r="8352" spans="4:4">
      <c r="D8352" s="117"/>
    </row>
    <row r="8353" spans="4:4">
      <c r="D8353" s="117"/>
    </row>
    <row r="8354" spans="4:4">
      <c r="D8354" s="117"/>
    </row>
    <row r="8355" spans="4:4">
      <c r="D8355" s="117"/>
    </row>
    <row r="8356" spans="4:4">
      <c r="D8356" s="117"/>
    </row>
    <row r="8357" spans="4:4">
      <c r="D8357" s="117"/>
    </row>
    <row r="8358" spans="4:4">
      <c r="D8358" s="117"/>
    </row>
    <row r="8359" spans="4:4">
      <c r="D8359" s="117"/>
    </row>
    <row r="8360" spans="4:4">
      <c r="D8360" s="117"/>
    </row>
    <row r="8361" spans="4:4">
      <c r="D8361" s="117"/>
    </row>
    <row r="8362" spans="4:4">
      <c r="D8362" s="117"/>
    </row>
    <row r="8363" spans="4:4">
      <c r="D8363" s="117"/>
    </row>
    <row r="8364" spans="4:4">
      <c r="D8364" s="117"/>
    </row>
    <row r="8365" spans="4:4">
      <c r="D8365" s="117"/>
    </row>
    <row r="8366" spans="4:4">
      <c r="D8366" s="117"/>
    </row>
    <row r="8367" spans="4:4">
      <c r="D8367" s="117"/>
    </row>
    <row r="8368" spans="4:4">
      <c r="D8368" s="117"/>
    </row>
    <row r="8369" spans="4:4">
      <c r="D8369" s="117"/>
    </row>
    <row r="8370" spans="4:4">
      <c r="D8370" s="117"/>
    </row>
    <row r="8371" spans="4:4">
      <c r="D8371" s="117"/>
    </row>
    <row r="8372" spans="4:4">
      <c r="D8372" s="117"/>
    </row>
    <row r="8373" spans="4:4">
      <c r="D8373" s="117"/>
    </row>
    <row r="8374" spans="4:4">
      <c r="D8374" s="117"/>
    </row>
    <row r="8375" spans="4:4">
      <c r="D8375" s="117"/>
    </row>
    <row r="8376" spans="4:4">
      <c r="D8376" s="117"/>
    </row>
    <row r="8377" spans="4:4">
      <c r="D8377" s="117"/>
    </row>
    <row r="8378" spans="4:4">
      <c r="D8378" s="117"/>
    </row>
    <row r="8379" spans="4:4">
      <c r="D8379" s="117"/>
    </row>
    <row r="8380" spans="4:4">
      <c r="D8380" s="117"/>
    </row>
    <row r="8381" spans="4:4">
      <c r="D8381" s="117"/>
    </row>
    <row r="8382" spans="4:4">
      <c r="D8382" s="117"/>
    </row>
    <row r="8383" spans="4:4">
      <c r="D8383" s="117"/>
    </row>
    <row r="8384" spans="4:4">
      <c r="D8384" s="117"/>
    </row>
    <row r="8385" spans="4:4">
      <c r="D8385" s="117"/>
    </row>
    <row r="8386" spans="4:4">
      <c r="D8386" s="117"/>
    </row>
    <row r="8387" spans="4:4">
      <c r="D8387" s="117"/>
    </row>
    <row r="8388" spans="4:4">
      <c r="D8388" s="117"/>
    </row>
    <row r="8389" spans="4:4">
      <c r="D8389" s="117"/>
    </row>
    <row r="8390" spans="4:4">
      <c r="D8390" s="117"/>
    </row>
    <row r="8391" spans="4:4">
      <c r="D8391" s="117"/>
    </row>
    <row r="8392" spans="4:4">
      <c r="D8392" s="117"/>
    </row>
    <row r="8393" spans="4:4">
      <c r="D8393" s="117"/>
    </row>
    <row r="8394" spans="4:4">
      <c r="D8394" s="117"/>
    </row>
    <row r="8395" spans="4:4">
      <c r="D8395" s="117"/>
    </row>
    <row r="8396" spans="4:4">
      <c r="D8396" s="117"/>
    </row>
    <row r="8397" spans="4:4">
      <c r="D8397" s="117"/>
    </row>
    <row r="8398" spans="4:4">
      <c r="D8398" s="117"/>
    </row>
    <row r="8399" spans="4:4">
      <c r="D8399" s="117"/>
    </row>
    <row r="8400" spans="4:4">
      <c r="D8400" s="117"/>
    </row>
    <row r="8401" spans="4:4">
      <c r="D8401" s="117"/>
    </row>
    <row r="8402" spans="4:4">
      <c r="D8402" s="117"/>
    </row>
    <row r="8403" spans="4:4">
      <c r="D8403" s="117"/>
    </row>
    <row r="8404" spans="4:4">
      <c r="D8404" s="117"/>
    </row>
    <row r="8405" spans="4:4">
      <c r="D8405" s="117"/>
    </row>
    <row r="8406" spans="4:4">
      <c r="D8406" s="117"/>
    </row>
    <row r="8407" spans="4:4">
      <c r="D8407" s="117"/>
    </row>
    <row r="8408" spans="4:4">
      <c r="D8408" s="117"/>
    </row>
    <row r="8409" spans="4:4">
      <c r="D8409" s="117"/>
    </row>
    <row r="8410" spans="4:4">
      <c r="D8410" s="117"/>
    </row>
    <row r="8411" spans="4:4">
      <c r="D8411" s="117"/>
    </row>
    <row r="8412" spans="4:4">
      <c r="D8412" s="117"/>
    </row>
    <row r="8413" spans="4:4">
      <c r="D8413" s="117"/>
    </row>
    <row r="8414" spans="4:4">
      <c r="D8414" s="117"/>
    </row>
    <row r="8415" spans="4:4">
      <c r="D8415" s="117"/>
    </row>
    <row r="8416" spans="4:4">
      <c r="D8416" s="117"/>
    </row>
    <row r="8417" spans="4:4">
      <c r="D8417" s="117"/>
    </row>
    <row r="8418" spans="4:4">
      <c r="D8418" s="117"/>
    </row>
    <row r="8419" spans="4:4">
      <c r="D8419" s="117"/>
    </row>
    <row r="8420" spans="4:4">
      <c r="D8420" s="117"/>
    </row>
    <row r="8421" spans="4:4">
      <c r="D8421" s="117"/>
    </row>
    <row r="8422" spans="4:4">
      <c r="D8422" s="117"/>
    </row>
    <row r="8423" spans="4:4">
      <c r="D8423" s="117"/>
    </row>
    <row r="8424" spans="4:4">
      <c r="D8424" s="117"/>
    </row>
    <row r="8425" spans="4:4">
      <c r="D8425" s="117"/>
    </row>
    <row r="8426" spans="4:4">
      <c r="D8426" s="117"/>
    </row>
    <row r="8427" spans="4:4">
      <c r="D8427" s="117"/>
    </row>
    <row r="8428" spans="4:4">
      <c r="D8428" s="117"/>
    </row>
    <row r="8429" spans="4:4">
      <c r="D8429" s="117"/>
    </row>
    <row r="8430" spans="4:4">
      <c r="D8430" s="117"/>
    </row>
    <row r="8431" spans="4:4">
      <c r="D8431" s="117"/>
    </row>
    <row r="8432" spans="4:4">
      <c r="D8432" s="117"/>
    </row>
    <row r="8433" spans="4:4">
      <c r="D8433" s="117"/>
    </row>
    <row r="8434" spans="4:4">
      <c r="D8434" s="117"/>
    </row>
    <row r="8435" spans="4:4">
      <c r="D8435" s="117"/>
    </row>
    <row r="8436" spans="4:4">
      <c r="D8436" s="117"/>
    </row>
    <row r="8437" spans="4:4">
      <c r="D8437" s="117"/>
    </row>
    <row r="8438" spans="4:4">
      <c r="D8438" s="117"/>
    </row>
    <row r="8439" spans="4:4">
      <c r="D8439" s="117"/>
    </row>
    <row r="8440" spans="4:4">
      <c r="D8440" s="117"/>
    </row>
    <row r="8441" spans="4:4">
      <c r="D8441" s="117"/>
    </row>
    <row r="8442" spans="4:4">
      <c r="D8442" s="117"/>
    </row>
    <row r="8443" spans="4:4">
      <c r="D8443" s="117"/>
    </row>
    <row r="8444" spans="4:4">
      <c r="D8444" s="117"/>
    </row>
    <row r="8445" spans="4:4">
      <c r="D8445" s="117"/>
    </row>
    <row r="8446" spans="4:4">
      <c r="D8446" s="117"/>
    </row>
    <row r="8447" spans="4:4">
      <c r="D8447" s="117"/>
    </row>
    <row r="8448" spans="4:4">
      <c r="D8448" s="117"/>
    </row>
    <row r="8449" spans="4:4">
      <c r="D8449" s="117"/>
    </row>
    <row r="8450" spans="4:4">
      <c r="D8450" s="117"/>
    </row>
    <row r="8451" spans="4:4">
      <c r="D8451" s="117"/>
    </row>
    <row r="8452" spans="4:4">
      <c r="D8452" s="117"/>
    </row>
    <row r="8453" spans="4:4">
      <c r="D8453" s="117"/>
    </row>
    <row r="8454" spans="4:4">
      <c r="D8454" s="117"/>
    </row>
    <row r="8455" spans="4:4">
      <c r="D8455" s="117"/>
    </row>
    <row r="8456" spans="4:4">
      <c r="D8456" s="117"/>
    </row>
    <row r="8457" spans="4:4">
      <c r="D8457" s="117"/>
    </row>
    <row r="8458" spans="4:4">
      <c r="D8458" s="117"/>
    </row>
    <row r="8459" spans="4:4">
      <c r="D8459" s="117"/>
    </row>
    <row r="8460" spans="4:4">
      <c r="D8460" s="117"/>
    </row>
    <row r="8461" spans="4:4">
      <c r="D8461" s="117"/>
    </row>
    <row r="8462" spans="4:4">
      <c r="D8462" s="117"/>
    </row>
    <row r="8463" spans="4:4">
      <c r="D8463" s="117"/>
    </row>
    <row r="8464" spans="4:4">
      <c r="D8464" s="117"/>
    </row>
    <row r="8465" spans="4:4">
      <c r="D8465" s="117"/>
    </row>
    <row r="8466" spans="4:4">
      <c r="D8466" s="117"/>
    </row>
    <row r="8467" spans="4:4">
      <c r="D8467" s="117"/>
    </row>
    <row r="8468" spans="4:4">
      <c r="D8468" s="117"/>
    </row>
    <row r="8469" spans="4:4">
      <c r="D8469" s="117"/>
    </row>
    <row r="8470" spans="4:4">
      <c r="D8470" s="117"/>
    </row>
    <row r="8471" spans="4:4">
      <c r="D8471" s="117"/>
    </row>
    <row r="8472" spans="4:4">
      <c r="D8472" s="117"/>
    </row>
    <row r="8473" spans="4:4">
      <c r="D8473" s="117"/>
    </row>
    <row r="8474" spans="4:4">
      <c r="D8474" s="117"/>
    </row>
    <row r="8475" spans="4:4">
      <c r="D8475" s="117"/>
    </row>
    <row r="8476" spans="4:4">
      <c r="D8476" s="117"/>
    </row>
    <row r="8477" spans="4:4">
      <c r="D8477" s="117"/>
    </row>
    <row r="8478" spans="4:4">
      <c r="D8478" s="117"/>
    </row>
    <row r="8479" spans="4:4">
      <c r="D8479" s="117"/>
    </row>
    <row r="8480" spans="4:4">
      <c r="D8480" s="117"/>
    </row>
    <row r="8481" spans="4:4">
      <c r="D8481" s="117"/>
    </row>
    <row r="8482" spans="4:4">
      <c r="D8482" s="117"/>
    </row>
    <row r="8483" spans="4:4">
      <c r="D8483" s="117"/>
    </row>
    <row r="8484" spans="4:4">
      <c r="D8484" s="117"/>
    </row>
    <row r="8485" spans="4:4">
      <c r="D8485" s="117"/>
    </row>
    <row r="8486" spans="4:4">
      <c r="D8486" s="117"/>
    </row>
    <row r="8487" spans="4:4">
      <c r="D8487" s="117"/>
    </row>
    <row r="8488" spans="4:4">
      <c r="D8488" s="117"/>
    </row>
    <row r="8489" spans="4:4">
      <c r="D8489" s="117"/>
    </row>
    <row r="8490" spans="4:4">
      <c r="D8490" s="117"/>
    </row>
    <row r="8491" spans="4:4">
      <c r="D8491" s="117"/>
    </row>
    <row r="8492" spans="4:4">
      <c r="D8492" s="117"/>
    </row>
    <row r="8493" spans="4:4">
      <c r="D8493" s="117"/>
    </row>
    <row r="8494" spans="4:4">
      <c r="D8494" s="117"/>
    </row>
    <row r="8495" spans="4:4">
      <c r="D8495" s="117"/>
    </row>
    <row r="8496" spans="4:4">
      <c r="D8496" s="117"/>
    </row>
    <row r="8497" spans="4:4">
      <c r="D8497" s="117"/>
    </row>
    <row r="8498" spans="4:4">
      <c r="D8498" s="117"/>
    </row>
    <row r="8499" spans="4:4">
      <c r="D8499" s="117"/>
    </row>
    <row r="8500" spans="4:4">
      <c r="D8500" s="117"/>
    </row>
    <row r="8501" spans="4:4">
      <c r="D8501" s="117"/>
    </row>
    <row r="8502" spans="4:4">
      <c r="D8502" s="117"/>
    </row>
    <row r="8503" spans="4:4">
      <c r="D8503" s="117"/>
    </row>
    <row r="8504" spans="4:4">
      <c r="D8504" s="117"/>
    </row>
    <row r="8505" spans="4:4">
      <c r="D8505" s="117"/>
    </row>
    <row r="8506" spans="4:4">
      <c r="D8506" s="117"/>
    </row>
    <row r="8507" spans="4:4">
      <c r="D8507" s="117"/>
    </row>
    <row r="8508" spans="4:4">
      <c r="D8508" s="117"/>
    </row>
    <row r="8509" spans="4:4">
      <c r="D8509" s="117"/>
    </row>
    <row r="8510" spans="4:4">
      <c r="D8510" s="117"/>
    </row>
    <row r="8511" spans="4:4">
      <c r="D8511" s="117"/>
    </row>
    <row r="8512" spans="4:4">
      <c r="D8512" s="117"/>
    </row>
    <row r="8513" spans="4:4">
      <c r="D8513" s="117"/>
    </row>
    <row r="8514" spans="4:4">
      <c r="D8514" s="117"/>
    </row>
    <row r="8515" spans="4:4">
      <c r="D8515" s="117"/>
    </row>
    <row r="8516" spans="4:4">
      <c r="D8516" s="117"/>
    </row>
    <row r="8517" spans="4:4">
      <c r="D8517" s="117"/>
    </row>
    <row r="8518" spans="4:4">
      <c r="D8518" s="117"/>
    </row>
    <row r="8519" spans="4:4">
      <c r="D8519" s="117"/>
    </row>
    <row r="8520" spans="4:4">
      <c r="D8520" s="117"/>
    </row>
    <row r="8521" spans="4:4">
      <c r="D8521" s="117"/>
    </row>
    <row r="8522" spans="4:4">
      <c r="D8522" s="117"/>
    </row>
    <row r="8523" spans="4:4">
      <c r="D8523" s="117"/>
    </row>
    <row r="8524" spans="4:4">
      <c r="D8524" s="117"/>
    </row>
    <row r="8525" spans="4:4">
      <c r="D8525" s="117"/>
    </row>
    <row r="8526" spans="4:4">
      <c r="D8526" s="117"/>
    </row>
    <row r="8527" spans="4:4">
      <c r="D8527" s="117"/>
    </row>
    <row r="8528" spans="4:4">
      <c r="D8528" s="117"/>
    </row>
    <row r="8529" spans="4:4">
      <c r="D8529" s="117"/>
    </row>
    <row r="8530" spans="4:4">
      <c r="D8530" s="117"/>
    </row>
    <row r="8531" spans="4:4">
      <c r="D8531" s="117"/>
    </row>
    <row r="8532" spans="4:4">
      <c r="D8532" s="117"/>
    </row>
    <row r="8533" spans="4:4">
      <c r="D8533" s="117"/>
    </row>
    <row r="8534" spans="4:4">
      <c r="D8534" s="117"/>
    </row>
    <row r="8535" spans="4:4">
      <c r="D8535" s="117"/>
    </row>
    <row r="8536" spans="4:4">
      <c r="D8536" s="117"/>
    </row>
    <row r="8537" spans="4:4">
      <c r="D8537" s="117"/>
    </row>
    <row r="8538" spans="4:4">
      <c r="D8538" s="117"/>
    </row>
    <row r="8539" spans="4:4">
      <c r="D8539" s="117"/>
    </row>
    <row r="8540" spans="4:4">
      <c r="D8540" s="117"/>
    </row>
    <row r="8541" spans="4:4">
      <c r="D8541" s="117"/>
    </row>
    <row r="8542" spans="4:4">
      <c r="D8542" s="117"/>
    </row>
    <row r="8543" spans="4:4">
      <c r="D8543" s="117"/>
    </row>
    <row r="8544" spans="4:4">
      <c r="D8544" s="117"/>
    </row>
    <row r="8545" spans="4:4">
      <c r="D8545" s="117"/>
    </row>
    <row r="8546" spans="4:4">
      <c r="D8546" s="117"/>
    </row>
    <row r="8547" spans="4:4">
      <c r="D8547" s="117"/>
    </row>
    <row r="8548" spans="4:4">
      <c r="D8548" s="117"/>
    </row>
    <row r="8549" spans="4:4">
      <c r="D8549" s="117"/>
    </row>
    <row r="8550" spans="4:4">
      <c r="D8550" s="117"/>
    </row>
    <row r="8551" spans="4:4">
      <c r="D8551" s="117"/>
    </row>
    <row r="8552" spans="4:4">
      <c r="D8552" s="117"/>
    </row>
    <row r="8553" spans="4:4">
      <c r="D8553" s="117"/>
    </row>
    <row r="8554" spans="4:4">
      <c r="D8554" s="117"/>
    </row>
    <row r="8555" spans="4:4">
      <c r="D8555" s="117"/>
    </row>
    <row r="8556" spans="4:4">
      <c r="D8556" s="117"/>
    </row>
    <row r="8557" spans="4:4">
      <c r="D8557" s="117"/>
    </row>
    <row r="8558" spans="4:4">
      <c r="D8558" s="117"/>
    </row>
    <row r="8559" spans="4:4">
      <c r="D8559" s="117"/>
    </row>
    <row r="8560" spans="4:4">
      <c r="D8560" s="117"/>
    </row>
    <row r="8561" spans="4:4">
      <c r="D8561" s="117"/>
    </row>
    <row r="8562" spans="4:4">
      <c r="D8562" s="117"/>
    </row>
    <row r="8563" spans="4:4">
      <c r="D8563" s="117"/>
    </row>
    <row r="8564" spans="4:4">
      <c r="D8564" s="117"/>
    </row>
    <row r="8565" spans="4:4">
      <c r="D8565" s="117"/>
    </row>
    <row r="8566" spans="4:4">
      <c r="D8566" s="117"/>
    </row>
    <row r="8567" spans="4:4">
      <c r="D8567" s="117"/>
    </row>
    <row r="8568" spans="4:4">
      <c r="D8568" s="117"/>
    </row>
    <row r="8569" spans="4:4">
      <c r="D8569" s="117"/>
    </row>
    <row r="8570" spans="4:4">
      <c r="D8570" s="117"/>
    </row>
    <row r="8571" spans="4:4">
      <c r="D8571" s="117"/>
    </row>
    <row r="8572" spans="4:4">
      <c r="D8572" s="117"/>
    </row>
    <row r="8573" spans="4:4">
      <c r="D8573" s="117"/>
    </row>
    <row r="8574" spans="4:4">
      <c r="D8574" s="117"/>
    </row>
    <row r="8575" spans="4:4">
      <c r="D8575" s="117"/>
    </row>
    <row r="8576" spans="4:4">
      <c r="D8576" s="117"/>
    </row>
    <row r="8577" spans="4:4">
      <c r="D8577" s="117"/>
    </row>
    <row r="8578" spans="4:4">
      <c r="D8578" s="117"/>
    </row>
    <row r="8579" spans="4:4">
      <c r="D8579" s="117"/>
    </row>
    <row r="8580" spans="4:4">
      <c r="D8580" s="117"/>
    </row>
    <row r="8581" spans="4:4">
      <c r="D8581" s="117"/>
    </row>
    <row r="8582" spans="4:4">
      <c r="D8582" s="117"/>
    </row>
    <row r="8583" spans="4:4">
      <c r="D8583" s="117"/>
    </row>
    <row r="8584" spans="4:4">
      <c r="D8584" s="117"/>
    </row>
    <row r="8585" spans="4:4">
      <c r="D8585" s="117"/>
    </row>
    <row r="8586" spans="4:4">
      <c r="D8586" s="117"/>
    </row>
    <row r="8587" spans="4:4">
      <c r="D8587" s="117"/>
    </row>
    <row r="8588" spans="4:4">
      <c r="D8588" s="117"/>
    </row>
    <row r="8589" spans="4:4">
      <c r="D8589" s="117"/>
    </row>
    <row r="8590" spans="4:4">
      <c r="D8590" s="117"/>
    </row>
    <row r="8591" spans="4:4">
      <c r="D8591" s="117"/>
    </row>
    <row r="8592" spans="4:4">
      <c r="D8592" s="117"/>
    </row>
    <row r="8593" spans="4:4">
      <c r="D8593" s="117"/>
    </row>
    <row r="8594" spans="4:4">
      <c r="D8594" s="117"/>
    </row>
    <row r="8595" spans="4:4">
      <c r="D8595" s="117"/>
    </row>
    <row r="8596" spans="4:4">
      <c r="D8596" s="117"/>
    </row>
    <row r="8597" spans="4:4">
      <c r="D8597" s="117"/>
    </row>
    <row r="8598" spans="4:4">
      <c r="D8598" s="117"/>
    </row>
    <row r="8599" spans="4:4">
      <c r="D8599" s="117"/>
    </row>
    <row r="8600" spans="4:4">
      <c r="D8600" s="117"/>
    </row>
    <row r="8601" spans="4:4">
      <c r="D8601" s="117"/>
    </row>
    <row r="8602" spans="4:4">
      <c r="D8602" s="117"/>
    </row>
    <row r="8603" spans="4:4">
      <c r="D8603" s="117"/>
    </row>
    <row r="8604" spans="4:4">
      <c r="D8604" s="117"/>
    </row>
    <row r="8605" spans="4:4">
      <c r="D8605" s="117"/>
    </row>
    <row r="8606" spans="4:4">
      <c r="D8606" s="117"/>
    </row>
    <row r="8607" spans="4:4">
      <c r="D8607" s="117"/>
    </row>
    <row r="8608" spans="4:4">
      <c r="D8608" s="117"/>
    </row>
    <row r="8609" spans="4:4">
      <c r="D8609" s="117"/>
    </row>
    <row r="8610" spans="4:4">
      <c r="D8610" s="117"/>
    </row>
    <row r="8611" spans="4:4">
      <c r="D8611" s="117"/>
    </row>
    <row r="8612" spans="4:4">
      <c r="D8612" s="117"/>
    </row>
    <row r="8613" spans="4:4">
      <c r="D8613" s="117"/>
    </row>
    <row r="8614" spans="4:4">
      <c r="D8614" s="117"/>
    </row>
    <row r="8615" spans="4:4">
      <c r="D8615" s="117"/>
    </row>
    <row r="8616" spans="4:4">
      <c r="D8616" s="117"/>
    </row>
    <row r="8617" spans="4:4">
      <c r="D8617" s="117"/>
    </row>
    <row r="8618" spans="4:4">
      <c r="D8618" s="117"/>
    </row>
    <row r="8619" spans="4:4">
      <c r="D8619" s="117"/>
    </row>
    <row r="8620" spans="4:4">
      <c r="D8620" s="117"/>
    </row>
    <row r="8621" spans="4:4">
      <c r="D8621" s="117"/>
    </row>
    <row r="8622" spans="4:4">
      <c r="D8622" s="117"/>
    </row>
    <row r="8623" spans="4:4">
      <c r="D8623" s="117"/>
    </row>
    <row r="8624" spans="4:4">
      <c r="D8624" s="117"/>
    </row>
    <row r="8625" spans="4:4">
      <c r="D8625" s="117"/>
    </row>
    <row r="8626" spans="4:4">
      <c r="D8626" s="117"/>
    </row>
    <row r="8627" spans="4:4">
      <c r="D8627" s="117"/>
    </row>
    <row r="8628" spans="4:4">
      <c r="D8628" s="117"/>
    </row>
    <row r="8629" spans="4:4">
      <c r="D8629" s="117"/>
    </row>
    <row r="8630" spans="4:4">
      <c r="D8630" s="117"/>
    </row>
    <row r="8631" spans="4:4">
      <c r="D8631" s="117"/>
    </row>
    <row r="8632" spans="4:4">
      <c r="D8632" s="117"/>
    </row>
    <row r="8633" spans="4:4">
      <c r="D8633" s="117"/>
    </row>
    <row r="8634" spans="4:4">
      <c r="D8634" s="117"/>
    </row>
    <row r="8635" spans="4:4">
      <c r="D8635" s="117"/>
    </row>
    <row r="8636" spans="4:4">
      <c r="D8636" s="117"/>
    </row>
    <row r="8637" spans="4:4">
      <c r="D8637" s="117"/>
    </row>
    <row r="8638" spans="4:4">
      <c r="D8638" s="117"/>
    </row>
    <row r="8639" spans="4:4">
      <c r="D8639" s="117"/>
    </row>
    <row r="8640" spans="4:4">
      <c r="D8640" s="117"/>
    </row>
    <row r="8641" spans="4:4">
      <c r="D8641" s="117"/>
    </row>
    <row r="8642" spans="4:4">
      <c r="D8642" s="117"/>
    </row>
    <row r="8643" spans="4:4">
      <c r="D8643" s="117"/>
    </row>
    <row r="8644" spans="4:4">
      <c r="D8644" s="117"/>
    </row>
    <row r="8645" spans="4:4">
      <c r="D8645" s="117"/>
    </row>
    <row r="8646" spans="4:4">
      <c r="D8646" s="117"/>
    </row>
    <row r="8647" spans="4:4">
      <c r="D8647" s="117"/>
    </row>
    <row r="8648" spans="4:4">
      <c r="D8648" s="117"/>
    </row>
    <row r="8649" spans="4:4">
      <c r="D8649" s="117"/>
    </row>
    <row r="8650" spans="4:4">
      <c r="D8650" s="117"/>
    </row>
    <row r="8651" spans="4:4">
      <c r="D8651" s="117"/>
    </row>
    <row r="8652" spans="4:4">
      <c r="D8652" s="117"/>
    </row>
    <row r="8653" spans="4:4">
      <c r="D8653" s="117"/>
    </row>
    <row r="8654" spans="4:4">
      <c r="D8654" s="117"/>
    </row>
    <row r="8655" spans="4:4">
      <c r="D8655" s="117"/>
    </row>
    <row r="8656" spans="4:4">
      <c r="D8656" s="117"/>
    </row>
    <row r="8657" spans="4:4">
      <c r="D8657" s="117"/>
    </row>
    <row r="8658" spans="4:4">
      <c r="D8658" s="117"/>
    </row>
    <row r="8659" spans="4:4">
      <c r="D8659" s="117"/>
    </row>
    <row r="8660" spans="4:4">
      <c r="D8660" s="117"/>
    </row>
    <row r="8661" spans="4:4">
      <c r="D8661" s="117"/>
    </row>
    <row r="8662" spans="4:4">
      <c r="D8662" s="117"/>
    </row>
    <row r="8663" spans="4:4">
      <c r="D8663" s="117"/>
    </row>
    <row r="8664" spans="4:4">
      <c r="D8664" s="117"/>
    </row>
    <row r="8665" spans="4:4">
      <c r="D8665" s="117"/>
    </row>
    <row r="8666" spans="4:4">
      <c r="D8666" s="117"/>
    </row>
    <row r="8667" spans="4:4">
      <c r="D8667" s="117"/>
    </row>
    <row r="8668" spans="4:4">
      <c r="D8668" s="117"/>
    </row>
    <row r="8669" spans="4:4">
      <c r="D8669" s="117"/>
    </row>
    <row r="8670" spans="4:4">
      <c r="D8670" s="117"/>
    </row>
    <row r="8671" spans="4:4">
      <c r="D8671" s="117"/>
    </row>
    <row r="8672" spans="4:4">
      <c r="D8672" s="117"/>
    </row>
    <row r="8673" spans="4:4">
      <c r="D8673" s="117"/>
    </row>
    <row r="8674" spans="4:4">
      <c r="D8674" s="117"/>
    </row>
    <row r="8675" spans="4:4">
      <c r="D8675" s="117"/>
    </row>
    <row r="8676" spans="4:4">
      <c r="D8676" s="117"/>
    </row>
    <row r="8677" spans="4:4">
      <c r="D8677" s="117"/>
    </row>
    <row r="8678" spans="4:4">
      <c r="D8678" s="117"/>
    </row>
    <row r="8679" spans="4:4">
      <c r="D8679" s="117"/>
    </row>
    <row r="8680" spans="4:4">
      <c r="D8680" s="117"/>
    </row>
    <row r="8681" spans="4:4">
      <c r="D8681" s="117"/>
    </row>
    <row r="8682" spans="4:4">
      <c r="D8682" s="117"/>
    </row>
    <row r="8683" spans="4:4">
      <c r="D8683" s="117"/>
    </row>
    <row r="8684" spans="4:4">
      <c r="D8684" s="117"/>
    </row>
    <row r="8685" spans="4:4">
      <c r="D8685" s="117"/>
    </row>
    <row r="8686" spans="4:4">
      <c r="D8686" s="117"/>
    </row>
    <row r="8687" spans="4:4">
      <c r="D8687" s="117"/>
    </row>
    <row r="8688" spans="4:4">
      <c r="D8688" s="117"/>
    </row>
    <row r="8689" spans="4:4">
      <c r="D8689" s="117"/>
    </row>
    <row r="8690" spans="4:4">
      <c r="D8690" s="117"/>
    </row>
    <row r="8691" spans="4:4">
      <c r="D8691" s="117"/>
    </row>
    <row r="8692" spans="4:4">
      <c r="D8692" s="117"/>
    </row>
    <row r="8693" spans="4:4">
      <c r="D8693" s="117"/>
    </row>
    <row r="8694" spans="4:4">
      <c r="D8694" s="117"/>
    </row>
    <row r="8695" spans="4:4">
      <c r="D8695" s="117"/>
    </row>
    <row r="8696" spans="4:4">
      <c r="D8696" s="117"/>
    </row>
    <row r="8697" spans="4:4">
      <c r="D8697" s="117"/>
    </row>
    <row r="8698" spans="4:4">
      <c r="D8698" s="117"/>
    </row>
    <row r="8699" spans="4:4">
      <c r="D8699" s="117"/>
    </row>
    <row r="8700" spans="4:4">
      <c r="D8700" s="117"/>
    </row>
    <row r="8701" spans="4:4">
      <c r="D8701" s="117"/>
    </row>
    <row r="8702" spans="4:4">
      <c r="D8702" s="117"/>
    </row>
    <row r="8703" spans="4:4">
      <c r="D8703" s="117"/>
    </row>
    <row r="8704" spans="4:4">
      <c r="D8704" s="117"/>
    </row>
    <row r="8705" spans="4:4">
      <c r="D8705" s="117"/>
    </row>
    <row r="8706" spans="4:4">
      <c r="D8706" s="117"/>
    </row>
    <row r="8707" spans="4:4">
      <c r="D8707" s="117"/>
    </row>
    <row r="8708" spans="4:4">
      <c r="D8708" s="117"/>
    </row>
    <row r="8709" spans="4:4">
      <c r="D8709" s="117"/>
    </row>
    <row r="8710" spans="4:4">
      <c r="D8710" s="117"/>
    </row>
    <row r="8711" spans="4:4">
      <c r="D8711" s="117"/>
    </row>
    <row r="8712" spans="4:4">
      <c r="D8712" s="117"/>
    </row>
    <row r="8713" spans="4:4">
      <c r="D8713" s="117"/>
    </row>
    <row r="8714" spans="4:4">
      <c r="D8714" s="117"/>
    </row>
    <row r="8715" spans="4:4">
      <c r="D8715" s="117"/>
    </row>
    <row r="8716" spans="4:4">
      <c r="D8716" s="117"/>
    </row>
    <row r="8717" spans="4:4">
      <c r="D8717" s="117"/>
    </row>
    <row r="8718" spans="4:4">
      <c r="D8718" s="117"/>
    </row>
    <row r="8719" spans="4:4">
      <c r="D8719" s="117"/>
    </row>
    <row r="8720" spans="4:4">
      <c r="D8720" s="117"/>
    </row>
    <row r="8721" spans="4:4">
      <c r="D8721" s="117"/>
    </row>
    <row r="8722" spans="4:4">
      <c r="D8722" s="117"/>
    </row>
    <row r="8723" spans="4:4">
      <c r="D8723" s="117"/>
    </row>
    <row r="8724" spans="4:4">
      <c r="D8724" s="117"/>
    </row>
    <row r="8725" spans="4:4">
      <c r="D8725" s="117"/>
    </row>
    <row r="8726" spans="4:4">
      <c r="D8726" s="117"/>
    </row>
    <row r="8727" spans="4:4">
      <c r="D8727" s="117"/>
    </row>
    <row r="8728" spans="4:4">
      <c r="D8728" s="117"/>
    </row>
    <row r="8729" spans="4:4">
      <c r="D8729" s="117"/>
    </row>
    <row r="8730" spans="4:4">
      <c r="D8730" s="117"/>
    </row>
    <row r="8731" spans="4:4">
      <c r="D8731" s="117"/>
    </row>
    <row r="8732" spans="4:4">
      <c r="D8732" s="117"/>
    </row>
    <row r="8733" spans="4:4">
      <c r="D8733" s="117"/>
    </row>
    <row r="8734" spans="4:4">
      <c r="D8734" s="117"/>
    </row>
    <row r="8735" spans="4:4">
      <c r="D8735" s="117"/>
    </row>
    <row r="8736" spans="4:4">
      <c r="D8736" s="117"/>
    </row>
    <row r="8737" spans="4:4">
      <c r="D8737" s="117"/>
    </row>
    <row r="8738" spans="4:4">
      <c r="D8738" s="117"/>
    </row>
    <row r="8739" spans="4:4">
      <c r="D8739" s="117"/>
    </row>
    <row r="8740" spans="4:4">
      <c r="D8740" s="117"/>
    </row>
    <row r="8741" spans="4:4">
      <c r="D8741" s="117"/>
    </row>
    <row r="8742" spans="4:4">
      <c r="D8742" s="117"/>
    </row>
    <row r="8743" spans="4:4">
      <c r="D8743" s="117"/>
    </row>
    <row r="8744" spans="4:4">
      <c r="D8744" s="117"/>
    </row>
    <row r="8745" spans="4:4">
      <c r="D8745" s="117"/>
    </row>
    <row r="8746" spans="4:4">
      <c r="D8746" s="117"/>
    </row>
    <row r="8747" spans="4:4">
      <c r="D8747" s="117"/>
    </row>
    <row r="8748" spans="4:4">
      <c r="D8748" s="117"/>
    </row>
    <row r="8749" spans="4:4">
      <c r="D8749" s="117"/>
    </row>
    <row r="8750" spans="4:4">
      <c r="D8750" s="117"/>
    </row>
    <row r="8751" spans="4:4">
      <c r="D8751" s="117"/>
    </row>
    <row r="8752" spans="4:4">
      <c r="D8752" s="117"/>
    </row>
    <row r="8753" spans="4:4">
      <c r="D8753" s="117"/>
    </row>
    <row r="8754" spans="4:4">
      <c r="D8754" s="117"/>
    </row>
    <row r="8755" spans="4:4">
      <c r="D8755" s="117"/>
    </row>
    <row r="8756" spans="4:4">
      <c r="D8756" s="117"/>
    </row>
    <row r="8757" spans="4:4">
      <c r="D8757" s="117"/>
    </row>
    <row r="8758" spans="4:4">
      <c r="D8758" s="117"/>
    </row>
    <row r="8759" spans="4:4">
      <c r="D8759" s="117"/>
    </row>
    <row r="8760" spans="4:4">
      <c r="D8760" s="117"/>
    </row>
    <row r="8761" spans="4:4">
      <c r="D8761" s="117"/>
    </row>
    <row r="8762" spans="4:4">
      <c r="D8762" s="117"/>
    </row>
    <row r="8763" spans="4:4">
      <c r="D8763" s="117"/>
    </row>
    <row r="8764" spans="4:4">
      <c r="D8764" s="117"/>
    </row>
    <row r="8765" spans="4:4">
      <c r="D8765" s="117"/>
    </row>
    <row r="8766" spans="4:4">
      <c r="D8766" s="117"/>
    </row>
    <row r="8767" spans="4:4">
      <c r="D8767" s="117"/>
    </row>
    <row r="8768" spans="4:4">
      <c r="D8768" s="117"/>
    </row>
    <row r="8769" spans="4:4">
      <c r="D8769" s="117"/>
    </row>
    <row r="8770" spans="4:4">
      <c r="D8770" s="117"/>
    </row>
    <row r="8771" spans="4:4">
      <c r="D8771" s="117"/>
    </row>
    <row r="8772" spans="4:4">
      <c r="D8772" s="117"/>
    </row>
    <row r="8773" spans="4:4">
      <c r="D8773" s="117"/>
    </row>
    <row r="8774" spans="4:4">
      <c r="D8774" s="117"/>
    </row>
    <row r="8775" spans="4:4">
      <c r="D8775" s="117"/>
    </row>
    <row r="8776" spans="4:4">
      <c r="D8776" s="117"/>
    </row>
    <row r="8777" spans="4:4">
      <c r="D8777" s="117"/>
    </row>
    <row r="8778" spans="4:4">
      <c r="D8778" s="117"/>
    </row>
    <row r="8779" spans="4:4">
      <c r="D8779" s="117"/>
    </row>
    <row r="8780" spans="4:4">
      <c r="D8780" s="117"/>
    </row>
    <row r="8781" spans="4:4">
      <c r="D8781" s="117"/>
    </row>
    <row r="8782" spans="4:4">
      <c r="D8782" s="117"/>
    </row>
    <row r="8783" spans="4:4">
      <c r="D8783" s="117"/>
    </row>
    <row r="8784" spans="4:4">
      <c r="D8784" s="117"/>
    </row>
    <row r="8785" spans="4:4">
      <c r="D8785" s="117"/>
    </row>
    <row r="8786" spans="4:4">
      <c r="D8786" s="117"/>
    </row>
    <row r="8787" spans="4:4">
      <c r="D8787" s="117"/>
    </row>
    <row r="8788" spans="4:4">
      <c r="D8788" s="117"/>
    </row>
    <row r="8789" spans="4:4">
      <c r="D8789" s="117"/>
    </row>
    <row r="8790" spans="4:4">
      <c r="D8790" s="117"/>
    </row>
    <row r="8791" spans="4:4">
      <c r="D8791" s="117"/>
    </row>
    <row r="8792" spans="4:4">
      <c r="D8792" s="117"/>
    </row>
    <row r="8793" spans="4:4">
      <c r="D8793" s="117"/>
    </row>
    <row r="8794" spans="4:4">
      <c r="D8794" s="117"/>
    </row>
    <row r="8795" spans="4:4">
      <c r="D8795" s="117"/>
    </row>
    <row r="8796" spans="4:4">
      <c r="D8796" s="117"/>
    </row>
    <row r="8797" spans="4:4">
      <c r="D8797" s="117"/>
    </row>
    <row r="8798" spans="4:4">
      <c r="D8798" s="117"/>
    </row>
    <row r="8799" spans="4:4">
      <c r="D8799" s="117"/>
    </row>
    <row r="8800" spans="4:4">
      <c r="D8800" s="117"/>
    </row>
    <row r="8801" spans="4:4">
      <c r="D8801" s="117"/>
    </row>
    <row r="8802" spans="4:4">
      <c r="D8802" s="117"/>
    </row>
    <row r="8803" spans="4:4">
      <c r="D8803" s="117"/>
    </row>
    <row r="8804" spans="4:4">
      <c r="D8804" s="117"/>
    </row>
    <row r="8805" spans="4:4">
      <c r="D8805" s="117"/>
    </row>
    <row r="8806" spans="4:4">
      <c r="D8806" s="117"/>
    </row>
    <row r="8807" spans="4:4">
      <c r="D8807" s="117"/>
    </row>
    <row r="8808" spans="4:4">
      <c r="D8808" s="117"/>
    </row>
    <row r="8809" spans="4:4">
      <c r="D8809" s="117"/>
    </row>
    <row r="8810" spans="4:4">
      <c r="D8810" s="117"/>
    </row>
    <row r="8811" spans="4:4">
      <c r="D8811" s="117"/>
    </row>
    <row r="8812" spans="4:4">
      <c r="D8812" s="117"/>
    </row>
    <row r="8813" spans="4:4">
      <c r="D8813" s="117"/>
    </row>
    <row r="8814" spans="4:4">
      <c r="D8814" s="117"/>
    </row>
    <row r="8815" spans="4:4">
      <c r="D8815" s="117"/>
    </row>
    <row r="8816" spans="4:4">
      <c r="D8816" s="117"/>
    </row>
    <row r="8817" spans="4:4">
      <c r="D8817" s="117"/>
    </row>
    <row r="8818" spans="4:4">
      <c r="D8818" s="117"/>
    </row>
    <row r="8819" spans="4:4">
      <c r="D8819" s="117"/>
    </row>
    <row r="8820" spans="4:4">
      <c r="D8820" s="117"/>
    </row>
    <row r="8821" spans="4:4">
      <c r="D8821" s="117"/>
    </row>
    <row r="8822" spans="4:4">
      <c r="D8822" s="117"/>
    </row>
    <row r="8823" spans="4:4">
      <c r="D8823" s="117"/>
    </row>
    <row r="8824" spans="4:4">
      <c r="D8824" s="117"/>
    </row>
    <row r="8825" spans="4:4">
      <c r="D8825" s="117"/>
    </row>
    <row r="8826" spans="4:4">
      <c r="D8826" s="117"/>
    </row>
    <row r="8827" spans="4:4">
      <c r="D8827" s="117"/>
    </row>
    <row r="8828" spans="4:4">
      <c r="D8828" s="117"/>
    </row>
    <row r="8829" spans="4:4">
      <c r="D8829" s="117"/>
    </row>
    <row r="8830" spans="4:4">
      <c r="D8830" s="117"/>
    </row>
    <row r="8831" spans="4:4">
      <c r="D8831" s="117"/>
    </row>
    <row r="8832" spans="4:4">
      <c r="D8832" s="117"/>
    </row>
    <row r="8833" spans="4:4">
      <c r="D8833" s="117"/>
    </row>
    <row r="8834" spans="4:4">
      <c r="D8834" s="117"/>
    </row>
    <row r="8835" spans="4:4">
      <c r="D8835" s="117"/>
    </row>
    <row r="8836" spans="4:4">
      <c r="D8836" s="117"/>
    </row>
    <row r="8837" spans="4:4">
      <c r="D8837" s="117"/>
    </row>
    <row r="8838" spans="4:4">
      <c r="D8838" s="117"/>
    </row>
    <row r="8839" spans="4:4">
      <c r="D8839" s="117"/>
    </row>
    <row r="8840" spans="4:4">
      <c r="D8840" s="117"/>
    </row>
    <row r="8841" spans="4:4">
      <c r="D8841" s="117"/>
    </row>
    <row r="8842" spans="4:4">
      <c r="D8842" s="117"/>
    </row>
    <row r="8843" spans="4:4">
      <c r="D8843" s="117"/>
    </row>
    <row r="8844" spans="4:4">
      <c r="D8844" s="117"/>
    </row>
    <row r="8845" spans="4:4">
      <c r="D8845" s="117"/>
    </row>
    <row r="8846" spans="4:4">
      <c r="D8846" s="117"/>
    </row>
    <row r="8847" spans="4:4">
      <c r="D8847" s="117"/>
    </row>
    <row r="8848" spans="4:4">
      <c r="D8848" s="117"/>
    </row>
    <row r="8849" spans="4:4">
      <c r="D8849" s="117"/>
    </row>
    <row r="8850" spans="4:4">
      <c r="D8850" s="117"/>
    </row>
    <row r="8851" spans="4:4">
      <c r="D8851" s="117"/>
    </row>
    <row r="8852" spans="4:4">
      <c r="D8852" s="117"/>
    </row>
    <row r="8853" spans="4:4">
      <c r="D8853" s="117"/>
    </row>
    <row r="8854" spans="4:4">
      <c r="D8854" s="117"/>
    </row>
    <row r="8855" spans="4:4">
      <c r="D8855" s="117"/>
    </row>
    <row r="8856" spans="4:4">
      <c r="D8856" s="117"/>
    </row>
    <row r="8857" spans="4:4">
      <c r="D8857" s="117"/>
    </row>
    <row r="8858" spans="4:4">
      <c r="D8858" s="117"/>
    </row>
    <row r="8859" spans="4:4">
      <c r="D8859" s="117"/>
    </row>
    <row r="8860" spans="4:4">
      <c r="D8860" s="117"/>
    </row>
    <row r="8861" spans="4:4">
      <c r="D8861" s="117"/>
    </row>
    <row r="8862" spans="4:4">
      <c r="D8862" s="117"/>
    </row>
    <row r="8863" spans="4:4">
      <c r="D8863" s="117"/>
    </row>
    <row r="8864" spans="4:4">
      <c r="D8864" s="117"/>
    </row>
    <row r="8865" spans="4:4">
      <c r="D8865" s="117"/>
    </row>
    <row r="8866" spans="4:4">
      <c r="D8866" s="117"/>
    </row>
    <row r="8867" spans="4:4">
      <c r="D8867" s="117"/>
    </row>
    <row r="8868" spans="4:4">
      <c r="D8868" s="117"/>
    </row>
    <row r="8869" spans="4:4">
      <c r="D8869" s="117"/>
    </row>
    <row r="8870" spans="4:4">
      <c r="D8870" s="117"/>
    </row>
    <row r="8871" spans="4:4">
      <c r="D8871" s="117"/>
    </row>
    <row r="8872" spans="4:4">
      <c r="D8872" s="117"/>
    </row>
    <row r="8873" spans="4:4">
      <c r="D8873" s="117"/>
    </row>
    <row r="8874" spans="4:4">
      <c r="D8874" s="117"/>
    </row>
    <row r="8875" spans="4:4">
      <c r="D8875" s="117"/>
    </row>
    <row r="8876" spans="4:4">
      <c r="D8876" s="117"/>
    </row>
    <row r="8877" spans="4:4">
      <c r="D8877" s="117"/>
    </row>
    <row r="8878" spans="4:4">
      <c r="D8878" s="117"/>
    </row>
    <row r="8879" spans="4:4">
      <c r="D8879" s="117"/>
    </row>
    <row r="8880" spans="4:4">
      <c r="D8880" s="117"/>
    </row>
    <row r="8881" spans="4:4">
      <c r="D8881" s="117"/>
    </row>
    <row r="8882" spans="4:4">
      <c r="D8882" s="117"/>
    </row>
    <row r="8883" spans="4:4">
      <c r="D8883" s="117"/>
    </row>
    <row r="8884" spans="4:4">
      <c r="D8884" s="117"/>
    </row>
    <row r="8885" spans="4:4">
      <c r="D8885" s="117"/>
    </row>
    <row r="8886" spans="4:4">
      <c r="D8886" s="117"/>
    </row>
    <row r="8887" spans="4:4">
      <c r="D8887" s="117"/>
    </row>
    <row r="8888" spans="4:4">
      <c r="D8888" s="117"/>
    </row>
    <row r="8889" spans="4:4">
      <c r="D8889" s="117"/>
    </row>
    <row r="8890" spans="4:4">
      <c r="D8890" s="117"/>
    </row>
    <row r="8891" spans="4:4">
      <c r="D8891" s="117"/>
    </row>
    <row r="8892" spans="4:4">
      <c r="D8892" s="117"/>
    </row>
    <row r="8893" spans="4:4">
      <c r="D8893" s="117"/>
    </row>
    <row r="8894" spans="4:4">
      <c r="D8894" s="117"/>
    </row>
    <row r="8895" spans="4:4">
      <c r="D8895" s="117"/>
    </row>
    <row r="8896" spans="4:4">
      <c r="D8896" s="117"/>
    </row>
    <row r="8897" spans="4:4">
      <c r="D8897" s="117"/>
    </row>
    <row r="8898" spans="4:4">
      <c r="D8898" s="117"/>
    </row>
    <row r="8899" spans="4:4">
      <c r="D8899" s="117"/>
    </row>
    <row r="8900" spans="4:4">
      <c r="D8900" s="117"/>
    </row>
    <row r="8901" spans="4:4">
      <c r="D8901" s="117"/>
    </row>
    <row r="8902" spans="4:4">
      <c r="D8902" s="117"/>
    </row>
    <row r="8903" spans="4:4">
      <c r="D8903" s="117"/>
    </row>
    <row r="8904" spans="4:4">
      <c r="D8904" s="117"/>
    </row>
    <row r="8905" spans="4:4">
      <c r="D8905" s="117"/>
    </row>
    <row r="8906" spans="4:4">
      <c r="D8906" s="117"/>
    </row>
    <row r="8907" spans="4:4">
      <c r="D8907" s="117"/>
    </row>
    <row r="8908" spans="4:4">
      <c r="D8908" s="117"/>
    </row>
    <row r="8909" spans="4:4">
      <c r="D8909" s="117"/>
    </row>
    <row r="8910" spans="4:4">
      <c r="D8910" s="117"/>
    </row>
    <row r="8911" spans="4:4">
      <c r="D8911" s="117"/>
    </row>
    <row r="8912" spans="4:4">
      <c r="D8912" s="117"/>
    </row>
    <row r="8913" spans="4:4">
      <c r="D8913" s="117"/>
    </row>
    <row r="8914" spans="4:4">
      <c r="D8914" s="117"/>
    </row>
    <row r="8915" spans="4:4">
      <c r="D8915" s="117"/>
    </row>
    <row r="8916" spans="4:4">
      <c r="D8916" s="117"/>
    </row>
    <row r="8917" spans="4:4">
      <c r="D8917" s="117"/>
    </row>
    <row r="8918" spans="4:4">
      <c r="D8918" s="117"/>
    </row>
    <row r="8919" spans="4:4">
      <c r="D8919" s="117"/>
    </row>
    <row r="8920" spans="4:4">
      <c r="D8920" s="117"/>
    </row>
    <row r="8921" spans="4:4">
      <c r="D8921" s="117"/>
    </row>
    <row r="8922" spans="4:4">
      <c r="D8922" s="117"/>
    </row>
    <row r="8923" spans="4:4">
      <c r="D8923" s="117"/>
    </row>
    <row r="8924" spans="4:4">
      <c r="D8924" s="117"/>
    </row>
    <row r="8925" spans="4:4">
      <c r="D8925" s="117"/>
    </row>
    <row r="8926" spans="4:4">
      <c r="D8926" s="117"/>
    </row>
    <row r="8927" spans="4:4">
      <c r="D8927" s="117"/>
    </row>
    <row r="8928" spans="4:4">
      <c r="D8928" s="117"/>
    </row>
    <row r="8929" spans="4:4">
      <c r="D8929" s="117"/>
    </row>
    <row r="8930" spans="4:4">
      <c r="D8930" s="117"/>
    </row>
    <row r="8931" spans="4:4">
      <c r="D8931" s="117"/>
    </row>
    <row r="8932" spans="4:4">
      <c r="D8932" s="117"/>
    </row>
    <row r="8933" spans="4:4">
      <c r="D8933" s="117"/>
    </row>
    <row r="8934" spans="4:4">
      <c r="D8934" s="117"/>
    </row>
    <row r="8935" spans="4:4">
      <c r="D8935" s="117"/>
    </row>
    <row r="8936" spans="4:4">
      <c r="D8936" s="117"/>
    </row>
    <row r="8937" spans="4:4">
      <c r="D8937" s="117"/>
    </row>
    <row r="8938" spans="4:4">
      <c r="D8938" s="117"/>
    </row>
    <row r="8939" spans="4:4">
      <c r="D8939" s="117"/>
    </row>
    <row r="8940" spans="4:4">
      <c r="D8940" s="117"/>
    </row>
    <row r="8941" spans="4:4">
      <c r="D8941" s="117"/>
    </row>
    <row r="8942" spans="4:4">
      <c r="D8942" s="117"/>
    </row>
    <row r="8943" spans="4:4">
      <c r="D8943" s="117"/>
    </row>
    <row r="8944" spans="4:4">
      <c r="D8944" s="117"/>
    </row>
    <row r="8945" spans="4:4">
      <c r="D8945" s="117"/>
    </row>
    <row r="8946" spans="4:4">
      <c r="D8946" s="117"/>
    </row>
    <row r="8947" spans="4:4">
      <c r="D8947" s="117"/>
    </row>
    <row r="8948" spans="4:4">
      <c r="D8948" s="117"/>
    </row>
    <row r="8949" spans="4:4">
      <c r="D8949" s="117"/>
    </row>
    <row r="8950" spans="4:4">
      <c r="D8950" s="117"/>
    </row>
    <row r="8951" spans="4:4">
      <c r="D8951" s="117"/>
    </row>
    <row r="8952" spans="4:4">
      <c r="D8952" s="117"/>
    </row>
    <row r="8953" spans="4:4">
      <c r="D8953" s="117"/>
    </row>
    <row r="8954" spans="4:4">
      <c r="D8954" s="117"/>
    </row>
    <row r="8955" spans="4:4">
      <c r="D8955" s="117"/>
    </row>
    <row r="8956" spans="4:4">
      <c r="D8956" s="117"/>
    </row>
    <row r="8957" spans="4:4">
      <c r="D8957" s="117"/>
    </row>
    <row r="8958" spans="4:4">
      <c r="D8958" s="117"/>
    </row>
    <row r="8959" spans="4:4">
      <c r="D8959" s="117"/>
    </row>
    <row r="8960" spans="4:4">
      <c r="D8960" s="117"/>
    </row>
    <row r="8961" spans="4:4">
      <c r="D8961" s="117"/>
    </row>
    <row r="8962" spans="4:4">
      <c r="D8962" s="117"/>
    </row>
    <row r="8963" spans="4:4">
      <c r="D8963" s="117"/>
    </row>
    <row r="8964" spans="4:4">
      <c r="D8964" s="117"/>
    </row>
    <row r="8965" spans="4:4">
      <c r="D8965" s="117"/>
    </row>
    <row r="8966" spans="4:4">
      <c r="D8966" s="117"/>
    </row>
    <row r="8967" spans="4:4">
      <c r="D8967" s="117"/>
    </row>
    <row r="8968" spans="4:4">
      <c r="D8968" s="117"/>
    </row>
    <row r="8969" spans="4:4">
      <c r="D8969" s="117"/>
    </row>
    <row r="8970" spans="4:4">
      <c r="D8970" s="117"/>
    </row>
    <row r="8971" spans="4:4">
      <c r="D8971" s="117"/>
    </row>
    <row r="8972" spans="4:4">
      <c r="D8972" s="117"/>
    </row>
    <row r="8973" spans="4:4">
      <c r="D8973" s="117"/>
    </row>
    <row r="8974" spans="4:4">
      <c r="D8974" s="117"/>
    </row>
    <row r="8975" spans="4:4">
      <c r="D8975" s="117"/>
    </row>
    <row r="8976" spans="4:4">
      <c r="D8976" s="117"/>
    </row>
    <row r="8977" spans="4:4">
      <c r="D8977" s="117"/>
    </row>
    <row r="8978" spans="4:4">
      <c r="D8978" s="117"/>
    </row>
    <row r="8979" spans="4:4">
      <c r="D8979" s="117"/>
    </row>
    <row r="8980" spans="4:4">
      <c r="D8980" s="117"/>
    </row>
    <row r="8981" spans="4:4">
      <c r="D8981" s="117"/>
    </row>
    <row r="8982" spans="4:4">
      <c r="D8982" s="117"/>
    </row>
    <row r="8983" spans="4:4">
      <c r="D8983" s="117"/>
    </row>
    <row r="8984" spans="4:4">
      <c r="D8984" s="117"/>
    </row>
    <row r="8985" spans="4:4">
      <c r="D8985" s="117"/>
    </row>
    <row r="8986" spans="4:4">
      <c r="D8986" s="117"/>
    </row>
    <row r="8987" spans="4:4">
      <c r="D8987" s="117"/>
    </row>
    <row r="8988" spans="4:4">
      <c r="D8988" s="117"/>
    </row>
    <row r="8989" spans="4:4">
      <c r="D8989" s="117"/>
    </row>
    <row r="8990" spans="4:4">
      <c r="D8990" s="117"/>
    </row>
    <row r="8991" spans="4:4">
      <c r="D8991" s="117"/>
    </row>
    <row r="8992" spans="4:4">
      <c r="D8992" s="117"/>
    </row>
    <row r="8993" spans="4:4">
      <c r="D8993" s="117"/>
    </row>
    <row r="8994" spans="4:4">
      <c r="D8994" s="117"/>
    </row>
    <row r="8995" spans="4:4">
      <c r="D8995" s="117"/>
    </row>
    <row r="8996" spans="4:4">
      <c r="D8996" s="117"/>
    </row>
    <row r="8997" spans="4:4">
      <c r="D8997" s="117"/>
    </row>
    <row r="8998" spans="4:4">
      <c r="D8998" s="117"/>
    </row>
    <row r="8999" spans="4:4">
      <c r="D8999" s="117"/>
    </row>
    <row r="9000" spans="4:4">
      <c r="D9000" s="117"/>
    </row>
    <row r="9001" spans="4:4">
      <c r="D9001" s="117"/>
    </row>
    <row r="9002" spans="4:4">
      <c r="D9002" s="117"/>
    </row>
    <row r="9003" spans="4:4">
      <c r="D9003" s="117"/>
    </row>
    <row r="9004" spans="4:4">
      <c r="D9004" s="117"/>
    </row>
    <row r="9005" spans="4:4">
      <c r="D9005" s="117"/>
    </row>
    <row r="9006" spans="4:4">
      <c r="D9006" s="117"/>
    </row>
    <row r="9007" spans="4:4">
      <c r="D9007" s="117"/>
    </row>
    <row r="9008" spans="4:4">
      <c r="D9008" s="117"/>
    </row>
    <row r="9009" spans="4:4">
      <c r="D9009" s="117"/>
    </row>
    <row r="9010" spans="4:4">
      <c r="D9010" s="117"/>
    </row>
    <row r="9011" spans="4:4">
      <c r="D9011" s="117"/>
    </row>
    <row r="9012" spans="4:4">
      <c r="D9012" s="117"/>
    </row>
    <row r="9013" spans="4:4">
      <c r="D9013" s="117"/>
    </row>
    <row r="9014" spans="4:4">
      <c r="D9014" s="117"/>
    </row>
    <row r="9015" spans="4:4">
      <c r="D9015" s="117"/>
    </row>
    <row r="9016" spans="4:4">
      <c r="D9016" s="117"/>
    </row>
    <row r="9017" spans="4:4">
      <c r="D9017" s="117"/>
    </row>
    <row r="9018" spans="4:4">
      <c r="D9018" s="117"/>
    </row>
    <row r="9019" spans="4:4">
      <c r="D9019" s="117"/>
    </row>
    <row r="9020" spans="4:4">
      <c r="D9020" s="117"/>
    </row>
    <row r="9021" spans="4:4">
      <c r="D9021" s="117"/>
    </row>
    <row r="9022" spans="4:4">
      <c r="D9022" s="117"/>
    </row>
    <row r="9023" spans="4:4">
      <c r="D9023" s="117"/>
    </row>
    <row r="9024" spans="4:4">
      <c r="D9024" s="117"/>
    </row>
    <row r="9025" spans="4:4">
      <c r="D9025" s="117"/>
    </row>
    <row r="9026" spans="4:4">
      <c r="D9026" s="117"/>
    </row>
    <row r="9027" spans="4:4">
      <c r="D9027" s="117"/>
    </row>
    <row r="9028" spans="4:4">
      <c r="D9028" s="117"/>
    </row>
    <row r="9029" spans="4:4">
      <c r="D9029" s="117"/>
    </row>
    <row r="9030" spans="4:4">
      <c r="D9030" s="117"/>
    </row>
    <row r="9031" spans="4:4">
      <c r="D9031" s="117"/>
    </row>
    <row r="9032" spans="4:4">
      <c r="D9032" s="117"/>
    </row>
    <row r="9033" spans="4:4">
      <c r="D9033" s="117"/>
    </row>
    <row r="9034" spans="4:4">
      <c r="D9034" s="117"/>
    </row>
    <row r="9035" spans="4:4">
      <c r="D9035" s="117"/>
    </row>
    <row r="9036" spans="4:4">
      <c r="D9036" s="117"/>
    </row>
    <row r="9037" spans="4:4">
      <c r="D9037" s="117"/>
    </row>
    <row r="9038" spans="4:4">
      <c r="D9038" s="117"/>
    </row>
    <row r="9039" spans="4:4">
      <c r="D9039" s="117"/>
    </row>
    <row r="9040" spans="4:4">
      <c r="D9040" s="117"/>
    </row>
    <row r="9041" spans="4:4">
      <c r="D9041" s="117"/>
    </row>
    <row r="9042" spans="4:4">
      <c r="D9042" s="117"/>
    </row>
    <row r="9043" spans="4:4">
      <c r="D9043" s="117"/>
    </row>
    <row r="9044" spans="4:4">
      <c r="D9044" s="117"/>
    </row>
    <row r="9045" spans="4:4">
      <c r="D9045" s="117"/>
    </row>
    <row r="9046" spans="4:4">
      <c r="D9046" s="117"/>
    </row>
    <row r="9047" spans="4:4">
      <c r="D9047" s="117"/>
    </row>
    <row r="9048" spans="4:4">
      <c r="D9048" s="117"/>
    </row>
    <row r="9049" spans="4:4">
      <c r="D9049" s="117"/>
    </row>
    <row r="9050" spans="4:4">
      <c r="D9050" s="117"/>
    </row>
    <row r="9051" spans="4:4">
      <c r="D9051" s="117"/>
    </row>
    <row r="9052" spans="4:4">
      <c r="D9052" s="117"/>
    </row>
    <row r="9053" spans="4:4">
      <c r="D9053" s="117"/>
    </row>
    <row r="9054" spans="4:4">
      <c r="D9054" s="117"/>
    </row>
    <row r="9055" spans="4:4">
      <c r="D9055" s="117"/>
    </row>
    <row r="9056" spans="4:4">
      <c r="D9056" s="117"/>
    </row>
    <row r="9057" spans="4:4">
      <c r="D9057" s="117"/>
    </row>
    <row r="9058" spans="4:4">
      <c r="D9058" s="117"/>
    </row>
    <row r="9059" spans="4:4">
      <c r="D9059" s="117"/>
    </row>
    <row r="9060" spans="4:4">
      <c r="D9060" s="117"/>
    </row>
    <row r="9061" spans="4:4">
      <c r="D9061" s="117"/>
    </row>
    <row r="9062" spans="4:4">
      <c r="D9062" s="117"/>
    </row>
    <row r="9063" spans="4:4">
      <c r="D9063" s="117"/>
    </row>
    <row r="9064" spans="4:4">
      <c r="D9064" s="117"/>
    </row>
    <row r="9065" spans="4:4">
      <c r="D9065" s="117"/>
    </row>
    <row r="9066" spans="4:4">
      <c r="D9066" s="117"/>
    </row>
    <row r="9067" spans="4:4">
      <c r="D9067" s="117"/>
    </row>
    <row r="9068" spans="4:4">
      <c r="D9068" s="117"/>
    </row>
    <row r="9069" spans="4:4">
      <c r="D9069" s="117"/>
    </row>
    <row r="9070" spans="4:4">
      <c r="D9070" s="117"/>
    </row>
    <row r="9071" spans="4:4">
      <c r="D9071" s="117"/>
    </row>
    <row r="9072" spans="4:4">
      <c r="D9072" s="117"/>
    </row>
    <row r="9073" spans="4:4">
      <c r="D9073" s="117"/>
    </row>
    <row r="9074" spans="4:4">
      <c r="D9074" s="117"/>
    </row>
    <row r="9075" spans="4:4">
      <c r="D9075" s="117"/>
    </row>
    <row r="9076" spans="4:4">
      <c r="D9076" s="117"/>
    </row>
    <row r="9077" spans="4:4">
      <c r="D9077" s="117"/>
    </row>
    <row r="9078" spans="4:4">
      <c r="D9078" s="117"/>
    </row>
    <row r="9079" spans="4:4">
      <c r="D9079" s="117"/>
    </row>
    <row r="9080" spans="4:4">
      <c r="D9080" s="117"/>
    </row>
    <row r="9081" spans="4:4">
      <c r="D9081" s="117"/>
    </row>
    <row r="9082" spans="4:4">
      <c r="D9082" s="117"/>
    </row>
    <row r="9083" spans="4:4">
      <c r="D9083" s="117"/>
    </row>
    <row r="9084" spans="4:4">
      <c r="D9084" s="117"/>
    </row>
    <row r="9085" spans="4:4">
      <c r="D9085" s="117"/>
    </row>
    <row r="9086" spans="4:4">
      <c r="D9086" s="117"/>
    </row>
    <row r="9087" spans="4:4">
      <c r="D9087" s="117"/>
    </row>
    <row r="9088" spans="4:4">
      <c r="D9088" s="117"/>
    </row>
    <row r="9089" spans="4:4">
      <c r="D9089" s="117"/>
    </row>
    <row r="9090" spans="4:4">
      <c r="D9090" s="117"/>
    </row>
    <row r="9091" spans="4:4">
      <c r="D9091" s="117"/>
    </row>
    <row r="9092" spans="4:4">
      <c r="D9092" s="117"/>
    </row>
    <row r="9093" spans="4:4">
      <c r="D9093" s="117"/>
    </row>
    <row r="9094" spans="4:4">
      <c r="D9094" s="117"/>
    </row>
    <row r="9095" spans="4:4">
      <c r="D9095" s="117"/>
    </row>
    <row r="9096" spans="4:4">
      <c r="D9096" s="117"/>
    </row>
    <row r="9097" spans="4:4">
      <c r="D9097" s="117"/>
    </row>
    <row r="9098" spans="4:4">
      <c r="D9098" s="117"/>
    </row>
    <row r="9099" spans="4:4">
      <c r="D9099" s="117"/>
    </row>
    <row r="9100" spans="4:4">
      <c r="D9100" s="117"/>
    </row>
    <row r="9101" spans="4:4">
      <c r="D9101" s="117"/>
    </row>
    <row r="9102" spans="4:4">
      <c r="D9102" s="117"/>
    </row>
    <row r="9103" spans="4:4">
      <c r="D9103" s="117"/>
    </row>
    <row r="9104" spans="4:4">
      <c r="D9104" s="117"/>
    </row>
    <row r="9105" spans="4:4">
      <c r="D9105" s="117"/>
    </row>
    <row r="9106" spans="4:4">
      <c r="D9106" s="117"/>
    </row>
    <row r="9107" spans="4:4">
      <c r="D9107" s="117"/>
    </row>
    <row r="9108" spans="4:4">
      <c r="D9108" s="117"/>
    </row>
    <row r="9109" spans="4:4">
      <c r="D9109" s="117"/>
    </row>
    <row r="9110" spans="4:4">
      <c r="D9110" s="117"/>
    </row>
    <row r="9111" spans="4:4">
      <c r="D9111" s="117"/>
    </row>
    <row r="9112" spans="4:4">
      <c r="D9112" s="117"/>
    </row>
    <row r="9113" spans="4:4">
      <c r="D9113" s="117"/>
    </row>
    <row r="9114" spans="4:4">
      <c r="D9114" s="117"/>
    </row>
    <row r="9115" spans="4:4">
      <c r="D9115" s="117"/>
    </row>
    <row r="9116" spans="4:4">
      <c r="D9116" s="117"/>
    </row>
    <row r="9117" spans="4:4">
      <c r="D9117" s="117"/>
    </row>
    <row r="9118" spans="4:4">
      <c r="D9118" s="117"/>
    </row>
    <row r="9119" spans="4:4">
      <c r="D9119" s="117"/>
    </row>
    <row r="9120" spans="4:4">
      <c r="D9120" s="117"/>
    </row>
    <row r="9121" spans="4:4">
      <c r="D9121" s="117"/>
    </row>
    <row r="9122" spans="4:4">
      <c r="D9122" s="117"/>
    </row>
    <row r="9123" spans="4:4">
      <c r="D9123" s="117"/>
    </row>
    <row r="9124" spans="4:4">
      <c r="D9124" s="117"/>
    </row>
    <row r="9125" spans="4:4">
      <c r="D9125" s="117"/>
    </row>
    <row r="9126" spans="4:4">
      <c r="D9126" s="117"/>
    </row>
    <row r="9127" spans="4:4">
      <c r="D9127" s="117"/>
    </row>
    <row r="9128" spans="4:4">
      <c r="D9128" s="117"/>
    </row>
    <row r="9129" spans="4:4">
      <c r="D9129" s="117"/>
    </row>
    <row r="9130" spans="4:4">
      <c r="D9130" s="117"/>
    </row>
    <row r="9131" spans="4:4">
      <c r="D9131" s="117"/>
    </row>
    <row r="9132" spans="4:4">
      <c r="D9132" s="117"/>
    </row>
    <row r="9133" spans="4:4">
      <c r="D9133" s="117"/>
    </row>
    <row r="9134" spans="4:4">
      <c r="D9134" s="117"/>
    </row>
    <row r="9135" spans="4:4">
      <c r="D9135" s="117"/>
    </row>
    <row r="9136" spans="4:4">
      <c r="D9136" s="117"/>
    </row>
    <row r="9137" spans="4:4">
      <c r="D9137" s="117"/>
    </row>
    <row r="9138" spans="4:4">
      <c r="D9138" s="117"/>
    </row>
    <row r="9139" spans="4:4">
      <c r="D9139" s="117"/>
    </row>
    <row r="9140" spans="4:4">
      <c r="D9140" s="117"/>
    </row>
    <row r="9141" spans="4:4">
      <c r="D9141" s="117"/>
    </row>
    <row r="9142" spans="4:4">
      <c r="D9142" s="117"/>
    </row>
    <row r="9143" spans="4:4">
      <c r="D9143" s="117"/>
    </row>
    <row r="9144" spans="4:4">
      <c r="D9144" s="117"/>
    </row>
    <row r="9145" spans="4:4">
      <c r="D9145" s="117"/>
    </row>
    <row r="9146" spans="4:4">
      <c r="D9146" s="117"/>
    </row>
    <row r="9147" spans="4:4">
      <c r="D9147" s="117"/>
    </row>
    <row r="9148" spans="4:4">
      <c r="D9148" s="117"/>
    </row>
    <row r="9149" spans="4:4">
      <c r="D9149" s="117"/>
    </row>
    <row r="9150" spans="4:4">
      <c r="D9150" s="117"/>
    </row>
    <row r="9151" spans="4:4">
      <c r="D9151" s="117"/>
    </row>
    <row r="9152" spans="4:4">
      <c r="D9152" s="117"/>
    </row>
    <row r="9153" spans="4:4">
      <c r="D9153" s="117"/>
    </row>
    <row r="9154" spans="4:4">
      <c r="D9154" s="117"/>
    </row>
    <row r="9155" spans="4:4">
      <c r="D9155" s="117"/>
    </row>
    <row r="9156" spans="4:4">
      <c r="D9156" s="117"/>
    </row>
    <row r="9157" spans="4:4">
      <c r="D9157" s="117"/>
    </row>
    <row r="9158" spans="4:4">
      <c r="D9158" s="117"/>
    </row>
    <row r="9159" spans="4:4">
      <c r="D9159" s="117"/>
    </row>
    <row r="9160" spans="4:4">
      <c r="D9160" s="117"/>
    </row>
    <row r="9161" spans="4:4">
      <c r="D9161" s="117"/>
    </row>
    <row r="9162" spans="4:4">
      <c r="D9162" s="117"/>
    </row>
    <row r="9163" spans="4:4">
      <c r="D9163" s="117"/>
    </row>
    <row r="9164" spans="4:4">
      <c r="D9164" s="117"/>
    </row>
    <row r="9165" spans="4:4">
      <c r="D9165" s="117"/>
    </row>
    <row r="9166" spans="4:4">
      <c r="D9166" s="117"/>
    </row>
    <row r="9167" spans="4:4">
      <c r="D9167" s="117"/>
    </row>
    <row r="9168" spans="4:4">
      <c r="D9168" s="117"/>
    </row>
    <row r="9169" spans="4:4">
      <c r="D9169" s="117"/>
    </row>
    <row r="9170" spans="4:4">
      <c r="D9170" s="117"/>
    </row>
    <row r="9171" spans="4:4">
      <c r="D9171" s="117"/>
    </row>
    <row r="9172" spans="4:4">
      <c r="D9172" s="117"/>
    </row>
    <row r="9173" spans="4:4">
      <c r="D9173" s="117"/>
    </row>
    <row r="9174" spans="4:4">
      <c r="D9174" s="117"/>
    </row>
    <row r="9175" spans="4:4">
      <c r="D9175" s="117"/>
    </row>
    <row r="9176" spans="4:4">
      <c r="D9176" s="117"/>
    </row>
    <row r="9177" spans="4:4">
      <c r="D9177" s="117"/>
    </row>
    <row r="9178" spans="4:4">
      <c r="D9178" s="117"/>
    </row>
    <row r="9179" spans="4:4">
      <c r="D9179" s="117"/>
    </row>
    <row r="9180" spans="4:4">
      <c r="D9180" s="117"/>
    </row>
    <row r="9181" spans="4:4">
      <c r="D9181" s="117"/>
    </row>
    <row r="9182" spans="4:4">
      <c r="D9182" s="117"/>
    </row>
    <row r="9183" spans="4:4">
      <c r="D9183" s="117"/>
    </row>
    <row r="9184" spans="4:4">
      <c r="D9184" s="117"/>
    </row>
    <row r="9185" spans="4:4">
      <c r="D9185" s="117"/>
    </row>
    <row r="9186" spans="4:4">
      <c r="D9186" s="117"/>
    </row>
    <row r="9187" spans="4:4">
      <c r="D9187" s="117"/>
    </row>
    <row r="9188" spans="4:4">
      <c r="D9188" s="117"/>
    </row>
    <row r="9189" spans="4:4">
      <c r="D9189" s="117"/>
    </row>
    <row r="9190" spans="4:4">
      <c r="D9190" s="117"/>
    </row>
    <row r="9191" spans="4:4">
      <c r="D9191" s="117"/>
    </row>
    <row r="9192" spans="4:4">
      <c r="D9192" s="117"/>
    </row>
    <row r="9193" spans="4:4">
      <c r="D9193" s="117"/>
    </row>
    <row r="9194" spans="4:4">
      <c r="D9194" s="117"/>
    </row>
    <row r="9195" spans="4:4">
      <c r="D9195" s="117"/>
    </row>
    <row r="9196" spans="4:4">
      <c r="D9196" s="117"/>
    </row>
    <row r="9197" spans="4:4">
      <c r="D9197" s="117"/>
    </row>
    <row r="9198" spans="4:4">
      <c r="D9198" s="117"/>
    </row>
    <row r="9199" spans="4:4">
      <c r="D9199" s="117"/>
    </row>
    <row r="9200" spans="4:4">
      <c r="D9200" s="117"/>
    </row>
    <row r="9201" spans="4:4">
      <c r="D9201" s="117"/>
    </row>
    <row r="9202" spans="4:4">
      <c r="D9202" s="117"/>
    </row>
    <row r="9203" spans="4:4">
      <c r="D9203" s="117"/>
    </row>
    <row r="9204" spans="4:4">
      <c r="D9204" s="117"/>
    </row>
    <row r="9205" spans="4:4">
      <c r="D9205" s="117"/>
    </row>
    <row r="9206" spans="4:4">
      <c r="D9206" s="117"/>
    </row>
    <row r="9207" spans="4:4">
      <c r="D9207" s="117"/>
    </row>
    <row r="9208" spans="4:4">
      <c r="D9208" s="117"/>
    </row>
    <row r="9209" spans="4:4">
      <c r="D9209" s="117"/>
    </row>
    <row r="9210" spans="4:4">
      <c r="D9210" s="117"/>
    </row>
    <row r="9211" spans="4:4">
      <c r="D9211" s="117"/>
    </row>
    <row r="9212" spans="4:4">
      <c r="D9212" s="117"/>
    </row>
    <row r="9213" spans="4:4">
      <c r="D9213" s="117"/>
    </row>
    <row r="9214" spans="4:4">
      <c r="D9214" s="117"/>
    </row>
    <row r="9215" spans="4:4">
      <c r="D9215" s="117"/>
    </row>
    <row r="9216" spans="4:4">
      <c r="D9216" s="117"/>
    </row>
    <row r="9217" spans="4:4">
      <c r="D9217" s="117"/>
    </row>
    <row r="9218" spans="4:4">
      <c r="D9218" s="117"/>
    </row>
    <row r="9219" spans="4:4">
      <c r="D9219" s="117"/>
    </row>
    <row r="9220" spans="4:4">
      <c r="D9220" s="117"/>
    </row>
    <row r="9221" spans="4:4">
      <c r="D9221" s="117"/>
    </row>
    <row r="9222" spans="4:4">
      <c r="D9222" s="117"/>
    </row>
    <row r="9223" spans="4:4">
      <c r="D9223" s="117"/>
    </row>
    <row r="9224" spans="4:4">
      <c r="D9224" s="117"/>
    </row>
    <row r="9225" spans="4:4">
      <c r="D9225" s="117"/>
    </row>
    <row r="9226" spans="4:4">
      <c r="D9226" s="117"/>
    </row>
    <row r="9227" spans="4:4">
      <c r="D9227" s="117"/>
    </row>
    <row r="9228" spans="4:4">
      <c r="D9228" s="117"/>
    </row>
    <row r="9229" spans="4:4">
      <c r="D9229" s="117"/>
    </row>
    <row r="9230" spans="4:4">
      <c r="D9230" s="117"/>
    </row>
    <row r="9231" spans="4:4">
      <c r="D9231" s="117"/>
    </row>
    <row r="9232" spans="4:4">
      <c r="D9232" s="117"/>
    </row>
    <row r="9233" spans="4:4">
      <c r="D9233" s="117"/>
    </row>
    <row r="9234" spans="4:4">
      <c r="D9234" s="117"/>
    </row>
    <row r="9235" spans="4:4">
      <c r="D9235" s="117"/>
    </row>
    <row r="9236" spans="4:4">
      <c r="D9236" s="117"/>
    </row>
    <row r="9237" spans="4:4">
      <c r="D9237" s="117"/>
    </row>
    <row r="9238" spans="4:4">
      <c r="D9238" s="117"/>
    </row>
    <row r="9239" spans="4:4">
      <c r="D9239" s="117"/>
    </row>
    <row r="9240" spans="4:4">
      <c r="D9240" s="117"/>
    </row>
    <row r="9241" spans="4:4">
      <c r="D9241" s="117"/>
    </row>
    <row r="9242" spans="4:4">
      <c r="D9242" s="117"/>
    </row>
    <row r="9243" spans="4:4">
      <c r="D9243" s="117"/>
    </row>
    <row r="9244" spans="4:4">
      <c r="D9244" s="117"/>
    </row>
    <row r="9245" spans="4:4">
      <c r="D9245" s="117"/>
    </row>
    <row r="9246" spans="4:4">
      <c r="D9246" s="117"/>
    </row>
    <row r="9247" spans="4:4">
      <c r="D9247" s="117"/>
    </row>
    <row r="9248" spans="4:4">
      <c r="D9248" s="117"/>
    </row>
    <row r="9249" spans="4:4">
      <c r="D9249" s="117"/>
    </row>
    <row r="9250" spans="4:4">
      <c r="D9250" s="117"/>
    </row>
    <row r="9251" spans="4:4">
      <c r="D9251" s="117"/>
    </row>
    <row r="9252" spans="4:4">
      <c r="D9252" s="117"/>
    </row>
    <row r="9253" spans="4:4">
      <c r="D9253" s="117"/>
    </row>
    <row r="9254" spans="4:4">
      <c r="D9254" s="117"/>
    </row>
    <row r="9255" spans="4:4">
      <c r="D9255" s="117"/>
    </row>
    <row r="9256" spans="4:4">
      <c r="D9256" s="117"/>
    </row>
    <row r="9257" spans="4:4">
      <c r="D9257" s="117"/>
    </row>
    <row r="9258" spans="4:4">
      <c r="D9258" s="117"/>
    </row>
    <row r="9259" spans="4:4">
      <c r="D9259" s="117"/>
    </row>
    <row r="9260" spans="4:4">
      <c r="D9260" s="117"/>
    </row>
    <row r="9261" spans="4:4">
      <c r="D9261" s="117"/>
    </row>
    <row r="9262" spans="4:4">
      <c r="D9262" s="117"/>
    </row>
    <row r="9263" spans="4:4">
      <c r="D9263" s="117"/>
    </row>
    <row r="9264" spans="4:4">
      <c r="D9264" s="117"/>
    </row>
    <row r="9265" spans="4:4">
      <c r="D9265" s="117"/>
    </row>
    <row r="9266" spans="4:4">
      <c r="D9266" s="117"/>
    </row>
    <row r="9267" spans="4:4">
      <c r="D9267" s="117"/>
    </row>
    <row r="9268" spans="4:4">
      <c r="D9268" s="117"/>
    </row>
    <row r="9269" spans="4:4">
      <c r="D9269" s="117"/>
    </row>
    <row r="9270" spans="4:4">
      <c r="D9270" s="117"/>
    </row>
    <row r="9271" spans="4:4">
      <c r="D9271" s="117"/>
    </row>
    <row r="9272" spans="4:4">
      <c r="D9272" s="117"/>
    </row>
    <row r="9273" spans="4:4">
      <c r="D9273" s="117"/>
    </row>
    <row r="9274" spans="4:4">
      <c r="D9274" s="117"/>
    </row>
    <row r="9275" spans="4:4">
      <c r="D9275" s="117"/>
    </row>
    <row r="9276" spans="4:4">
      <c r="D9276" s="117"/>
    </row>
    <row r="9277" spans="4:4">
      <c r="D9277" s="117"/>
    </row>
    <row r="9278" spans="4:4">
      <c r="D9278" s="117"/>
    </row>
    <row r="9279" spans="4:4">
      <c r="D9279" s="117"/>
    </row>
    <row r="9280" spans="4:4">
      <c r="D9280" s="117"/>
    </row>
    <row r="9281" spans="4:4">
      <c r="D9281" s="117"/>
    </row>
    <row r="9282" spans="4:4">
      <c r="D9282" s="117"/>
    </row>
    <row r="9283" spans="4:4">
      <c r="D9283" s="117"/>
    </row>
    <row r="9284" spans="4:4">
      <c r="D9284" s="117"/>
    </row>
    <row r="9285" spans="4:4">
      <c r="D9285" s="117"/>
    </row>
    <row r="9286" spans="4:4">
      <c r="D9286" s="117"/>
    </row>
    <row r="9287" spans="4:4">
      <c r="D9287" s="117"/>
    </row>
    <row r="9288" spans="4:4">
      <c r="D9288" s="117"/>
    </row>
    <row r="9289" spans="4:4">
      <c r="D9289" s="117"/>
    </row>
    <row r="9290" spans="4:4">
      <c r="D9290" s="117"/>
    </row>
    <row r="9291" spans="4:4">
      <c r="D9291" s="117"/>
    </row>
    <row r="9292" spans="4:4">
      <c r="D9292" s="117"/>
    </row>
    <row r="9293" spans="4:4">
      <c r="D9293" s="117"/>
    </row>
    <row r="9294" spans="4:4">
      <c r="D9294" s="117"/>
    </row>
    <row r="9295" spans="4:4">
      <c r="D9295" s="117"/>
    </row>
    <row r="9296" spans="4:4">
      <c r="D9296" s="117"/>
    </row>
    <row r="9297" spans="4:4">
      <c r="D9297" s="117"/>
    </row>
    <row r="9298" spans="4:4">
      <c r="D9298" s="117"/>
    </row>
    <row r="9299" spans="4:4">
      <c r="D9299" s="117"/>
    </row>
    <row r="9300" spans="4:4">
      <c r="D9300" s="117"/>
    </row>
    <row r="9301" spans="4:4">
      <c r="D9301" s="117"/>
    </row>
    <row r="9302" spans="4:4">
      <c r="D9302" s="117"/>
    </row>
    <row r="9303" spans="4:4">
      <c r="D9303" s="117"/>
    </row>
    <row r="9304" spans="4:4">
      <c r="D9304" s="117"/>
    </row>
    <row r="9305" spans="4:4">
      <c r="D9305" s="117"/>
    </row>
    <row r="9306" spans="4:4">
      <c r="D9306" s="117"/>
    </row>
    <row r="9307" spans="4:4">
      <c r="D9307" s="117"/>
    </row>
    <row r="9308" spans="4:4">
      <c r="D9308" s="117"/>
    </row>
    <row r="9309" spans="4:4">
      <c r="D9309" s="117"/>
    </row>
    <row r="9310" spans="4:4">
      <c r="D9310" s="117"/>
    </row>
    <row r="9311" spans="4:4">
      <c r="D9311" s="117"/>
    </row>
    <row r="9312" spans="4:4">
      <c r="D9312" s="117"/>
    </row>
    <row r="9313" spans="4:4">
      <c r="D9313" s="117"/>
    </row>
    <row r="9314" spans="4:4">
      <c r="D9314" s="117"/>
    </row>
    <row r="9315" spans="4:4">
      <c r="D9315" s="117"/>
    </row>
    <row r="9316" spans="4:4">
      <c r="D9316" s="117"/>
    </row>
    <row r="9317" spans="4:4">
      <c r="D9317" s="117"/>
    </row>
    <row r="9318" spans="4:4">
      <c r="D9318" s="117"/>
    </row>
    <row r="9319" spans="4:4">
      <c r="D9319" s="117"/>
    </row>
    <row r="9320" spans="4:4">
      <c r="D9320" s="117"/>
    </row>
    <row r="9321" spans="4:4">
      <c r="D9321" s="117"/>
    </row>
    <row r="9322" spans="4:4">
      <c r="D9322" s="117"/>
    </row>
    <row r="9323" spans="4:4">
      <c r="D9323" s="117"/>
    </row>
    <row r="9324" spans="4:4">
      <c r="D9324" s="117"/>
    </row>
    <row r="9325" spans="4:4">
      <c r="D9325" s="117"/>
    </row>
    <row r="9326" spans="4:4">
      <c r="D9326" s="117"/>
    </row>
    <row r="9327" spans="4:4">
      <c r="D9327" s="117"/>
    </row>
    <row r="9328" spans="4:4">
      <c r="D9328" s="117"/>
    </row>
    <row r="9329" spans="4:4">
      <c r="D9329" s="117"/>
    </row>
    <row r="9330" spans="4:4">
      <c r="D9330" s="117"/>
    </row>
    <row r="9331" spans="4:4">
      <c r="D9331" s="117"/>
    </row>
    <row r="9332" spans="4:4">
      <c r="D9332" s="117"/>
    </row>
    <row r="9333" spans="4:4">
      <c r="D9333" s="117"/>
    </row>
    <row r="9334" spans="4:4">
      <c r="D9334" s="117"/>
    </row>
    <row r="9335" spans="4:4">
      <c r="D9335" s="117"/>
    </row>
    <row r="9336" spans="4:4">
      <c r="D9336" s="117"/>
    </row>
    <row r="9337" spans="4:4">
      <c r="D9337" s="117"/>
    </row>
    <row r="9338" spans="4:4">
      <c r="D9338" s="117"/>
    </row>
    <row r="9339" spans="4:4">
      <c r="D9339" s="117"/>
    </row>
    <row r="9340" spans="4:4">
      <c r="D9340" s="117"/>
    </row>
    <row r="9341" spans="4:4">
      <c r="D9341" s="117"/>
    </row>
    <row r="9342" spans="4:4">
      <c r="D9342" s="117"/>
    </row>
    <row r="9343" spans="4:4">
      <c r="D9343" s="117"/>
    </row>
    <row r="9344" spans="4:4">
      <c r="D9344" s="117"/>
    </row>
    <row r="9345" spans="4:4">
      <c r="D9345" s="117"/>
    </row>
    <row r="9346" spans="4:4">
      <c r="D9346" s="117"/>
    </row>
    <row r="9347" spans="4:4">
      <c r="D9347" s="117"/>
    </row>
    <row r="9348" spans="4:4">
      <c r="D9348" s="117"/>
    </row>
    <row r="9349" spans="4:4">
      <c r="D9349" s="117"/>
    </row>
    <row r="9350" spans="4:4">
      <c r="D9350" s="117"/>
    </row>
    <row r="9351" spans="4:4">
      <c r="D9351" s="117"/>
    </row>
    <row r="9352" spans="4:4">
      <c r="D9352" s="117"/>
    </row>
    <row r="9353" spans="4:4">
      <c r="D9353" s="117"/>
    </row>
    <row r="9354" spans="4:4">
      <c r="D9354" s="117"/>
    </row>
    <row r="9355" spans="4:4">
      <c r="D9355" s="117"/>
    </row>
    <row r="9356" spans="4:4">
      <c r="D9356" s="117"/>
    </row>
    <row r="9357" spans="4:4">
      <c r="D9357" s="117"/>
    </row>
    <row r="9358" spans="4:4">
      <c r="D9358" s="117"/>
    </row>
    <row r="9359" spans="4:4">
      <c r="D9359" s="117"/>
    </row>
    <row r="9360" spans="4:4">
      <c r="D9360" s="117"/>
    </row>
    <row r="9361" spans="4:4">
      <c r="D9361" s="117"/>
    </row>
    <row r="9362" spans="4:4">
      <c r="D9362" s="117"/>
    </row>
    <row r="9363" spans="4:4">
      <c r="D9363" s="117"/>
    </row>
    <row r="9364" spans="4:4">
      <c r="D9364" s="117"/>
    </row>
    <row r="9365" spans="4:4">
      <c r="D9365" s="117"/>
    </row>
    <row r="9366" spans="4:4">
      <c r="D9366" s="117"/>
    </row>
    <row r="9367" spans="4:4">
      <c r="D9367" s="117"/>
    </row>
    <row r="9368" spans="4:4">
      <c r="D9368" s="117"/>
    </row>
    <row r="9369" spans="4:4">
      <c r="D9369" s="117"/>
    </row>
    <row r="9370" spans="4:4">
      <c r="D9370" s="117"/>
    </row>
    <row r="9371" spans="4:4">
      <c r="D9371" s="117"/>
    </row>
    <row r="9372" spans="4:4">
      <c r="D9372" s="117"/>
    </row>
    <row r="9373" spans="4:4">
      <c r="D9373" s="117"/>
    </row>
    <row r="9374" spans="4:4">
      <c r="D9374" s="117"/>
    </row>
    <row r="9375" spans="4:4">
      <c r="D9375" s="117"/>
    </row>
    <row r="9376" spans="4:4">
      <c r="D9376" s="117"/>
    </row>
    <row r="9377" spans="4:4">
      <c r="D9377" s="117"/>
    </row>
    <row r="9378" spans="4:4">
      <c r="D9378" s="117"/>
    </row>
    <row r="9379" spans="4:4">
      <c r="D9379" s="117"/>
    </row>
    <row r="9380" spans="4:4">
      <c r="D9380" s="117"/>
    </row>
    <row r="9381" spans="4:4">
      <c r="D9381" s="117"/>
    </row>
    <row r="9382" spans="4:4">
      <c r="D9382" s="117"/>
    </row>
    <row r="9383" spans="4:4">
      <c r="D9383" s="117"/>
    </row>
    <row r="9384" spans="4:4">
      <c r="D9384" s="117"/>
    </row>
    <row r="9385" spans="4:4">
      <c r="D9385" s="117"/>
    </row>
    <row r="9386" spans="4:4">
      <c r="D9386" s="117"/>
    </row>
    <row r="9387" spans="4:4">
      <c r="D9387" s="117"/>
    </row>
    <row r="9388" spans="4:4">
      <c r="D9388" s="117"/>
    </row>
    <row r="9389" spans="4:4">
      <c r="D9389" s="117"/>
    </row>
    <row r="9390" spans="4:4">
      <c r="D9390" s="117"/>
    </row>
    <row r="9391" spans="4:4">
      <c r="D9391" s="117"/>
    </row>
    <row r="9392" spans="4:4">
      <c r="D9392" s="117"/>
    </row>
    <row r="9393" spans="4:4">
      <c r="D9393" s="117"/>
    </row>
    <row r="9394" spans="4:4">
      <c r="D9394" s="117"/>
    </row>
    <row r="9395" spans="4:4">
      <c r="D9395" s="117"/>
    </row>
    <row r="9396" spans="4:4">
      <c r="D9396" s="117"/>
    </row>
    <row r="9397" spans="4:4">
      <c r="D9397" s="117"/>
    </row>
    <row r="9398" spans="4:4">
      <c r="D9398" s="117"/>
    </row>
    <row r="9399" spans="4:4">
      <c r="D9399" s="117"/>
    </row>
    <row r="9400" spans="4:4">
      <c r="D9400" s="117"/>
    </row>
    <row r="9401" spans="4:4">
      <c r="D9401" s="117"/>
    </row>
    <row r="9402" spans="4:4">
      <c r="D9402" s="117"/>
    </row>
    <row r="9403" spans="4:4">
      <c r="D9403" s="117"/>
    </row>
    <row r="9404" spans="4:4">
      <c r="D9404" s="117"/>
    </row>
    <row r="9405" spans="4:4">
      <c r="D9405" s="117"/>
    </row>
    <row r="9406" spans="4:4">
      <c r="D9406" s="117"/>
    </row>
    <row r="9407" spans="4:4">
      <c r="D9407" s="117"/>
    </row>
    <row r="9408" spans="4:4">
      <c r="D9408" s="117"/>
    </row>
    <row r="9409" spans="4:4">
      <c r="D9409" s="117"/>
    </row>
    <row r="9410" spans="4:4">
      <c r="D9410" s="117"/>
    </row>
    <row r="9411" spans="4:4">
      <c r="D9411" s="117"/>
    </row>
    <row r="9412" spans="4:4">
      <c r="D9412" s="117"/>
    </row>
    <row r="9413" spans="4:4">
      <c r="D9413" s="117"/>
    </row>
    <row r="9414" spans="4:4">
      <c r="D9414" s="117"/>
    </row>
    <row r="9415" spans="4:4">
      <c r="D9415" s="117"/>
    </row>
    <row r="9416" spans="4:4">
      <c r="D9416" s="117"/>
    </row>
    <row r="9417" spans="4:4">
      <c r="D9417" s="117"/>
    </row>
    <row r="9418" spans="4:4">
      <c r="D9418" s="117"/>
    </row>
    <row r="9419" spans="4:4">
      <c r="D9419" s="117"/>
    </row>
    <row r="9420" spans="4:4">
      <c r="D9420" s="117"/>
    </row>
    <row r="9421" spans="4:4">
      <c r="D9421" s="117"/>
    </row>
    <row r="9422" spans="4:4">
      <c r="D9422" s="117"/>
    </row>
    <row r="9423" spans="4:4">
      <c r="D9423" s="117"/>
    </row>
    <row r="9424" spans="4:4">
      <c r="D9424" s="117"/>
    </row>
    <row r="9425" spans="4:4">
      <c r="D9425" s="117"/>
    </row>
    <row r="9426" spans="4:4">
      <c r="D9426" s="117"/>
    </row>
    <row r="9427" spans="4:4">
      <c r="D9427" s="117"/>
    </row>
    <row r="9428" spans="4:4">
      <c r="D9428" s="117"/>
    </row>
    <row r="9429" spans="4:4">
      <c r="D9429" s="117"/>
    </row>
    <row r="9430" spans="4:4">
      <c r="D9430" s="117"/>
    </row>
    <row r="9431" spans="4:4">
      <c r="D9431" s="117"/>
    </row>
    <row r="9432" spans="4:4">
      <c r="D9432" s="117"/>
    </row>
    <row r="9433" spans="4:4">
      <c r="D9433" s="117"/>
    </row>
    <row r="9434" spans="4:4">
      <c r="D9434" s="117"/>
    </row>
    <row r="9435" spans="4:4">
      <c r="D9435" s="117"/>
    </row>
    <row r="9436" spans="4:4">
      <c r="D9436" s="117"/>
    </row>
    <row r="9437" spans="4:4">
      <c r="D9437" s="117"/>
    </row>
    <row r="9438" spans="4:4">
      <c r="D9438" s="117"/>
    </row>
    <row r="9439" spans="4:4">
      <c r="D9439" s="117"/>
    </row>
    <row r="9440" spans="4:4">
      <c r="D9440" s="117"/>
    </row>
    <row r="9441" spans="4:4">
      <c r="D9441" s="117"/>
    </row>
    <row r="9442" spans="4:4">
      <c r="D9442" s="117"/>
    </row>
    <row r="9443" spans="4:4">
      <c r="D9443" s="117"/>
    </row>
    <row r="9444" spans="4:4">
      <c r="D9444" s="117"/>
    </row>
    <row r="9445" spans="4:4">
      <c r="D9445" s="117"/>
    </row>
    <row r="9446" spans="4:4">
      <c r="D9446" s="117"/>
    </row>
    <row r="9447" spans="4:4">
      <c r="D9447" s="117"/>
    </row>
    <row r="9448" spans="4:4">
      <c r="D9448" s="117"/>
    </row>
    <row r="9449" spans="4:4">
      <c r="D9449" s="117"/>
    </row>
    <row r="9450" spans="4:4">
      <c r="D9450" s="117"/>
    </row>
    <row r="9451" spans="4:4">
      <c r="D9451" s="117"/>
    </row>
    <row r="9452" spans="4:4">
      <c r="D9452" s="117"/>
    </row>
    <row r="9453" spans="4:4">
      <c r="D9453" s="117"/>
    </row>
    <row r="9454" spans="4:4">
      <c r="D9454" s="117"/>
    </row>
    <row r="9455" spans="4:4">
      <c r="D9455" s="117"/>
    </row>
    <row r="9456" spans="4:4">
      <c r="D9456" s="117"/>
    </row>
    <row r="9457" spans="4:4">
      <c r="D9457" s="117"/>
    </row>
    <row r="9458" spans="4:4">
      <c r="D9458" s="117"/>
    </row>
    <row r="9459" spans="4:4">
      <c r="D9459" s="117"/>
    </row>
    <row r="9460" spans="4:4">
      <c r="D9460" s="117"/>
    </row>
    <row r="9461" spans="4:4">
      <c r="D9461" s="117"/>
    </row>
    <row r="9462" spans="4:4">
      <c r="D9462" s="117"/>
    </row>
    <row r="9463" spans="4:4">
      <c r="D9463" s="117"/>
    </row>
    <row r="9464" spans="4:4">
      <c r="D9464" s="117"/>
    </row>
    <row r="9465" spans="4:4">
      <c r="D9465" s="117"/>
    </row>
    <row r="9466" spans="4:4">
      <c r="D9466" s="117"/>
    </row>
    <row r="9467" spans="4:4">
      <c r="D9467" s="117"/>
    </row>
    <row r="9468" spans="4:4">
      <c r="D9468" s="117"/>
    </row>
    <row r="9469" spans="4:4">
      <c r="D9469" s="117"/>
    </row>
    <row r="9470" spans="4:4">
      <c r="D9470" s="117"/>
    </row>
    <row r="9471" spans="4:4">
      <c r="D9471" s="117"/>
    </row>
    <row r="9472" spans="4:4">
      <c r="D9472" s="117"/>
    </row>
    <row r="9473" spans="4:4">
      <c r="D9473" s="117"/>
    </row>
    <row r="9474" spans="4:4">
      <c r="D9474" s="117"/>
    </row>
    <row r="9475" spans="4:4">
      <c r="D9475" s="117"/>
    </row>
    <row r="9476" spans="4:4">
      <c r="D9476" s="117"/>
    </row>
    <row r="9477" spans="4:4">
      <c r="D9477" s="117"/>
    </row>
    <row r="9478" spans="4:4">
      <c r="D9478" s="117"/>
    </row>
    <row r="9479" spans="4:4">
      <c r="D9479" s="117"/>
    </row>
    <row r="9480" spans="4:4">
      <c r="D9480" s="117"/>
    </row>
    <row r="9481" spans="4:4">
      <c r="D9481" s="117"/>
    </row>
    <row r="9482" spans="4:4">
      <c r="D9482" s="117"/>
    </row>
    <row r="9483" spans="4:4">
      <c r="D9483" s="117"/>
    </row>
    <row r="9484" spans="4:4">
      <c r="D9484" s="117"/>
    </row>
    <row r="9485" spans="4:4">
      <c r="D9485" s="117"/>
    </row>
    <row r="9486" spans="4:4">
      <c r="D9486" s="117"/>
    </row>
    <row r="9487" spans="4:4">
      <c r="D9487" s="117"/>
    </row>
    <row r="9488" spans="4:4">
      <c r="D9488" s="117"/>
    </row>
    <row r="9489" spans="4:4">
      <c r="D9489" s="117"/>
    </row>
    <row r="9490" spans="4:4">
      <c r="D9490" s="117"/>
    </row>
    <row r="9491" spans="4:4">
      <c r="D9491" s="117"/>
    </row>
    <row r="9492" spans="4:4">
      <c r="D9492" s="117"/>
    </row>
    <row r="9493" spans="4:4">
      <c r="D9493" s="117"/>
    </row>
    <row r="9494" spans="4:4">
      <c r="D9494" s="117"/>
    </row>
    <row r="9495" spans="4:4">
      <c r="D9495" s="117"/>
    </row>
    <row r="9496" spans="4:4">
      <c r="D9496" s="117"/>
    </row>
    <row r="9497" spans="4:4">
      <c r="D9497" s="117"/>
    </row>
    <row r="9498" spans="4:4">
      <c r="D9498" s="117"/>
    </row>
    <row r="9499" spans="4:4">
      <c r="D9499" s="117"/>
    </row>
    <row r="9500" spans="4:4">
      <c r="D9500" s="117"/>
    </row>
    <row r="9501" spans="4:4">
      <c r="D9501" s="117"/>
    </row>
    <row r="9502" spans="4:4">
      <c r="D9502" s="117"/>
    </row>
    <row r="9503" spans="4:4">
      <c r="D9503" s="117"/>
    </row>
    <row r="9504" spans="4:4">
      <c r="D9504" s="117"/>
    </row>
    <row r="9505" spans="4:4">
      <c r="D9505" s="117"/>
    </row>
    <row r="9506" spans="4:4">
      <c r="D9506" s="117"/>
    </row>
    <row r="9507" spans="4:4">
      <c r="D9507" s="117"/>
    </row>
    <row r="9508" spans="4:4">
      <c r="D9508" s="117"/>
    </row>
    <row r="9509" spans="4:4">
      <c r="D9509" s="117"/>
    </row>
    <row r="9510" spans="4:4">
      <c r="D9510" s="117"/>
    </row>
    <row r="9511" spans="4:4">
      <c r="D9511" s="117"/>
    </row>
    <row r="9512" spans="4:4">
      <c r="D9512" s="117"/>
    </row>
    <row r="9513" spans="4:4">
      <c r="D9513" s="117"/>
    </row>
    <row r="9514" spans="4:4">
      <c r="D9514" s="117"/>
    </row>
    <row r="9515" spans="4:4">
      <c r="D9515" s="117"/>
    </row>
    <row r="9516" spans="4:4">
      <c r="D9516" s="117"/>
    </row>
    <row r="9517" spans="4:4">
      <c r="D9517" s="117"/>
    </row>
    <row r="9518" spans="4:4">
      <c r="D9518" s="117"/>
    </row>
    <row r="9519" spans="4:4">
      <c r="D9519" s="117"/>
    </row>
    <row r="9520" spans="4:4">
      <c r="D9520" s="117"/>
    </row>
    <row r="9521" spans="4:4">
      <c r="D9521" s="117"/>
    </row>
    <row r="9522" spans="4:4">
      <c r="D9522" s="117"/>
    </row>
    <row r="9523" spans="4:4">
      <c r="D9523" s="117"/>
    </row>
    <row r="9524" spans="4:4">
      <c r="D9524" s="117"/>
    </row>
    <row r="9525" spans="4:4">
      <c r="D9525" s="117"/>
    </row>
    <row r="9526" spans="4:4">
      <c r="D9526" s="117"/>
    </row>
    <row r="9527" spans="4:4">
      <c r="D9527" s="117"/>
    </row>
    <row r="9528" spans="4:4">
      <c r="D9528" s="117"/>
    </row>
    <row r="9529" spans="4:4">
      <c r="D9529" s="117"/>
    </row>
    <row r="9530" spans="4:4">
      <c r="D9530" s="117"/>
    </row>
    <row r="9531" spans="4:4">
      <c r="D9531" s="117"/>
    </row>
    <row r="9532" spans="4:4">
      <c r="D9532" s="117"/>
    </row>
    <row r="9533" spans="4:4">
      <c r="D9533" s="117"/>
    </row>
    <row r="9534" spans="4:4">
      <c r="D9534" s="117"/>
    </row>
    <row r="9535" spans="4:4">
      <c r="D9535" s="117"/>
    </row>
    <row r="9536" spans="4:4">
      <c r="D9536" s="117"/>
    </row>
    <row r="9537" spans="4:4">
      <c r="D9537" s="117"/>
    </row>
    <row r="9538" spans="4:4">
      <c r="D9538" s="117"/>
    </row>
    <row r="9539" spans="4:4">
      <c r="D9539" s="117"/>
    </row>
    <row r="9540" spans="4:4">
      <c r="D9540" s="117"/>
    </row>
    <row r="9541" spans="4:4">
      <c r="D9541" s="117"/>
    </row>
    <row r="9542" spans="4:4">
      <c r="D9542" s="117"/>
    </row>
    <row r="9543" spans="4:4">
      <c r="D9543" s="117"/>
    </row>
    <row r="9544" spans="4:4">
      <c r="D9544" s="117"/>
    </row>
    <row r="9545" spans="4:4">
      <c r="D9545" s="117"/>
    </row>
    <row r="9546" spans="4:4">
      <c r="D9546" s="117"/>
    </row>
    <row r="9547" spans="4:4">
      <c r="D9547" s="117"/>
    </row>
    <row r="9548" spans="4:4">
      <c r="D9548" s="117"/>
    </row>
    <row r="9549" spans="4:4">
      <c r="D9549" s="117"/>
    </row>
    <row r="9550" spans="4:4">
      <c r="D9550" s="117"/>
    </row>
    <row r="9551" spans="4:4">
      <c r="D9551" s="117"/>
    </row>
    <row r="9552" spans="4:4">
      <c r="D9552" s="117"/>
    </row>
    <row r="9553" spans="4:4">
      <c r="D9553" s="117"/>
    </row>
    <row r="9554" spans="4:4">
      <c r="D9554" s="117"/>
    </row>
    <row r="9555" spans="4:4">
      <c r="D9555" s="117"/>
    </row>
    <row r="9556" spans="4:4">
      <c r="D9556" s="117"/>
    </row>
    <row r="9557" spans="4:4">
      <c r="D9557" s="117"/>
    </row>
    <row r="9558" spans="4:4">
      <c r="D9558" s="117"/>
    </row>
    <row r="9559" spans="4:4">
      <c r="D9559" s="117"/>
    </row>
    <row r="9560" spans="4:4">
      <c r="D9560" s="117"/>
    </row>
    <row r="9561" spans="4:4">
      <c r="D9561" s="117"/>
    </row>
    <row r="9562" spans="4:4">
      <c r="D9562" s="117"/>
    </row>
    <row r="9563" spans="4:4">
      <c r="D9563" s="117"/>
    </row>
    <row r="9564" spans="4:4">
      <c r="D9564" s="117"/>
    </row>
    <row r="9565" spans="4:4">
      <c r="D9565" s="117"/>
    </row>
    <row r="9566" spans="4:4">
      <c r="D9566" s="117"/>
    </row>
    <row r="9567" spans="4:4">
      <c r="D9567" s="117"/>
    </row>
    <row r="9568" spans="4:4">
      <c r="D9568" s="117"/>
    </row>
    <row r="9569" spans="4:4">
      <c r="D9569" s="117"/>
    </row>
    <row r="9570" spans="4:4">
      <c r="D9570" s="117"/>
    </row>
    <row r="9571" spans="4:4">
      <c r="D9571" s="117"/>
    </row>
    <row r="9572" spans="4:4">
      <c r="D9572" s="117"/>
    </row>
    <row r="9573" spans="4:4">
      <c r="D9573" s="117"/>
    </row>
    <row r="9574" spans="4:4">
      <c r="D9574" s="117"/>
    </row>
    <row r="9575" spans="4:4">
      <c r="D9575" s="117"/>
    </row>
    <row r="9576" spans="4:4">
      <c r="D9576" s="117"/>
    </row>
    <row r="9577" spans="4:4">
      <c r="D9577" s="117"/>
    </row>
    <row r="9578" spans="4:4">
      <c r="D9578" s="117"/>
    </row>
    <row r="9579" spans="4:4">
      <c r="D9579" s="117"/>
    </row>
    <row r="9580" spans="4:4">
      <c r="D9580" s="117"/>
    </row>
    <row r="9581" spans="4:4">
      <c r="D9581" s="117"/>
    </row>
    <row r="9582" spans="4:4">
      <c r="D9582" s="117"/>
    </row>
    <row r="9583" spans="4:4">
      <c r="D9583" s="117"/>
    </row>
    <row r="9584" spans="4:4">
      <c r="D9584" s="117"/>
    </row>
    <row r="9585" spans="4:4">
      <c r="D9585" s="117"/>
    </row>
    <row r="9586" spans="4:4">
      <c r="D9586" s="117"/>
    </row>
    <row r="9587" spans="4:4">
      <c r="D9587" s="117"/>
    </row>
    <row r="9588" spans="4:4">
      <c r="D9588" s="117"/>
    </row>
    <row r="9589" spans="4:4">
      <c r="D9589" s="117"/>
    </row>
    <row r="9590" spans="4:4">
      <c r="D9590" s="117"/>
    </row>
    <row r="9591" spans="4:4">
      <c r="D9591" s="117"/>
    </row>
    <row r="9592" spans="4:4">
      <c r="D9592" s="117"/>
    </row>
    <row r="9593" spans="4:4">
      <c r="D9593" s="117"/>
    </row>
    <row r="9594" spans="4:4">
      <c r="D9594" s="117"/>
    </row>
    <row r="9595" spans="4:4">
      <c r="D9595" s="117"/>
    </row>
    <row r="9596" spans="4:4">
      <c r="D9596" s="117"/>
    </row>
    <row r="9597" spans="4:4">
      <c r="D9597" s="117"/>
    </row>
    <row r="9598" spans="4:4">
      <c r="D9598" s="117"/>
    </row>
    <row r="9599" spans="4:4">
      <c r="D9599" s="117"/>
    </row>
    <row r="9600" spans="4:4">
      <c r="D9600" s="117"/>
    </row>
    <row r="9601" spans="4:4">
      <c r="D9601" s="117"/>
    </row>
    <row r="9602" spans="4:4">
      <c r="D9602" s="117"/>
    </row>
    <row r="9603" spans="4:4">
      <c r="D9603" s="117"/>
    </row>
    <row r="9604" spans="4:4">
      <c r="D9604" s="117"/>
    </row>
    <row r="9605" spans="4:4">
      <c r="D9605" s="117"/>
    </row>
    <row r="9606" spans="4:4">
      <c r="D9606" s="117"/>
    </row>
    <row r="9607" spans="4:4">
      <c r="D9607" s="117"/>
    </row>
    <row r="9608" spans="4:4">
      <c r="D9608" s="117"/>
    </row>
    <row r="9609" spans="4:4">
      <c r="D9609" s="117"/>
    </row>
    <row r="9610" spans="4:4">
      <c r="D9610" s="117"/>
    </row>
    <row r="9611" spans="4:4">
      <c r="D9611" s="117"/>
    </row>
    <row r="9612" spans="4:4">
      <c r="D9612" s="117"/>
    </row>
    <row r="9613" spans="4:4">
      <c r="D9613" s="117"/>
    </row>
    <row r="9614" spans="4:4">
      <c r="D9614" s="117"/>
    </row>
    <row r="9615" spans="4:4">
      <c r="D9615" s="117"/>
    </row>
    <row r="9616" spans="4:4">
      <c r="D9616" s="117"/>
    </row>
    <row r="9617" spans="4:4">
      <c r="D9617" s="117"/>
    </row>
    <row r="9618" spans="4:4">
      <c r="D9618" s="117"/>
    </row>
    <row r="9619" spans="4:4">
      <c r="D9619" s="117"/>
    </row>
    <row r="9620" spans="4:4">
      <c r="D9620" s="117"/>
    </row>
    <row r="9621" spans="4:4">
      <c r="D9621" s="117"/>
    </row>
    <row r="9622" spans="4:4">
      <c r="D9622" s="117"/>
    </row>
    <row r="9623" spans="4:4">
      <c r="D9623" s="117"/>
    </row>
    <row r="9624" spans="4:4">
      <c r="D9624" s="117"/>
    </row>
    <row r="9625" spans="4:4">
      <c r="D9625" s="117"/>
    </row>
    <row r="9626" spans="4:4">
      <c r="D9626" s="117"/>
    </row>
    <row r="9627" spans="4:4">
      <c r="D9627" s="117"/>
    </row>
    <row r="9628" spans="4:4">
      <c r="D9628" s="117"/>
    </row>
    <row r="9629" spans="4:4">
      <c r="D9629" s="117"/>
    </row>
    <row r="9630" spans="4:4">
      <c r="D9630" s="117"/>
    </row>
    <row r="9631" spans="4:4">
      <c r="D9631" s="117"/>
    </row>
    <row r="9632" spans="4:4">
      <c r="D9632" s="117"/>
    </row>
    <row r="9633" spans="4:4">
      <c r="D9633" s="117"/>
    </row>
    <row r="9634" spans="4:4">
      <c r="D9634" s="117"/>
    </row>
    <row r="9635" spans="4:4">
      <c r="D9635" s="117"/>
    </row>
    <row r="9636" spans="4:4">
      <c r="D9636" s="117"/>
    </row>
    <row r="9637" spans="4:4">
      <c r="D9637" s="117"/>
    </row>
    <row r="9638" spans="4:4">
      <c r="D9638" s="117"/>
    </row>
    <row r="9639" spans="4:4">
      <c r="D9639" s="117"/>
    </row>
    <row r="9640" spans="4:4">
      <c r="D9640" s="117"/>
    </row>
    <row r="9641" spans="4:4">
      <c r="D9641" s="117"/>
    </row>
    <row r="9642" spans="4:4">
      <c r="D9642" s="117"/>
    </row>
    <row r="9643" spans="4:4">
      <c r="D9643" s="117"/>
    </row>
    <row r="9644" spans="4:4">
      <c r="D9644" s="117"/>
    </row>
    <row r="9645" spans="4:4">
      <c r="D9645" s="117"/>
    </row>
    <row r="9646" spans="4:4">
      <c r="D9646" s="117"/>
    </row>
    <row r="9647" spans="4:4">
      <c r="D9647" s="117"/>
    </row>
    <row r="9648" spans="4:4">
      <c r="D9648" s="117"/>
    </row>
    <row r="9649" spans="4:4">
      <c r="D9649" s="117"/>
    </row>
    <row r="9650" spans="4:4">
      <c r="D9650" s="117"/>
    </row>
    <row r="9651" spans="4:4">
      <c r="D9651" s="117"/>
    </row>
    <row r="9652" spans="4:4">
      <c r="D9652" s="117"/>
    </row>
    <row r="9653" spans="4:4">
      <c r="D9653" s="117"/>
    </row>
    <row r="9654" spans="4:4">
      <c r="D9654" s="117"/>
    </row>
    <row r="9655" spans="4:4">
      <c r="D9655" s="117"/>
    </row>
    <row r="9656" spans="4:4">
      <c r="D9656" s="117"/>
    </row>
    <row r="9657" spans="4:4">
      <c r="D9657" s="117"/>
    </row>
    <row r="9658" spans="4:4">
      <c r="D9658" s="117"/>
    </row>
    <row r="9659" spans="4:4">
      <c r="D9659" s="117"/>
    </row>
    <row r="9660" spans="4:4">
      <c r="D9660" s="117"/>
    </row>
    <row r="9661" spans="4:4">
      <c r="D9661" s="117"/>
    </row>
    <row r="9662" spans="4:4">
      <c r="D9662" s="117"/>
    </row>
    <row r="9663" spans="4:4">
      <c r="D9663" s="117"/>
    </row>
    <row r="9664" spans="4:4">
      <c r="D9664" s="117"/>
    </row>
    <row r="9665" spans="4:4">
      <c r="D9665" s="117"/>
    </row>
    <row r="9666" spans="4:4">
      <c r="D9666" s="117"/>
    </row>
    <row r="9667" spans="4:4">
      <c r="D9667" s="117"/>
    </row>
    <row r="9668" spans="4:4">
      <c r="D9668" s="117"/>
    </row>
    <row r="9669" spans="4:4">
      <c r="D9669" s="117"/>
    </row>
    <row r="9670" spans="4:4">
      <c r="D9670" s="117"/>
    </row>
    <row r="9671" spans="4:4">
      <c r="D9671" s="117"/>
    </row>
    <row r="9672" spans="4:4">
      <c r="D9672" s="117"/>
    </row>
    <row r="9673" spans="4:4">
      <c r="D9673" s="117"/>
    </row>
    <row r="9674" spans="4:4">
      <c r="D9674" s="117"/>
    </row>
    <row r="9675" spans="4:4">
      <c r="D9675" s="117"/>
    </row>
    <row r="9676" spans="4:4">
      <c r="D9676" s="117"/>
    </row>
    <row r="9677" spans="4:4">
      <c r="D9677" s="117"/>
    </row>
    <row r="9678" spans="4:4">
      <c r="D9678" s="117"/>
    </row>
    <row r="9679" spans="4:4">
      <c r="D9679" s="117"/>
    </row>
    <row r="9680" spans="4:4">
      <c r="D9680" s="117"/>
    </row>
    <row r="9681" spans="4:4">
      <c r="D9681" s="117"/>
    </row>
    <row r="9682" spans="4:4">
      <c r="D9682" s="117"/>
    </row>
    <row r="9683" spans="4:4">
      <c r="D9683" s="117"/>
    </row>
    <row r="9684" spans="4:4">
      <c r="D9684" s="117"/>
    </row>
    <row r="9685" spans="4:4">
      <c r="D9685" s="117"/>
    </row>
    <row r="9686" spans="4:4">
      <c r="D9686" s="117"/>
    </row>
    <row r="9687" spans="4:4">
      <c r="D9687" s="117"/>
    </row>
    <row r="9688" spans="4:4">
      <c r="D9688" s="117"/>
    </row>
    <row r="9689" spans="4:4">
      <c r="D9689" s="117"/>
    </row>
    <row r="9690" spans="4:4">
      <c r="D9690" s="117"/>
    </row>
    <row r="9691" spans="4:4">
      <c r="D9691" s="117"/>
    </row>
    <row r="9692" spans="4:4">
      <c r="D9692" s="117"/>
    </row>
    <row r="9693" spans="4:4">
      <c r="D9693" s="117"/>
    </row>
    <row r="9694" spans="4:4">
      <c r="D9694" s="117"/>
    </row>
    <row r="9695" spans="4:4">
      <c r="D9695" s="117"/>
    </row>
    <row r="9696" spans="4:4">
      <c r="D9696" s="117"/>
    </row>
    <row r="9697" spans="4:4">
      <c r="D9697" s="117"/>
    </row>
    <row r="9698" spans="4:4">
      <c r="D9698" s="117"/>
    </row>
    <row r="9699" spans="4:4">
      <c r="D9699" s="117"/>
    </row>
    <row r="9700" spans="4:4">
      <c r="D9700" s="117"/>
    </row>
    <row r="9701" spans="4:4">
      <c r="D9701" s="117"/>
    </row>
    <row r="9702" spans="4:4">
      <c r="D9702" s="117"/>
    </row>
    <row r="9703" spans="4:4">
      <c r="D9703" s="117"/>
    </row>
    <row r="9704" spans="4:4">
      <c r="D9704" s="117"/>
    </row>
    <row r="9705" spans="4:4">
      <c r="D9705" s="117"/>
    </row>
    <row r="9706" spans="4:4">
      <c r="D9706" s="117"/>
    </row>
    <row r="9707" spans="4:4">
      <c r="D9707" s="117"/>
    </row>
    <row r="9708" spans="4:4">
      <c r="D9708" s="117"/>
    </row>
    <row r="9709" spans="4:4">
      <c r="D9709" s="117"/>
    </row>
    <row r="9710" spans="4:4">
      <c r="D9710" s="117"/>
    </row>
    <row r="9711" spans="4:4">
      <c r="D9711" s="117"/>
    </row>
    <row r="9712" spans="4:4">
      <c r="D9712" s="117"/>
    </row>
    <row r="9713" spans="4:4">
      <c r="D9713" s="117"/>
    </row>
    <row r="9714" spans="4:4">
      <c r="D9714" s="117"/>
    </row>
    <row r="9715" spans="4:4">
      <c r="D9715" s="117"/>
    </row>
    <row r="9716" spans="4:4">
      <c r="D9716" s="117"/>
    </row>
    <row r="9717" spans="4:4">
      <c r="D9717" s="117"/>
    </row>
    <row r="9718" spans="4:4">
      <c r="D9718" s="117"/>
    </row>
    <row r="9719" spans="4:4">
      <c r="D9719" s="117"/>
    </row>
    <row r="9720" spans="4:4">
      <c r="D9720" s="117"/>
    </row>
    <row r="9721" spans="4:4">
      <c r="D9721" s="117"/>
    </row>
    <row r="9722" spans="4:4">
      <c r="D9722" s="117"/>
    </row>
    <row r="9723" spans="4:4">
      <c r="D9723" s="117"/>
    </row>
    <row r="9724" spans="4:4">
      <c r="D9724" s="117"/>
    </row>
    <row r="9725" spans="4:4">
      <c r="D9725" s="117"/>
    </row>
    <row r="9726" spans="4:4">
      <c r="D9726" s="117"/>
    </row>
    <row r="9727" spans="4:4">
      <c r="D9727" s="117"/>
    </row>
    <row r="9728" spans="4:4">
      <c r="D9728" s="117"/>
    </row>
    <row r="9729" spans="4:4">
      <c r="D9729" s="117"/>
    </row>
    <row r="9730" spans="4:4">
      <c r="D9730" s="117"/>
    </row>
    <row r="9731" spans="4:4">
      <c r="D9731" s="117"/>
    </row>
    <row r="9732" spans="4:4">
      <c r="D9732" s="117"/>
    </row>
    <row r="9733" spans="4:4">
      <c r="D9733" s="117"/>
    </row>
    <row r="9734" spans="4:4">
      <c r="D9734" s="117"/>
    </row>
    <row r="9735" spans="4:4">
      <c r="D9735" s="117"/>
    </row>
    <row r="9736" spans="4:4">
      <c r="D9736" s="117"/>
    </row>
    <row r="9737" spans="4:4">
      <c r="D9737" s="117"/>
    </row>
    <row r="9738" spans="4:4">
      <c r="D9738" s="117"/>
    </row>
    <row r="9739" spans="4:4">
      <c r="D9739" s="117"/>
    </row>
    <row r="9740" spans="4:4">
      <c r="D9740" s="117"/>
    </row>
    <row r="9741" spans="4:4">
      <c r="D9741" s="117"/>
    </row>
    <row r="9742" spans="4:4">
      <c r="D9742" s="117"/>
    </row>
    <row r="9743" spans="4:4">
      <c r="D9743" s="117"/>
    </row>
    <row r="9744" spans="4:4">
      <c r="D9744" s="117"/>
    </row>
    <row r="9745" spans="4:4">
      <c r="D9745" s="117"/>
    </row>
    <row r="9746" spans="4:4">
      <c r="D9746" s="117"/>
    </row>
    <row r="9747" spans="4:4">
      <c r="D9747" s="117"/>
    </row>
    <row r="9748" spans="4:4">
      <c r="D9748" s="117"/>
    </row>
    <row r="9749" spans="4:4">
      <c r="D9749" s="117"/>
    </row>
    <row r="9750" spans="4:4">
      <c r="D9750" s="117"/>
    </row>
    <row r="9751" spans="4:4">
      <c r="D9751" s="117"/>
    </row>
    <row r="9752" spans="4:4">
      <c r="D9752" s="117"/>
    </row>
    <row r="9753" spans="4:4">
      <c r="D9753" s="117"/>
    </row>
    <row r="9754" spans="4:4">
      <c r="D9754" s="117"/>
    </row>
    <row r="9755" spans="4:4">
      <c r="D9755" s="117"/>
    </row>
    <row r="9756" spans="4:4">
      <c r="D9756" s="117"/>
    </row>
    <row r="9757" spans="4:4">
      <c r="D9757" s="117"/>
    </row>
    <row r="9758" spans="4:4">
      <c r="D9758" s="117"/>
    </row>
    <row r="9759" spans="4:4">
      <c r="D9759" s="117"/>
    </row>
    <row r="9760" spans="4:4">
      <c r="D9760" s="117"/>
    </row>
    <row r="9761" spans="4:4">
      <c r="D9761" s="117"/>
    </row>
    <row r="9762" spans="4:4">
      <c r="D9762" s="117"/>
    </row>
    <row r="9763" spans="4:4">
      <c r="D9763" s="117"/>
    </row>
    <row r="9764" spans="4:4">
      <c r="D9764" s="117"/>
    </row>
    <row r="9765" spans="4:4">
      <c r="D9765" s="117"/>
    </row>
    <row r="9766" spans="4:4">
      <c r="D9766" s="117"/>
    </row>
    <row r="9767" spans="4:4">
      <c r="D9767" s="117"/>
    </row>
    <row r="9768" spans="4:4">
      <c r="D9768" s="117"/>
    </row>
    <row r="9769" spans="4:4">
      <c r="D9769" s="117"/>
    </row>
    <row r="9770" spans="4:4">
      <c r="D9770" s="117"/>
    </row>
    <row r="9771" spans="4:4">
      <c r="D9771" s="117"/>
    </row>
    <row r="9772" spans="4:4">
      <c r="D9772" s="117"/>
    </row>
    <row r="9773" spans="4:4">
      <c r="D9773" s="117"/>
    </row>
    <row r="9774" spans="4:4">
      <c r="D9774" s="117"/>
    </row>
    <row r="9775" spans="4:4">
      <c r="D9775" s="117"/>
    </row>
    <row r="9776" spans="4:4">
      <c r="D9776" s="117"/>
    </row>
    <row r="9777" spans="4:4">
      <c r="D9777" s="117"/>
    </row>
    <row r="9778" spans="4:4">
      <c r="D9778" s="117"/>
    </row>
    <row r="9779" spans="4:4">
      <c r="D9779" s="117"/>
    </row>
    <row r="9780" spans="4:4">
      <c r="D9780" s="117"/>
    </row>
    <row r="9781" spans="4:4">
      <c r="D9781" s="117"/>
    </row>
    <row r="9782" spans="4:4">
      <c r="D9782" s="117"/>
    </row>
    <row r="9783" spans="4:4">
      <c r="D9783" s="117"/>
    </row>
    <row r="9784" spans="4:4">
      <c r="D9784" s="117"/>
    </row>
    <row r="9785" spans="4:4">
      <c r="D9785" s="117"/>
    </row>
    <row r="9786" spans="4:4">
      <c r="D9786" s="117"/>
    </row>
    <row r="9787" spans="4:4">
      <c r="D9787" s="117"/>
    </row>
    <row r="9788" spans="4:4">
      <c r="D9788" s="117"/>
    </row>
    <row r="9789" spans="4:4">
      <c r="D9789" s="117"/>
    </row>
    <row r="9790" spans="4:4">
      <c r="D9790" s="117"/>
    </row>
    <row r="9791" spans="4:4">
      <c r="D9791" s="117"/>
    </row>
    <row r="9792" spans="4:4">
      <c r="D9792" s="117"/>
    </row>
    <row r="9793" spans="4:4">
      <c r="D9793" s="117"/>
    </row>
    <row r="9794" spans="4:4">
      <c r="D9794" s="117"/>
    </row>
    <row r="9795" spans="4:4">
      <c r="D9795" s="117"/>
    </row>
    <row r="9796" spans="4:4">
      <c r="D9796" s="117"/>
    </row>
    <row r="9797" spans="4:4">
      <c r="D9797" s="117"/>
    </row>
    <row r="9798" spans="4:4">
      <c r="D9798" s="117"/>
    </row>
    <row r="9799" spans="4:4">
      <c r="D9799" s="117"/>
    </row>
    <row r="9800" spans="4:4">
      <c r="D9800" s="117"/>
    </row>
    <row r="9801" spans="4:4">
      <c r="D9801" s="117"/>
    </row>
    <row r="9802" spans="4:4">
      <c r="D9802" s="117"/>
    </row>
    <row r="9803" spans="4:4">
      <c r="D9803" s="117"/>
    </row>
    <row r="9804" spans="4:4">
      <c r="D9804" s="117"/>
    </row>
    <row r="9805" spans="4:4">
      <c r="D9805" s="117"/>
    </row>
    <row r="9806" spans="4:4">
      <c r="D9806" s="117"/>
    </row>
    <row r="9807" spans="4:4">
      <c r="D9807" s="117"/>
    </row>
    <row r="9808" spans="4:4">
      <c r="D9808" s="117"/>
    </row>
    <row r="9809" spans="4:4">
      <c r="D9809" s="117"/>
    </row>
    <row r="9810" spans="4:4">
      <c r="D9810" s="117"/>
    </row>
    <row r="9811" spans="4:4">
      <c r="D9811" s="117"/>
    </row>
    <row r="9812" spans="4:4">
      <c r="D9812" s="117"/>
    </row>
    <row r="9813" spans="4:4">
      <c r="D9813" s="117"/>
    </row>
    <row r="9814" spans="4:4">
      <c r="D9814" s="117"/>
    </row>
    <row r="9815" spans="4:4">
      <c r="D9815" s="117"/>
    </row>
    <row r="9816" spans="4:4">
      <c r="D9816" s="117"/>
    </row>
    <row r="9817" spans="4:4">
      <c r="D9817" s="117"/>
    </row>
    <row r="9818" spans="4:4">
      <c r="D9818" s="117"/>
    </row>
    <row r="9819" spans="4:4">
      <c r="D9819" s="117"/>
    </row>
    <row r="9820" spans="4:4">
      <c r="D9820" s="117"/>
    </row>
    <row r="9821" spans="4:4">
      <c r="D9821" s="117"/>
    </row>
    <row r="9822" spans="4:4">
      <c r="D9822" s="117"/>
    </row>
    <row r="9823" spans="4:4">
      <c r="D9823" s="117"/>
    </row>
    <row r="9824" spans="4:4">
      <c r="D9824" s="117"/>
    </row>
    <row r="9825" spans="4:4">
      <c r="D9825" s="117"/>
    </row>
    <row r="9826" spans="4:4">
      <c r="D9826" s="117"/>
    </row>
    <row r="9827" spans="4:4">
      <c r="D9827" s="117"/>
    </row>
    <row r="9828" spans="4:4">
      <c r="D9828" s="117"/>
    </row>
    <row r="9829" spans="4:4">
      <c r="D9829" s="117"/>
    </row>
    <row r="9830" spans="4:4">
      <c r="D9830" s="117"/>
    </row>
    <row r="9831" spans="4:4">
      <c r="D9831" s="117"/>
    </row>
    <row r="9832" spans="4:4">
      <c r="D9832" s="117"/>
    </row>
    <row r="9833" spans="4:4">
      <c r="D9833" s="117"/>
    </row>
    <row r="9834" spans="4:4">
      <c r="D9834" s="117"/>
    </row>
    <row r="9835" spans="4:4">
      <c r="D9835" s="117"/>
    </row>
    <row r="9836" spans="4:4">
      <c r="D9836" s="117"/>
    </row>
    <row r="9837" spans="4:4">
      <c r="D9837" s="117"/>
    </row>
    <row r="9838" spans="4:4">
      <c r="D9838" s="117"/>
    </row>
    <row r="9839" spans="4:4">
      <c r="D9839" s="117"/>
    </row>
    <row r="9840" spans="4:4">
      <c r="D9840" s="117"/>
    </row>
    <row r="9841" spans="4:4">
      <c r="D9841" s="117"/>
    </row>
    <row r="9842" spans="4:4">
      <c r="D9842" s="117"/>
    </row>
    <row r="9843" spans="4:4">
      <c r="D9843" s="117"/>
    </row>
    <row r="9844" spans="4:4">
      <c r="D9844" s="117"/>
    </row>
    <row r="9845" spans="4:4">
      <c r="D9845" s="117"/>
    </row>
    <row r="9846" spans="4:4">
      <c r="D9846" s="117"/>
    </row>
    <row r="9847" spans="4:4">
      <c r="D9847" s="117"/>
    </row>
    <row r="9848" spans="4:4">
      <c r="D9848" s="117"/>
    </row>
    <row r="9849" spans="4:4">
      <c r="D9849" s="117"/>
    </row>
    <row r="9850" spans="4:4">
      <c r="D9850" s="117"/>
    </row>
    <row r="9851" spans="4:4">
      <c r="D9851" s="117"/>
    </row>
    <row r="9852" spans="4:4">
      <c r="D9852" s="117"/>
    </row>
    <row r="9853" spans="4:4">
      <c r="D9853" s="117"/>
    </row>
    <row r="9854" spans="4:4">
      <c r="D9854" s="117"/>
    </row>
    <row r="9855" spans="4:4">
      <c r="D9855" s="117"/>
    </row>
    <row r="9856" spans="4:4">
      <c r="D9856" s="117"/>
    </row>
    <row r="9857" spans="4:4">
      <c r="D9857" s="117"/>
    </row>
    <row r="9858" spans="4:4">
      <c r="D9858" s="117"/>
    </row>
    <row r="9859" spans="4:4">
      <c r="D9859" s="117"/>
    </row>
    <row r="9860" spans="4:4">
      <c r="D9860" s="117"/>
    </row>
    <row r="9861" spans="4:4">
      <c r="D9861" s="117"/>
    </row>
    <row r="9862" spans="4:4">
      <c r="D9862" s="117"/>
    </row>
    <row r="9863" spans="4:4">
      <c r="D9863" s="117"/>
    </row>
    <row r="9864" spans="4:4">
      <c r="D9864" s="117"/>
    </row>
    <row r="9865" spans="4:4">
      <c r="D9865" s="117"/>
    </row>
    <row r="9866" spans="4:4">
      <c r="D9866" s="117"/>
    </row>
    <row r="9867" spans="4:4">
      <c r="D9867" s="117"/>
    </row>
    <row r="9868" spans="4:4">
      <c r="D9868" s="117"/>
    </row>
    <row r="9869" spans="4:4">
      <c r="D9869" s="117"/>
    </row>
    <row r="9870" spans="4:4">
      <c r="D9870" s="117"/>
    </row>
    <row r="9871" spans="4:4">
      <c r="D9871" s="117"/>
    </row>
    <row r="9872" spans="4:4">
      <c r="D9872" s="117"/>
    </row>
    <row r="9873" spans="4:4">
      <c r="D9873" s="117"/>
    </row>
    <row r="9874" spans="4:4">
      <c r="D9874" s="117"/>
    </row>
    <row r="9875" spans="4:4">
      <c r="D9875" s="117"/>
    </row>
    <row r="9876" spans="4:4">
      <c r="D9876" s="117"/>
    </row>
    <row r="9877" spans="4:4">
      <c r="D9877" s="117"/>
    </row>
    <row r="9878" spans="4:4">
      <c r="D9878" s="117"/>
    </row>
    <row r="9879" spans="4:4">
      <c r="D9879" s="117"/>
    </row>
    <row r="9880" spans="4:4">
      <c r="D9880" s="117"/>
    </row>
    <row r="9881" spans="4:4">
      <c r="D9881" s="117"/>
    </row>
    <row r="9882" spans="4:4">
      <c r="D9882" s="117"/>
    </row>
    <row r="9883" spans="4:4">
      <c r="D9883" s="117"/>
    </row>
    <row r="9884" spans="4:4">
      <c r="D9884" s="117"/>
    </row>
    <row r="9885" spans="4:4">
      <c r="D9885" s="117"/>
    </row>
    <row r="9886" spans="4:4">
      <c r="D9886" s="117"/>
    </row>
    <row r="9887" spans="4:4">
      <c r="D9887" s="117"/>
    </row>
    <row r="9888" spans="4:4">
      <c r="D9888" s="117"/>
    </row>
    <row r="9889" spans="4:4">
      <c r="D9889" s="117"/>
    </row>
    <row r="9890" spans="4:4">
      <c r="D9890" s="117"/>
    </row>
    <row r="9891" spans="4:4">
      <c r="D9891" s="117"/>
    </row>
    <row r="9892" spans="4:4">
      <c r="D9892" s="117"/>
    </row>
    <row r="9893" spans="4:4">
      <c r="D9893" s="117"/>
    </row>
    <row r="9894" spans="4:4">
      <c r="D9894" s="117"/>
    </row>
    <row r="9895" spans="4:4">
      <c r="D9895" s="117"/>
    </row>
    <row r="9896" spans="4:4">
      <c r="D9896" s="117"/>
    </row>
    <row r="9897" spans="4:4">
      <c r="D9897" s="117"/>
    </row>
    <row r="9898" spans="4:4">
      <c r="D9898" s="117"/>
    </row>
    <row r="9899" spans="4:4">
      <c r="D9899" s="117"/>
    </row>
    <row r="9900" spans="4:4">
      <c r="D9900" s="117"/>
    </row>
    <row r="9901" spans="4:4">
      <c r="D9901" s="117"/>
    </row>
    <row r="9902" spans="4:4">
      <c r="D9902" s="117"/>
    </row>
    <row r="9903" spans="4:4">
      <c r="D9903" s="117"/>
    </row>
    <row r="9904" spans="4:4">
      <c r="D9904" s="117"/>
    </row>
    <row r="9905" spans="4:4">
      <c r="D9905" s="117"/>
    </row>
    <row r="9906" spans="4:4">
      <c r="D9906" s="117"/>
    </row>
    <row r="9907" spans="4:4">
      <c r="D9907" s="117"/>
    </row>
    <row r="9908" spans="4:4">
      <c r="D9908" s="117"/>
    </row>
    <row r="9909" spans="4:4">
      <c r="D9909" s="117"/>
    </row>
    <row r="9910" spans="4:4">
      <c r="D9910" s="117"/>
    </row>
    <row r="9911" spans="4:4">
      <c r="D9911" s="117"/>
    </row>
    <row r="9912" spans="4:4">
      <c r="D9912" s="117"/>
    </row>
    <row r="9913" spans="4:4">
      <c r="D9913" s="117"/>
    </row>
    <row r="9914" spans="4:4">
      <c r="D9914" s="117"/>
    </row>
    <row r="9915" spans="4:4">
      <c r="D9915" s="117"/>
    </row>
    <row r="9916" spans="4:4">
      <c r="D9916" s="117"/>
    </row>
    <row r="9917" spans="4:4">
      <c r="D9917" s="117"/>
    </row>
    <row r="9918" spans="4:4">
      <c r="D9918" s="117"/>
    </row>
    <row r="9919" spans="4:4">
      <c r="D9919" s="117"/>
    </row>
    <row r="9920" spans="4:4">
      <c r="D9920" s="117"/>
    </row>
    <row r="9921" spans="4:4">
      <c r="D9921" s="117"/>
    </row>
    <row r="9922" spans="4:4">
      <c r="D9922" s="117"/>
    </row>
    <row r="9923" spans="4:4">
      <c r="D9923" s="117"/>
    </row>
    <row r="9924" spans="4:4">
      <c r="D9924" s="117"/>
    </row>
    <row r="9925" spans="4:4">
      <c r="D9925" s="117"/>
    </row>
    <row r="9926" spans="4:4">
      <c r="D9926" s="117"/>
    </row>
    <row r="9927" spans="4:4">
      <c r="D9927" s="117"/>
    </row>
    <row r="9928" spans="4:4">
      <c r="D9928" s="117"/>
    </row>
    <row r="9929" spans="4:4">
      <c r="D9929" s="117"/>
    </row>
    <row r="9930" spans="4:4">
      <c r="D9930" s="117"/>
    </row>
    <row r="9931" spans="4:4">
      <c r="D9931" s="117"/>
    </row>
    <row r="9932" spans="4:4">
      <c r="D9932" s="117"/>
    </row>
    <row r="9933" spans="4:4">
      <c r="D9933" s="117"/>
    </row>
    <row r="9934" spans="4:4">
      <c r="D9934" s="117"/>
    </row>
    <row r="9935" spans="4:4">
      <c r="D9935" s="117"/>
    </row>
    <row r="9936" spans="4:4">
      <c r="D9936" s="117"/>
    </row>
    <row r="9937" spans="4:4">
      <c r="D9937" s="117"/>
    </row>
    <row r="9938" spans="4:4">
      <c r="D9938" s="117"/>
    </row>
    <row r="9939" spans="4:4">
      <c r="D9939" s="117"/>
    </row>
    <row r="9940" spans="4:4">
      <c r="D9940" s="117"/>
    </row>
    <row r="9941" spans="4:4">
      <c r="D9941" s="117"/>
    </row>
    <row r="9942" spans="4:4">
      <c r="D9942" s="117"/>
    </row>
    <row r="9943" spans="4:4">
      <c r="D9943" s="117"/>
    </row>
    <row r="9944" spans="4:4">
      <c r="D9944" s="117"/>
    </row>
    <row r="9945" spans="4:4">
      <c r="D9945" s="117"/>
    </row>
    <row r="9946" spans="4:4">
      <c r="D9946" s="117"/>
    </row>
    <row r="9947" spans="4:4">
      <c r="D9947" s="117"/>
    </row>
    <row r="9948" spans="4:4">
      <c r="D9948" s="117"/>
    </row>
    <row r="9949" spans="4:4">
      <c r="D9949" s="117"/>
    </row>
    <row r="9950" spans="4:4">
      <c r="D9950" s="117"/>
    </row>
    <row r="9951" spans="4:4">
      <c r="D9951" s="117"/>
    </row>
    <row r="9952" spans="4:4">
      <c r="D9952" s="117"/>
    </row>
    <row r="9953" spans="4:4">
      <c r="D9953" s="117"/>
    </row>
    <row r="9954" spans="4:4">
      <c r="D9954" s="117"/>
    </row>
    <row r="9955" spans="4:4">
      <c r="D9955" s="117"/>
    </row>
    <row r="9956" spans="4:4">
      <c r="D9956" s="117"/>
    </row>
    <row r="9957" spans="4:4">
      <c r="D9957" s="117"/>
    </row>
    <row r="9958" spans="4:4">
      <c r="D9958" s="117"/>
    </row>
    <row r="9959" spans="4:4">
      <c r="D9959" s="117"/>
    </row>
    <row r="9960" spans="4:4">
      <c r="D9960" s="117"/>
    </row>
    <row r="9961" spans="4:4">
      <c r="D9961" s="117"/>
    </row>
    <row r="9962" spans="4:4">
      <c r="D9962" s="117"/>
    </row>
    <row r="9963" spans="4:4">
      <c r="D9963" s="117"/>
    </row>
    <row r="9964" spans="4:4">
      <c r="D9964" s="117"/>
    </row>
    <row r="9965" spans="4:4">
      <c r="D9965" s="117"/>
    </row>
    <row r="9966" spans="4:4">
      <c r="D9966" s="117"/>
    </row>
    <row r="9967" spans="4:4">
      <c r="D9967" s="117"/>
    </row>
    <row r="9968" spans="4:4">
      <c r="D9968" s="117"/>
    </row>
    <row r="9969" spans="4:4">
      <c r="D9969" s="117"/>
    </row>
    <row r="9970" spans="4:4">
      <c r="D9970" s="117"/>
    </row>
    <row r="9971" spans="4:4">
      <c r="D9971" s="117"/>
    </row>
    <row r="9972" spans="4:4">
      <c r="D9972" s="117"/>
    </row>
    <row r="9973" spans="4:4">
      <c r="D9973" s="117"/>
    </row>
    <row r="9974" spans="4:4">
      <c r="D9974" s="117"/>
    </row>
    <row r="9975" spans="4:4">
      <c r="D9975" s="117"/>
    </row>
    <row r="9976" spans="4:4">
      <c r="D9976" s="117"/>
    </row>
    <row r="9977" spans="4:4">
      <c r="D9977" s="117"/>
    </row>
    <row r="9978" spans="4:4">
      <c r="D9978" s="117"/>
    </row>
    <row r="9979" spans="4:4">
      <c r="D9979" s="117"/>
    </row>
    <row r="9980" spans="4:4">
      <c r="D9980" s="117"/>
    </row>
    <row r="9981" spans="4:4">
      <c r="D9981" s="117"/>
    </row>
    <row r="9982" spans="4:4">
      <c r="D9982" s="117"/>
    </row>
    <row r="9983" spans="4:4">
      <c r="D9983" s="117"/>
    </row>
    <row r="9984" spans="4:4">
      <c r="D9984" s="117"/>
    </row>
    <row r="9985" spans="4:4">
      <c r="D9985" s="117"/>
    </row>
    <row r="9986" spans="4:4">
      <c r="D9986" s="117"/>
    </row>
    <row r="9987" spans="4:4">
      <c r="D9987" s="117"/>
    </row>
    <row r="9988" spans="4:4">
      <c r="D9988" s="117"/>
    </row>
    <row r="9989" spans="4:4">
      <c r="D9989" s="117"/>
    </row>
    <row r="9990" spans="4:4">
      <c r="D9990" s="117"/>
    </row>
    <row r="9991" spans="4:4">
      <c r="D9991" s="117"/>
    </row>
    <row r="9992" spans="4:4">
      <c r="D9992" s="117"/>
    </row>
    <row r="9993" spans="4:4">
      <c r="D9993" s="117"/>
    </row>
    <row r="9994" spans="4:4">
      <c r="D9994" s="117"/>
    </row>
    <row r="9995" spans="4:4">
      <c r="D9995" s="117"/>
    </row>
    <row r="9996" spans="4:4">
      <c r="D9996" s="117"/>
    </row>
    <row r="9997" spans="4:4">
      <c r="D9997" s="117"/>
    </row>
    <row r="9998" spans="4:4">
      <c r="D9998" s="117"/>
    </row>
    <row r="9999" spans="4:4">
      <c r="D9999" s="117"/>
    </row>
    <row r="10000" spans="4:4">
      <c r="D10000" s="117"/>
    </row>
    <row r="10001" spans="4:4">
      <c r="D10001" s="117"/>
    </row>
    <row r="10002" spans="4:4">
      <c r="D10002" s="117"/>
    </row>
    <row r="10003" spans="4:4">
      <c r="D10003" s="117"/>
    </row>
    <row r="10004" spans="4:4">
      <c r="D10004" s="117"/>
    </row>
    <row r="10005" spans="4:4">
      <c r="D10005" s="117"/>
    </row>
    <row r="10006" spans="4:4">
      <c r="D10006" s="117"/>
    </row>
    <row r="10007" spans="4:4">
      <c r="D10007" s="117"/>
    </row>
    <row r="10008" spans="4:4">
      <c r="D10008" s="117"/>
    </row>
    <row r="10009" spans="4:4">
      <c r="D10009" s="117"/>
    </row>
    <row r="10010" spans="4:4">
      <c r="D10010" s="117"/>
    </row>
    <row r="10011" spans="4:4">
      <c r="D10011" s="117"/>
    </row>
    <row r="10012" spans="4:4">
      <c r="D10012" s="117"/>
    </row>
    <row r="10013" spans="4:4">
      <c r="D10013" s="117"/>
    </row>
    <row r="10014" spans="4:4">
      <c r="D10014" s="117"/>
    </row>
    <row r="10015" spans="4:4">
      <c r="D10015" s="117"/>
    </row>
    <row r="10016" spans="4:4">
      <c r="D10016" s="117"/>
    </row>
    <row r="10017" spans="4:4">
      <c r="D10017" s="117"/>
    </row>
    <row r="10018" spans="4:4">
      <c r="D10018" s="117"/>
    </row>
    <row r="10019" spans="4:4">
      <c r="D10019" s="117"/>
    </row>
    <row r="10020" spans="4:4">
      <c r="D10020" s="117"/>
    </row>
    <row r="10021" spans="4:4">
      <c r="D10021" s="117"/>
    </row>
    <row r="10022" spans="4:4">
      <c r="D10022" s="117"/>
    </row>
    <row r="10023" spans="4:4">
      <c r="D10023" s="117"/>
    </row>
    <row r="10024" spans="4:4">
      <c r="D10024" s="117"/>
    </row>
    <row r="10025" spans="4:4">
      <c r="D10025" s="117"/>
    </row>
    <row r="10026" spans="4:4">
      <c r="D10026" s="117"/>
    </row>
    <row r="10027" spans="4:4">
      <c r="D10027" s="117"/>
    </row>
    <row r="10028" spans="4:4">
      <c r="D10028" s="117"/>
    </row>
    <row r="10029" spans="4:4">
      <c r="D10029" s="117"/>
    </row>
    <row r="10030" spans="4:4">
      <c r="D10030" s="117"/>
    </row>
    <row r="10031" spans="4:4">
      <c r="D10031" s="117"/>
    </row>
    <row r="10032" spans="4:4">
      <c r="D10032" s="117"/>
    </row>
    <row r="10033" spans="4:4">
      <c r="D10033" s="117"/>
    </row>
    <row r="10034" spans="4:4">
      <c r="D10034" s="117"/>
    </row>
    <row r="10035" spans="4:4">
      <c r="D10035" s="117"/>
    </row>
    <row r="10036" spans="4:4">
      <c r="D10036" s="117"/>
    </row>
    <row r="10037" spans="4:4">
      <c r="D10037" s="117"/>
    </row>
    <row r="10038" spans="4:4">
      <c r="D10038" s="117"/>
    </row>
    <row r="10039" spans="4:4">
      <c r="D10039" s="117"/>
    </row>
    <row r="10040" spans="4:4">
      <c r="D10040" s="117"/>
    </row>
    <row r="10041" spans="4:4">
      <c r="D10041" s="117"/>
    </row>
    <row r="10042" spans="4:4">
      <c r="D10042" s="117"/>
    </row>
    <row r="10043" spans="4:4">
      <c r="D10043" s="117"/>
    </row>
    <row r="10044" spans="4:4">
      <c r="D10044" s="117"/>
    </row>
    <row r="10045" spans="4:4">
      <c r="D10045" s="117"/>
    </row>
    <row r="10046" spans="4:4">
      <c r="D10046" s="117"/>
    </row>
    <row r="10047" spans="4:4">
      <c r="D10047" s="117"/>
    </row>
    <row r="10048" spans="4:4">
      <c r="D10048" s="117"/>
    </row>
    <row r="10049" spans="4:4">
      <c r="D10049" s="117"/>
    </row>
    <row r="10050" spans="4:4">
      <c r="D10050" s="117"/>
    </row>
    <row r="10051" spans="4:4">
      <c r="D10051" s="117"/>
    </row>
    <row r="10052" spans="4:4">
      <c r="D10052" s="117"/>
    </row>
    <row r="10053" spans="4:4">
      <c r="D10053" s="117"/>
    </row>
    <row r="10054" spans="4:4">
      <c r="D10054" s="117"/>
    </row>
    <row r="10055" spans="4:4">
      <c r="D10055" s="117"/>
    </row>
    <row r="10056" spans="4:4">
      <c r="D10056" s="117"/>
    </row>
    <row r="10057" spans="4:4">
      <c r="D10057" s="117"/>
    </row>
    <row r="10058" spans="4:4">
      <c r="D10058" s="117"/>
    </row>
    <row r="10059" spans="4:4">
      <c r="D10059" s="117"/>
    </row>
    <row r="10060" spans="4:4">
      <c r="D10060" s="117"/>
    </row>
    <row r="10061" spans="4:4">
      <c r="D10061" s="117"/>
    </row>
    <row r="10062" spans="4:4">
      <c r="D10062" s="117"/>
    </row>
    <row r="10063" spans="4:4">
      <c r="D10063" s="117"/>
    </row>
    <row r="10064" spans="4:4">
      <c r="D10064" s="117"/>
    </row>
    <row r="10065" spans="4:4">
      <c r="D10065" s="117"/>
    </row>
    <row r="10066" spans="4:4">
      <c r="D10066" s="117"/>
    </row>
    <row r="10067" spans="4:4">
      <c r="D10067" s="117"/>
    </row>
    <row r="10068" spans="4:4">
      <c r="D10068" s="117"/>
    </row>
    <row r="10069" spans="4:4">
      <c r="D10069" s="117"/>
    </row>
    <row r="10070" spans="4:4">
      <c r="D10070" s="117"/>
    </row>
    <row r="10071" spans="4:4">
      <c r="D10071" s="117"/>
    </row>
    <row r="10072" spans="4:4">
      <c r="D10072" s="117"/>
    </row>
    <row r="10073" spans="4:4">
      <c r="D10073" s="117"/>
    </row>
    <row r="10074" spans="4:4">
      <c r="D10074" s="117"/>
    </row>
    <row r="10075" spans="4:4">
      <c r="D10075" s="117"/>
    </row>
    <row r="10076" spans="4:4">
      <c r="D10076" s="117"/>
    </row>
    <row r="10077" spans="4:4">
      <c r="D10077" s="117"/>
    </row>
    <row r="10078" spans="4:4">
      <c r="D10078" s="117"/>
    </row>
    <row r="10079" spans="4:4">
      <c r="D10079" s="117"/>
    </row>
    <row r="10080" spans="4:4">
      <c r="D10080" s="117"/>
    </row>
    <row r="10081" spans="4:4">
      <c r="D10081" s="117"/>
    </row>
    <row r="10082" spans="4:4">
      <c r="D10082" s="117"/>
    </row>
    <row r="10083" spans="4:4">
      <c r="D10083" s="117"/>
    </row>
    <row r="10084" spans="4:4">
      <c r="D10084" s="117"/>
    </row>
    <row r="10085" spans="4:4">
      <c r="D10085" s="117"/>
    </row>
    <row r="10086" spans="4:4">
      <c r="D10086" s="117"/>
    </row>
    <row r="10087" spans="4:4">
      <c r="D10087" s="117"/>
    </row>
    <row r="10088" spans="4:4">
      <c r="D10088" s="117"/>
    </row>
    <row r="10089" spans="4:4">
      <c r="D10089" s="117"/>
    </row>
    <row r="10090" spans="4:4">
      <c r="D10090" s="117"/>
    </row>
    <row r="10091" spans="4:4">
      <c r="D10091" s="117"/>
    </row>
    <row r="10092" spans="4:4">
      <c r="D10092" s="117"/>
    </row>
    <row r="10093" spans="4:4">
      <c r="D10093" s="117"/>
    </row>
    <row r="10094" spans="4:4">
      <c r="D10094" s="117"/>
    </row>
    <row r="10095" spans="4:4">
      <c r="D10095" s="117"/>
    </row>
    <row r="10096" spans="4:4">
      <c r="D10096" s="117"/>
    </row>
    <row r="10097" spans="4:4">
      <c r="D10097" s="117"/>
    </row>
    <row r="10098" spans="4:4">
      <c r="D10098" s="117"/>
    </row>
    <row r="10099" spans="4:4">
      <c r="D10099" s="117"/>
    </row>
    <row r="10100" spans="4:4">
      <c r="D10100" s="117"/>
    </row>
    <row r="10101" spans="4:4">
      <c r="D10101" s="117"/>
    </row>
    <row r="10102" spans="4:4">
      <c r="D10102" s="117"/>
    </row>
    <row r="10103" spans="4:4">
      <c r="D10103" s="117"/>
    </row>
    <row r="10104" spans="4:4">
      <c r="D10104" s="117"/>
    </row>
    <row r="10105" spans="4:4">
      <c r="D10105" s="117"/>
    </row>
    <row r="10106" spans="4:4">
      <c r="D10106" s="117"/>
    </row>
    <row r="10107" spans="4:4">
      <c r="D10107" s="117"/>
    </row>
    <row r="10108" spans="4:4">
      <c r="D10108" s="117"/>
    </row>
    <row r="10109" spans="4:4">
      <c r="D10109" s="117"/>
    </row>
    <row r="10110" spans="4:4">
      <c r="D10110" s="117"/>
    </row>
    <row r="10111" spans="4:4">
      <c r="D10111" s="117"/>
    </row>
    <row r="10112" spans="4:4">
      <c r="D10112" s="117"/>
    </row>
    <row r="10113" spans="4:4">
      <c r="D10113" s="117"/>
    </row>
    <row r="10114" spans="4:4">
      <c r="D10114" s="117"/>
    </row>
    <row r="10115" spans="4:4">
      <c r="D10115" s="117"/>
    </row>
    <row r="10116" spans="4:4">
      <c r="D10116" s="117"/>
    </row>
    <row r="10117" spans="4:4">
      <c r="D10117" s="117"/>
    </row>
    <row r="10118" spans="4:4">
      <c r="D10118" s="117"/>
    </row>
    <row r="10119" spans="4:4">
      <c r="D10119" s="117"/>
    </row>
    <row r="10120" spans="4:4">
      <c r="D10120" s="117"/>
    </row>
    <row r="10121" spans="4:4">
      <c r="D10121" s="117"/>
    </row>
    <row r="10122" spans="4:4">
      <c r="D10122" s="117"/>
    </row>
    <row r="10123" spans="4:4">
      <c r="D10123" s="117"/>
    </row>
    <row r="10124" spans="4:4">
      <c r="D10124" s="117"/>
    </row>
    <row r="10125" spans="4:4">
      <c r="D10125" s="117"/>
    </row>
    <row r="10126" spans="4:4">
      <c r="D10126" s="117"/>
    </row>
    <row r="10127" spans="4:4">
      <c r="D10127" s="117"/>
    </row>
    <row r="10128" spans="4:4">
      <c r="D10128" s="117"/>
    </row>
    <row r="10129" spans="4:4">
      <c r="D10129" s="117"/>
    </row>
    <row r="10130" spans="4:4">
      <c r="D10130" s="117"/>
    </row>
    <row r="10131" spans="4:4">
      <c r="D10131" s="117"/>
    </row>
    <row r="10132" spans="4:4">
      <c r="D10132" s="117"/>
    </row>
    <row r="10133" spans="4:4">
      <c r="D10133" s="117"/>
    </row>
    <row r="10134" spans="4:4">
      <c r="D10134" s="117"/>
    </row>
    <row r="10135" spans="4:4">
      <c r="D10135" s="117"/>
    </row>
    <row r="10136" spans="4:4">
      <c r="D10136" s="117"/>
    </row>
    <row r="10137" spans="4:4">
      <c r="D10137" s="117"/>
    </row>
    <row r="10138" spans="4:4">
      <c r="D10138" s="117"/>
    </row>
    <row r="10139" spans="4:4">
      <c r="D10139" s="117"/>
    </row>
    <row r="10140" spans="4:4">
      <c r="D10140" s="117"/>
    </row>
    <row r="10141" spans="4:4">
      <c r="D10141" s="117"/>
    </row>
    <row r="10142" spans="4:4">
      <c r="D10142" s="117"/>
    </row>
    <row r="10143" spans="4:4">
      <c r="D10143" s="117"/>
    </row>
    <row r="10144" spans="4:4">
      <c r="D10144" s="117"/>
    </row>
    <row r="10145" spans="4:4">
      <c r="D10145" s="117"/>
    </row>
    <row r="10146" spans="4:4">
      <c r="D10146" s="117"/>
    </row>
    <row r="10147" spans="4:4">
      <c r="D10147" s="117"/>
    </row>
    <row r="10148" spans="4:4">
      <c r="D10148" s="117"/>
    </row>
    <row r="10149" spans="4:4">
      <c r="D10149" s="117"/>
    </row>
    <row r="10150" spans="4:4">
      <c r="D10150" s="117"/>
    </row>
    <row r="10151" spans="4:4">
      <c r="D10151" s="117"/>
    </row>
    <row r="10152" spans="4:4">
      <c r="D10152" s="117"/>
    </row>
    <row r="10153" spans="4:4">
      <c r="D10153" s="117"/>
    </row>
    <row r="10154" spans="4:4">
      <c r="D10154" s="117"/>
    </row>
    <row r="10155" spans="4:4">
      <c r="D10155" s="117"/>
    </row>
    <row r="10156" spans="4:4">
      <c r="D10156" s="117"/>
    </row>
    <row r="10157" spans="4:4">
      <c r="D10157" s="117"/>
    </row>
    <row r="10158" spans="4:4">
      <c r="D10158" s="117"/>
    </row>
    <row r="10159" spans="4:4">
      <c r="D10159" s="117"/>
    </row>
    <row r="10160" spans="4:4">
      <c r="D10160" s="117"/>
    </row>
    <row r="10161" spans="4:4">
      <c r="D10161" s="117"/>
    </row>
    <row r="10162" spans="4:4">
      <c r="D10162" s="117"/>
    </row>
    <row r="10163" spans="4:4">
      <c r="D10163" s="117"/>
    </row>
    <row r="10164" spans="4:4">
      <c r="D10164" s="117"/>
    </row>
    <row r="10165" spans="4:4">
      <c r="D10165" s="117"/>
    </row>
    <row r="10166" spans="4:4">
      <c r="D10166" s="117"/>
    </row>
    <row r="10167" spans="4:4">
      <c r="D10167" s="117"/>
    </row>
    <row r="10168" spans="4:4">
      <c r="D10168" s="117"/>
    </row>
    <row r="10169" spans="4:4">
      <c r="D10169" s="117"/>
    </row>
    <row r="10170" spans="4:4">
      <c r="D10170" s="117"/>
    </row>
    <row r="10171" spans="4:4">
      <c r="D10171" s="117"/>
    </row>
    <row r="10172" spans="4:4">
      <c r="D10172" s="117"/>
    </row>
    <row r="10173" spans="4:4">
      <c r="D10173" s="117"/>
    </row>
    <row r="10174" spans="4:4">
      <c r="D10174" s="117"/>
    </row>
    <row r="10175" spans="4:4">
      <c r="D10175" s="117"/>
    </row>
    <row r="10176" spans="4:4">
      <c r="D10176" s="117"/>
    </row>
    <row r="10177" spans="4:4">
      <c r="D10177" s="117"/>
    </row>
    <row r="10178" spans="4:4">
      <c r="D10178" s="117"/>
    </row>
    <row r="10179" spans="4:4">
      <c r="D10179" s="117"/>
    </row>
    <row r="10180" spans="4:4">
      <c r="D10180" s="117"/>
    </row>
    <row r="10181" spans="4:4">
      <c r="D10181" s="117"/>
    </row>
    <row r="10182" spans="4:4">
      <c r="D10182" s="117"/>
    </row>
    <row r="10183" spans="4:4">
      <c r="D10183" s="117"/>
    </row>
    <row r="10184" spans="4:4">
      <c r="D10184" s="117"/>
    </row>
    <row r="10185" spans="4:4">
      <c r="D10185" s="117"/>
    </row>
    <row r="10186" spans="4:4">
      <c r="D10186" s="117"/>
    </row>
    <row r="10187" spans="4:4">
      <c r="D10187" s="117"/>
    </row>
    <row r="10188" spans="4:4">
      <c r="D10188" s="117"/>
    </row>
    <row r="10189" spans="4:4">
      <c r="D10189" s="117"/>
    </row>
    <row r="10190" spans="4:4">
      <c r="D10190" s="117"/>
    </row>
    <row r="10191" spans="4:4">
      <c r="D10191" s="117"/>
    </row>
    <row r="10192" spans="4:4">
      <c r="D10192" s="117"/>
    </row>
    <row r="10193" spans="4:4">
      <c r="D10193" s="117"/>
    </row>
    <row r="10194" spans="4:4">
      <c r="D10194" s="117"/>
    </row>
    <row r="10195" spans="4:4">
      <c r="D10195" s="117"/>
    </row>
    <row r="10196" spans="4:4">
      <c r="D10196" s="117"/>
    </row>
    <row r="10197" spans="4:4">
      <c r="D10197" s="117"/>
    </row>
    <row r="10198" spans="4:4">
      <c r="D10198" s="117"/>
    </row>
    <row r="10199" spans="4:4">
      <c r="D10199" s="117"/>
    </row>
    <row r="10200" spans="4:4">
      <c r="D10200" s="117"/>
    </row>
    <row r="10201" spans="4:4">
      <c r="D10201" s="117"/>
    </row>
    <row r="10202" spans="4:4">
      <c r="D10202" s="117"/>
    </row>
    <row r="10203" spans="4:4">
      <c r="D10203" s="117"/>
    </row>
    <row r="10204" spans="4:4">
      <c r="D10204" s="117"/>
    </row>
    <row r="10205" spans="4:4">
      <c r="D10205" s="117"/>
    </row>
    <row r="10206" spans="4:4">
      <c r="D10206" s="117"/>
    </row>
    <row r="10207" spans="4:4">
      <c r="D10207" s="117"/>
    </row>
    <row r="10208" spans="4:4">
      <c r="D10208" s="117"/>
    </row>
    <row r="10209" spans="4:4">
      <c r="D10209" s="117"/>
    </row>
    <row r="10210" spans="4:4">
      <c r="D10210" s="117"/>
    </row>
    <row r="10211" spans="4:4">
      <c r="D10211" s="117"/>
    </row>
    <row r="10212" spans="4:4">
      <c r="D10212" s="117"/>
    </row>
    <row r="10213" spans="4:4">
      <c r="D10213" s="117"/>
    </row>
    <row r="10214" spans="4:4">
      <c r="D10214" s="117"/>
    </row>
    <row r="10215" spans="4:4">
      <c r="D10215" s="117"/>
    </row>
    <row r="10216" spans="4:4">
      <c r="D10216" s="117"/>
    </row>
    <row r="10217" spans="4:4">
      <c r="D10217" s="117"/>
    </row>
    <row r="10218" spans="4:4">
      <c r="D10218" s="117"/>
    </row>
    <row r="10219" spans="4:4">
      <c r="D10219" s="117"/>
    </row>
    <row r="10220" spans="4:4">
      <c r="D10220" s="117"/>
    </row>
    <row r="10221" spans="4:4">
      <c r="D10221" s="117"/>
    </row>
    <row r="10222" spans="4:4">
      <c r="D10222" s="117"/>
    </row>
    <row r="10223" spans="4:4">
      <c r="D10223" s="117"/>
    </row>
    <row r="10224" spans="4:4">
      <c r="D10224" s="117"/>
    </row>
    <row r="10225" spans="4:4">
      <c r="D10225" s="117"/>
    </row>
    <row r="10226" spans="4:4">
      <c r="D10226" s="117"/>
    </row>
    <row r="10227" spans="4:4">
      <c r="D10227" s="117"/>
    </row>
    <row r="10228" spans="4:4">
      <c r="D10228" s="117"/>
    </row>
    <row r="10229" spans="4:4">
      <c r="D10229" s="117"/>
    </row>
    <row r="10230" spans="4:4">
      <c r="D10230" s="117"/>
    </row>
    <row r="10231" spans="4:4">
      <c r="D10231" s="117"/>
    </row>
    <row r="10232" spans="4:4">
      <c r="D10232" s="117"/>
    </row>
    <row r="10233" spans="4:4">
      <c r="D10233" s="117"/>
    </row>
    <row r="10234" spans="4:4">
      <c r="D10234" s="117"/>
    </row>
    <row r="10235" spans="4:4">
      <c r="D10235" s="117"/>
    </row>
    <row r="10236" spans="4:4">
      <c r="D10236" s="117"/>
    </row>
    <row r="10237" spans="4:4">
      <c r="D10237" s="117"/>
    </row>
    <row r="10238" spans="4:4">
      <c r="D10238" s="117"/>
    </row>
    <row r="10239" spans="4:4">
      <c r="D10239" s="117"/>
    </row>
    <row r="10240" spans="4:4">
      <c r="D10240" s="117"/>
    </row>
    <row r="10241" spans="4:4">
      <c r="D10241" s="117"/>
    </row>
    <row r="10242" spans="4:4">
      <c r="D10242" s="117"/>
    </row>
    <row r="10243" spans="4:4">
      <c r="D10243" s="117"/>
    </row>
    <row r="10244" spans="4:4">
      <c r="D10244" s="117"/>
    </row>
    <row r="10245" spans="4:4">
      <c r="D10245" s="117"/>
    </row>
    <row r="10246" spans="4:4">
      <c r="D10246" s="117"/>
    </row>
    <row r="10247" spans="4:4">
      <c r="D10247" s="117"/>
    </row>
    <row r="10248" spans="4:4">
      <c r="D10248" s="117"/>
    </row>
    <row r="10249" spans="4:4">
      <c r="D10249" s="117"/>
    </row>
    <row r="10250" spans="4:4">
      <c r="D10250" s="117"/>
    </row>
    <row r="10251" spans="4:4">
      <c r="D10251" s="117"/>
    </row>
    <row r="10252" spans="4:4">
      <c r="D10252" s="117"/>
    </row>
    <row r="10253" spans="4:4">
      <c r="D10253" s="117"/>
    </row>
    <row r="10254" spans="4:4">
      <c r="D10254" s="117"/>
    </row>
    <row r="10255" spans="4:4">
      <c r="D10255" s="117"/>
    </row>
    <row r="10256" spans="4:4">
      <c r="D10256" s="117"/>
    </row>
    <row r="10257" spans="4:4">
      <c r="D10257" s="117"/>
    </row>
    <row r="10258" spans="4:4">
      <c r="D10258" s="117"/>
    </row>
    <row r="10259" spans="4:4">
      <c r="D10259" s="117"/>
    </row>
    <row r="10260" spans="4:4">
      <c r="D10260" s="117"/>
    </row>
    <row r="10261" spans="4:4">
      <c r="D10261" s="117"/>
    </row>
    <row r="10262" spans="4:4">
      <c r="D10262" s="117"/>
    </row>
    <row r="10263" spans="4:4">
      <c r="D10263" s="117"/>
    </row>
    <row r="10264" spans="4:4">
      <c r="D10264" s="117"/>
    </row>
    <row r="10265" spans="4:4">
      <c r="D10265" s="117"/>
    </row>
    <row r="10266" spans="4:4">
      <c r="D10266" s="117"/>
    </row>
    <row r="10267" spans="4:4">
      <c r="D10267" s="117"/>
    </row>
    <row r="10268" spans="4:4">
      <c r="D10268" s="117"/>
    </row>
    <row r="10269" spans="4:4">
      <c r="D10269" s="117"/>
    </row>
    <row r="10270" spans="4:4">
      <c r="D10270" s="117"/>
    </row>
    <row r="10271" spans="4:4">
      <c r="D10271" s="117"/>
    </row>
    <row r="10272" spans="4:4">
      <c r="D10272" s="117"/>
    </row>
    <row r="10273" spans="4:4">
      <c r="D10273" s="117"/>
    </row>
    <row r="10274" spans="4:4">
      <c r="D10274" s="117"/>
    </row>
    <row r="10275" spans="4:4">
      <c r="D10275" s="117"/>
    </row>
    <row r="10276" spans="4:4">
      <c r="D10276" s="117"/>
    </row>
    <row r="10277" spans="4:4">
      <c r="D10277" s="117"/>
    </row>
    <row r="10278" spans="4:4">
      <c r="D10278" s="117"/>
    </row>
    <row r="10279" spans="4:4">
      <c r="D10279" s="117"/>
    </row>
    <row r="10280" spans="4:4">
      <c r="D10280" s="117"/>
    </row>
    <row r="10281" spans="4:4">
      <c r="D10281" s="117"/>
    </row>
    <row r="10282" spans="4:4">
      <c r="D10282" s="117"/>
    </row>
    <row r="10283" spans="4:4">
      <c r="D10283" s="117"/>
    </row>
    <row r="10284" spans="4:4">
      <c r="D10284" s="117"/>
    </row>
    <row r="10285" spans="4:4">
      <c r="D10285" s="117"/>
    </row>
    <row r="10286" spans="4:4">
      <c r="D10286" s="117"/>
    </row>
    <row r="10287" spans="4:4">
      <c r="D10287" s="117"/>
    </row>
    <row r="10288" spans="4:4">
      <c r="D10288" s="117"/>
    </row>
    <row r="10289" spans="4:4">
      <c r="D10289" s="117"/>
    </row>
    <row r="10290" spans="4:4">
      <c r="D10290" s="117"/>
    </row>
    <row r="10291" spans="4:4">
      <c r="D10291" s="117"/>
    </row>
    <row r="10292" spans="4:4">
      <c r="D10292" s="117"/>
    </row>
    <row r="10293" spans="4:4">
      <c r="D10293" s="117"/>
    </row>
    <row r="10294" spans="4:4">
      <c r="D10294" s="117"/>
    </row>
    <row r="10295" spans="4:4">
      <c r="D10295" s="117"/>
    </row>
    <row r="10296" spans="4:4">
      <c r="D10296" s="117"/>
    </row>
    <row r="10297" spans="4:4">
      <c r="D10297" s="117"/>
    </row>
    <row r="10298" spans="4:4">
      <c r="D10298" s="117"/>
    </row>
    <row r="10299" spans="4:4">
      <c r="D10299" s="117"/>
    </row>
    <row r="10300" spans="4:4">
      <c r="D10300" s="117"/>
    </row>
    <row r="10301" spans="4:4">
      <c r="D10301" s="117"/>
    </row>
    <row r="10302" spans="4:4">
      <c r="D10302" s="117"/>
    </row>
    <row r="10303" spans="4:4">
      <c r="D10303" s="117"/>
    </row>
    <row r="10304" spans="4:4">
      <c r="D10304" s="117"/>
    </row>
    <row r="10305" spans="4:4">
      <c r="D10305" s="117"/>
    </row>
    <row r="10306" spans="4:4">
      <c r="D10306" s="117"/>
    </row>
    <row r="10307" spans="4:4">
      <c r="D10307" s="117"/>
    </row>
    <row r="10308" spans="4:4">
      <c r="D10308" s="117"/>
    </row>
    <row r="10309" spans="4:4">
      <c r="D10309" s="117"/>
    </row>
    <row r="10310" spans="4:4">
      <c r="D10310" s="117"/>
    </row>
    <row r="10311" spans="4:4">
      <c r="D10311" s="117"/>
    </row>
    <row r="10312" spans="4:4">
      <c r="D10312" s="117"/>
    </row>
    <row r="10313" spans="4:4">
      <c r="D10313" s="117"/>
    </row>
    <row r="10314" spans="4:4">
      <c r="D10314" s="117"/>
    </row>
    <row r="10315" spans="4:4">
      <c r="D10315" s="117"/>
    </row>
    <row r="10316" spans="4:4">
      <c r="D10316" s="117"/>
    </row>
    <row r="10317" spans="4:4">
      <c r="D10317" s="117"/>
    </row>
    <row r="10318" spans="4:4">
      <c r="D10318" s="117"/>
    </row>
    <row r="10319" spans="4:4">
      <c r="D10319" s="117"/>
    </row>
    <row r="10320" spans="4:4">
      <c r="D10320" s="117"/>
    </row>
    <row r="10321" spans="4:4">
      <c r="D10321" s="117"/>
    </row>
    <row r="10322" spans="4:4">
      <c r="D10322" s="117"/>
    </row>
    <row r="10323" spans="4:4">
      <c r="D10323" s="117"/>
    </row>
    <row r="10324" spans="4:4">
      <c r="D10324" s="117"/>
    </row>
    <row r="10325" spans="4:4">
      <c r="D10325" s="117"/>
    </row>
    <row r="10326" spans="4:4">
      <c r="D10326" s="117"/>
    </row>
    <row r="10327" spans="4:4">
      <c r="D10327" s="117"/>
    </row>
    <row r="10328" spans="4:4">
      <c r="D10328" s="117"/>
    </row>
    <row r="10329" spans="4:4">
      <c r="D10329" s="117"/>
    </row>
    <row r="10330" spans="4:4">
      <c r="D10330" s="117"/>
    </row>
    <row r="10331" spans="4:4">
      <c r="D10331" s="117"/>
    </row>
    <row r="10332" spans="4:4">
      <c r="D10332" s="117"/>
    </row>
    <row r="10333" spans="4:4">
      <c r="D10333" s="117"/>
    </row>
    <row r="10334" spans="4:4">
      <c r="D10334" s="117"/>
    </row>
    <row r="10335" spans="4:4">
      <c r="D10335" s="117"/>
    </row>
    <row r="10336" spans="4:4">
      <c r="D10336" s="117"/>
    </row>
    <row r="10337" spans="4:4">
      <c r="D10337" s="117"/>
    </row>
    <row r="10338" spans="4:4">
      <c r="D10338" s="117"/>
    </row>
    <row r="10339" spans="4:4">
      <c r="D10339" s="117"/>
    </row>
    <row r="10340" spans="4:4">
      <c r="D10340" s="117"/>
    </row>
    <row r="10341" spans="4:4">
      <c r="D10341" s="117"/>
    </row>
    <row r="10342" spans="4:4">
      <c r="D10342" s="117"/>
    </row>
    <row r="10343" spans="4:4">
      <c r="D10343" s="117"/>
    </row>
    <row r="10344" spans="4:4">
      <c r="D10344" s="117"/>
    </row>
    <row r="10345" spans="4:4">
      <c r="D10345" s="117"/>
    </row>
    <row r="10346" spans="4:4">
      <c r="D10346" s="117"/>
    </row>
    <row r="10347" spans="4:4">
      <c r="D10347" s="117"/>
    </row>
    <row r="10348" spans="4:4">
      <c r="D10348" s="117"/>
    </row>
    <row r="10349" spans="4:4">
      <c r="D10349" s="117"/>
    </row>
    <row r="10350" spans="4:4">
      <c r="D10350" s="117"/>
    </row>
    <row r="10351" spans="4:4">
      <c r="D10351" s="117"/>
    </row>
    <row r="10352" spans="4:4">
      <c r="D10352" s="117"/>
    </row>
    <row r="10353" spans="4:4">
      <c r="D10353" s="117"/>
    </row>
    <row r="10354" spans="4:4">
      <c r="D10354" s="117"/>
    </row>
    <row r="10355" spans="4:4">
      <c r="D10355" s="117"/>
    </row>
    <row r="10356" spans="4:4">
      <c r="D10356" s="117"/>
    </row>
    <row r="10357" spans="4:4">
      <c r="D10357" s="117"/>
    </row>
    <row r="10358" spans="4:4">
      <c r="D10358" s="117"/>
    </row>
    <row r="10359" spans="4:4">
      <c r="D10359" s="117"/>
    </row>
    <row r="10360" spans="4:4">
      <c r="D10360" s="117"/>
    </row>
    <row r="10361" spans="4:4">
      <c r="D10361" s="117"/>
    </row>
    <row r="10362" spans="4:4">
      <c r="D10362" s="117"/>
    </row>
    <row r="10363" spans="4:4">
      <c r="D10363" s="117"/>
    </row>
    <row r="10364" spans="4:4">
      <c r="D10364" s="117"/>
    </row>
    <row r="10365" spans="4:4">
      <c r="D10365" s="117"/>
    </row>
    <row r="10366" spans="4:4">
      <c r="D10366" s="117"/>
    </row>
    <row r="10367" spans="4:4">
      <c r="D10367" s="117"/>
    </row>
    <row r="10368" spans="4:4">
      <c r="D10368" s="117"/>
    </row>
    <row r="10369" spans="4:4">
      <c r="D10369" s="117"/>
    </row>
    <row r="10370" spans="4:4">
      <c r="D10370" s="117"/>
    </row>
    <row r="10371" spans="4:4">
      <c r="D10371" s="117"/>
    </row>
    <row r="10372" spans="4:4">
      <c r="D10372" s="117"/>
    </row>
    <row r="10373" spans="4:4">
      <c r="D10373" s="117"/>
    </row>
    <row r="10374" spans="4:4">
      <c r="D10374" s="117"/>
    </row>
    <row r="10375" spans="4:4">
      <c r="D10375" s="117"/>
    </row>
    <row r="10376" spans="4:4">
      <c r="D10376" s="117"/>
    </row>
    <row r="10377" spans="4:4">
      <c r="D10377" s="117"/>
    </row>
    <row r="10378" spans="4:4">
      <c r="D10378" s="117"/>
    </row>
    <row r="10379" spans="4:4">
      <c r="D10379" s="117"/>
    </row>
    <row r="10380" spans="4:4">
      <c r="D10380" s="117"/>
    </row>
    <row r="10381" spans="4:4">
      <c r="D10381" s="117"/>
    </row>
    <row r="10382" spans="4:4">
      <c r="D10382" s="117"/>
    </row>
    <row r="10383" spans="4:4">
      <c r="D10383" s="117"/>
    </row>
    <row r="10384" spans="4:4">
      <c r="D10384" s="117"/>
    </row>
    <row r="10385" spans="4:4">
      <c r="D10385" s="117"/>
    </row>
    <row r="10386" spans="4:4">
      <c r="D10386" s="117"/>
    </row>
    <row r="10387" spans="4:4">
      <c r="D10387" s="117"/>
    </row>
    <row r="10388" spans="4:4">
      <c r="D10388" s="117"/>
    </row>
    <row r="10389" spans="4:4">
      <c r="D10389" s="117"/>
    </row>
    <row r="10390" spans="4:4">
      <c r="D10390" s="117"/>
    </row>
    <row r="10391" spans="4:4">
      <c r="D10391" s="117"/>
    </row>
    <row r="10392" spans="4:4">
      <c r="D10392" s="117"/>
    </row>
    <row r="10393" spans="4:4">
      <c r="D10393" s="117"/>
    </row>
    <row r="10394" spans="4:4">
      <c r="D10394" s="117"/>
    </row>
    <row r="10395" spans="4:4">
      <c r="D10395" s="117"/>
    </row>
    <row r="10396" spans="4:4">
      <c r="D10396" s="117"/>
    </row>
    <row r="10397" spans="4:4">
      <c r="D10397" s="117"/>
    </row>
    <row r="10398" spans="4:4">
      <c r="D10398" s="117"/>
    </row>
    <row r="10399" spans="4:4">
      <c r="D10399" s="117"/>
    </row>
    <row r="10400" spans="4:4">
      <c r="D10400" s="117"/>
    </row>
    <row r="10401" spans="4:4">
      <c r="D10401" s="117"/>
    </row>
    <row r="10402" spans="4:4">
      <c r="D10402" s="117"/>
    </row>
    <row r="10403" spans="4:4">
      <c r="D10403" s="117"/>
    </row>
    <row r="10404" spans="4:4">
      <c r="D10404" s="117"/>
    </row>
    <row r="10405" spans="4:4">
      <c r="D10405" s="117"/>
    </row>
    <row r="10406" spans="4:4">
      <c r="D10406" s="117"/>
    </row>
    <row r="10407" spans="4:4">
      <c r="D10407" s="117"/>
    </row>
    <row r="10408" spans="4:4">
      <c r="D10408" s="117"/>
    </row>
    <row r="10409" spans="4:4">
      <c r="D10409" s="117"/>
    </row>
    <row r="10410" spans="4:4">
      <c r="D10410" s="117"/>
    </row>
    <row r="10411" spans="4:4">
      <c r="D10411" s="117"/>
    </row>
    <row r="10412" spans="4:4">
      <c r="D10412" s="117"/>
    </row>
    <row r="10413" spans="4:4">
      <c r="D10413" s="117"/>
    </row>
    <row r="10414" spans="4:4">
      <c r="D10414" s="117"/>
    </row>
    <row r="10415" spans="4:4">
      <c r="D10415" s="117"/>
    </row>
    <row r="10416" spans="4:4">
      <c r="D10416" s="117"/>
    </row>
    <row r="10417" spans="4:4">
      <c r="D10417" s="117"/>
    </row>
    <row r="10418" spans="4:4">
      <c r="D10418" s="117"/>
    </row>
    <row r="10419" spans="4:4">
      <c r="D10419" s="117"/>
    </row>
    <row r="10420" spans="4:4">
      <c r="D10420" s="117"/>
    </row>
    <row r="10421" spans="4:4">
      <c r="D10421" s="117"/>
    </row>
    <row r="10422" spans="4:4">
      <c r="D10422" s="117"/>
    </row>
    <row r="10423" spans="4:4">
      <c r="D10423" s="117"/>
    </row>
    <row r="10424" spans="4:4">
      <c r="D10424" s="117"/>
    </row>
    <row r="10425" spans="4:4">
      <c r="D10425" s="117"/>
    </row>
    <row r="10426" spans="4:4">
      <c r="D10426" s="117"/>
    </row>
    <row r="10427" spans="4:4">
      <c r="D10427" s="117"/>
    </row>
    <row r="10428" spans="4:4">
      <c r="D10428" s="117"/>
    </row>
    <row r="10429" spans="4:4">
      <c r="D10429" s="117"/>
    </row>
    <row r="10430" spans="4:4">
      <c r="D10430" s="117"/>
    </row>
    <row r="10431" spans="4:4">
      <c r="D10431" s="117"/>
    </row>
    <row r="10432" spans="4:4">
      <c r="D10432" s="117"/>
    </row>
    <row r="10433" spans="4:4">
      <c r="D10433" s="117"/>
    </row>
    <row r="10434" spans="4:4">
      <c r="D10434" s="117"/>
    </row>
    <row r="10435" spans="4:4">
      <c r="D10435" s="117"/>
    </row>
    <row r="10436" spans="4:4">
      <c r="D10436" s="117"/>
    </row>
    <row r="10437" spans="4:4">
      <c r="D10437" s="117"/>
    </row>
    <row r="10438" spans="4:4">
      <c r="D10438" s="117"/>
    </row>
    <row r="10439" spans="4:4">
      <c r="D10439" s="117"/>
    </row>
    <row r="10440" spans="4:4">
      <c r="D10440" s="117"/>
    </row>
    <row r="10441" spans="4:4">
      <c r="D10441" s="117"/>
    </row>
    <row r="10442" spans="4:4">
      <c r="D10442" s="117"/>
    </row>
    <row r="10443" spans="4:4">
      <c r="D10443" s="117"/>
    </row>
    <row r="10444" spans="4:4">
      <c r="D10444" s="117"/>
    </row>
    <row r="10445" spans="4:4">
      <c r="D10445" s="117"/>
    </row>
    <row r="10446" spans="4:4">
      <c r="D10446" s="117"/>
    </row>
    <row r="10447" spans="4:4">
      <c r="D10447" s="117"/>
    </row>
    <row r="10448" spans="4:4">
      <c r="D10448" s="117"/>
    </row>
    <row r="10449" spans="4:4">
      <c r="D10449" s="117"/>
    </row>
    <row r="10450" spans="4:4">
      <c r="D10450" s="117"/>
    </row>
    <row r="10451" spans="4:4">
      <c r="D10451" s="117"/>
    </row>
    <row r="10452" spans="4:4">
      <c r="D10452" s="117"/>
    </row>
    <row r="10453" spans="4:4">
      <c r="D10453" s="117"/>
    </row>
    <row r="10454" spans="4:4">
      <c r="D10454" s="117"/>
    </row>
    <row r="10455" spans="4:4">
      <c r="D10455" s="117"/>
    </row>
    <row r="10456" spans="4:4">
      <c r="D10456" s="117"/>
    </row>
    <row r="10457" spans="4:4">
      <c r="D10457" s="117"/>
    </row>
    <row r="10458" spans="4:4">
      <c r="D10458" s="117"/>
    </row>
    <row r="10459" spans="4:4">
      <c r="D10459" s="117"/>
    </row>
    <row r="10460" spans="4:4">
      <c r="D10460" s="117"/>
    </row>
    <row r="10461" spans="4:4">
      <c r="D10461" s="117"/>
    </row>
    <row r="10462" spans="4:4">
      <c r="D10462" s="117"/>
    </row>
    <row r="10463" spans="4:4">
      <c r="D10463" s="117"/>
    </row>
    <row r="10464" spans="4:4">
      <c r="D10464" s="117"/>
    </row>
    <row r="10465" spans="4:4">
      <c r="D10465" s="117"/>
    </row>
    <row r="10466" spans="4:4">
      <c r="D10466" s="117"/>
    </row>
    <row r="10467" spans="4:4">
      <c r="D10467" s="117"/>
    </row>
    <row r="10468" spans="4:4">
      <c r="D10468" s="117"/>
    </row>
    <row r="10469" spans="4:4">
      <c r="D10469" s="117"/>
    </row>
    <row r="10470" spans="4:4">
      <c r="D10470" s="117"/>
    </row>
    <row r="10471" spans="4:4">
      <c r="D10471" s="117"/>
    </row>
    <row r="10472" spans="4:4">
      <c r="D10472" s="117"/>
    </row>
    <row r="10473" spans="4:4">
      <c r="D10473" s="117"/>
    </row>
    <row r="10474" spans="4:4">
      <c r="D10474" s="117"/>
    </row>
    <row r="10475" spans="4:4">
      <c r="D10475" s="117"/>
    </row>
    <row r="10476" spans="4:4">
      <c r="D10476" s="117"/>
    </row>
    <row r="10477" spans="4:4">
      <c r="D10477" s="117"/>
    </row>
    <row r="10478" spans="4:4">
      <c r="D10478" s="117"/>
    </row>
    <row r="10479" spans="4:4">
      <c r="D10479" s="117"/>
    </row>
    <row r="10480" spans="4:4">
      <c r="D10480" s="117"/>
    </row>
    <row r="10481" spans="4:4">
      <c r="D10481" s="117"/>
    </row>
    <row r="10482" spans="4:4">
      <c r="D10482" s="117"/>
    </row>
    <row r="10483" spans="4:4">
      <c r="D10483" s="117"/>
    </row>
    <row r="10484" spans="4:4">
      <c r="D10484" s="117"/>
    </row>
    <row r="10485" spans="4:4">
      <c r="D10485" s="117"/>
    </row>
    <row r="10486" spans="4:4">
      <c r="D10486" s="117"/>
    </row>
    <row r="10487" spans="4:4">
      <c r="D10487" s="117"/>
    </row>
    <row r="10488" spans="4:4">
      <c r="D10488" s="117"/>
    </row>
    <row r="10489" spans="4:4">
      <c r="D10489" s="117"/>
    </row>
    <row r="10490" spans="4:4">
      <c r="D10490" s="117"/>
    </row>
    <row r="10491" spans="4:4">
      <c r="D10491" s="117"/>
    </row>
    <row r="10492" spans="4:4">
      <c r="D10492" s="117"/>
    </row>
    <row r="10493" spans="4:4">
      <c r="D10493" s="117"/>
    </row>
    <row r="10494" spans="4:4">
      <c r="D10494" s="117"/>
    </row>
    <row r="10495" spans="4:4">
      <c r="D10495" s="117"/>
    </row>
    <row r="10496" spans="4:4">
      <c r="D10496" s="117"/>
    </row>
    <row r="10497" spans="4:4">
      <c r="D10497" s="117"/>
    </row>
    <row r="10498" spans="4:4">
      <c r="D10498" s="117"/>
    </row>
    <row r="10499" spans="4:4">
      <c r="D10499" s="117"/>
    </row>
    <row r="10500" spans="4:4">
      <c r="D10500" s="117"/>
    </row>
    <row r="10501" spans="4:4">
      <c r="D10501" s="117"/>
    </row>
    <row r="10502" spans="4:4">
      <c r="D10502" s="117"/>
    </row>
    <row r="10503" spans="4:4">
      <c r="D10503" s="117"/>
    </row>
    <row r="10504" spans="4:4">
      <c r="D10504" s="117"/>
    </row>
    <row r="10505" spans="4:4">
      <c r="D10505" s="117"/>
    </row>
    <row r="10506" spans="4:4">
      <c r="D10506" s="117"/>
    </row>
    <row r="10507" spans="4:4">
      <c r="D10507" s="117"/>
    </row>
    <row r="10508" spans="4:4">
      <c r="D10508" s="117"/>
    </row>
    <row r="10509" spans="4:4">
      <c r="D10509" s="117"/>
    </row>
    <row r="10510" spans="4:4">
      <c r="D10510" s="117"/>
    </row>
    <row r="10511" spans="4:4">
      <c r="D10511" s="117"/>
    </row>
    <row r="10512" spans="4:4">
      <c r="D10512" s="117"/>
    </row>
    <row r="10513" spans="4:4">
      <c r="D10513" s="117"/>
    </row>
    <row r="10514" spans="4:4">
      <c r="D10514" s="117"/>
    </row>
    <row r="10515" spans="4:4">
      <c r="D10515" s="117"/>
    </row>
    <row r="10516" spans="4:4">
      <c r="D10516" s="117"/>
    </row>
    <row r="10517" spans="4:4">
      <c r="D10517" s="117"/>
    </row>
    <row r="10518" spans="4:4">
      <c r="D10518" s="117"/>
    </row>
    <row r="10519" spans="4:4">
      <c r="D10519" s="117"/>
    </row>
    <row r="10520" spans="4:4">
      <c r="D10520" s="117"/>
    </row>
    <row r="10521" spans="4:4">
      <c r="D10521" s="117"/>
    </row>
    <row r="10522" spans="4:4">
      <c r="D10522" s="117"/>
    </row>
    <row r="10523" spans="4:4">
      <c r="D10523" s="117"/>
    </row>
    <row r="10524" spans="4:4">
      <c r="D10524" s="117"/>
    </row>
    <row r="10525" spans="4:4">
      <c r="D10525" s="117"/>
    </row>
    <row r="10526" spans="4:4">
      <c r="D10526" s="117"/>
    </row>
    <row r="10527" spans="4:4">
      <c r="D10527" s="117"/>
    </row>
    <row r="10528" spans="4:4">
      <c r="D10528" s="117"/>
    </row>
    <row r="10529" spans="4:4">
      <c r="D10529" s="117"/>
    </row>
    <row r="10530" spans="4:4">
      <c r="D10530" s="117"/>
    </row>
    <row r="10531" spans="4:4">
      <c r="D10531" s="117"/>
    </row>
    <row r="10532" spans="4:4">
      <c r="D10532" s="117"/>
    </row>
    <row r="10533" spans="4:4">
      <c r="D10533" s="117"/>
    </row>
    <row r="10534" spans="4:4">
      <c r="D10534" s="117"/>
    </row>
    <row r="10535" spans="4:4">
      <c r="D10535" s="117"/>
    </row>
    <row r="10536" spans="4:4">
      <c r="D10536" s="117"/>
    </row>
    <row r="10537" spans="4:4">
      <c r="D10537" s="117"/>
    </row>
    <row r="10538" spans="4:4">
      <c r="D10538" s="117"/>
    </row>
    <row r="10539" spans="4:4">
      <c r="D10539" s="117"/>
    </row>
    <row r="10540" spans="4:4">
      <c r="D10540" s="117"/>
    </row>
    <row r="10541" spans="4:4">
      <c r="D10541" s="117"/>
    </row>
    <row r="10542" spans="4:4">
      <c r="D10542" s="117"/>
    </row>
    <row r="10543" spans="4:4">
      <c r="D10543" s="117"/>
    </row>
    <row r="10544" spans="4:4">
      <c r="D10544" s="117"/>
    </row>
    <row r="10545" spans="4:4">
      <c r="D10545" s="117"/>
    </row>
    <row r="10546" spans="4:4">
      <c r="D10546" s="117"/>
    </row>
    <row r="10547" spans="4:4">
      <c r="D10547" s="117"/>
    </row>
    <row r="10548" spans="4:4">
      <c r="D10548" s="117"/>
    </row>
    <row r="10549" spans="4:4">
      <c r="D10549" s="117"/>
    </row>
    <row r="10550" spans="4:4">
      <c r="D10550" s="117"/>
    </row>
    <row r="10551" spans="4:4">
      <c r="D10551" s="117"/>
    </row>
    <row r="10552" spans="4:4">
      <c r="D10552" s="117"/>
    </row>
    <row r="10553" spans="4:4">
      <c r="D10553" s="117"/>
    </row>
    <row r="10554" spans="4:4">
      <c r="D10554" s="117"/>
    </row>
    <row r="10555" spans="4:4">
      <c r="D10555" s="117"/>
    </row>
    <row r="10556" spans="4:4">
      <c r="D10556" s="117"/>
    </row>
    <row r="10557" spans="4:4">
      <c r="D10557" s="117"/>
    </row>
    <row r="10558" spans="4:4">
      <c r="D10558" s="117"/>
    </row>
    <row r="10559" spans="4:4">
      <c r="D10559" s="117"/>
    </row>
    <row r="10560" spans="4:4">
      <c r="D10560" s="117"/>
    </row>
    <row r="10561" spans="4:4">
      <c r="D10561" s="117"/>
    </row>
    <row r="10562" spans="4:4">
      <c r="D10562" s="117"/>
    </row>
    <row r="10563" spans="4:4">
      <c r="D10563" s="117"/>
    </row>
    <row r="10564" spans="4:4">
      <c r="D10564" s="117"/>
    </row>
    <row r="10565" spans="4:4">
      <c r="D10565" s="117"/>
    </row>
    <row r="10566" spans="4:4">
      <c r="D10566" s="117"/>
    </row>
    <row r="10567" spans="4:4">
      <c r="D10567" s="117"/>
    </row>
    <row r="10568" spans="4:4">
      <c r="D10568" s="117"/>
    </row>
    <row r="10569" spans="4:4">
      <c r="D10569" s="117"/>
    </row>
    <row r="10570" spans="4:4">
      <c r="D10570" s="117"/>
    </row>
    <row r="10571" spans="4:4">
      <c r="D10571" s="117"/>
    </row>
    <row r="10572" spans="4:4">
      <c r="D10572" s="117"/>
    </row>
    <row r="10573" spans="4:4">
      <c r="D10573" s="117"/>
    </row>
    <row r="10574" spans="4:4">
      <c r="D10574" s="117"/>
    </row>
    <row r="10575" spans="4:4">
      <c r="D10575" s="117"/>
    </row>
    <row r="10576" spans="4:4">
      <c r="D10576" s="117"/>
    </row>
    <row r="10577" spans="4:4">
      <c r="D10577" s="117"/>
    </row>
    <row r="10578" spans="4:4">
      <c r="D10578" s="117"/>
    </row>
    <row r="10579" spans="4:4">
      <c r="D10579" s="117"/>
    </row>
    <row r="10580" spans="4:4">
      <c r="D10580" s="117"/>
    </row>
    <row r="10581" spans="4:4">
      <c r="D10581" s="117"/>
    </row>
    <row r="10582" spans="4:4">
      <c r="D10582" s="117"/>
    </row>
    <row r="10583" spans="4:4">
      <c r="D10583" s="117"/>
    </row>
    <row r="10584" spans="4:4">
      <c r="D10584" s="117"/>
    </row>
    <row r="10585" spans="4:4">
      <c r="D10585" s="117"/>
    </row>
    <row r="10586" spans="4:4">
      <c r="D10586" s="117"/>
    </row>
    <row r="10587" spans="4:4">
      <c r="D10587" s="117"/>
    </row>
    <row r="10588" spans="4:4">
      <c r="D10588" s="117"/>
    </row>
    <row r="10589" spans="4:4">
      <c r="D10589" s="117"/>
    </row>
    <row r="10590" spans="4:4">
      <c r="D10590" s="117"/>
    </row>
    <row r="10591" spans="4:4">
      <c r="D10591" s="117"/>
    </row>
    <row r="10592" spans="4:4">
      <c r="D10592" s="117"/>
    </row>
    <row r="10593" spans="4:4">
      <c r="D10593" s="117"/>
    </row>
    <row r="10594" spans="4:4">
      <c r="D10594" s="117"/>
    </row>
    <row r="10595" spans="4:4">
      <c r="D10595" s="117"/>
    </row>
    <row r="10596" spans="4:4">
      <c r="D10596" s="117"/>
    </row>
    <row r="10597" spans="4:4">
      <c r="D10597" s="117"/>
    </row>
    <row r="10598" spans="4:4">
      <c r="D10598" s="117"/>
    </row>
    <row r="10599" spans="4:4">
      <c r="D10599" s="117"/>
    </row>
    <row r="10600" spans="4:4">
      <c r="D10600" s="117"/>
    </row>
    <row r="10601" spans="4:4">
      <c r="D10601" s="117"/>
    </row>
    <row r="10602" spans="4:4">
      <c r="D10602" s="117"/>
    </row>
    <row r="10603" spans="4:4">
      <c r="D10603" s="117"/>
    </row>
    <row r="10604" spans="4:4">
      <c r="D10604" s="117"/>
    </row>
    <row r="10605" spans="4:4">
      <c r="D10605" s="117"/>
    </row>
    <row r="10606" spans="4:4">
      <c r="D10606" s="117"/>
    </row>
    <row r="10607" spans="4:4">
      <c r="D10607" s="117"/>
    </row>
    <row r="10608" spans="4:4">
      <c r="D10608" s="117"/>
    </row>
    <row r="10609" spans="4:4">
      <c r="D10609" s="117"/>
    </row>
    <row r="10610" spans="4:4">
      <c r="D10610" s="117"/>
    </row>
    <row r="10611" spans="4:4">
      <c r="D10611" s="117"/>
    </row>
    <row r="10612" spans="4:4">
      <c r="D10612" s="117"/>
    </row>
    <row r="10613" spans="4:4">
      <c r="D10613" s="117"/>
    </row>
    <row r="10614" spans="4:4">
      <c r="D10614" s="117"/>
    </row>
    <row r="10615" spans="4:4">
      <c r="D10615" s="117"/>
    </row>
    <row r="10616" spans="4:4">
      <c r="D10616" s="117"/>
    </row>
    <row r="10617" spans="4:4">
      <c r="D10617" s="117"/>
    </row>
    <row r="10618" spans="4:4">
      <c r="D10618" s="117"/>
    </row>
    <row r="10619" spans="4:4">
      <c r="D10619" s="117"/>
    </row>
    <row r="10620" spans="4:4">
      <c r="D10620" s="117"/>
    </row>
    <row r="10621" spans="4:4">
      <c r="D10621" s="117"/>
    </row>
    <row r="10622" spans="4:4">
      <c r="D10622" s="117"/>
    </row>
    <row r="10623" spans="4:4">
      <c r="D10623" s="117"/>
    </row>
    <row r="10624" spans="4:4">
      <c r="D10624" s="117"/>
    </row>
    <row r="10625" spans="4:4">
      <c r="D10625" s="117"/>
    </row>
    <row r="10626" spans="4:4">
      <c r="D10626" s="117"/>
    </row>
    <row r="10627" spans="4:4">
      <c r="D10627" s="117"/>
    </row>
    <row r="10628" spans="4:4">
      <c r="D10628" s="117"/>
    </row>
    <row r="10629" spans="4:4">
      <c r="D10629" s="117"/>
    </row>
    <row r="10630" spans="4:4">
      <c r="D10630" s="117"/>
    </row>
    <row r="10631" spans="4:4">
      <c r="D10631" s="117"/>
    </row>
    <row r="10632" spans="4:4">
      <c r="D10632" s="117"/>
    </row>
    <row r="10633" spans="4:4">
      <c r="D10633" s="117"/>
    </row>
    <row r="10634" spans="4:4">
      <c r="D10634" s="117"/>
    </row>
    <row r="10635" spans="4:4">
      <c r="D10635" s="117"/>
    </row>
    <row r="10636" spans="4:4">
      <c r="D10636" s="117"/>
    </row>
    <row r="10637" spans="4:4">
      <c r="D10637" s="117"/>
    </row>
    <row r="10638" spans="4:4">
      <c r="D10638" s="117"/>
    </row>
    <row r="10639" spans="4:4">
      <c r="D10639" s="117"/>
    </row>
    <row r="10640" spans="4:4">
      <c r="D10640" s="117"/>
    </row>
    <row r="10641" spans="4:4">
      <c r="D10641" s="117"/>
    </row>
    <row r="10642" spans="4:4">
      <c r="D10642" s="117"/>
    </row>
    <row r="10643" spans="4:4">
      <c r="D10643" s="117"/>
    </row>
    <row r="10644" spans="4:4">
      <c r="D10644" s="117"/>
    </row>
    <row r="10645" spans="4:4">
      <c r="D10645" s="117"/>
    </row>
    <row r="10646" spans="4:4">
      <c r="D10646" s="117"/>
    </row>
    <row r="10647" spans="4:4">
      <c r="D10647" s="117"/>
    </row>
    <row r="10648" spans="4:4">
      <c r="D10648" s="117"/>
    </row>
    <row r="10649" spans="4:4">
      <c r="D10649" s="117"/>
    </row>
    <row r="10650" spans="4:4">
      <c r="D10650" s="117"/>
    </row>
    <row r="10651" spans="4:4">
      <c r="D10651" s="117"/>
    </row>
    <row r="10652" spans="4:4">
      <c r="D10652" s="117"/>
    </row>
    <row r="10653" spans="4:4">
      <c r="D10653" s="117"/>
    </row>
    <row r="10654" spans="4:4">
      <c r="D10654" s="117"/>
    </row>
    <row r="10655" spans="4:4">
      <c r="D10655" s="117"/>
    </row>
    <row r="10656" spans="4:4">
      <c r="D10656" s="117"/>
    </row>
    <row r="10657" spans="4:4">
      <c r="D10657" s="117"/>
    </row>
    <row r="10658" spans="4:4">
      <c r="D10658" s="117"/>
    </row>
    <row r="10659" spans="4:4">
      <c r="D10659" s="117"/>
    </row>
    <row r="10660" spans="4:4">
      <c r="D10660" s="117"/>
    </row>
    <row r="10661" spans="4:4">
      <c r="D10661" s="117"/>
    </row>
    <row r="10662" spans="4:4">
      <c r="D10662" s="117"/>
    </row>
    <row r="10663" spans="4:4">
      <c r="D10663" s="117"/>
    </row>
    <row r="10664" spans="4:4">
      <c r="D10664" s="117"/>
    </row>
    <row r="10665" spans="4:4">
      <c r="D10665" s="117"/>
    </row>
    <row r="10666" spans="4:4">
      <c r="D10666" s="117"/>
    </row>
    <row r="10667" spans="4:4">
      <c r="D10667" s="117"/>
    </row>
    <row r="10668" spans="4:4">
      <c r="D10668" s="117"/>
    </row>
    <row r="10669" spans="4:4">
      <c r="D10669" s="117"/>
    </row>
    <row r="10670" spans="4:4">
      <c r="D10670" s="117"/>
    </row>
    <row r="10671" spans="4:4">
      <c r="D10671" s="117"/>
    </row>
    <row r="10672" spans="4:4">
      <c r="D10672" s="117"/>
    </row>
    <row r="10673" spans="4:4">
      <c r="D10673" s="117"/>
    </row>
    <row r="10674" spans="4:4">
      <c r="D10674" s="117"/>
    </row>
    <row r="10675" spans="4:4">
      <c r="D10675" s="117"/>
    </row>
    <row r="10676" spans="4:4">
      <c r="D10676" s="117"/>
    </row>
    <row r="10677" spans="4:4">
      <c r="D10677" s="117"/>
    </row>
    <row r="10678" spans="4:4">
      <c r="D10678" s="117"/>
    </row>
    <row r="10679" spans="4:4">
      <c r="D10679" s="117"/>
    </row>
    <row r="10680" spans="4:4">
      <c r="D10680" s="117"/>
    </row>
    <row r="10681" spans="4:4">
      <c r="D10681" s="117"/>
    </row>
    <row r="10682" spans="4:4">
      <c r="D10682" s="117"/>
    </row>
    <row r="10683" spans="4:4">
      <c r="D10683" s="117"/>
    </row>
    <row r="10684" spans="4:4">
      <c r="D10684" s="117"/>
    </row>
    <row r="10685" spans="4:4">
      <c r="D10685" s="117"/>
    </row>
    <row r="10686" spans="4:4">
      <c r="D10686" s="117"/>
    </row>
    <row r="10687" spans="4:4">
      <c r="D10687" s="117"/>
    </row>
    <row r="10688" spans="4:4">
      <c r="D10688" s="117"/>
    </row>
    <row r="10689" spans="4:4">
      <c r="D10689" s="117"/>
    </row>
    <row r="10690" spans="4:4">
      <c r="D10690" s="117"/>
    </row>
    <row r="10691" spans="4:4">
      <c r="D10691" s="117"/>
    </row>
    <row r="10692" spans="4:4">
      <c r="D10692" s="117"/>
    </row>
    <row r="10693" spans="4:4">
      <c r="D10693" s="117"/>
    </row>
    <row r="10694" spans="4:4">
      <c r="D10694" s="117"/>
    </row>
    <row r="10695" spans="4:4">
      <c r="D10695" s="117"/>
    </row>
    <row r="10696" spans="4:4">
      <c r="D10696" s="117"/>
    </row>
    <row r="10697" spans="4:4">
      <c r="D10697" s="117"/>
    </row>
    <row r="10698" spans="4:4">
      <c r="D10698" s="117"/>
    </row>
    <row r="10699" spans="4:4">
      <c r="D10699" s="117"/>
    </row>
    <row r="10700" spans="4:4">
      <c r="D10700" s="117"/>
    </row>
    <row r="10701" spans="4:4">
      <c r="D10701" s="117"/>
    </row>
    <row r="10702" spans="4:4">
      <c r="D10702" s="117"/>
    </row>
    <row r="10703" spans="4:4">
      <c r="D10703" s="117"/>
    </row>
    <row r="10704" spans="4:4">
      <c r="D10704" s="117"/>
    </row>
    <row r="10705" spans="4:4">
      <c r="D10705" s="117"/>
    </row>
    <row r="10706" spans="4:4">
      <c r="D10706" s="117"/>
    </row>
    <row r="10707" spans="4:4">
      <c r="D10707" s="117"/>
    </row>
    <row r="10708" spans="4:4">
      <c r="D10708" s="117"/>
    </row>
    <row r="10709" spans="4:4">
      <c r="D10709" s="117"/>
    </row>
    <row r="10710" spans="4:4">
      <c r="D10710" s="117"/>
    </row>
    <row r="10711" spans="4:4">
      <c r="D10711" s="117"/>
    </row>
    <row r="10712" spans="4:4">
      <c r="D10712" s="117"/>
    </row>
    <row r="10713" spans="4:4">
      <c r="D10713" s="117"/>
    </row>
    <row r="10714" spans="4:4">
      <c r="D10714" s="117"/>
    </row>
    <row r="10715" spans="4:4">
      <c r="D10715" s="117"/>
    </row>
    <row r="10716" spans="4:4">
      <c r="D10716" s="117"/>
    </row>
    <row r="10717" spans="4:4">
      <c r="D10717" s="117"/>
    </row>
    <row r="10718" spans="4:4">
      <c r="D10718" s="117"/>
    </row>
    <row r="10719" spans="4:4">
      <c r="D10719" s="117"/>
    </row>
    <row r="10720" spans="4:4">
      <c r="D10720" s="117"/>
    </row>
    <row r="10721" spans="4:4">
      <c r="D10721" s="117"/>
    </row>
    <row r="10722" spans="4:4">
      <c r="D10722" s="117"/>
    </row>
    <row r="10723" spans="4:4">
      <c r="D10723" s="117"/>
    </row>
    <row r="10724" spans="4:4">
      <c r="D10724" s="117"/>
    </row>
    <row r="10725" spans="4:4">
      <c r="D10725" s="117"/>
    </row>
    <row r="10726" spans="4:4">
      <c r="D10726" s="117"/>
    </row>
    <row r="10727" spans="4:4">
      <c r="D10727" s="117"/>
    </row>
    <row r="10728" spans="4:4">
      <c r="D10728" s="117"/>
    </row>
    <row r="10729" spans="4:4">
      <c r="D10729" s="117"/>
    </row>
    <row r="10730" spans="4:4">
      <c r="D10730" s="117"/>
    </row>
    <row r="10731" spans="4:4">
      <c r="D10731" s="117"/>
    </row>
    <row r="10732" spans="4:4">
      <c r="D10732" s="117"/>
    </row>
    <row r="10733" spans="4:4">
      <c r="D10733" s="117"/>
    </row>
    <row r="10734" spans="4:4">
      <c r="D10734" s="117"/>
    </row>
    <row r="10735" spans="4:4">
      <c r="D10735" s="117"/>
    </row>
    <row r="10736" spans="4:4">
      <c r="D10736" s="117"/>
    </row>
    <row r="10737" spans="4:4">
      <c r="D10737" s="117"/>
    </row>
    <row r="10738" spans="4:4">
      <c r="D10738" s="117"/>
    </row>
    <row r="10739" spans="4:4">
      <c r="D10739" s="117"/>
    </row>
    <row r="10740" spans="4:4">
      <c r="D10740" s="117"/>
    </row>
    <row r="10741" spans="4:4">
      <c r="D10741" s="117"/>
    </row>
    <row r="10742" spans="4:4">
      <c r="D10742" s="117"/>
    </row>
    <row r="10743" spans="4:4">
      <c r="D10743" s="117"/>
    </row>
    <row r="10744" spans="4:4">
      <c r="D10744" s="117"/>
    </row>
    <row r="10745" spans="4:4">
      <c r="D10745" s="117"/>
    </row>
    <row r="10746" spans="4:4">
      <c r="D10746" s="117"/>
    </row>
    <row r="10747" spans="4:4">
      <c r="D10747" s="117"/>
    </row>
    <row r="10748" spans="4:4">
      <c r="D10748" s="117"/>
    </row>
    <row r="10749" spans="4:4">
      <c r="D10749" s="117"/>
    </row>
    <row r="10750" spans="4:4">
      <c r="D10750" s="117"/>
    </row>
    <row r="10751" spans="4:4">
      <c r="D10751" s="117"/>
    </row>
    <row r="10752" spans="4:4">
      <c r="D10752" s="117"/>
    </row>
    <row r="10753" spans="4:4">
      <c r="D10753" s="117"/>
    </row>
    <row r="10754" spans="4:4">
      <c r="D10754" s="117"/>
    </row>
    <row r="10755" spans="4:4">
      <c r="D10755" s="117"/>
    </row>
    <row r="10756" spans="4:4">
      <c r="D10756" s="117"/>
    </row>
    <row r="10757" spans="4:4">
      <c r="D10757" s="117"/>
    </row>
    <row r="10758" spans="4:4">
      <c r="D10758" s="117"/>
    </row>
    <row r="10759" spans="4:4">
      <c r="D10759" s="117"/>
    </row>
    <row r="10760" spans="4:4">
      <c r="D10760" s="117"/>
    </row>
    <row r="10761" spans="4:4">
      <c r="D10761" s="117"/>
    </row>
    <row r="10762" spans="4:4">
      <c r="D10762" s="117"/>
    </row>
    <row r="10763" spans="4:4">
      <c r="D10763" s="117"/>
    </row>
    <row r="10764" spans="4:4">
      <c r="D10764" s="117"/>
    </row>
    <row r="10765" spans="4:4">
      <c r="D10765" s="117"/>
    </row>
    <row r="10766" spans="4:4">
      <c r="D10766" s="117"/>
    </row>
    <row r="10767" spans="4:4">
      <c r="D10767" s="117"/>
    </row>
    <row r="10768" spans="4:4">
      <c r="D10768" s="117"/>
    </row>
    <row r="10769" spans="4:4">
      <c r="D10769" s="117"/>
    </row>
    <row r="10770" spans="4:4">
      <c r="D10770" s="117"/>
    </row>
    <row r="10771" spans="4:4">
      <c r="D10771" s="117"/>
    </row>
    <row r="10772" spans="4:4">
      <c r="D10772" s="117"/>
    </row>
    <row r="10773" spans="4:4">
      <c r="D10773" s="117"/>
    </row>
    <row r="10774" spans="4:4">
      <c r="D10774" s="117"/>
    </row>
    <row r="10775" spans="4:4">
      <c r="D10775" s="117"/>
    </row>
    <row r="10776" spans="4:4">
      <c r="D10776" s="117"/>
    </row>
    <row r="10777" spans="4:4">
      <c r="D10777" s="117"/>
    </row>
    <row r="10778" spans="4:4">
      <c r="D10778" s="117"/>
    </row>
    <row r="10779" spans="4:4">
      <c r="D10779" s="117"/>
    </row>
    <row r="10780" spans="4:4">
      <c r="D10780" s="117"/>
    </row>
    <row r="10781" spans="4:4">
      <c r="D10781" s="117"/>
    </row>
    <row r="10782" spans="4:4">
      <c r="D10782" s="117"/>
    </row>
    <row r="10783" spans="4:4">
      <c r="D10783" s="117"/>
    </row>
    <row r="10784" spans="4:4">
      <c r="D10784" s="117"/>
    </row>
    <row r="10785" spans="4:4">
      <c r="D10785" s="117"/>
    </row>
    <row r="10786" spans="4:4">
      <c r="D10786" s="117"/>
    </row>
    <row r="10787" spans="4:4">
      <c r="D10787" s="117"/>
    </row>
    <row r="10788" spans="4:4">
      <c r="D10788" s="117"/>
    </row>
    <row r="10789" spans="4:4">
      <c r="D10789" s="117"/>
    </row>
    <row r="10790" spans="4:4">
      <c r="D10790" s="117"/>
    </row>
    <row r="10791" spans="4:4">
      <c r="D10791" s="117"/>
    </row>
    <row r="10792" spans="4:4">
      <c r="D10792" s="117"/>
    </row>
    <row r="10793" spans="4:4">
      <c r="D10793" s="117"/>
    </row>
    <row r="10794" spans="4:4">
      <c r="D10794" s="117"/>
    </row>
    <row r="10795" spans="4:4">
      <c r="D10795" s="117"/>
    </row>
    <row r="10796" spans="4:4">
      <c r="D10796" s="117"/>
    </row>
    <row r="10797" spans="4:4">
      <c r="D10797" s="117"/>
    </row>
    <row r="10798" spans="4:4">
      <c r="D10798" s="117"/>
    </row>
    <row r="10799" spans="4:4">
      <c r="D10799" s="117"/>
    </row>
    <row r="10800" spans="4:4">
      <c r="D10800" s="117"/>
    </row>
    <row r="10801" spans="4:4">
      <c r="D10801" s="117"/>
    </row>
    <row r="10802" spans="4:4">
      <c r="D10802" s="117"/>
    </row>
    <row r="10803" spans="4:4">
      <c r="D10803" s="117"/>
    </row>
    <row r="10804" spans="4:4">
      <c r="D10804" s="117"/>
    </row>
    <row r="10805" spans="4:4">
      <c r="D10805" s="117"/>
    </row>
    <row r="10806" spans="4:4">
      <c r="D10806" s="117"/>
    </row>
    <row r="10807" spans="4:4">
      <c r="D10807" s="117"/>
    </row>
    <row r="10808" spans="4:4">
      <c r="D10808" s="117"/>
    </row>
    <row r="10809" spans="4:4">
      <c r="D10809" s="117"/>
    </row>
    <row r="10810" spans="4:4">
      <c r="D10810" s="117"/>
    </row>
    <row r="10811" spans="4:4">
      <c r="D10811" s="117"/>
    </row>
    <row r="10812" spans="4:4">
      <c r="D10812" s="117"/>
    </row>
    <row r="10813" spans="4:4">
      <c r="D10813" s="117"/>
    </row>
    <row r="10814" spans="4:4">
      <c r="D10814" s="117"/>
    </row>
    <row r="10815" spans="4:4">
      <c r="D10815" s="117"/>
    </row>
    <row r="10816" spans="4:4">
      <c r="D10816" s="117"/>
    </row>
    <row r="10817" spans="4:4">
      <c r="D10817" s="117"/>
    </row>
    <row r="10818" spans="4:4">
      <c r="D10818" s="117"/>
    </row>
    <row r="10819" spans="4:4">
      <c r="D10819" s="117"/>
    </row>
    <row r="10820" spans="4:4">
      <c r="D10820" s="117"/>
    </row>
    <row r="10821" spans="4:4">
      <c r="D10821" s="117"/>
    </row>
    <row r="10822" spans="4:4">
      <c r="D10822" s="117"/>
    </row>
    <row r="10823" spans="4:4">
      <c r="D10823" s="117"/>
    </row>
    <row r="10824" spans="4:4">
      <c r="D10824" s="117"/>
    </row>
    <row r="10825" spans="4:4">
      <c r="D10825" s="117"/>
    </row>
    <row r="10826" spans="4:4">
      <c r="D10826" s="117"/>
    </row>
    <row r="10827" spans="4:4">
      <c r="D10827" s="117"/>
    </row>
    <row r="10828" spans="4:4">
      <c r="D10828" s="117"/>
    </row>
    <row r="10829" spans="4:4">
      <c r="D10829" s="117"/>
    </row>
    <row r="10830" spans="4:4">
      <c r="D10830" s="117"/>
    </row>
    <row r="10831" spans="4:4">
      <c r="D10831" s="117"/>
    </row>
    <row r="10832" spans="4:4">
      <c r="D10832" s="117"/>
    </row>
    <row r="10833" spans="4:4">
      <c r="D10833" s="117"/>
    </row>
    <row r="10834" spans="4:4">
      <c r="D10834" s="117"/>
    </row>
    <row r="10835" spans="4:4">
      <c r="D10835" s="117"/>
    </row>
    <row r="10836" spans="4:4">
      <c r="D10836" s="117"/>
    </row>
    <row r="10837" spans="4:4">
      <c r="D10837" s="117"/>
    </row>
    <row r="10838" spans="4:4">
      <c r="D10838" s="117"/>
    </row>
    <row r="10839" spans="4:4">
      <c r="D10839" s="117"/>
    </row>
    <row r="10840" spans="4:4">
      <c r="D10840" s="117"/>
    </row>
    <row r="10841" spans="4:4">
      <c r="D10841" s="117"/>
    </row>
    <row r="10842" spans="4:4">
      <c r="D10842" s="117"/>
    </row>
    <row r="10843" spans="4:4">
      <c r="D10843" s="117"/>
    </row>
    <row r="10844" spans="4:4">
      <c r="D10844" s="117"/>
    </row>
    <row r="10845" spans="4:4">
      <c r="D10845" s="117"/>
    </row>
    <row r="10846" spans="4:4">
      <c r="D10846" s="117"/>
    </row>
    <row r="10847" spans="4:4">
      <c r="D10847" s="117"/>
    </row>
    <row r="10848" spans="4:4">
      <c r="D10848" s="117"/>
    </row>
    <row r="10849" spans="4:4">
      <c r="D10849" s="117"/>
    </row>
    <row r="10850" spans="4:4">
      <c r="D10850" s="117"/>
    </row>
    <row r="10851" spans="4:4">
      <c r="D10851" s="117"/>
    </row>
    <row r="10852" spans="4:4">
      <c r="D10852" s="117"/>
    </row>
    <row r="10853" spans="4:4">
      <c r="D10853" s="117"/>
    </row>
    <row r="10854" spans="4:4">
      <c r="D10854" s="117"/>
    </row>
    <row r="10855" spans="4:4">
      <c r="D10855" s="117"/>
    </row>
    <row r="10856" spans="4:4">
      <c r="D10856" s="117"/>
    </row>
    <row r="10857" spans="4:4">
      <c r="D10857" s="117"/>
    </row>
    <row r="10858" spans="4:4">
      <c r="D10858" s="117"/>
    </row>
    <row r="10859" spans="4:4">
      <c r="D10859" s="117"/>
    </row>
    <row r="10860" spans="4:4">
      <c r="D10860" s="117"/>
    </row>
    <row r="10861" spans="4:4">
      <c r="D10861" s="117"/>
    </row>
    <row r="10862" spans="4:4">
      <c r="D10862" s="117"/>
    </row>
    <row r="10863" spans="4:4">
      <c r="D10863" s="117"/>
    </row>
    <row r="10864" spans="4:4">
      <c r="D10864" s="117"/>
    </row>
    <row r="10865" spans="4:4">
      <c r="D10865" s="117"/>
    </row>
    <row r="10866" spans="4:4">
      <c r="D10866" s="117"/>
    </row>
    <row r="10867" spans="4:4">
      <c r="D10867" s="117"/>
    </row>
    <row r="10868" spans="4:4">
      <c r="D10868" s="117"/>
    </row>
    <row r="10869" spans="4:4">
      <c r="D10869" s="117"/>
    </row>
    <row r="10870" spans="4:4">
      <c r="D10870" s="117"/>
    </row>
    <row r="10871" spans="4:4">
      <c r="D10871" s="117"/>
    </row>
    <row r="10872" spans="4:4">
      <c r="D10872" s="117"/>
    </row>
    <row r="10873" spans="4:4">
      <c r="D10873" s="117"/>
    </row>
    <row r="10874" spans="4:4">
      <c r="D10874" s="117"/>
    </row>
    <row r="10875" spans="4:4">
      <c r="D10875" s="117"/>
    </row>
    <row r="10876" spans="4:4">
      <c r="D10876" s="117"/>
    </row>
    <row r="10877" spans="4:4">
      <c r="D10877" s="117"/>
    </row>
    <row r="10878" spans="4:4">
      <c r="D10878" s="117"/>
    </row>
    <row r="10879" spans="4:4">
      <c r="D10879" s="117"/>
    </row>
    <row r="10880" spans="4:4">
      <c r="D10880" s="117"/>
    </row>
    <row r="10881" spans="4:4">
      <c r="D10881" s="117"/>
    </row>
    <row r="10882" spans="4:4">
      <c r="D10882" s="117"/>
    </row>
    <row r="10883" spans="4:4">
      <c r="D10883" s="117"/>
    </row>
    <row r="10884" spans="4:4">
      <c r="D10884" s="117"/>
    </row>
    <row r="10885" spans="4:4">
      <c r="D10885" s="117"/>
    </row>
    <row r="10886" spans="4:4">
      <c r="D10886" s="117"/>
    </row>
    <row r="10887" spans="4:4">
      <c r="D10887" s="117"/>
    </row>
    <row r="10888" spans="4:4">
      <c r="D10888" s="117"/>
    </row>
    <row r="10889" spans="4:4">
      <c r="D10889" s="117"/>
    </row>
    <row r="10890" spans="4:4">
      <c r="D10890" s="117"/>
    </row>
    <row r="10891" spans="4:4">
      <c r="D10891" s="117"/>
    </row>
    <row r="10892" spans="4:4">
      <c r="D10892" s="117"/>
    </row>
    <row r="10893" spans="4:4">
      <c r="D10893" s="117"/>
    </row>
    <row r="10894" spans="4:4">
      <c r="D10894" s="117"/>
    </row>
    <row r="10895" spans="4:4">
      <c r="D10895" s="117"/>
    </row>
    <row r="10896" spans="4:4">
      <c r="D10896" s="117"/>
    </row>
    <row r="10897" spans="4:4">
      <c r="D10897" s="117"/>
    </row>
    <row r="10898" spans="4:4">
      <c r="D10898" s="117"/>
    </row>
    <row r="10899" spans="4:4">
      <c r="D10899" s="117"/>
    </row>
    <row r="10900" spans="4:4">
      <c r="D10900" s="117"/>
    </row>
    <row r="10901" spans="4:4">
      <c r="D10901" s="117"/>
    </row>
    <row r="10902" spans="4:4">
      <c r="D10902" s="117"/>
    </row>
    <row r="10903" spans="4:4">
      <c r="D10903" s="117"/>
    </row>
    <row r="10904" spans="4:4">
      <c r="D10904" s="117"/>
    </row>
    <row r="10905" spans="4:4">
      <c r="D10905" s="117"/>
    </row>
    <row r="10906" spans="4:4">
      <c r="D10906" s="117"/>
    </row>
    <row r="10907" spans="4:4">
      <c r="D10907" s="117"/>
    </row>
    <row r="10908" spans="4:4">
      <c r="D10908" s="117"/>
    </row>
    <row r="10909" spans="4:4">
      <c r="D10909" s="117"/>
    </row>
    <row r="10910" spans="4:4">
      <c r="D10910" s="117"/>
    </row>
    <row r="10911" spans="4:4">
      <c r="D10911" s="117"/>
    </row>
    <row r="10912" spans="4:4">
      <c r="D10912" s="117"/>
    </row>
    <row r="10913" spans="4:4">
      <c r="D10913" s="117"/>
    </row>
    <row r="10914" spans="4:4">
      <c r="D10914" s="117"/>
    </row>
    <row r="10915" spans="4:4">
      <c r="D10915" s="117"/>
    </row>
    <row r="10916" spans="4:4">
      <c r="D10916" s="117"/>
    </row>
    <row r="10917" spans="4:4">
      <c r="D10917" s="117"/>
    </row>
    <row r="10918" spans="4:4">
      <c r="D10918" s="117"/>
    </row>
    <row r="10919" spans="4:4">
      <c r="D10919" s="117"/>
    </row>
    <row r="10920" spans="4:4">
      <c r="D10920" s="117"/>
    </row>
    <row r="10921" spans="4:4">
      <c r="D10921" s="117"/>
    </row>
    <row r="10922" spans="4:4">
      <c r="D10922" s="117"/>
    </row>
    <row r="10923" spans="4:4">
      <c r="D10923" s="117"/>
    </row>
    <row r="10924" spans="4:4">
      <c r="D10924" s="117"/>
    </row>
    <row r="10925" spans="4:4">
      <c r="D10925" s="117"/>
    </row>
    <row r="10926" spans="4:4">
      <c r="D10926" s="117"/>
    </row>
    <row r="10927" spans="4:4">
      <c r="D10927" s="117"/>
    </row>
    <row r="10928" spans="4:4">
      <c r="D10928" s="117"/>
    </row>
    <row r="10929" spans="4:4">
      <c r="D10929" s="117"/>
    </row>
    <row r="10930" spans="4:4">
      <c r="D10930" s="117"/>
    </row>
    <row r="10931" spans="4:4">
      <c r="D10931" s="117"/>
    </row>
    <row r="10932" spans="4:4">
      <c r="D10932" s="117"/>
    </row>
    <row r="10933" spans="4:4">
      <c r="D10933" s="117"/>
    </row>
    <row r="10934" spans="4:4">
      <c r="D10934" s="117"/>
    </row>
    <row r="10935" spans="4:4">
      <c r="D10935" s="117"/>
    </row>
    <row r="10936" spans="4:4">
      <c r="D10936" s="117"/>
    </row>
    <row r="10937" spans="4:4">
      <c r="D10937" s="117"/>
    </row>
    <row r="10938" spans="4:4">
      <c r="D10938" s="117"/>
    </row>
    <row r="10939" spans="4:4">
      <c r="D10939" s="117"/>
    </row>
    <row r="10940" spans="4:4">
      <c r="D10940" s="117"/>
    </row>
    <row r="10941" spans="4:4">
      <c r="D10941" s="117"/>
    </row>
    <row r="10942" spans="4:4">
      <c r="D10942" s="117"/>
    </row>
    <row r="10943" spans="4:4">
      <c r="D10943" s="117"/>
    </row>
    <row r="10944" spans="4:4">
      <c r="D10944" s="117"/>
    </row>
    <row r="10945" spans="4:4">
      <c r="D10945" s="117"/>
    </row>
    <row r="10946" spans="4:4">
      <c r="D10946" s="117"/>
    </row>
    <row r="10947" spans="4:4">
      <c r="D10947" s="117"/>
    </row>
    <row r="10948" spans="4:4">
      <c r="D10948" s="117"/>
    </row>
    <row r="10949" spans="4:4">
      <c r="D10949" s="117"/>
    </row>
    <row r="10950" spans="4:4">
      <c r="D10950" s="117"/>
    </row>
    <row r="10951" spans="4:4">
      <c r="D10951" s="117"/>
    </row>
    <row r="10952" spans="4:4">
      <c r="D10952" s="117"/>
    </row>
    <row r="10953" spans="4:4">
      <c r="D10953" s="117"/>
    </row>
    <row r="10954" spans="4:4">
      <c r="D10954" s="117"/>
    </row>
    <row r="10955" spans="4:4">
      <c r="D10955" s="117"/>
    </row>
    <row r="10956" spans="4:4">
      <c r="D10956" s="117"/>
    </row>
    <row r="10957" spans="4:4">
      <c r="D10957" s="117"/>
    </row>
    <row r="10958" spans="4:4">
      <c r="D10958" s="117"/>
    </row>
    <row r="10959" spans="4:4">
      <c r="D10959" s="117"/>
    </row>
    <row r="10960" spans="4:4">
      <c r="D10960" s="117"/>
    </row>
    <row r="10961" spans="4:4">
      <c r="D10961" s="117"/>
    </row>
    <row r="10962" spans="4:4">
      <c r="D10962" s="117"/>
    </row>
    <row r="10963" spans="4:4">
      <c r="D10963" s="117"/>
    </row>
    <row r="10964" spans="4:4">
      <c r="D10964" s="117"/>
    </row>
    <row r="10965" spans="4:4">
      <c r="D10965" s="117"/>
    </row>
    <row r="10966" spans="4:4">
      <c r="D10966" s="117"/>
    </row>
    <row r="10967" spans="4:4">
      <c r="D10967" s="117"/>
    </row>
    <row r="10968" spans="4:4">
      <c r="D10968" s="117"/>
    </row>
    <row r="10969" spans="4:4">
      <c r="D10969" s="117"/>
    </row>
    <row r="10970" spans="4:4">
      <c r="D10970" s="117"/>
    </row>
    <row r="10971" spans="4:4">
      <c r="D10971" s="117"/>
    </row>
    <row r="10972" spans="4:4">
      <c r="D10972" s="117"/>
    </row>
    <row r="10973" spans="4:4">
      <c r="D10973" s="117"/>
    </row>
    <row r="10974" spans="4:4">
      <c r="D10974" s="117"/>
    </row>
    <row r="10975" spans="4:4">
      <c r="D10975" s="117"/>
    </row>
    <row r="10976" spans="4:4">
      <c r="D10976" s="117"/>
    </row>
    <row r="10977" spans="4:4">
      <c r="D10977" s="117"/>
    </row>
    <row r="10978" spans="4:4">
      <c r="D10978" s="117"/>
    </row>
    <row r="10979" spans="4:4">
      <c r="D10979" s="117"/>
    </row>
    <row r="10980" spans="4:4">
      <c r="D10980" s="117"/>
    </row>
    <row r="10981" spans="4:4">
      <c r="D10981" s="117"/>
    </row>
    <row r="10982" spans="4:4">
      <c r="D10982" s="117"/>
    </row>
    <row r="10983" spans="4:4">
      <c r="D10983" s="117"/>
    </row>
    <row r="10984" spans="4:4">
      <c r="D10984" s="117"/>
    </row>
    <row r="10985" spans="4:4">
      <c r="D10985" s="117"/>
    </row>
    <row r="10986" spans="4:4">
      <c r="D10986" s="117"/>
    </row>
    <row r="10987" spans="4:4">
      <c r="D10987" s="117"/>
    </row>
    <row r="10988" spans="4:4">
      <c r="D10988" s="117"/>
    </row>
    <row r="10989" spans="4:4">
      <c r="D10989" s="117"/>
    </row>
    <row r="10990" spans="4:4">
      <c r="D10990" s="117"/>
    </row>
    <row r="10991" spans="4:4">
      <c r="D10991" s="117"/>
    </row>
    <row r="10992" spans="4:4">
      <c r="D10992" s="117"/>
    </row>
    <row r="10993" spans="4:4">
      <c r="D10993" s="117"/>
    </row>
    <row r="10994" spans="4:4">
      <c r="D10994" s="117"/>
    </row>
    <row r="10995" spans="4:4">
      <c r="D10995" s="117"/>
    </row>
    <row r="10996" spans="4:4">
      <c r="D10996" s="117"/>
    </row>
    <row r="10997" spans="4:4">
      <c r="D10997" s="117"/>
    </row>
    <row r="10998" spans="4:4">
      <c r="D10998" s="117"/>
    </row>
    <row r="10999" spans="4:4">
      <c r="D10999" s="117"/>
    </row>
    <row r="11000" spans="4:4">
      <c r="D11000" s="117"/>
    </row>
    <row r="11001" spans="4:4">
      <c r="D11001" s="117"/>
    </row>
    <row r="11002" spans="4:4">
      <c r="D11002" s="117"/>
    </row>
    <row r="11003" spans="4:4">
      <c r="D11003" s="117"/>
    </row>
    <row r="11004" spans="4:4">
      <c r="D11004" s="117"/>
    </row>
    <row r="11005" spans="4:4">
      <c r="D11005" s="117"/>
    </row>
    <row r="11006" spans="4:4">
      <c r="D11006" s="117"/>
    </row>
    <row r="11007" spans="4:4">
      <c r="D11007" s="117"/>
    </row>
    <row r="11008" spans="4:4">
      <c r="D11008" s="117"/>
    </row>
    <row r="11009" spans="4:4">
      <c r="D11009" s="117"/>
    </row>
    <row r="11010" spans="4:4">
      <c r="D11010" s="117"/>
    </row>
    <row r="11011" spans="4:4">
      <c r="D11011" s="117"/>
    </row>
    <row r="11012" spans="4:4">
      <c r="D11012" s="117"/>
    </row>
    <row r="11013" spans="4:4">
      <c r="D11013" s="117"/>
    </row>
    <row r="11014" spans="4:4">
      <c r="D11014" s="117"/>
    </row>
    <row r="11015" spans="4:4">
      <c r="D11015" s="117"/>
    </row>
    <row r="11016" spans="4:4">
      <c r="D11016" s="117"/>
    </row>
    <row r="11017" spans="4:4">
      <c r="D11017" s="117"/>
    </row>
    <row r="11018" spans="4:4">
      <c r="D11018" s="117"/>
    </row>
    <row r="11019" spans="4:4">
      <c r="D11019" s="117"/>
    </row>
    <row r="11020" spans="4:4">
      <c r="D11020" s="117"/>
    </row>
    <row r="11021" spans="4:4">
      <c r="D11021" s="117"/>
    </row>
    <row r="11022" spans="4:4">
      <c r="D11022" s="117"/>
    </row>
    <row r="11023" spans="4:4">
      <c r="D11023" s="117"/>
    </row>
    <row r="11024" spans="4:4">
      <c r="D11024" s="117"/>
    </row>
    <row r="11025" spans="4:4">
      <c r="D11025" s="117"/>
    </row>
    <row r="11026" spans="4:4">
      <c r="D11026" s="117"/>
    </row>
    <row r="11027" spans="4:4">
      <c r="D11027" s="117"/>
    </row>
    <row r="11028" spans="4:4">
      <c r="D11028" s="117"/>
    </row>
    <row r="11029" spans="4:4">
      <c r="D11029" s="117"/>
    </row>
    <row r="11030" spans="4:4">
      <c r="D11030" s="117"/>
    </row>
    <row r="11031" spans="4:4">
      <c r="D11031" s="117"/>
    </row>
    <row r="11032" spans="4:4">
      <c r="D11032" s="117"/>
    </row>
    <row r="11033" spans="4:4">
      <c r="D11033" s="117"/>
    </row>
    <row r="11034" spans="4:4">
      <c r="D11034" s="117"/>
    </row>
    <row r="11035" spans="4:4">
      <c r="D11035" s="117"/>
    </row>
    <row r="11036" spans="4:4">
      <c r="D11036" s="117"/>
    </row>
    <row r="11037" spans="4:4">
      <c r="D11037" s="117"/>
    </row>
    <row r="11038" spans="4:4">
      <c r="D11038" s="117"/>
    </row>
    <row r="11039" spans="4:4">
      <c r="D11039" s="117"/>
    </row>
    <row r="11040" spans="4:4">
      <c r="D11040" s="117"/>
    </row>
    <row r="11041" spans="4:4">
      <c r="D11041" s="117"/>
    </row>
    <row r="11042" spans="4:4">
      <c r="D11042" s="117"/>
    </row>
    <row r="11043" spans="4:4">
      <c r="D11043" s="117"/>
    </row>
    <row r="11044" spans="4:4">
      <c r="D11044" s="117"/>
    </row>
    <row r="11045" spans="4:4">
      <c r="D11045" s="117"/>
    </row>
    <row r="11046" spans="4:4">
      <c r="D11046" s="117"/>
    </row>
    <row r="11047" spans="4:4">
      <c r="D11047" s="117"/>
    </row>
    <row r="11048" spans="4:4">
      <c r="D11048" s="117"/>
    </row>
    <row r="11049" spans="4:4">
      <c r="D11049" s="117"/>
    </row>
    <row r="11050" spans="4:4">
      <c r="D11050" s="117"/>
    </row>
    <row r="11051" spans="4:4">
      <c r="D11051" s="117"/>
    </row>
    <row r="11052" spans="4:4">
      <c r="D11052" s="117"/>
    </row>
    <row r="11053" spans="4:4">
      <c r="D11053" s="117"/>
    </row>
    <row r="11054" spans="4:4">
      <c r="D11054" s="117"/>
    </row>
    <row r="11055" spans="4:4">
      <c r="D11055" s="117"/>
    </row>
    <row r="11056" spans="4:4">
      <c r="D11056" s="117"/>
    </row>
    <row r="11057" spans="4:4">
      <c r="D11057" s="117"/>
    </row>
    <row r="11058" spans="4:4">
      <c r="D11058" s="117"/>
    </row>
    <row r="11059" spans="4:4">
      <c r="D11059" s="117"/>
    </row>
    <row r="11060" spans="4:4">
      <c r="D11060" s="117"/>
    </row>
    <row r="11061" spans="4:4">
      <c r="D11061" s="117"/>
    </row>
    <row r="11062" spans="4:4">
      <c r="D11062" s="117"/>
    </row>
    <row r="11063" spans="4:4">
      <c r="D11063" s="117"/>
    </row>
    <row r="11064" spans="4:4">
      <c r="D11064" s="117"/>
    </row>
    <row r="11065" spans="4:4">
      <c r="D11065" s="117"/>
    </row>
    <row r="11066" spans="4:4">
      <c r="D11066" s="117"/>
    </row>
    <row r="11067" spans="4:4">
      <c r="D11067" s="117"/>
    </row>
    <row r="11068" spans="4:4">
      <c r="D11068" s="117"/>
    </row>
    <row r="11069" spans="4:4">
      <c r="D11069" s="117"/>
    </row>
    <row r="11070" spans="4:4">
      <c r="D11070" s="117"/>
    </row>
    <row r="11071" spans="4:4">
      <c r="D11071" s="117"/>
    </row>
    <row r="11072" spans="4:4">
      <c r="D11072" s="117"/>
    </row>
    <row r="11073" spans="4:4">
      <c r="D11073" s="117"/>
    </row>
    <row r="11074" spans="4:4">
      <c r="D11074" s="117"/>
    </row>
    <row r="11075" spans="4:4">
      <c r="D11075" s="117"/>
    </row>
    <row r="11076" spans="4:4">
      <c r="D11076" s="117"/>
    </row>
    <row r="11077" spans="4:4">
      <c r="D11077" s="117"/>
    </row>
    <row r="11078" spans="4:4">
      <c r="D11078" s="117"/>
    </row>
    <row r="11079" spans="4:4">
      <c r="D11079" s="117"/>
    </row>
    <row r="11080" spans="4:4">
      <c r="D11080" s="117"/>
    </row>
    <row r="11081" spans="4:4">
      <c r="D11081" s="117"/>
    </row>
    <row r="11082" spans="4:4">
      <c r="D11082" s="117"/>
    </row>
    <row r="11083" spans="4:4">
      <c r="D11083" s="117"/>
    </row>
    <row r="11084" spans="4:4">
      <c r="D11084" s="117"/>
    </row>
    <row r="11085" spans="4:4">
      <c r="D11085" s="117"/>
    </row>
    <row r="11086" spans="4:4">
      <c r="D11086" s="117"/>
    </row>
    <row r="11087" spans="4:4">
      <c r="D11087" s="117"/>
    </row>
    <row r="11088" spans="4:4">
      <c r="D11088" s="117"/>
    </row>
    <row r="11089" spans="4:4">
      <c r="D11089" s="117"/>
    </row>
    <row r="11090" spans="4:4">
      <c r="D11090" s="117"/>
    </row>
    <row r="11091" spans="4:4">
      <c r="D11091" s="117"/>
    </row>
    <row r="11092" spans="4:4">
      <c r="D11092" s="117"/>
    </row>
    <row r="11093" spans="4:4">
      <c r="D11093" s="117"/>
    </row>
    <row r="11094" spans="4:4">
      <c r="D11094" s="117"/>
    </row>
    <row r="11095" spans="4:4">
      <c r="D11095" s="117"/>
    </row>
    <row r="11096" spans="4:4">
      <c r="D11096" s="117"/>
    </row>
    <row r="11097" spans="4:4">
      <c r="D11097" s="117"/>
    </row>
    <row r="11098" spans="4:4">
      <c r="D11098" s="117"/>
    </row>
    <row r="11099" spans="4:4">
      <c r="D11099" s="117"/>
    </row>
    <row r="11100" spans="4:4">
      <c r="D11100" s="117"/>
    </row>
    <row r="11101" spans="4:4">
      <c r="D11101" s="117"/>
    </row>
    <row r="11102" spans="4:4">
      <c r="D11102" s="117"/>
    </row>
    <row r="11103" spans="4:4">
      <c r="D11103" s="117"/>
    </row>
    <row r="11104" spans="4:4">
      <c r="D11104" s="117"/>
    </row>
    <row r="11105" spans="4:4">
      <c r="D11105" s="117"/>
    </row>
    <row r="11106" spans="4:4">
      <c r="D11106" s="117"/>
    </row>
    <row r="11107" spans="4:4">
      <c r="D11107" s="117"/>
    </row>
    <row r="11108" spans="4:4">
      <c r="D11108" s="117"/>
    </row>
    <row r="11109" spans="4:4">
      <c r="D11109" s="117"/>
    </row>
    <row r="11110" spans="4:4">
      <c r="D11110" s="117"/>
    </row>
    <row r="11111" spans="4:4">
      <c r="D11111" s="117"/>
    </row>
    <row r="11112" spans="4:4">
      <c r="D11112" s="117"/>
    </row>
    <row r="11113" spans="4:4">
      <c r="D11113" s="117"/>
    </row>
    <row r="11114" spans="4:4">
      <c r="D11114" s="117"/>
    </row>
    <row r="11115" spans="4:4">
      <c r="D11115" s="117"/>
    </row>
    <row r="11116" spans="4:4">
      <c r="D11116" s="117"/>
    </row>
    <row r="11117" spans="4:4">
      <c r="D11117" s="117"/>
    </row>
    <row r="11118" spans="4:4">
      <c r="D11118" s="117"/>
    </row>
    <row r="11119" spans="4:4">
      <c r="D11119" s="117"/>
    </row>
    <row r="11120" spans="4:4">
      <c r="D11120" s="117"/>
    </row>
    <row r="11121" spans="4:4">
      <c r="D11121" s="117"/>
    </row>
    <row r="11122" spans="4:4">
      <c r="D11122" s="117"/>
    </row>
    <row r="11123" spans="4:4">
      <c r="D11123" s="117"/>
    </row>
    <row r="11124" spans="4:4">
      <c r="D11124" s="117"/>
    </row>
    <row r="11125" spans="4:4">
      <c r="D11125" s="117"/>
    </row>
    <row r="11126" spans="4:4">
      <c r="D11126" s="117"/>
    </row>
    <row r="11127" spans="4:4">
      <c r="D11127" s="117"/>
    </row>
    <row r="11128" spans="4:4">
      <c r="D11128" s="117"/>
    </row>
    <row r="11129" spans="4:4">
      <c r="D11129" s="117"/>
    </row>
    <row r="11130" spans="4:4">
      <c r="D11130" s="117"/>
    </row>
    <row r="11131" spans="4:4">
      <c r="D11131" s="117"/>
    </row>
    <row r="11132" spans="4:4">
      <c r="D11132" s="117"/>
    </row>
    <row r="11133" spans="4:4">
      <c r="D11133" s="117"/>
    </row>
    <row r="11134" spans="4:4">
      <c r="D11134" s="117"/>
    </row>
    <row r="11135" spans="4:4">
      <c r="D11135" s="117"/>
    </row>
    <row r="11136" spans="4:4">
      <c r="D11136" s="117"/>
    </row>
    <row r="11137" spans="4:4">
      <c r="D11137" s="117"/>
    </row>
    <row r="11138" spans="4:4">
      <c r="D11138" s="117"/>
    </row>
    <row r="11139" spans="4:4">
      <c r="D11139" s="117"/>
    </row>
    <row r="11140" spans="4:4">
      <c r="D11140" s="117"/>
    </row>
    <row r="11141" spans="4:4">
      <c r="D11141" s="117"/>
    </row>
    <row r="11142" spans="4:4">
      <c r="D11142" s="117"/>
    </row>
    <row r="11143" spans="4:4">
      <c r="D11143" s="117"/>
    </row>
    <row r="11144" spans="4:4">
      <c r="D11144" s="117"/>
    </row>
    <row r="11145" spans="4:4">
      <c r="D11145" s="117"/>
    </row>
    <row r="11146" spans="4:4">
      <c r="D11146" s="117"/>
    </row>
    <row r="11147" spans="4:4">
      <c r="D11147" s="117"/>
    </row>
    <row r="11148" spans="4:4">
      <c r="D11148" s="117"/>
    </row>
    <row r="11149" spans="4:4">
      <c r="D11149" s="117"/>
    </row>
    <row r="11150" spans="4:4">
      <c r="D11150" s="117"/>
    </row>
    <row r="11151" spans="4:4">
      <c r="D11151" s="117"/>
    </row>
    <row r="11152" spans="4:4">
      <c r="D11152" s="117"/>
    </row>
    <row r="11153" spans="4:4">
      <c r="D11153" s="117"/>
    </row>
    <row r="11154" spans="4:4">
      <c r="D11154" s="117"/>
    </row>
    <row r="11155" spans="4:4">
      <c r="D11155" s="117"/>
    </row>
    <row r="11156" spans="4:4">
      <c r="D11156" s="117"/>
    </row>
    <row r="11157" spans="4:4">
      <c r="D11157" s="117"/>
    </row>
    <row r="11158" spans="4:4">
      <c r="D11158" s="117"/>
    </row>
    <row r="11159" spans="4:4">
      <c r="D11159" s="117"/>
    </row>
    <row r="11160" spans="4:4">
      <c r="D11160" s="117"/>
    </row>
    <row r="11161" spans="4:4">
      <c r="D11161" s="117"/>
    </row>
    <row r="11162" spans="4:4">
      <c r="D11162" s="117"/>
    </row>
    <row r="11163" spans="4:4">
      <c r="D11163" s="117"/>
    </row>
    <row r="11164" spans="4:4">
      <c r="D11164" s="117"/>
    </row>
    <row r="11165" spans="4:4">
      <c r="D11165" s="117"/>
    </row>
    <row r="11166" spans="4:4">
      <c r="D11166" s="117"/>
    </row>
    <row r="11167" spans="4:4">
      <c r="D11167" s="117"/>
    </row>
    <row r="11168" spans="4:4">
      <c r="D11168" s="117"/>
    </row>
    <row r="11169" spans="4:4">
      <c r="D11169" s="117"/>
    </row>
    <row r="11170" spans="4:4">
      <c r="D11170" s="117"/>
    </row>
    <row r="11171" spans="4:4">
      <c r="D11171" s="117"/>
    </row>
    <row r="11172" spans="4:4">
      <c r="D11172" s="117"/>
    </row>
    <row r="11173" spans="4:4">
      <c r="D11173" s="117"/>
    </row>
    <row r="11174" spans="4:4">
      <c r="D11174" s="117"/>
    </row>
    <row r="11175" spans="4:4">
      <c r="D11175" s="117"/>
    </row>
    <row r="11176" spans="4:4">
      <c r="D11176" s="117"/>
    </row>
    <row r="11177" spans="4:4">
      <c r="D11177" s="117"/>
    </row>
    <row r="11178" spans="4:4">
      <c r="D11178" s="117"/>
    </row>
    <row r="11179" spans="4:4">
      <c r="D11179" s="117"/>
    </row>
    <row r="11180" spans="4:4">
      <c r="D11180" s="117"/>
    </row>
    <row r="11181" spans="4:4">
      <c r="D11181" s="117"/>
    </row>
    <row r="11182" spans="4:4">
      <c r="D11182" s="117"/>
    </row>
    <row r="11183" spans="4:4">
      <c r="D11183" s="117"/>
    </row>
    <row r="11184" spans="4:4">
      <c r="D11184" s="117"/>
    </row>
    <row r="11185" spans="4:4">
      <c r="D11185" s="117"/>
    </row>
    <row r="11186" spans="4:4">
      <c r="D11186" s="117"/>
    </row>
    <row r="11187" spans="4:4">
      <c r="D11187" s="117"/>
    </row>
    <row r="11188" spans="4:4">
      <c r="D11188" s="117"/>
    </row>
    <row r="11189" spans="4:4">
      <c r="D11189" s="117"/>
    </row>
    <row r="11190" spans="4:4">
      <c r="D11190" s="117"/>
    </row>
    <row r="11191" spans="4:4">
      <c r="D11191" s="117"/>
    </row>
    <row r="11192" spans="4:4">
      <c r="D11192" s="117"/>
    </row>
    <row r="11193" spans="4:4">
      <c r="D11193" s="117"/>
    </row>
    <row r="11194" spans="4:4">
      <c r="D11194" s="117"/>
    </row>
    <row r="11195" spans="4:4">
      <c r="D11195" s="117"/>
    </row>
    <row r="11196" spans="4:4">
      <c r="D11196" s="117"/>
    </row>
    <row r="11197" spans="4:4">
      <c r="D11197" s="117"/>
    </row>
    <row r="11198" spans="4:4">
      <c r="D11198" s="117"/>
    </row>
    <row r="11199" spans="4:4">
      <c r="D11199" s="117"/>
    </row>
    <row r="11200" spans="4:4">
      <c r="D11200" s="117"/>
    </row>
    <row r="11201" spans="4:4">
      <c r="D11201" s="117"/>
    </row>
    <row r="11202" spans="4:4">
      <c r="D11202" s="117"/>
    </row>
    <row r="11203" spans="4:4">
      <c r="D11203" s="117"/>
    </row>
    <row r="11204" spans="4:4">
      <c r="D11204" s="117"/>
    </row>
    <row r="11205" spans="4:4">
      <c r="D11205" s="117"/>
    </row>
    <row r="11206" spans="4:4">
      <c r="D11206" s="117"/>
    </row>
    <row r="11207" spans="4:4">
      <c r="D11207" s="117"/>
    </row>
    <row r="11208" spans="4:4">
      <c r="D11208" s="117"/>
    </row>
    <row r="11209" spans="4:4">
      <c r="D11209" s="117"/>
    </row>
    <row r="11210" spans="4:4">
      <c r="D11210" s="117"/>
    </row>
    <row r="11211" spans="4:4">
      <c r="D11211" s="117"/>
    </row>
    <row r="11212" spans="4:4">
      <c r="D11212" s="117"/>
    </row>
    <row r="11213" spans="4:4">
      <c r="D11213" s="117"/>
    </row>
    <row r="11214" spans="4:4">
      <c r="D11214" s="117"/>
    </row>
    <row r="11215" spans="4:4">
      <c r="D11215" s="117"/>
    </row>
    <row r="11216" spans="4:4">
      <c r="D11216" s="117"/>
    </row>
    <row r="11217" spans="4:4">
      <c r="D11217" s="117"/>
    </row>
    <row r="11218" spans="4:4">
      <c r="D11218" s="117"/>
    </row>
    <row r="11219" spans="4:4">
      <c r="D11219" s="117"/>
    </row>
    <row r="11220" spans="4:4">
      <c r="D11220" s="117"/>
    </row>
    <row r="11221" spans="4:4">
      <c r="D11221" s="117"/>
    </row>
    <row r="11222" spans="4:4">
      <c r="D11222" s="117"/>
    </row>
    <row r="11223" spans="4:4">
      <c r="D11223" s="117"/>
    </row>
    <row r="11224" spans="4:4">
      <c r="D11224" s="117"/>
    </row>
    <row r="11225" spans="4:4">
      <c r="D11225" s="117"/>
    </row>
    <row r="11226" spans="4:4">
      <c r="D11226" s="117"/>
    </row>
    <row r="11227" spans="4:4">
      <c r="D11227" s="117"/>
    </row>
    <row r="11228" spans="4:4">
      <c r="D11228" s="117"/>
    </row>
    <row r="11229" spans="4:4">
      <c r="D11229" s="117"/>
    </row>
    <row r="11230" spans="4:4">
      <c r="D11230" s="117"/>
    </row>
    <row r="11231" spans="4:4">
      <c r="D11231" s="117"/>
    </row>
    <row r="11232" spans="4:4">
      <c r="D11232" s="117"/>
    </row>
    <row r="11233" spans="4:4">
      <c r="D11233" s="117"/>
    </row>
    <row r="11234" spans="4:4">
      <c r="D11234" s="117"/>
    </row>
    <row r="11235" spans="4:4">
      <c r="D11235" s="117"/>
    </row>
    <row r="11236" spans="4:4">
      <c r="D11236" s="117"/>
    </row>
    <row r="11237" spans="4:4">
      <c r="D11237" s="117"/>
    </row>
    <row r="11238" spans="4:4">
      <c r="D11238" s="117"/>
    </row>
    <row r="11239" spans="4:4">
      <c r="D11239" s="117"/>
    </row>
    <row r="11240" spans="4:4">
      <c r="D11240" s="117"/>
    </row>
    <row r="11241" spans="4:4">
      <c r="D11241" s="117"/>
    </row>
    <row r="11242" spans="4:4">
      <c r="D11242" s="117"/>
    </row>
    <row r="11243" spans="4:4">
      <c r="D11243" s="117"/>
    </row>
    <row r="11244" spans="4:4">
      <c r="D11244" s="117"/>
    </row>
    <row r="11245" spans="4:4">
      <c r="D11245" s="117"/>
    </row>
    <row r="11246" spans="4:4">
      <c r="D11246" s="117"/>
    </row>
    <row r="11247" spans="4:4">
      <c r="D11247" s="117"/>
    </row>
    <row r="11248" spans="4:4">
      <c r="D11248" s="117"/>
    </row>
    <row r="11249" spans="4:4">
      <c r="D11249" s="117"/>
    </row>
    <row r="11250" spans="4:4">
      <c r="D11250" s="117"/>
    </row>
    <row r="11251" spans="4:4">
      <c r="D11251" s="117"/>
    </row>
    <row r="11252" spans="4:4">
      <c r="D11252" s="117"/>
    </row>
    <row r="11253" spans="4:4">
      <c r="D11253" s="117"/>
    </row>
    <row r="11254" spans="4:4">
      <c r="D11254" s="117"/>
    </row>
    <row r="11255" spans="4:4">
      <c r="D11255" s="117"/>
    </row>
    <row r="11256" spans="4:4">
      <c r="D11256" s="117"/>
    </row>
    <row r="11257" spans="4:4">
      <c r="D11257" s="117"/>
    </row>
    <row r="11258" spans="4:4">
      <c r="D11258" s="117"/>
    </row>
    <row r="11259" spans="4:4">
      <c r="D11259" s="117"/>
    </row>
    <row r="11260" spans="4:4">
      <c r="D11260" s="117"/>
    </row>
    <row r="11261" spans="4:4">
      <c r="D11261" s="117"/>
    </row>
    <row r="11262" spans="4:4">
      <c r="D11262" s="117"/>
    </row>
    <row r="11263" spans="4:4">
      <c r="D11263" s="117"/>
    </row>
    <row r="11264" spans="4:4">
      <c r="D11264" s="117"/>
    </row>
    <row r="11265" spans="4:4">
      <c r="D11265" s="117"/>
    </row>
    <row r="11266" spans="4:4">
      <c r="D11266" s="117"/>
    </row>
    <row r="11267" spans="4:4">
      <c r="D11267" s="117"/>
    </row>
    <row r="11268" spans="4:4">
      <c r="D11268" s="117"/>
    </row>
    <row r="11269" spans="4:4">
      <c r="D11269" s="117"/>
    </row>
    <row r="11270" spans="4:4">
      <c r="D11270" s="117"/>
    </row>
    <row r="11271" spans="4:4">
      <c r="D11271" s="117"/>
    </row>
    <row r="11272" spans="4:4">
      <c r="D11272" s="117"/>
    </row>
    <row r="11273" spans="4:4">
      <c r="D11273" s="117"/>
    </row>
    <row r="11274" spans="4:4">
      <c r="D11274" s="117"/>
    </row>
    <row r="11275" spans="4:4">
      <c r="D11275" s="117"/>
    </row>
    <row r="11276" spans="4:4">
      <c r="D11276" s="117"/>
    </row>
    <row r="11277" spans="4:4">
      <c r="D11277" s="117"/>
    </row>
    <row r="11278" spans="4:4">
      <c r="D11278" s="117"/>
    </row>
    <row r="11279" spans="4:4">
      <c r="D11279" s="117"/>
    </row>
    <row r="11280" spans="4:4">
      <c r="D11280" s="117"/>
    </row>
    <row r="11281" spans="4:4">
      <c r="D11281" s="117"/>
    </row>
    <row r="11282" spans="4:4">
      <c r="D11282" s="117"/>
    </row>
    <row r="11283" spans="4:4">
      <c r="D11283" s="117"/>
    </row>
    <row r="11284" spans="4:4">
      <c r="D11284" s="117"/>
    </row>
    <row r="11285" spans="4:4">
      <c r="D11285" s="117"/>
    </row>
    <row r="11286" spans="4:4">
      <c r="D11286" s="117"/>
    </row>
    <row r="11287" spans="4:4">
      <c r="D11287" s="117"/>
    </row>
    <row r="11288" spans="4:4">
      <c r="D11288" s="117"/>
    </row>
    <row r="11289" spans="4:4">
      <c r="D11289" s="117"/>
    </row>
    <row r="11290" spans="4:4">
      <c r="D11290" s="117"/>
    </row>
    <row r="11291" spans="4:4">
      <c r="D11291" s="117"/>
    </row>
    <row r="11292" spans="4:4">
      <c r="D11292" s="117"/>
    </row>
    <row r="11293" spans="4:4">
      <c r="D11293" s="117"/>
    </row>
    <row r="11294" spans="4:4">
      <c r="D11294" s="117"/>
    </row>
    <row r="11295" spans="4:4">
      <c r="D11295" s="117"/>
    </row>
    <row r="11296" spans="4:4">
      <c r="D11296" s="117"/>
    </row>
    <row r="11297" spans="4:4">
      <c r="D11297" s="117"/>
    </row>
    <row r="11298" spans="4:4">
      <c r="D11298" s="117"/>
    </row>
    <row r="11299" spans="4:4">
      <c r="D11299" s="117"/>
    </row>
    <row r="11300" spans="4:4">
      <c r="D11300" s="117"/>
    </row>
    <row r="11301" spans="4:4">
      <c r="D11301" s="117"/>
    </row>
    <row r="11302" spans="4:4">
      <c r="D11302" s="117"/>
    </row>
    <row r="11303" spans="4:4">
      <c r="D11303" s="117"/>
    </row>
    <row r="11304" spans="4:4">
      <c r="D11304" s="117"/>
    </row>
    <row r="11305" spans="4:4">
      <c r="D11305" s="117"/>
    </row>
    <row r="11306" spans="4:4">
      <c r="D11306" s="117"/>
    </row>
    <row r="11307" spans="4:4">
      <c r="D11307" s="117"/>
    </row>
    <row r="11308" spans="4:4">
      <c r="D11308" s="117"/>
    </row>
    <row r="11309" spans="4:4">
      <c r="D11309" s="117"/>
    </row>
    <row r="11310" spans="4:4">
      <c r="D11310" s="117"/>
    </row>
    <row r="11311" spans="4:4">
      <c r="D11311" s="117"/>
    </row>
    <row r="11312" spans="4:4">
      <c r="D11312" s="117"/>
    </row>
    <row r="11313" spans="4:4">
      <c r="D11313" s="117"/>
    </row>
    <row r="11314" spans="4:4">
      <c r="D11314" s="117"/>
    </row>
    <row r="11315" spans="4:4">
      <c r="D11315" s="117"/>
    </row>
    <row r="11316" spans="4:4">
      <c r="D11316" s="117"/>
    </row>
    <row r="11317" spans="4:4">
      <c r="D11317" s="117"/>
    </row>
    <row r="11318" spans="4:4">
      <c r="D11318" s="117"/>
    </row>
    <row r="11319" spans="4:4">
      <c r="D11319" s="117"/>
    </row>
    <row r="11320" spans="4:4">
      <c r="D11320" s="117"/>
    </row>
    <row r="11321" spans="4:4">
      <c r="D11321" s="117"/>
    </row>
    <row r="11322" spans="4:4">
      <c r="D11322" s="117"/>
    </row>
    <row r="11323" spans="4:4">
      <c r="D11323" s="117"/>
    </row>
    <row r="11324" spans="4:4">
      <c r="D11324" s="117"/>
    </row>
    <row r="11325" spans="4:4">
      <c r="D11325" s="117"/>
    </row>
    <row r="11326" spans="4:4">
      <c r="D11326" s="117"/>
    </row>
    <row r="11327" spans="4:4">
      <c r="D11327" s="117"/>
    </row>
    <row r="11328" spans="4:4">
      <c r="D11328" s="117"/>
    </row>
    <row r="11329" spans="4:4">
      <c r="D11329" s="117"/>
    </row>
    <row r="11330" spans="4:4">
      <c r="D11330" s="117"/>
    </row>
    <row r="11331" spans="4:4">
      <c r="D11331" s="117"/>
    </row>
    <row r="11332" spans="4:4">
      <c r="D11332" s="117"/>
    </row>
    <row r="11333" spans="4:4">
      <c r="D11333" s="117"/>
    </row>
    <row r="11334" spans="4:4">
      <c r="D11334" s="117"/>
    </row>
    <row r="11335" spans="4:4">
      <c r="D11335" s="117"/>
    </row>
    <row r="11336" spans="4:4">
      <c r="D11336" s="117"/>
    </row>
    <row r="11337" spans="4:4">
      <c r="D11337" s="117"/>
    </row>
    <row r="11338" spans="4:4">
      <c r="D11338" s="117"/>
    </row>
    <row r="11339" spans="4:4">
      <c r="D11339" s="117"/>
    </row>
    <row r="11340" spans="4:4">
      <c r="D11340" s="117"/>
    </row>
    <row r="11341" spans="4:4">
      <c r="D11341" s="117"/>
    </row>
    <row r="11342" spans="4:4">
      <c r="D11342" s="117"/>
    </row>
    <row r="11343" spans="4:4">
      <c r="D11343" s="117"/>
    </row>
    <row r="11344" spans="4:4">
      <c r="D11344" s="117"/>
    </row>
    <row r="11345" spans="4:4">
      <c r="D11345" s="117"/>
    </row>
    <row r="11346" spans="4:4">
      <c r="D11346" s="117"/>
    </row>
    <row r="11347" spans="4:4">
      <c r="D11347" s="117"/>
    </row>
    <row r="11348" spans="4:4">
      <c r="D11348" s="117"/>
    </row>
    <row r="11349" spans="4:4">
      <c r="D11349" s="117"/>
    </row>
    <row r="11350" spans="4:4">
      <c r="D11350" s="117"/>
    </row>
    <row r="11351" spans="4:4">
      <c r="D11351" s="117"/>
    </row>
    <row r="11352" spans="4:4">
      <c r="D11352" s="117"/>
    </row>
    <row r="11353" spans="4:4">
      <c r="D11353" s="117"/>
    </row>
    <row r="11354" spans="4:4">
      <c r="D11354" s="117"/>
    </row>
    <row r="11355" spans="4:4">
      <c r="D11355" s="117"/>
    </row>
    <row r="11356" spans="4:4">
      <c r="D11356" s="117"/>
    </row>
    <row r="11357" spans="4:4">
      <c r="D11357" s="117"/>
    </row>
    <row r="11358" spans="4:4">
      <c r="D11358" s="117"/>
    </row>
    <row r="11359" spans="4:4">
      <c r="D11359" s="117"/>
    </row>
    <row r="11360" spans="4:4">
      <c r="D11360" s="117"/>
    </row>
    <row r="11361" spans="4:4">
      <c r="D11361" s="117"/>
    </row>
    <row r="11362" spans="4:4">
      <c r="D11362" s="117"/>
    </row>
    <row r="11363" spans="4:4">
      <c r="D11363" s="117"/>
    </row>
    <row r="11364" spans="4:4">
      <c r="D11364" s="117"/>
    </row>
    <row r="11365" spans="4:4">
      <c r="D11365" s="117"/>
    </row>
    <row r="11366" spans="4:4">
      <c r="D11366" s="117"/>
    </row>
    <row r="11367" spans="4:4">
      <c r="D11367" s="117"/>
    </row>
    <row r="11368" spans="4:4">
      <c r="D11368" s="117"/>
    </row>
    <row r="11369" spans="4:4">
      <c r="D11369" s="117"/>
    </row>
    <row r="11370" spans="4:4">
      <c r="D11370" s="117"/>
    </row>
    <row r="11371" spans="4:4">
      <c r="D11371" s="117"/>
    </row>
    <row r="11372" spans="4:4">
      <c r="D11372" s="117"/>
    </row>
    <row r="11373" spans="4:4">
      <c r="D11373" s="117"/>
    </row>
    <row r="11374" spans="4:4">
      <c r="D11374" s="117"/>
    </row>
    <row r="11375" spans="4:4">
      <c r="D11375" s="117"/>
    </row>
    <row r="11376" spans="4:4">
      <c r="D11376" s="117"/>
    </row>
    <row r="11377" spans="4:4">
      <c r="D11377" s="117"/>
    </row>
    <row r="11378" spans="4:4">
      <c r="D11378" s="117"/>
    </row>
    <row r="11379" spans="4:4">
      <c r="D11379" s="117"/>
    </row>
    <row r="11380" spans="4:4">
      <c r="D11380" s="117"/>
    </row>
    <row r="11381" spans="4:4">
      <c r="D11381" s="117"/>
    </row>
    <row r="11382" spans="4:4">
      <c r="D11382" s="117"/>
    </row>
    <row r="11383" spans="4:4">
      <c r="D11383" s="117"/>
    </row>
    <row r="11384" spans="4:4">
      <c r="D11384" s="117"/>
    </row>
    <row r="11385" spans="4:4">
      <c r="D11385" s="117"/>
    </row>
    <row r="11386" spans="4:4">
      <c r="D11386" s="117"/>
    </row>
    <row r="11387" spans="4:4">
      <c r="D11387" s="117"/>
    </row>
    <row r="11388" spans="4:4">
      <c r="D11388" s="117"/>
    </row>
    <row r="11389" spans="4:4">
      <c r="D11389" s="117"/>
    </row>
    <row r="11390" spans="4:4">
      <c r="D11390" s="117"/>
    </row>
    <row r="11391" spans="4:4">
      <c r="D11391" s="117"/>
    </row>
    <row r="11392" spans="4:4">
      <c r="D11392" s="117"/>
    </row>
    <row r="11393" spans="4:4">
      <c r="D11393" s="117"/>
    </row>
    <row r="11394" spans="4:4">
      <c r="D11394" s="117"/>
    </row>
    <row r="11395" spans="4:4">
      <c r="D11395" s="117"/>
    </row>
    <row r="11396" spans="4:4">
      <c r="D11396" s="117"/>
    </row>
    <row r="11397" spans="4:4">
      <c r="D11397" s="117"/>
    </row>
    <row r="11398" spans="4:4">
      <c r="D11398" s="117"/>
    </row>
    <row r="11399" spans="4:4">
      <c r="D11399" s="117"/>
    </row>
    <row r="11400" spans="4:4">
      <c r="D11400" s="117"/>
    </row>
    <row r="11401" spans="4:4">
      <c r="D11401" s="117"/>
    </row>
    <row r="11402" spans="4:4">
      <c r="D11402" s="117"/>
    </row>
    <row r="11403" spans="4:4">
      <c r="D11403" s="117"/>
    </row>
    <row r="11404" spans="4:4">
      <c r="D11404" s="117"/>
    </row>
    <row r="11405" spans="4:4">
      <c r="D11405" s="117"/>
    </row>
    <row r="11406" spans="4:4">
      <c r="D11406" s="117"/>
    </row>
    <row r="11407" spans="4:4">
      <c r="D11407" s="117"/>
    </row>
    <row r="11408" spans="4:4">
      <c r="D11408" s="117"/>
    </row>
    <row r="11409" spans="4:4">
      <c r="D11409" s="117"/>
    </row>
    <row r="11410" spans="4:4">
      <c r="D11410" s="117"/>
    </row>
    <row r="11411" spans="4:4">
      <c r="D11411" s="117"/>
    </row>
    <row r="11412" spans="4:4">
      <c r="D11412" s="117"/>
    </row>
    <row r="11413" spans="4:4">
      <c r="D11413" s="117"/>
    </row>
    <row r="11414" spans="4:4">
      <c r="D11414" s="117"/>
    </row>
    <row r="11415" spans="4:4">
      <c r="D11415" s="117"/>
    </row>
    <row r="11416" spans="4:4">
      <c r="D11416" s="117"/>
    </row>
    <row r="11417" spans="4:4">
      <c r="D11417" s="117"/>
    </row>
    <row r="11418" spans="4:4">
      <c r="D11418" s="117"/>
    </row>
    <row r="11419" spans="4:4">
      <c r="D11419" s="117"/>
    </row>
    <row r="11420" spans="4:4">
      <c r="D11420" s="117"/>
    </row>
    <row r="11421" spans="4:4">
      <c r="D11421" s="117"/>
    </row>
    <row r="11422" spans="4:4">
      <c r="D11422" s="117"/>
    </row>
    <row r="11423" spans="4:4">
      <c r="D11423" s="117"/>
    </row>
    <row r="11424" spans="4:4">
      <c r="D11424" s="117"/>
    </row>
    <row r="11425" spans="4:4">
      <c r="D11425" s="117"/>
    </row>
    <row r="11426" spans="4:4">
      <c r="D11426" s="117"/>
    </row>
    <row r="11427" spans="4:4">
      <c r="D11427" s="117"/>
    </row>
    <row r="11428" spans="4:4">
      <c r="D11428" s="117"/>
    </row>
    <row r="11429" spans="4:4">
      <c r="D11429" s="117"/>
    </row>
    <row r="11430" spans="4:4">
      <c r="D11430" s="117"/>
    </row>
    <row r="11431" spans="4:4">
      <c r="D11431" s="117"/>
    </row>
    <row r="11432" spans="4:4">
      <c r="D11432" s="117"/>
    </row>
    <row r="11433" spans="4:4">
      <c r="D11433" s="117"/>
    </row>
    <row r="11434" spans="4:4">
      <c r="D11434" s="117"/>
    </row>
    <row r="11435" spans="4:4">
      <c r="D11435" s="117"/>
    </row>
    <row r="11436" spans="4:4">
      <c r="D11436" s="117"/>
    </row>
    <row r="11437" spans="4:4">
      <c r="D11437" s="117"/>
    </row>
    <row r="11438" spans="4:4">
      <c r="D11438" s="117"/>
    </row>
    <row r="11439" spans="4:4">
      <c r="D11439" s="117"/>
    </row>
    <row r="11440" spans="4:4">
      <c r="D11440" s="117"/>
    </row>
    <row r="11441" spans="4:4">
      <c r="D11441" s="117"/>
    </row>
    <row r="11442" spans="4:4">
      <c r="D11442" s="117"/>
    </row>
    <row r="11443" spans="4:4">
      <c r="D11443" s="117"/>
    </row>
    <row r="11444" spans="4:4">
      <c r="D11444" s="117"/>
    </row>
    <row r="11445" spans="4:4">
      <c r="D11445" s="117"/>
    </row>
    <row r="11446" spans="4:4">
      <c r="D11446" s="117"/>
    </row>
    <row r="11447" spans="4:4">
      <c r="D11447" s="117"/>
    </row>
    <row r="11448" spans="4:4">
      <c r="D11448" s="117"/>
    </row>
    <row r="11449" spans="4:4">
      <c r="D11449" s="117"/>
    </row>
    <row r="11450" spans="4:4">
      <c r="D11450" s="117"/>
    </row>
    <row r="11451" spans="4:4">
      <c r="D11451" s="117"/>
    </row>
    <row r="11452" spans="4:4">
      <c r="D11452" s="117"/>
    </row>
    <row r="11453" spans="4:4">
      <c r="D11453" s="117"/>
    </row>
    <row r="11454" spans="4:4">
      <c r="D11454" s="117"/>
    </row>
    <row r="11455" spans="4:4">
      <c r="D11455" s="117"/>
    </row>
    <row r="11456" spans="4:4">
      <c r="D11456" s="117"/>
    </row>
    <row r="11457" spans="4:4">
      <c r="D11457" s="117"/>
    </row>
    <row r="11458" spans="4:4">
      <c r="D11458" s="117"/>
    </row>
    <row r="11459" spans="4:4">
      <c r="D11459" s="117"/>
    </row>
    <row r="11460" spans="4:4">
      <c r="D11460" s="117"/>
    </row>
    <row r="11461" spans="4:4">
      <c r="D11461" s="117"/>
    </row>
    <row r="11462" spans="4:4">
      <c r="D11462" s="117"/>
    </row>
    <row r="11463" spans="4:4">
      <c r="D11463" s="117"/>
    </row>
    <row r="11464" spans="4:4">
      <c r="D11464" s="117"/>
    </row>
    <row r="11465" spans="4:4">
      <c r="D11465" s="117"/>
    </row>
    <row r="11466" spans="4:4">
      <c r="D11466" s="117"/>
    </row>
    <row r="11467" spans="4:4">
      <c r="D11467" s="117"/>
    </row>
    <row r="11468" spans="4:4">
      <c r="D11468" s="117"/>
    </row>
    <row r="11469" spans="4:4">
      <c r="D11469" s="117"/>
    </row>
    <row r="11470" spans="4:4">
      <c r="D11470" s="117"/>
    </row>
    <row r="11471" spans="4:4">
      <c r="D11471" s="117"/>
    </row>
    <row r="11472" spans="4:4">
      <c r="D11472" s="117"/>
    </row>
    <row r="11473" spans="4:4">
      <c r="D11473" s="117"/>
    </row>
    <row r="11474" spans="4:4">
      <c r="D11474" s="117"/>
    </row>
    <row r="11475" spans="4:4">
      <c r="D11475" s="117"/>
    </row>
    <row r="11476" spans="4:4">
      <c r="D11476" s="117"/>
    </row>
    <row r="11477" spans="4:4">
      <c r="D11477" s="117"/>
    </row>
    <row r="11478" spans="4:4">
      <c r="D11478" s="117"/>
    </row>
    <row r="11479" spans="4:4">
      <c r="D11479" s="117"/>
    </row>
    <row r="11480" spans="4:4">
      <c r="D11480" s="117"/>
    </row>
    <row r="11481" spans="4:4">
      <c r="D11481" s="117"/>
    </row>
    <row r="11482" spans="4:4">
      <c r="D11482" s="117"/>
    </row>
    <row r="11483" spans="4:4">
      <c r="D11483" s="117"/>
    </row>
    <row r="11484" spans="4:4">
      <c r="D11484" s="117"/>
    </row>
    <row r="11485" spans="4:4">
      <c r="D11485" s="117"/>
    </row>
    <row r="11486" spans="4:4">
      <c r="D11486" s="117"/>
    </row>
    <row r="11487" spans="4:4">
      <c r="D11487" s="117"/>
    </row>
    <row r="11488" spans="4:4">
      <c r="D11488" s="117"/>
    </row>
    <row r="11489" spans="4:4">
      <c r="D11489" s="117"/>
    </row>
    <row r="11490" spans="4:4">
      <c r="D11490" s="117"/>
    </row>
    <row r="11491" spans="4:4">
      <c r="D11491" s="117"/>
    </row>
    <row r="11492" spans="4:4">
      <c r="D11492" s="117"/>
    </row>
    <row r="11493" spans="4:4">
      <c r="D11493" s="117"/>
    </row>
    <row r="11494" spans="4:4">
      <c r="D11494" s="117"/>
    </row>
    <row r="11495" spans="4:4">
      <c r="D11495" s="117"/>
    </row>
    <row r="11496" spans="4:4">
      <c r="D11496" s="117"/>
    </row>
    <row r="11497" spans="4:4">
      <c r="D11497" s="117"/>
    </row>
    <row r="11498" spans="4:4">
      <c r="D11498" s="117"/>
    </row>
    <row r="11499" spans="4:4">
      <c r="D11499" s="117"/>
    </row>
    <row r="11500" spans="4:4">
      <c r="D11500" s="117"/>
    </row>
    <row r="11501" spans="4:4">
      <c r="D11501" s="117"/>
    </row>
    <row r="11502" spans="4:4">
      <c r="D11502" s="117"/>
    </row>
    <row r="11503" spans="4:4">
      <c r="D11503" s="117"/>
    </row>
    <row r="11504" spans="4:4">
      <c r="D11504" s="117"/>
    </row>
    <row r="11505" spans="4:4">
      <c r="D11505" s="117"/>
    </row>
    <row r="11506" spans="4:4">
      <c r="D11506" s="117"/>
    </row>
    <row r="11507" spans="4:4">
      <c r="D11507" s="117"/>
    </row>
    <row r="11508" spans="4:4">
      <c r="D11508" s="117"/>
    </row>
    <row r="11509" spans="4:4">
      <c r="D11509" s="117"/>
    </row>
    <row r="11510" spans="4:4">
      <c r="D11510" s="117"/>
    </row>
    <row r="11511" spans="4:4">
      <c r="D11511" s="117"/>
    </row>
    <row r="11512" spans="4:4">
      <c r="D11512" s="117"/>
    </row>
    <row r="11513" spans="4:4">
      <c r="D11513" s="117"/>
    </row>
    <row r="11514" spans="4:4">
      <c r="D11514" s="117"/>
    </row>
    <row r="11515" spans="4:4">
      <c r="D11515" s="117"/>
    </row>
    <row r="11516" spans="4:4">
      <c r="D11516" s="117"/>
    </row>
    <row r="11517" spans="4:4">
      <c r="D11517" s="117"/>
    </row>
    <row r="11518" spans="4:4">
      <c r="D11518" s="117"/>
    </row>
    <row r="11519" spans="4:4">
      <c r="D11519" s="117"/>
    </row>
    <row r="11520" spans="4:4">
      <c r="D11520" s="117"/>
    </row>
    <row r="11521" spans="4:4">
      <c r="D11521" s="117"/>
    </row>
    <row r="11522" spans="4:4">
      <c r="D11522" s="117"/>
    </row>
    <row r="11523" spans="4:4">
      <c r="D11523" s="117"/>
    </row>
    <row r="11524" spans="4:4">
      <c r="D11524" s="117"/>
    </row>
    <row r="11525" spans="4:4">
      <c r="D11525" s="117"/>
    </row>
    <row r="11526" spans="4:4">
      <c r="D11526" s="117"/>
    </row>
    <row r="11527" spans="4:4">
      <c r="D11527" s="117"/>
    </row>
    <row r="11528" spans="4:4">
      <c r="D11528" s="117"/>
    </row>
    <row r="11529" spans="4:4">
      <c r="D11529" s="117"/>
    </row>
    <row r="11530" spans="4:4">
      <c r="D11530" s="117"/>
    </row>
    <row r="11531" spans="4:4">
      <c r="D11531" s="117"/>
    </row>
    <row r="11532" spans="4:4">
      <c r="D11532" s="117"/>
    </row>
    <row r="11533" spans="4:4">
      <c r="D11533" s="117"/>
    </row>
    <row r="11534" spans="4:4">
      <c r="D11534" s="117"/>
    </row>
    <row r="11535" spans="4:4">
      <c r="D11535" s="117"/>
    </row>
    <row r="11536" spans="4:4">
      <c r="D11536" s="117"/>
    </row>
    <row r="11537" spans="4:4">
      <c r="D11537" s="117"/>
    </row>
    <row r="11538" spans="4:4">
      <c r="D11538" s="117"/>
    </row>
    <row r="11539" spans="4:4">
      <c r="D11539" s="117"/>
    </row>
    <row r="11540" spans="4:4">
      <c r="D11540" s="117"/>
    </row>
    <row r="11541" spans="4:4">
      <c r="D11541" s="117"/>
    </row>
    <row r="11542" spans="4:4">
      <c r="D11542" s="117"/>
    </row>
    <row r="11543" spans="4:4">
      <c r="D11543" s="117"/>
    </row>
    <row r="11544" spans="4:4">
      <c r="D11544" s="117"/>
    </row>
    <row r="11545" spans="4:4">
      <c r="D11545" s="117"/>
    </row>
    <row r="11546" spans="4:4">
      <c r="D11546" s="117"/>
    </row>
    <row r="11547" spans="4:4">
      <c r="D11547" s="117"/>
    </row>
    <row r="11548" spans="4:4">
      <c r="D11548" s="117"/>
    </row>
    <row r="11549" spans="4:4">
      <c r="D11549" s="117"/>
    </row>
    <row r="11550" spans="4:4">
      <c r="D11550" s="117"/>
    </row>
    <row r="11551" spans="4:4">
      <c r="D11551" s="117"/>
    </row>
    <row r="11552" spans="4:4">
      <c r="D11552" s="117"/>
    </row>
    <row r="11553" spans="4:4">
      <c r="D11553" s="117"/>
    </row>
    <row r="11554" spans="4:4">
      <c r="D11554" s="117"/>
    </row>
    <row r="11555" spans="4:4">
      <c r="D11555" s="117"/>
    </row>
    <row r="11556" spans="4:4">
      <c r="D11556" s="117"/>
    </row>
    <row r="11557" spans="4:4">
      <c r="D11557" s="117"/>
    </row>
    <row r="11558" spans="4:4">
      <c r="D11558" s="117"/>
    </row>
    <row r="11559" spans="4:4">
      <c r="D11559" s="117"/>
    </row>
    <row r="11560" spans="4:4">
      <c r="D11560" s="117"/>
    </row>
    <row r="11561" spans="4:4">
      <c r="D11561" s="117"/>
    </row>
    <row r="11562" spans="4:4">
      <c r="D11562" s="117"/>
    </row>
    <row r="11563" spans="4:4">
      <c r="D11563" s="117"/>
    </row>
    <row r="11564" spans="4:4">
      <c r="D11564" s="117"/>
    </row>
    <row r="11565" spans="4:4">
      <c r="D11565" s="117"/>
    </row>
    <row r="11566" spans="4:4">
      <c r="D11566" s="117"/>
    </row>
    <row r="11567" spans="4:4">
      <c r="D11567" s="117"/>
    </row>
    <row r="11568" spans="4:4">
      <c r="D11568" s="117"/>
    </row>
    <row r="11569" spans="4:4">
      <c r="D11569" s="117"/>
    </row>
    <row r="11570" spans="4:4">
      <c r="D11570" s="117"/>
    </row>
    <row r="11571" spans="4:4">
      <c r="D11571" s="117"/>
    </row>
    <row r="11572" spans="4:4">
      <c r="D11572" s="117"/>
    </row>
    <row r="11573" spans="4:4">
      <c r="D11573" s="117"/>
    </row>
    <row r="11574" spans="4:4">
      <c r="D11574" s="117"/>
    </row>
    <row r="11575" spans="4:4">
      <c r="D11575" s="117"/>
    </row>
    <row r="11576" spans="4:4">
      <c r="D11576" s="117"/>
    </row>
    <row r="11577" spans="4:4">
      <c r="D11577" s="117"/>
    </row>
    <row r="11578" spans="4:4">
      <c r="D11578" s="117"/>
    </row>
    <row r="11579" spans="4:4">
      <c r="D11579" s="117"/>
    </row>
    <row r="11580" spans="4:4">
      <c r="D11580" s="117"/>
    </row>
    <row r="11581" spans="4:4">
      <c r="D11581" s="117"/>
    </row>
    <row r="11582" spans="4:4">
      <c r="D11582" s="117"/>
    </row>
    <row r="11583" spans="4:4">
      <c r="D11583" s="117"/>
    </row>
    <row r="11584" spans="4:4">
      <c r="D11584" s="117"/>
    </row>
    <row r="11585" spans="4:4">
      <c r="D11585" s="117"/>
    </row>
    <row r="11586" spans="4:4">
      <c r="D11586" s="117"/>
    </row>
    <row r="11587" spans="4:4">
      <c r="D11587" s="117"/>
    </row>
    <row r="11588" spans="4:4">
      <c r="D11588" s="117"/>
    </row>
    <row r="11589" spans="4:4">
      <c r="D11589" s="117"/>
    </row>
    <row r="11590" spans="4:4">
      <c r="D11590" s="117"/>
    </row>
    <row r="11591" spans="4:4">
      <c r="D11591" s="117"/>
    </row>
    <row r="11592" spans="4:4">
      <c r="D11592" s="117"/>
    </row>
    <row r="11593" spans="4:4">
      <c r="D11593" s="117"/>
    </row>
    <row r="11594" spans="4:4">
      <c r="D11594" s="117"/>
    </row>
    <row r="11595" spans="4:4">
      <c r="D11595" s="117"/>
    </row>
    <row r="11596" spans="4:4">
      <c r="D11596" s="117"/>
    </row>
    <row r="11597" spans="4:4">
      <c r="D11597" s="117"/>
    </row>
    <row r="11598" spans="4:4">
      <c r="D11598" s="117"/>
    </row>
    <row r="11599" spans="4:4">
      <c r="D11599" s="117"/>
    </row>
    <row r="11600" spans="4:4">
      <c r="D11600" s="117"/>
    </row>
    <row r="11601" spans="4:4">
      <c r="D11601" s="117"/>
    </row>
    <row r="11602" spans="4:4">
      <c r="D11602" s="117"/>
    </row>
    <row r="11603" spans="4:4">
      <c r="D11603" s="117"/>
    </row>
    <row r="11604" spans="4:4">
      <c r="D11604" s="117"/>
    </row>
    <row r="11605" spans="4:4">
      <c r="D11605" s="117"/>
    </row>
    <row r="11606" spans="4:4">
      <c r="D11606" s="117"/>
    </row>
    <row r="11607" spans="4:4">
      <c r="D11607" s="117"/>
    </row>
    <row r="11608" spans="4:4">
      <c r="D11608" s="117"/>
    </row>
    <row r="11609" spans="4:4">
      <c r="D11609" s="117"/>
    </row>
    <row r="11610" spans="4:4">
      <c r="D11610" s="117"/>
    </row>
    <row r="11611" spans="4:4">
      <c r="D11611" s="117"/>
    </row>
    <row r="11612" spans="4:4">
      <c r="D11612" s="117"/>
    </row>
    <row r="11613" spans="4:4">
      <c r="D11613" s="117"/>
    </row>
    <row r="11614" spans="4:4">
      <c r="D11614" s="117"/>
    </row>
    <row r="11615" spans="4:4">
      <c r="D11615" s="117"/>
    </row>
    <row r="11616" spans="4:4">
      <c r="D11616" s="117"/>
    </row>
    <row r="11617" spans="4:4">
      <c r="D11617" s="117"/>
    </row>
    <row r="11618" spans="4:4">
      <c r="D11618" s="117"/>
    </row>
    <row r="11619" spans="4:4">
      <c r="D11619" s="117"/>
    </row>
    <row r="11620" spans="4:4">
      <c r="D11620" s="117"/>
    </row>
    <row r="11621" spans="4:4">
      <c r="D11621" s="117"/>
    </row>
    <row r="11622" spans="4:4">
      <c r="D11622" s="117"/>
    </row>
    <row r="11623" spans="4:4">
      <c r="D11623" s="117"/>
    </row>
    <row r="11624" spans="4:4">
      <c r="D11624" s="117"/>
    </row>
    <row r="11625" spans="4:4">
      <c r="D11625" s="117"/>
    </row>
    <row r="11626" spans="4:4">
      <c r="D11626" s="117"/>
    </row>
    <row r="11627" spans="4:4">
      <c r="D11627" s="117"/>
    </row>
    <row r="11628" spans="4:4">
      <c r="D11628" s="117"/>
    </row>
    <row r="11629" spans="4:4">
      <c r="D11629" s="117"/>
    </row>
    <row r="11630" spans="4:4">
      <c r="D11630" s="117"/>
    </row>
    <row r="11631" spans="4:4">
      <c r="D11631" s="117"/>
    </row>
    <row r="11632" spans="4:4">
      <c r="D11632" s="117"/>
    </row>
    <row r="11633" spans="4:4">
      <c r="D11633" s="117"/>
    </row>
    <row r="11634" spans="4:4">
      <c r="D11634" s="117"/>
    </row>
    <row r="11635" spans="4:4">
      <c r="D11635" s="117"/>
    </row>
    <row r="11636" spans="4:4">
      <c r="D11636" s="117"/>
    </row>
    <row r="11637" spans="4:4">
      <c r="D11637" s="117"/>
    </row>
    <row r="11638" spans="4:4">
      <c r="D11638" s="117"/>
    </row>
    <row r="11639" spans="4:4">
      <c r="D11639" s="117"/>
    </row>
    <row r="11640" spans="4:4">
      <c r="D11640" s="117"/>
    </row>
    <row r="11641" spans="4:4">
      <c r="D11641" s="117"/>
    </row>
    <row r="11642" spans="4:4">
      <c r="D11642" s="117"/>
    </row>
    <row r="11643" spans="4:4">
      <c r="D11643" s="117"/>
    </row>
    <row r="11644" spans="4:4">
      <c r="D11644" s="117"/>
    </row>
    <row r="11645" spans="4:4">
      <c r="D11645" s="117"/>
    </row>
    <row r="11646" spans="4:4">
      <c r="D11646" s="117"/>
    </row>
    <row r="11647" spans="4:4">
      <c r="D11647" s="117"/>
    </row>
    <row r="11648" spans="4:4">
      <c r="D11648" s="117"/>
    </row>
    <row r="11649" spans="4:4">
      <c r="D11649" s="117"/>
    </row>
    <row r="11650" spans="4:4">
      <c r="D11650" s="117"/>
    </row>
    <row r="11651" spans="4:4">
      <c r="D11651" s="117"/>
    </row>
    <row r="11652" spans="4:4">
      <c r="D11652" s="117"/>
    </row>
    <row r="11653" spans="4:4">
      <c r="D11653" s="117"/>
    </row>
    <row r="11654" spans="4:4">
      <c r="D11654" s="117"/>
    </row>
    <row r="11655" spans="4:4">
      <c r="D11655" s="117"/>
    </row>
    <row r="11656" spans="4:4">
      <c r="D11656" s="117"/>
    </row>
    <row r="11657" spans="4:4">
      <c r="D11657" s="117"/>
    </row>
    <row r="11658" spans="4:4">
      <c r="D11658" s="117"/>
    </row>
    <row r="11659" spans="4:4">
      <c r="D11659" s="117"/>
    </row>
    <row r="11660" spans="4:4">
      <c r="D11660" s="117"/>
    </row>
    <row r="11661" spans="4:4">
      <c r="D11661" s="117"/>
    </row>
    <row r="11662" spans="4:4">
      <c r="D11662" s="117"/>
    </row>
    <row r="11663" spans="4:4">
      <c r="D11663" s="117"/>
    </row>
    <row r="11664" spans="4:4">
      <c r="D11664" s="117"/>
    </row>
    <row r="11665" spans="4:4">
      <c r="D11665" s="117"/>
    </row>
    <row r="11666" spans="4:4">
      <c r="D11666" s="117"/>
    </row>
    <row r="11667" spans="4:4">
      <c r="D11667" s="117"/>
    </row>
    <row r="11668" spans="4:4">
      <c r="D11668" s="117"/>
    </row>
    <row r="11669" spans="4:4">
      <c r="D11669" s="117"/>
    </row>
    <row r="11670" spans="4:4">
      <c r="D11670" s="117"/>
    </row>
    <row r="11671" spans="4:4">
      <c r="D11671" s="117"/>
    </row>
    <row r="11672" spans="4:4">
      <c r="D11672" s="117"/>
    </row>
    <row r="11673" spans="4:4">
      <c r="D11673" s="117"/>
    </row>
    <row r="11674" spans="4:4">
      <c r="D11674" s="117"/>
    </row>
    <row r="11675" spans="4:4">
      <c r="D11675" s="117"/>
    </row>
    <row r="11676" spans="4:4">
      <c r="D11676" s="117"/>
    </row>
    <row r="11677" spans="4:4">
      <c r="D11677" s="117"/>
    </row>
    <row r="11678" spans="4:4">
      <c r="D11678" s="117"/>
    </row>
    <row r="11679" spans="4:4">
      <c r="D11679" s="117"/>
    </row>
    <row r="11680" spans="4:4">
      <c r="D11680" s="117"/>
    </row>
    <row r="11681" spans="4:4">
      <c r="D11681" s="117"/>
    </row>
    <row r="11682" spans="4:4">
      <c r="D11682" s="117"/>
    </row>
    <row r="11683" spans="4:4">
      <c r="D11683" s="117"/>
    </row>
    <row r="11684" spans="4:4">
      <c r="D11684" s="117"/>
    </row>
    <row r="11685" spans="4:4">
      <c r="D11685" s="117"/>
    </row>
    <row r="11686" spans="4:4">
      <c r="D11686" s="117"/>
    </row>
    <row r="11687" spans="4:4">
      <c r="D11687" s="117"/>
    </row>
    <row r="11688" spans="4:4">
      <c r="D11688" s="117"/>
    </row>
    <row r="11689" spans="4:4">
      <c r="D11689" s="117"/>
    </row>
    <row r="11690" spans="4:4">
      <c r="D11690" s="117"/>
    </row>
    <row r="11691" spans="4:4">
      <c r="D11691" s="117"/>
    </row>
    <row r="11692" spans="4:4">
      <c r="D11692" s="117"/>
    </row>
    <row r="11693" spans="4:4">
      <c r="D11693" s="117"/>
    </row>
    <row r="11694" spans="4:4">
      <c r="D11694" s="117"/>
    </row>
    <row r="11695" spans="4:4">
      <c r="D11695" s="117"/>
    </row>
    <row r="11696" spans="4:4">
      <c r="D11696" s="117"/>
    </row>
    <row r="11697" spans="4:4">
      <c r="D11697" s="117"/>
    </row>
    <row r="11698" spans="4:4">
      <c r="D11698" s="117"/>
    </row>
    <row r="11699" spans="4:4">
      <c r="D11699" s="117"/>
    </row>
    <row r="11700" spans="4:4">
      <c r="D11700" s="117"/>
    </row>
    <row r="11701" spans="4:4">
      <c r="D11701" s="117"/>
    </row>
    <row r="11702" spans="4:4">
      <c r="D11702" s="117"/>
    </row>
    <row r="11703" spans="4:4">
      <c r="D11703" s="117"/>
    </row>
    <row r="11704" spans="4:4">
      <c r="D11704" s="117"/>
    </row>
    <row r="11705" spans="4:4">
      <c r="D11705" s="117"/>
    </row>
    <row r="11706" spans="4:4">
      <c r="D11706" s="117"/>
    </row>
    <row r="11707" spans="4:4">
      <c r="D11707" s="117"/>
    </row>
    <row r="11708" spans="4:4">
      <c r="D11708" s="117"/>
    </row>
    <row r="11709" spans="4:4">
      <c r="D11709" s="117"/>
    </row>
    <row r="11710" spans="4:4">
      <c r="D11710" s="117"/>
    </row>
    <row r="11711" spans="4:4">
      <c r="D11711" s="117"/>
    </row>
    <row r="11712" spans="4:4">
      <c r="D11712" s="117"/>
    </row>
    <row r="11713" spans="4:4">
      <c r="D11713" s="117"/>
    </row>
    <row r="11714" spans="4:4">
      <c r="D11714" s="117"/>
    </row>
    <row r="11715" spans="4:4">
      <c r="D11715" s="117"/>
    </row>
    <row r="11716" spans="4:4">
      <c r="D11716" s="117"/>
    </row>
    <row r="11717" spans="4:4">
      <c r="D11717" s="117"/>
    </row>
    <row r="11718" spans="4:4">
      <c r="D11718" s="117"/>
    </row>
    <row r="11719" spans="4:4">
      <c r="D11719" s="117"/>
    </row>
    <row r="11720" spans="4:4">
      <c r="D11720" s="117"/>
    </row>
    <row r="11721" spans="4:4">
      <c r="D11721" s="117"/>
    </row>
    <row r="11722" spans="4:4">
      <c r="D11722" s="117"/>
    </row>
    <row r="11723" spans="4:4">
      <c r="D11723" s="117"/>
    </row>
    <row r="11724" spans="4:4">
      <c r="D11724" s="117"/>
    </row>
    <row r="11725" spans="4:4">
      <c r="D11725" s="117"/>
    </row>
    <row r="11726" spans="4:4">
      <c r="D11726" s="117"/>
    </row>
    <row r="11727" spans="4:4">
      <c r="D11727" s="117"/>
    </row>
    <row r="11728" spans="4:4">
      <c r="D11728" s="117"/>
    </row>
    <row r="11729" spans="4:4">
      <c r="D11729" s="117"/>
    </row>
    <row r="11730" spans="4:4">
      <c r="D11730" s="117"/>
    </row>
    <row r="11731" spans="4:4">
      <c r="D11731" s="117"/>
    </row>
    <row r="11732" spans="4:4">
      <c r="D11732" s="117"/>
    </row>
    <row r="11733" spans="4:4">
      <c r="D11733" s="117"/>
    </row>
    <row r="11734" spans="4:4">
      <c r="D11734" s="117"/>
    </row>
    <row r="11735" spans="4:4">
      <c r="D11735" s="117"/>
    </row>
    <row r="11736" spans="4:4">
      <c r="D11736" s="117"/>
    </row>
    <row r="11737" spans="4:4">
      <c r="D11737" s="117"/>
    </row>
    <row r="11738" spans="4:4">
      <c r="D11738" s="117"/>
    </row>
    <row r="11739" spans="4:4">
      <c r="D11739" s="117"/>
    </row>
    <row r="11740" spans="4:4">
      <c r="D11740" s="117"/>
    </row>
    <row r="11741" spans="4:4">
      <c r="D11741" s="117"/>
    </row>
    <row r="11742" spans="4:4">
      <c r="D11742" s="117"/>
    </row>
    <row r="11743" spans="4:4">
      <c r="D11743" s="117"/>
    </row>
    <row r="11744" spans="4:4">
      <c r="D11744" s="117"/>
    </row>
    <row r="11745" spans="4:4">
      <c r="D11745" s="117"/>
    </row>
    <row r="11746" spans="4:4">
      <c r="D11746" s="117"/>
    </row>
    <row r="11747" spans="4:4">
      <c r="D11747" s="117"/>
    </row>
    <row r="11748" spans="4:4">
      <c r="D11748" s="117"/>
    </row>
    <row r="11749" spans="4:4">
      <c r="D11749" s="117"/>
    </row>
    <row r="11750" spans="4:4">
      <c r="D11750" s="117"/>
    </row>
    <row r="11751" spans="4:4">
      <c r="D11751" s="117"/>
    </row>
    <row r="11752" spans="4:4">
      <c r="D11752" s="117"/>
    </row>
    <row r="11753" spans="4:4">
      <c r="D11753" s="117"/>
    </row>
    <row r="11754" spans="4:4">
      <c r="D11754" s="117"/>
    </row>
    <row r="11755" spans="4:4">
      <c r="D11755" s="117"/>
    </row>
    <row r="11756" spans="4:4">
      <c r="D11756" s="117"/>
    </row>
    <row r="11757" spans="4:4">
      <c r="D11757" s="117"/>
    </row>
    <row r="11758" spans="4:4">
      <c r="D11758" s="117"/>
    </row>
    <row r="11759" spans="4:4">
      <c r="D11759" s="117"/>
    </row>
    <row r="11760" spans="4:4">
      <c r="D11760" s="117"/>
    </row>
    <row r="11761" spans="4:4">
      <c r="D11761" s="117"/>
    </row>
    <row r="11762" spans="4:4">
      <c r="D11762" s="117"/>
    </row>
    <row r="11763" spans="4:4">
      <c r="D11763" s="117"/>
    </row>
    <row r="11764" spans="4:4">
      <c r="D11764" s="117"/>
    </row>
    <row r="11765" spans="4:4">
      <c r="D11765" s="117"/>
    </row>
    <row r="11766" spans="4:4">
      <c r="D11766" s="117"/>
    </row>
    <row r="11767" spans="4:4">
      <c r="D11767" s="117"/>
    </row>
    <row r="11768" spans="4:4">
      <c r="D11768" s="117"/>
    </row>
    <row r="11769" spans="4:4">
      <c r="D11769" s="117"/>
    </row>
    <row r="11770" spans="4:4">
      <c r="D11770" s="117"/>
    </row>
    <row r="11771" spans="4:4">
      <c r="D11771" s="117"/>
    </row>
    <row r="11772" spans="4:4">
      <c r="D11772" s="117"/>
    </row>
    <row r="11773" spans="4:4">
      <c r="D11773" s="117"/>
    </row>
    <row r="11774" spans="4:4">
      <c r="D11774" s="117"/>
    </row>
    <row r="11775" spans="4:4">
      <c r="D11775" s="117"/>
    </row>
    <row r="11776" spans="4:4">
      <c r="D11776" s="117"/>
    </row>
    <row r="11777" spans="4:4">
      <c r="D11777" s="117"/>
    </row>
    <row r="11778" spans="4:4">
      <c r="D11778" s="117"/>
    </row>
    <row r="11779" spans="4:4">
      <c r="D11779" s="117"/>
    </row>
    <row r="11780" spans="4:4">
      <c r="D11780" s="117"/>
    </row>
    <row r="11781" spans="4:4">
      <c r="D11781" s="117"/>
    </row>
    <row r="11782" spans="4:4">
      <c r="D11782" s="117"/>
    </row>
    <row r="11783" spans="4:4">
      <c r="D11783" s="117"/>
    </row>
    <row r="11784" spans="4:4">
      <c r="D11784" s="117"/>
    </row>
    <row r="11785" spans="4:4">
      <c r="D11785" s="117"/>
    </row>
    <row r="11786" spans="4:4">
      <c r="D11786" s="117"/>
    </row>
    <row r="11787" spans="4:4">
      <c r="D11787" s="117"/>
    </row>
    <row r="11788" spans="4:4">
      <c r="D11788" s="117"/>
    </row>
    <row r="11789" spans="4:4">
      <c r="D11789" s="117"/>
    </row>
    <row r="11790" spans="4:4">
      <c r="D11790" s="117"/>
    </row>
    <row r="11791" spans="4:4">
      <c r="D11791" s="117"/>
    </row>
    <row r="11792" spans="4:4">
      <c r="D11792" s="117"/>
    </row>
    <row r="11793" spans="4:4">
      <c r="D11793" s="117"/>
    </row>
    <row r="11794" spans="4:4">
      <c r="D11794" s="117"/>
    </row>
    <row r="11795" spans="4:4">
      <c r="D11795" s="117"/>
    </row>
    <row r="11796" spans="4:4">
      <c r="D11796" s="117"/>
    </row>
    <row r="11797" spans="4:4">
      <c r="D11797" s="117"/>
    </row>
    <row r="11798" spans="4:4">
      <c r="D11798" s="117"/>
    </row>
    <row r="11799" spans="4:4">
      <c r="D11799" s="117"/>
    </row>
    <row r="11800" spans="4:4">
      <c r="D11800" s="117"/>
    </row>
    <row r="11801" spans="4:4">
      <c r="D11801" s="117"/>
    </row>
    <row r="11802" spans="4:4">
      <c r="D11802" s="117"/>
    </row>
    <row r="11803" spans="4:4">
      <c r="D11803" s="117"/>
    </row>
    <row r="11804" spans="4:4">
      <c r="D11804" s="117"/>
    </row>
    <row r="11805" spans="4:4">
      <c r="D11805" s="117"/>
    </row>
    <row r="11806" spans="4:4">
      <c r="D11806" s="117"/>
    </row>
    <row r="11807" spans="4:4">
      <c r="D11807" s="117"/>
    </row>
    <row r="11808" spans="4:4">
      <c r="D11808" s="117"/>
    </row>
    <row r="11809" spans="4:4">
      <c r="D11809" s="117"/>
    </row>
    <row r="11810" spans="4:4">
      <c r="D11810" s="117"/>
    </row>
    <row r="11811" spans="4:4">
      <c r="D11811" s="117"/>
    </row>
    <row r="11812" spans="4:4">
      <c r="D11812" s="117"/>
    </row>
    <row r="11813" spans="4:4">
      <c r="D11813" s="117"/>
    </row>
    <row r="11814" spans="4:4">
      <c r="D11814" s="117"/>
    </row>
    <row r="11815" spans="4:4">
      <c r="D11815" s="117"/>
    </row>
    <row r="11816" spans="4:4">
      <c r="D11816" s="117"/>
    </row>
    <row r="11817" spans="4:4">
      <c r="D11817" s="117"/>
    </row>
    <row r="11818" spans="4:4">
      <c r="D11818" s="117"/>
    </row>
    <row r="11819" spans="4:4">
      <c r="D11819" s="117"/>
    </row>
    <row r="11820" spans="4:4">
      <c r="D11820" s="117"/>
    </row>
    <row r="11821" spans="4:4">
      <c r="D11821" s="117"/>
    </row>
    <row r="11822" spans="4:4">
      <c r="D11822" s="117"/>
    </row>
    <row r="11823" spans="4:4">
      <c r="D11823" s="117"/>
    </row>
    <row r="11824" spans="4:4">
      <c r="D11824" s="117"/>
    </row>
    <row r="11825" spans="4:4">
      <c r="D11825" s="117"/>
    </row>
    <row r="11826" spans="4:4">
      <c r="D11826" s="117"/>
    </row>
    <row r="11827" spans="4:4">
      <c r="D11827" s="117"/>
    </row>
    <row r="11828" spans="4:4">
      <c r="D11828" s="117"/>
    </row>
    <row r="11829" spans="4:4">
      <c r="D11829" s="117"/>
    </row>
    <row r="11830" spans="4:4">
      <c r="D11830" s="117"/>
    </row>
    <row r="11831" spans="4:4">
      <c r="D11831" s="117"/>
    </row>
    <row r="11832" spans="4:4">
      <c r="D11832" s="117"/>
    </row>
    <row r="11833" spans="4:4">
      <c r="D11833" s="117"/>
    </row>
    <row r="11834" spans="4:4">
      <c r="D11834" s="117"/>
    </row>
    <row r="11835" spans="4:4">
      <c r="D11835" s="117"/>
    </row>
    <row r="11836" spans="4:4">
      <c r="D11836" s="117"/>
    </row>
    <row r="11837" spans="4:4">
      <c r="D11837" s="117"/>
    </row>
    <row r="11838" spans="4:4">
      <c r="D11838" s="117"/>
    </row>
    <row r="11839" spans="4:4">
      <c r="D11839" s="117"/>
    </row>
    <row r="11840" spans="4:4">
      <c r="D11840" s="117"/>
    </row>
    <row r="11841" spans="4:4">
      <c r="D11841" s="117"/>
    </row>
    <row r="11842" spans="4:4">
      <c r="D11842" s="117"/>
    </row>
    <row r="11843" spans="4:4">
      <c r="D11843" s="117"/>
    </row>
    <row r="11844" spans="4:4">
      <c r="D11844" s="117"/>
    </row>
    <row r="11845" spans="4:4">
      <c r="D11845" s="117"/>
    </row>
    <row r="11846" spans="4:4">
      <c r="D11846" s="117"/>
    </row>
    <row r="11847" spans="4:4">
      <c r="D11847" s="117"/>
    </row>
    <row r="11848" spans="4:4">
      <c r="D11848" s="117"/>
    </row>
    <row r="11849" spans="4:4">
      <c r="D11849" s="117"/>
    </row>
    <row r="11850" spans="4:4">
      <c r="D11850" s="117"/>
    </row>
    <row r="11851" spans="4:4">
      <c r="D11851" s="117"/>
    </row>
    <row r="11852" spans="4:4">
      <c r="D11852" s="117"/>
    </row>
    <row r="11853" spans="4:4">
      <c r="D11853" s="117"/>
    </row>
    <row r="11854" spans="4:4">
      <c r="D11854" s="117"/>
    </row>
    <row r="11855" spans="4:4">
      <c r="D11855" s="117"/>
    </row>
    <row r="11856" spans="4:4">
      <c r="D11856" s="117"/>
    </row>
    <row r="11857" spans="4:4">
      <c r="D11857" s="117"/>
    </row>
    <row r="11858" spans="4:4">
      <c r="D11858" s="117"/>
    </row>
    <row r="11859" spans="4:4">
      <c r="D11859" s="117"/>
    </row>
    <row r="11860" spans="4:4">
      <c r="D11860" s="117"/>
    </row>
    <row r="11861" spans="4:4">
      <c r="D11861" s="117"/>
    </row>
    <row r="11862" spans="4:4">
      <c r="D11862" s="117"/>
    </row>
    <row r="11863" spans="4:4">
      <c r="D11863" s="117"/>
    </row>
    <row r="11864" spans="4:4">
      <c r="D11864" s="117"/>
    </row>
    <row r="11865" spans="4:4">
      <c r="D11865" s="117"/>
    </row>
    <row r="11866" spans="4:4">
      <c r="D11866" s="117"/>
    </row>
    <row r="11867" spans="4:4">
      <c r="D11867" s="117"/>
    </row>
    <row r="11868" spans="4:4">
      <c r="D11868" s="117"/>
    </row>
    <row r="11869" spans="4:4">
      <c r="D11869" s="117"/>
    </row>
    <row r="11870" spans="4:4">
      <c r="D11870" s="117"/>
    </row>
    <row r="11871" spans="4:4">
      <c r="D11871" s="117"/>
    </row>
    <row r="11872" spans="4:4">
      <c r="D11872" s="117"/>
    </row>
    <row r="11873" spans="4:4">
      <c r="D11873" s="117"/>
    </row>
    <row r="11874" spans="4:4">
      <c r="D11874" s="117"/>
    </row>
    <row r="11875" spans="4:4">
      <c r="D11875" s="117"/>
    </row>
    <row r="11876" spans="4:4">
      <c r="D11876" s="117"/>
    </row>
    <row r="11877" spans="4:4">
      <c r="D11877" s="117"/>
    </row>
    <row r="11878" spans="4:4">
      <c r="D11878" s="117"/>
    </row>
    <row r="11879" spans="4:4">
      <c r="D11879" s="117"/>
    </row>
    <row r="11880" spans="4:4">
      <c r="D11880" s="117"/>
    </row>
    <row r="11881" spans="4:4">
      <c r="D11881" s="117"/>
    </row>
    <row r="11882" spans="4:4">
      <c r="D11882" s="117"/>
    </row>
    <row r="11883" spans="4:4">
      <c r="D11883" s="117"/>
    </row>
    <row r="11884" spans="4:4">
      <c r="D11884" s="117"/>
    </row>
    <row r="11885" spans="4:4">
      <c r="D11885" s="117"/>
    </row>
    <row r="11886" spans="4:4">
      <c r="D11886" s="117"/>
    </row>
    <row r="11887" spans="4:4">
      <c r="D11887" s="117"/>
    </row>
    <row r="11888" spans="4:4">
      <c r="D11888" s="117"/>
    </row>
    <row r="11889" spans="4:4">
      <c r="D11889" s="117"/>
    </row>
    <row r="11890" spans="4:4">
      <c r="D11890" s="117"/>
    </row>
    <row r="11891" spans="4:4">
      <c r="D11891" s="117"/>
    </row>
    <row r="11892" spans="4:4">
      <c r="D11892" s="117"/>
    </row>
    <row r="11893" spans="4:4">
      <c r="D11893" s="117"/>
    </row>
    <row r="11894" spans="4:4">
      <c r="D11894" s="117"/>
    </row>
    <row r="11895" spans="4:4">
      <c r="D11895" s="117"/>
    </row>
    <row r="11896" spans="4:4">
      <c r="D11896" s="117"/>
    </row>
    <row r="11897" spans="4:4">
      <c r="D11897" s="117"/>
    </row>
    <row r="11898" spans="4:4">
      <c r="D11898" s="117"/>
    </row>
    <row r="11899" spans="4:4">
      <c r="D11899" s="117"/>
    </row>
    <row r="11900" spans="4:4">
      <c r="D11900" s="117"/>
    </row>
    <row r="11901" spans="4:4">
      <c r="D11901" s="117"/>
    </row>
    <row r="11902" spans="4:4">
      <c r="D11902" s="117"/>
    </row>
    <row r="11903" spans="4:4">
      <c r="D11903" s="117"/>
    </row>
    <row r="11904" spans="4:4">
      <c r="D11904" s="117"/>
    </row>
    <row r="11905" spans="4:4">
      <c r="D11905" s="117"/>
    </row>
    <row r="11906" spans="4:4">
      <c r="D11906" s="117"/>
    </row>
    <row r="11907" spans="4:4">
      <c r="D11907" s="117"/>
    </row>
    <row r="11908" spans="4:4">
      <c r="D11908" s="117"/>
    </row>
    <row r="11909" spans="4:4">
      <c r="D11909" s="117"/>
    </row>
    <row r="11910" spans="4:4">
      <c r="D11910" s="117"/>
    </row>
    <row r="11911" spans="4:4">
      <c r="D11911" s="117"/>
    </row>
    <row r="11912" spans="4:4">
      <c r="D11912" s="117"/>
    </row>
    <row r="11913" spans="4:4">
      <c r="D11913" s="117"/>
    </row>
    <row r="11914" spans="4:4">
      <c r="D11914" s="117"/>
    </row>
    <row r="11915" spans="4:4">
      <c r="D11915" s="117"/>
    </row>
    <row r="11916" spans="4:4">
      <c r="D11916" s="117"/>
    </row>
    <row r="11917" spans="4:4">
      <c r="D11917" s="117"/>
    </row>
    <row r="11918" spans="4:4">
      <c r="D11918" s="117"/>
    </row>
    <row r="11919" spans="4:4">
      <c r="D11919" s="117"/>
    </row>
    <row r="11920" spans="4:4">
      <c r="D11920" s="117"/>
    </row>
    <row r="11921" spans="4:4">
      <c r="D11921" s="117"/>
    </row>
    <row r="11922" spans="4:4">
      <c r="D11922" s="117"/>
    </row>
    <row r="11923" spans="4:4">
      <c r="D11923" s="117"/>
    </row>
    <row r="11924" spans="4:4">
      <c r="D11924" s="117"/>
    </row>
    <row r="11925" spans="4:4">
      <c r="D11925" s="117"/>
    </row>
    <row r="11926" spans="4:4">
      <c r="D11926" s="117"/>
    </row>
    <row r="11927" spans="4:4">
      <c r="D11927" s="117"/>
    </row>
    <row r="11928" spans="4:4">
      <c r="D11928" s="117"/>
    </row>
    <row r="11929" spans="4:4">
      <c r="D11929" s="117"/>
    </row>
    <row r="11930" spans="4:4">
      <c r="D11930" s="117"/>
    </row>
    <row r="11931" spans="4:4">
      <c r="D11931" s="117"/>
    </row>
    <row r="11932" spans="4:4">
      <c r="D11932" s="117"/>
    </row>
    <row r="11933" spans="4:4">
      <c r="D11933" s="117"/>
    </row>
    <row r="11934" spans="4:4">
      <c r="D11934" s="117"/>
    </row>
    <row r="11935" spans="4:4">
      <c r="D11935" s="117"/>
    </row>
    <row r="11936" spans="4:4">
      <c r="D11936" s="117"/>
    </row>
    <row r="11937" spans="4:4">
      <c r="D11937" s="117"/>
    </row>
    <row r="11938" spans="4:4">
      <c r="D11938" s="117"/>
    </row>
    <row r="11939" spans="4:4">
      <c r="D11939" s="117"/>
    </row>
    <row r="11940" spans="4:4">
      <c r="D11940" s="117"/>
    </row>
    <row r="11941" spans="4:4">
      <c r="D11941" s="117"/>
    </row>
    <row r="11942" spans="4:4">
      <c r="D11942" s="117"/>
    </row>
    <row r="11943" spans="4:4">
      <c r="D11943" s="117"/>
    </row>
    <row r="11944" spans="4:4">
      <c r="D11944" s="117"/>
    </row>
    <row r="11945" spans="4:4">
      <c r="D11945" s="117"/>
    </row>
    <row r="11946" spans="4:4">
      <c r="D11946" s="117"/>
    </row>
    <row r="11947" spans="4:4">
      <c r="D11947" s="117"/>
    </row>
    <row r="11948" spans="4:4">
      <c r="D11948" s="117"/>
    </row>
    <row r="11949" spans="4:4">
      <c r="D11949" s="117"/>
    </row>
    <row r="11950" spans="4:4">
      <c r="D11950" s="117"/>
    </row>
    <row r="11951" spans="4:4">
      <c r="D11951" s="117"/>
    </row>
    <row r="11952" spans="4:4">
      <c r="D11952" s="117"/>
    </row>
    <row r="11953" spans="4:4">
      <c r="D11953" s="117"/>
    </row>
    <row r="11954" spans="4:4">
      <c r="D11954" s="117"/>
    </row>
    <row r="11955" spans="4:4">
      <c r="D11955" s="117"/>
    </row>
    <row r="11956" spans="4:4">
      <c r="D11956" s="117"/>
    </row>
    <row r="11957" spans="4:4">
      <c r="D11957" s="117"/>
    </row>
    <row r="11958" spans="4:4">
      <c r="D11958" s="117"/>
    </row>
    <row r="11959" spans="4:4">
      <c r="D11959" s="117"/>
    </row>
    <row r="11960" spans="4:4">
      <c r="D11960" s="117"/>
    </row>
    <row r="11961" spans="4:4">
      <c r="D11961" s="117"/>
    </row>
    <row r="11962" spans="4:4">
      <c r="D11962" s="117"/>
    </row>
    <row r="11963" spans="4:4">
      <c r="D11963" s="117"/>
    </row>
    <row r="11964" spans="4:4">
      <c r="D11964" s="117"/>
    </row>
    <row r="11965" spans="4:4">
      <c r="D11965" s="117"/>
    </row>
    <row r="11966" spans="4:4">
      <c r="D11966" s="117"/>
    </row>
    <row r="11967" spans="4:4">
      <c r="D11967" s="117"/>
    </row>
    <row r="11968" spans="4:4">
      <c r="D11968" s="117"/>
    </row>
    <row r="11969" spans="4:4">
      <c r="D11969" s="117"/>
    </row>
    <row r="11970" spans="4:4">
      <c r="D11970" s="117"/>
    </row>
    <row r="11971" spans="4:4">
      <c r="D11971" s="117"/>
    </row>
    <row r="11972" spans="4:4">
      <c r="D11972" s="117"/>
    </row>
    <row r="11973" spans="4:4">
      <c r="D11973" s="117"/>
    </row>
    <row r="11974" spans="4:4">
      <c r="D11974" s="117"/>
    </row>
    <row r="11975" spans="4:4">
      <c r="D11975" s="117"/>
    </row>
    <row r="11976" spans="4:4">
      <c r="D11976" s="117"/>
    </row>
    <row r="11977" spans="4:4">
      <c r="D11977" s="117"/>
    </row>
    <row r="11978" spans="4:4">
      <c r="D11978" s="117"/>
    </row>
    <row r="11979" spans="4:4">
      <c r="D11979" s="117"/>
    </row>
    <row r="11980" spans="4:4">
      <c r="D11980" s="117"/>
    </row>
    <row r="11981" spans="4:4">
      <c r="D11981" s="117"/>
    </row>
    <row r="11982" spans="4:4">
      <c r="D11982" s="117"/>
    </row>
    <row r="11983" spans="4:4">
      <c r="D11983" s="117"/>
    </row>
    <row r="11984" spans="4:4">
      <c r="D11984" s="117"/>
    </row>
    <row r="11985" spans="4:4">
      <c r="D11985" s="117"/>
    </row>
    <row r="11986" spans="4:4">
      <c r="D11986" s="117"/>
    </row>
    <row r="11987" spans="4:4">
      <c r="D11987" s="117"/>
    </row>
    <row r="11988" spans="4:4">
      <c r="D11988" s="117"/>
    </row>
    <row r="11989" spans="4:4">
      <c r="D11989" s="117"/>
    </row>
    <row r="11990" spans="4:4">
      <c r="D11990" s="117"/>
    </row>
    <row r="11991" spans="4:4">
      <c r="D11991" s="117"/>
    </row>
    <row r="11992" spans="4:4">
      <c r="D11992" s="117"/>
    </row>
    <row r="11993" spans="4:4">
      <c r="D11993" s="117"/>
    </row>
    <row r="11994" spans="4:4">
      <c r="D11994" s="117"/>
    </row>
    <row r="11995" spans="4:4">
      <c r="D11995" s="117"/>
    </row>
    <row r="11996" spans="4:4">
      <c r="D11996" s="117"/>
    </row>
    <row r="11997" spans="4:4">
      <c r="D11997" s="117"/>
    </row>
    <row r="11998" spans="4:4">
      <c r="D11998" s="117"/>
    </row>
    <row r="11999" spans="4:4">
      <c r="D11999" s="117"/>
    </row>
    <row r="12000" spans="4:4">
      <c r="D12000" s="117"/>
    </row>
    <row r="12001" spans="4:4">
      <c r="D12001" s="117"/>
    </row>
    <row r="12002" spans="4:4">
      <c r="D12002" s="117"/>
    </row>
    <row r="12003" spans="4:4">
      <c r="D12003" s="117"/>
    </row>
    <row r="12004" spans="4:4">
      <c r="D12004" s="117"/>
    </row>
    <row r="12005" spans="4:4">
      <c r="D12005" s="117"/>
    </row>
    <row r="12006" spans="4:4">
      <c r="D12006" s="117"/>
    </row>
    <row r="12007" spans="4:4">
      <c r="D12007" s="117"/>
    </row>
    <row r="12008" spans="4:4">
      <c r="D12008" s="117"/>
    </row>
    <row r="12009" spans="4:4">
      <c r="D12009" s="117"/>
    </row>
    <row r="12010" spans="4:4">
      <c r="D12010" s="117"/>
    </row>
    <row r="12011" spans="4:4">
      <c r="D12011" s="117"/>
    </row>
    <row r="12012" spans="4:4">
      <c r="D12012" s="117"/>
    </row>
    <row r="12013" spans="4:4">
      <c r="D12013" s="117"/>
    </row>
    <row r="12014" spans="4:4">
      <c r="D12014" s="117"/>
    </row>
    <row r="12015" spans="4:4">
      <c r="D12015" s="117"/>
    </row>
    <row r="12016" spans="4:4">
      <c r="D12016" s="117"/>
    </row>
    <row r="12017" spans="4:4">
      <c r="D12017" s="117"/>
    </row>
    <row r="12018" spans="4:4">
      <c r="D12018" s="117"/>
    </row>
    <row r="12019" spans="4:4">
      <c r="D12019" s="117"/>
    </row>
    <row r="12020" spans="4:4">
      <c r="D12020" s="117"/>
    </row>
    <row r="12021" spans="4:4">
      <c r="D12021" s="117"/>
    </row>
    <row r="12022" spans="4:4">
      <c r="D12022" s="117"/>
    </row>
    <row r="12023" spans="4:4">
      <c r="D12023" s="117"/>
    </row>
    <row r="12024" spans="4:4">
      <c r="D12024" s="117"/>
    </row>
    <row r="12025" spans="4:4">
      <c r="D12025" s="117"/>
    </row>
    <row r="12026" spans="4:4">
      <c r="D12026" s="117"/>
    </row>
    <row r="12027" spans="4:4">
      <c r="D12027" s="117"/>
    </row>
    <row r="12028" spans="4:4">
      <c r="D12028" s="117"/>
    </row>
    <row r="12029" spans="4:4">
      <c r="D12029" s="117"/>
    </row>
    <row r="12030" spans="4:4">
      <c r="D12030" s="117"/>
    </row>
    <row r="12031" spans="4:4">
      <c r="D12031" s="117"/>
    </row>
    <row r="12032" spans="4:4">
      <c r="D12032" s="117"/>
    </row>
    <row r="12033" spans="4:4">
      <c r="D12033" s="117"/>
    </row>
    <row r="12034" spans="4:4">
      <c r="D12034" s="117"/>
    </row>
    <row r="12035" spans="4:4">
      <c r="D12035" s="117"/>
    </row>
    <row r="12036" spans="4:4">
      <c r="D12036" s="117"/>
    </row>
    <row r="12037" spans="4:4">
      <c r="D12037" s="117"/>
    </row>
    <row r="12038" spans="4:4">
      <c r="D12038" s="117"/>
    </row>
    <row r="12039" spans="4:4">
      <c r="D12039" s="117"/>
    </row>
    <row r="12040" spans="4:4">
      <c r="D12040" s="117"/>
    </row>
    <row r="12041" spans="4:4">
      <c r="D12041" s="117"/>
    </row>
    <row r="12042" spans="4:4">
      <c r="D12042" s="117"/>
    </row>
    <row r="12043" spans="4:4">
      <c r="D12043" s="117"/>
    </row>
    <row r="12044" spans="4:4">
      <c r="D12044" s="117"/>
    </row>
    <row r="12045" spans="4:4">
      <c r="D12045" s="117"/>
    </row>
    <row r="12046" spans="4:4">
      <c r="D12046" s="117"/>
    </row>
    <row r="12047" spans="4:4">
      <c r="D12047" s="117"/>
    </row>
    <row r="12048" spans="4:4">
      <c r="D12048" s="117"/>
    </row>
    <row r="12049" spans="4:4">
      <c r="D12049" s="117"/>
    </row>
    <row r="12050" spans="4:4">
      <c r="D12050" s="117"/>
    </row>
    <row r="12051" spans="4:4">
      <c r="D12051" s="117"/>
    </row>
    <row r="12052" spans="4:4">
      <c r="D12052" s="117"/>
    </row>
    <row r="12053" spans="4:4">
      <c r="D12053" s="117"/>
    </row>
    <row r="12054" spans="4:4">
      <c r="D12054" s="117"/>
    </row>
    <row r="12055" spans="4:4">
      <c r="D12055" s="117"/>
    </row>
    <row r="12056" spans="4:4">
      <c r="D12056" s="117"/>
    </row>
    <row r="12057" spans="4:4">
      <c r="D12057" s="117"/>
    </row>
    <row r="12058" spans="4:4">
      <c r="D12058" s="117"/>
    </row>
    <row r="12059" spans="4:4">
      <c r="D12059" s="117"/>
    </row>
    <row r="12060" spans="4:4">
      <c r="D12060" s="117"/>
    </row>
    <row r="12061" spans="4:4">
      <c r="D12061" s="117"/>
    </row>
    <row r="12062" spans="4:4">
      <c r="D12062" s="117"/>
    </row>
    <row r="12063" spans="4:4">
      <c r="D12063" s="117"/>
    </row>
    <row r="12064" spans="4:4">
      <c r="D12064" s="117"/>
    </row>
    <row r="12065" spans="4:4">
      <c r="D12065" s="117"/>
    </row>
    <row r="12066" spans="4:4">
      <c r="D12066" s="117"/>
    </row>
    <row r="12067" spans="4:4">
      <c r="D12067" s="117"/>
    </row>
    <row r="12068" spans="4:4">
      <c r="D12068" s="117"/>
    </row>
    <row r="12069" spans="4:4">
      <c r="D12069" s="117"/>
    </row>
    <row r="12070" spans="4:4">
      <c r="D12070" s="117"/>
    </row>
    <row r="12071" spans="4:4">
      <c r="D12071" s="117"/>
    </row>
    <row r="12072" spans="4:4">
      <c r="D12072" s="117"/>
    </row>
    <row r="12073" spans="4:4">
      <c r="D12073" s="117"/>
    </row>
    <row r="12074" spans="4:4">
      <c r="D12074" s="117"/>
    </row>
    <row r="12075" spans="4:4">
      <c r="D12075" s="117"/>
    </row>
    <row r="12076" spans="4:4">
      <c r="D12076" s="117"/>
    </row>
    <row r="12077" spans="4:4">
      <c r="D12077" s="117"/>
    </row>
    <row r="12078" spans="4:4">
      <c r="D12078" s="117"/>
    </row>
    <row r="12079" spans="4:4">
      <c r="D12079" s="117"/>
    </row>
    <row r="12080" spans="4:4">
      <c r="D12080" s="117"/>
    </row>
    <row r="12081" spans="4:4">
      <c r="D12081" s="117"/>
    </row>
    <row r="12082" spans="4:4">
      <c r="D12082" s="117"/>
    </row>
    <row r="12083" spans="4:4">
      <c r="D12083" s="117"/>
    </row>
    <row r="12084" spans="4:4">
      <c r="D12084" s="117"/>
    </row>
    <row r="12085" spans="4:4">
      <c r="D12085" s="117"/>
    </row>
    <row r="12086" spans="4:4">
      <c r="D12086" s="117"/>
    </row>
    <row r="12087" spans="4:4">
      <c r="D12087" s="117"/>
    </row>
    <row r="12088" spans="4:4">
      <c r="D12088" s="117"/>
    </row>
    <row r="12089" spans="4:4">
      <c r="D12089" s="117"/>
    </row>
    <row r="12090" spans="4:4">
      <c r="D12090" s="117"/>
    </row>
    <row r="12091" spans="4:4">
      <c r="D12091" s="117"/>
    </row>
    <row r="12092" spans="4:4">
      <c r="D12092" s="117"/>
    </row>
    <row r="12093" spans="4:4">
      <c r="D12093" s="117"/>
    </row>
    <row r="12094" spans="4:4">
      <c r="D12094" s="117"/>
    </row>
    <row r="12095" spans="4:4">
      <c r="D12095" s="117"/>
    </row>
    <row r="12096" spans="4:4">
      <c r="D12096" s="117"/>
    </row>
    <row r="12097" spans="4:4">
      <c r="D12097" s="117"/>
    </row>
    <row r="12098" spans="4:4">
      <c r="D12098" s="117"/>
    </row>
    <row r="12099" spans="4:4">
      <c r="D12099" s="117"/>
    </row>
    <row r="12100" spans="4:4">
      <c r="D12100" s="117"/>
    </row>
    <row r="12101" spans="4:4">
      <c r="D12101" s="117"/>
    </row>
    <row r="12102" spans="4:4">
      <c r="D12102" s="117"/>
    </row>
    <row r="12103" spans="4:4">
      <c r="D12103" s="117"/>
    </row>
    <row r="12104" spans="4:4">
      <c r="D12104" s="117"/>
    </row>
    <row r="12105" spans="4:4">
      <c r="D12105" s="117"/>
    </row>
    <row r="12106" spans="4:4">
      <c r="D12106" s="117"/>
    </row>
    <row r="12107" spans="4:4">
      <c r="D12107" s="117"/>
    </row>
    <row r="12108" spans="4:4">
      <c r="D12108" s="117"/>
    </row>
    <row r="12109" spans="4:4">
      <c r="D12109" s="117"/>
    </row>
    <row r="12110" spans="4:4">
      <c r="D12110" s="117"/>
    </row>
    <row r="12111" spans="4:4">
      <c r="D12111" s="117"/>
    </row>
    <row r="12112" spans="4:4">
      <c r="D12112" s="117"/>
    </row>
    <row r="12113" spans="4:4">
      <c r="D12113" s="117"/>
    </row>
    <row r="12114" spans="4:4">
      <c r="D12114" s="117"/>
    </row>
    <row r="12115" spans="4:4">
      <c r="D12115" s="117"/>
    </row>
    <row r="12116" spans="4:4">
      <c r="D12116" s="117"/>
    </row>
    <row r="12117" spans="4:4">
      <c r="D12117" s="117"/>
    </row>
    <row r="12118" spans="4:4">
      <c r="D12118" s="117"/>
    </row>
    <row r="12119" spans="4:4">
      <c r="D12119" s="117"/>
    </row>
    <row r="12120" spans="4:4">
      <c r="D12120" s="117"/>
    </row>
    <row r="12121" spans="4:4">
      <c r="D12121" s="117"/>
    </row>
    <row r="12122" spans="4:4">
      <c r="D12122" s="117"/>
    </row>
    <row r="12123" spans="4:4">
      <c r="D12123" s="117"/>
    </row>
    <row r="12124" spans="4:4">
      <c r="D12124" s="117"/>
    </row>
    <row r="12125" spans="4:4">
      <c r="D12125" s="117"/>
    </row>
    <row r="12126" spans="4:4">
      <c r="D12126" s="117"/>
    </row>
    <row r="12127" spans="4:4">
      <c r="D12127" s="117"/>
    </row>
    <row r="12128" spans="4:4">
      <c r="D12128" s="117"/>
    </row>
    <row r="12129" spans="4:4">
      <c r="D12129" s="117"/>
    </row>
    <row r="12130" spans="4:4">
      <c r="D12130" s="117"/>
    </row>
    <row r="12131" spans="4:4">
      <c r="D12131" s="117"/>
    </row>
    <row r="12132" spans="4:4">
      <c r="D12132" s="117"/>
    </row>
    <row r="12133" spans="4:4">
      <c r="D12133" s="117"/>
    </row>
    <row r="12134" spans="4:4">
      <c r="D12134" s="117"/>
    </row>
    <row r="12135" spans="4:4">
      <c r="D12135" s="117"/>
    </row>
    <row r="12136" spans="4:4">
      <c r="D12136" s="117"/>
    </row>
    <row r="12137" spans="4:4">
      <c r="D12137" s="117"/>
    </row>
    <row r="12138" spans="4:4">
      <c r="D12138" s="117"/>
    </row>
    <row r="12139" spans="4:4">
      <c r="D12139" s="117"/>
    </row>
    <row r="12140" spans="4:4">
      <c r="D12140" s="117"/>
    </row>
    <row r="12141" spans="4:4">
      <c r="D12141" s="117"/>
    </row>
    <row r="12142" spans="4:4">
      <c r="D12142" s="117"/>
    </row>
    <row r="12143" spans="4:4">
      <c r="D12143" s="117"/>
    </row>
    <row r="12144" spans="4:4">
      <c r="D12144" s="117"/>
    </row>
    <row r="12145" spans="4:4">
      <c r="D12145" s="117"/>
    </row>
    <row r="12146" spans="4:4">
      <c r="D12146" s="117"/>
    </row>
    <row r="12147" spans="4:4">
      <c r="D12147" s="117"/>
    </row>
    <row r="12148" spans="4:4">
      <c r="D12148" s="117"/>
    </row>
    <row r="12149" spans="4:4">
      <c r="D12149" s="117"/>
    </row>
    <row r="12150" spans="4:4">
      <c r="D12150" s="117"/>
    </row>
    <row r="12151" spans="4:4">
      <c r="D12151" s="117"/>
    </row>
    <row r="12152" spans="4:4">
      <c r="D12152" s="117"/>
    </row>
    <row r="12153" spans="4:4">
      <c r="D12153" s="117"/>
    </row>
    <row r="12154" spans="4:4">
      <c r="D12154" s="117"/>
    </row>
    <row r="12155" spans="4:4">
      <c r="D12155" s="117"/>
    </row>
    <row r="12156" spans="4:4">
      <c r="D12156" s="117"/>
    </row>
    <row r="12157" spans="4:4">
      <c r="D12157" s="117"/>
    </row>
    <row r="12158" spans="4:4">
      <c r="D12158" s="117"/>
    </row>
    <row r="12159" spans="4:4">
      <c r="D12159" s="117"/>
    </row>
    <row r="12160" spans="4:4">
      <c r="D12160" s="117"/>
    </row>
    <row r="12161" spans="4:4">
      <c r="D12161" s="117"/>
    </row>
    <row r="12162" spans="4:4">
      <c r="D12162" s="117"/>
    </row>
    <row r="12163" spans="4:4">
      <c r="D12163" s="117"/>
    </row>
    <row r="12164" spans="4:4">
      <c r="D12164" s="117"/>
    </row>
    <row r="12165" spans="4:4">
      <c r="D12165" s="117"/>
    </row>
    <row r="12166" spans="4:4">
      <c r="D12166" s="117"/>
    </row>
    <row r="12167" spans="4:4">
      <c r="D12167" s="117"/>
    </row>
    <row r="12168" spans="4:4">
      <c r="D12168" s="117"/>
    </row>
    <row r="12169" spans="4:4">
      <c r="D12169" s="117"/>
    </row>
    <row r="12170" spans="4:4">
      <c r="D12170" s="117"/>
    </row>
    <row r="12171" spans="4:4">
      <c r="D12171" s="117"/>
    </row>
    <row r="12172" spans="4:4">
      <c r="D12172" s="117"/>
    </row>
    <row r="12173" spans="4:4">
      <c r="D12173" s="117"/>
    </row>
    <row r="12174" spans="4:4">
      <c r="D12174" s="117"/>
    </row>
    <row r="12175" spans="4:4">
      <c r="D12175" s="117"/>
    </row>
    <row r="12176" spans="4:4">
      <c r="D12176" s="117"/>
    </row>
    <row r="12177" spans="4:4">
      <c r="D12177" s="117"/>
    </row>
    <row r="12178" spans="4:4">
      <c r="D12178" s="117"/>
    </row>
    <row r="12179" spans="4:4">
      <c r="D12179" s="117"/>
    </row>
    <row r="12180" spans="4:4">
      <c r="D12180" s="117"/>
    </row>
    <row r="12181" spans="4:4">
      <c r="D12181" s="117"/>
    </row>
    <row r="12182" spans="4:4">
      <c r="D12182" s="117"/>
    </row>
    <row r="12183" spans="4:4">
      <c r="D12183" s="117"/>
    </row>
    <row r="12184" spans="4:4">
      <c r="D12184" s="117"/>
    </row>
    <row r="12185" spans="4:4">
      <c r="D12185" s="117"/>
    </row>
    <row r="12186" spans="4:4">
      <c r="D12186" s="117"/>
    </row>
    <row r="12187" spans="4:4">
      <c r="D12187" s="117"/>
    </row>
    <row r="12188" spans="4:4">
      <c r="D12188" s="117"/>
    </row>
    <row r="12189" spans="4:4">
      <c r="D12189" s="117"/>
    </row>
    <row r="12190" spans="4:4">
      <c r="D12190" s="117"/>
    </row>
    <row r="12191" spans="4:4">
      <c r="D12191" s="117"/>
    </row>
    <row r="12192" spans="4:4">
      <c r="D12192" s="117"/>
    </row>
    <row r="12193" spans="4:4">
      <c r="D12193" s="117"/>
    </row>
    <row r="12194" spans="4:4">
      <c r="D12194" s="117"/>
    </row>
    <row r="12195" spans="4:4">
      <c r="D12195" s="117"/>
    </row>
    <row r="12196" spans="4:4">
      <c r="D12196" s="117"/>
    </row>
    <row r="12197" spans="4:4">
      <c r="D12197" s="117"/>
    </row>
    <row r="12198" spans="4:4">
      <c r="D12198" s="117"/>
    </row>
    <row r="12199" spans="4:4">
      <c r="D12199" s="117"/>
    </row>
    <row r="12200" spans="4:4">
      <c r="D12200" s="117"/>
    </row>
    <row r="12201" spans="4:4">
      <c r="D12201" s="117"/>
    </row>
    <row r="12202" spans="4:4">
      <c r="D12202" s="117"/>
    </row>
    <row r="12203" spans="4:4">
      <c r="D12203" s="117"/>
    </row>
    <row r="12204" spans="4:4">
      <c r="D12204" s="117"/>
    </row>
    <row r="12205" spans="4:4">
      <c r="D12205" s="117"/>
    </row>
    <row r="12206" spans="4:4">
      <c r="D12206" s="117"/>
    </row>
    <row r="12207" spans="4:4">
      <c r="D12207" s="117"/>
    </row>
    <row r="12208" spans="4:4">
      <c r="D12208" s="117"/>
    </row>
    <row r="12209" spans="4:4">
      <c r="D12209" s="117"/>
    </row>
    <row r="12210" spans="4:4">
      <c r="D12210" s="117"/>
    </row>
    <row r="12211" spans="4:4">
      <c r="D12211" s="117"/>
    </row>
    <row r="12212" spans="4:4">
      <c r="D12212" s="117"/>
    </row>
    <row r="12213" spans="4:4">
      <c r="D12213" s="117"/>
    </row>
    <row r="12214" spans="4:4">
      <c r="D12214" s="117"/>
    </row>
    <row r="12215" spans="4:4">
      <c r="D12215" s="117"/>
    </row>
    <row r="12216" spans="4:4">
      <c r="D12216" s="117"/>
    </row>
    <row r="12217" spans="4:4">
      <c r="D12217" s="117"/>
    </row>
    <row r="12218" spans="4:4">
      <c r="D12218" s="117"/>
    </row>
    <row r="12219" spans="4:4">
      <c r="D12219" s="117"/>
    </row>
    <row r="12220" spans="4:4">
      <c r="D12220" s="117"/>
    </row>
    <row r="12221" spans="4:4">
      <c r="D12221" s="117"/>
    </row>
    <row r="12222" spans="4:4">
      <c r="D12222" s="117"/>
    </row>
    <row r="12223" spans="4:4">
      <c r="D12223" s="117"/>
    </row>
    <row r="12224" spans="4:4">
      <c r="D12224" s="117"/>
    </row>
    <row r="12225" spans="4:4">
      <c r="D12225" s="117"/>
    </row>
    <row r="12226" spans="4:4">
      <c r="D12226" s="117"/>
    </row>
    <row r="12227" spans="4:4">
      <c r="D12227" s="117"/>
    </row>
    <row r="12228" spans="4:4">
      <c r="D12228" s="117"/>
    </row>
    <row r="12229" spans="4:4">
      <c r="D12229" s="117"/>
    </row>
    <row r="12230" spans="4:4">
      <c r="D12230" s="117"/>
    </row>
    <row r="12231" spans="4:4">
      <c r="D12231" s="117"/>
    </row>
    <row r="12232" spans="4:4">
      <c r="D12232" s="117"/>
    </row>
    <row r="12233" spans="4:4">
      <c r="D12233" s="117"/>
    </row>
    <row r="12234" spans="4:4">
      <c r="D12234" s="117"/>
    </row>
    <row r="12235" spans="4:4">
      <c r="D12235" s="117"/>
    </row>
    <row r="12236" spans="4:4">
      <c r="D12236" s="117"/>
    </row>
    <row r="12237" spans="4:4">
      <c r="D12237" s="117"/>
    </row>
    <row r="12238" spans="4:4">
      <c r="D12238" s="117"/>
    </row>
    <row r="12239" spans="4:4">
      <c r="D12239" s="117"/>
    </row>
    <row r="12240" spans="4:4">
      <c r="D12240" s="117"/>
    </row>
    <row r="12241" spans="4:4">
      <c r="D12241" s="117"/>
    </row>
    <row r="12242" spans="4:4">
      <c r="D12242" s="117"/>
    </row>
    <row r="12243" spans="4:4">
      <c r="D12243" s="117"/>
    </row>
    <row r="12244" spans="4:4">
      <c r="D12244" s="117"/>
    </row>
    <row r="12245" spans="4:4">
      <c r="D12245" s="117"/>
    </row>
    <row r="12246" spans="4:4">
      <c r="D12246" s="117"/>
    </row>
    <row r="12247" spans="4:4">
      <c r="D12247" s="117"/>
    </row>
    <row r="12248" spans="4:4">
      <c r="D12248" s="117"/>
    </row>
    <row r="12249" spans="4:4">
      <c r="D12249" s="117"/>
    </row>
    <row r="12250" spans="4:4">
      <c r="D12250" s="117"/>
    </row>
    <row r="12251" spans="4:4">
      <c r="D12251" s="117"/>
    </row>
    <row r="12252" spans="4:4">
      <c r="D12252" s="117"/>
    </row>
    <row r="12253" spans="4:4">
      <c r="D12253" s="117"/>
    </row>
    <row r="12254" spans="4:4">
      <c r="D12254" s="117"/>
    </row>
    <row r="12255" spans="4:4">
      <c r="D12255" s="117"/>
    </row>
    <row r="12256" spans="4:4">
      <c r="D12256" s="117"/>
    </row>
    <row r="12257" spans="4:4">
      <c r="D12257" s="117"/>
    </row>
    <row r="12258" spans="4:4">
      <c r="D12258" s="117"/>
    </row>
    <row r="12259" spans="4:4">
      <c r="D12259" s="117"/>
    </row>
    <row r="12260" spans="4:4">
      <c r="D12260" s="117"/>
    </row>
    <row r="12261" spans="4:4">
      <c r="D12261" s="117"/>
    </row>
    <row r="12262" spans="4:4">
      <c r="D12262" s="117"/>
    </row>
    <row r="12263" spans="4:4">
      <c r="D12263" s="117"/>
    </row>
    <row r="12264" spans="4:4">
      <c r="D12264" s="117"/>
    </row>
    <row r="12265" spans="4:4">
      <c r="D12265" s="117"/>
    </row>
    <row r="12266" spans="4:4">
      <c r="D12266" s="117"/>
    </row>
    <row r="12267" spans="4:4">
      <c r="D12267" s="117"/>
    </row>
    <row r="12268" spans="4:4">
      <c r="D12268" s="117"/>
    </row>
    <row r="12269" spans="4:4">
      <c r="D12269" s="117"/>
    </row>
    <row r="12270" spans="4:4">
      <c r="D12270" s="117"/>
    </row>
    <row r="12271" spans="4:4">
      <c r="D12271" s="117"/>
    </row>
    <row r="12272" spans="4:4">
      <c r="D12272" s="117"/>
    </row>
    <row r="12273" spans="4:4">
      <c r="D12273" s="117"/>
    </row>
    <row r="12274" spans="4:4">
      <c r="D12274" s="117"/>
    </row>
    <row r="12275" spans="4:4">
      <c r="D12275" s="117"/>
    </row>
    <row r="12276" spans="4:4">
      <c r="D12276" s="117"/>
    </row>
    <row r="12277" spans="4:4">
      <c r="D12277" s="117"/>
    </row>
    <row r="12278" spans="4:4">
      <c r="D12278" s="117"/>
    </row>
    <row r="12279" spans="4:4">
      <c r="D12279" s="117"/>
    </row>
    <row r="12280" spans="4:4">
      <c r="D12280" s="117"/>
    </row>
    <row r="12281" spans="4:4">
      <c r="D12281" s="117"/>
    </row>
    <row r="12282" spans="4:4">
      <c r="D12282" s="117"/>
    </row>
    <row r="12283" spans="4:4">
      <c r="D12283" s="117"/>
    </row>
    <row r="12284" spans="4:4">
      <c r="D12284" s="117"/>
    </row>
    <row r="12285" spans="4:4">
      <c r="D12285" s="117"/>
    </row>
    <row r="12286" spans="4:4">
      <c r="D12286" s="117"/>
    </row>
    <row r="12287" spans="4:4">
      <c r="D12287" s="117"/>
    </row>
    <row r="12288" spans="4:4">
      <c r="D12288" s="117"/>
    </row>
    <row r="12289" spans="4:4">
      <c r="D12289" s="117"/>
    </row>
    <row r="12290" spans="4:4">
      <c r="D12290" s="117"/>
    </row>
    <row r="12291" spans="4:4">
      <c r="D12291" s="117"/>
    </row>
    <row r="12292" spans="4:4">
      <c r="D12292" s="117"/>
    </row>
    <row r="12293" spans="4:4">
      <c r="D12293" s="117"/>
    </row>
    <row r="12294" spans="4:4">
      <c r="D12294" s="117"/>
    </row>
    <row r="12295" spans="4:4">
      <c r="D12295" s="117"/>
    </row>
    <row r="12296" spans="4:4">
      <c r="D12296" s="117"/>
    </row>
    <row r="12297" spans="4:4">
      <c r="D12297" s="117"/>
    </row>
    <row r="12298" spans="4:4">
      <c r="D12298" s="117"/>
    </row>
    <row r="12299" spans="4:4">
      <c r="D12299" s="117"/>
    </row>
    <row r="12300" spans="4:4">
      <c r="D12300" s="117"/>
    </row>
    <row r="12301" spans="4:4">
      <c r="D12301" s="117"/>
    </row>
    <row r="12302" spans="4:4">
      <c r="D12302" s="117"/>
    </row>
    <row r="12303" spans="4:4">
      <c r="D12303" s="117"/>
    </row>
    <row r="12304" spans="4:4">
      <c r="D12304" s="117"/>
    </row>
    <row r="12305" spans="4:4">
      <c r="D12305" s="117"/>
    </row>
    <row r="12306" spans="4:4">
      <c r="D12306" s="117"/>
    </row>
    <row r="12307" spans="4:4">
      <c r="D12307" s="117"/>
    </row>
    <row r="12308" spans="4:4">
      <c r="D12308" s="117"/>
    </row>
    <row r="12309" spans="4:4">
      <c r="D12309" s="117"/>
    </row>
    <row r="12310" spans="4:4">
      <c r="D12310" s="117"/>
    </row>
    <row r="12311" spans="4:4">
      <c r="D12311" s="117"/>
    </row>
    <row r="12312" spans="4:4">
      <c r="D12312" s="117"/>
    </row>
    <row r="12313" spans="4:4">
      <c r="D12313" s="117"/>
    </row>
    <row r="12314" spans="4:4">
      <c r="D12314" s="117"/>
    </row>
    <row r="12315" spans="4:4">
      <c r="D12315" s="117"/>
    </row>
    <row r="12316" spans="4:4">
      <c r="D12316" s="117"/>
    </row>
    <row r="12317" spans="4:4">
      <c r="D12317" s="117"/>
    </row>
    <row r="12318" spans="4:4">
      <c r="D12318" s="117"/>
    </row>
    <row r="12319" spans="4:4">
      <c r="D12319" s="117"/>
    </row>
    <row r="12320" spans="4:4">
      <c r="D12320" s="117"/>
    </row>
    <row r="12321" spans="4:4">
      <c r="D12321" s="117"/>
    </row>
    <row r="12322" spans="4:4">
      <c r="D12322" s="117"/>
    </row>
    <row r="12323" spans="4:4">
      <c r="D12323" s="117"/>
    </row>
    <row r="12324" spans="4:4">
      <c r="D12324" s="117"/>
    </row>
    <row r="12325" spans="4:4">
      <c r="D12325" s="117"/>
    </row>
    <row r="12326" spans="4:4">
      <c r="D12326" s="117"/>
    </row>
    <row r="12327" spans="4:4">
      <c r="D12327" s="117"/>
    </row>
    <row r="12328" spans="4:4">
      <c r="D12328" s="117"/>
    </row>
    <row r="12329" spans="4:4">
      <c r="D12329" s="117"/>
    </row>
    <row r="12330" spans="4:4">
      <c r="D12330" s="117"/>
    </row>
    <row r="12331" spans="4:4">
      <c r="D12331" s="117"/>
    </row>
    <row r="12332" spans="4:4">
      <c r="D12332" s="117"/>
    </row>
    <row r="12333" spans="4:4">
      <c r="D12333" s="117"/>
    </row>
    <row r="12334" spans="4:4">
      <c r="D12334" s="117"/>
    </row>
    <row r="12335" spans="4:4">
      <c r="D12335" s="117"/>
    </row>
    <row r="12336" spans="4:4">
      <c r="D12336" s="117"/>
    </row>
    <row r="12337" spans="4:4">
      <c r="D12337" s="117"/>
    </row>
    <row r="12338" spans="4:4">
      <c r="D12338" s="117"/>
    </row>
    <row r="12339" spans="4:4">
      <c r="D12339" s="117"/>
    </row>
    <row r="12340" spans="4:4">
      <c r="D12340" s="117"/>
    </row>
    <row r="12341" spans="4:4">
      <c r="D12341" s="117"/>
    </row>
    <row r="12342" spans="4:4">
      <c r="D12342" s="117"/>
    </row>
    <row r="12343" spans="4:4">
      <c r="D12343" s="117"/>
    </row>
    <row r="12344" spans="4:4">
      <c r="D12344" s="117"/>
    </row>
    <row r="12345" spans="4:4">
      <c r="D12345" s="117"/>
    </row>
    <row r="12346" spans="4:4">
      <c r="D12346" s="117"/>
    </row>
    <row r="12347" spans="4:4">
      <c r="D12347" s="117"/>
    </row>
    <row r="12348" spans="4:4">
      <c r="D12348" s="117"/>
    </row>
    <row r="12349" spans="4:4">
      <c r="D12349" s="117"/>
    </row>
    <row r="12350" spans="4:4">
      <c r="D12350" s="117"/>
    </row>
    <row r="12351" spans="4:4">
      <c r="D12351" s="117"/>
    </row>
    <row r="12352" spans="4:4">
      <c r="D12352" s="117"/>
    </row>
    <row r="12353" spans="4:4">
      <c r="D12353" s="117"/>
    </row>
    <row r="12354" spans="4:4">
      <c r="D12354" s="117"/>
    </row>
    <row r="12355" spans="4:4">
      <c r="D12355" s="117"/>
    </row>
    <row r="12356" spans="4:4">
      <c r="D12356" s="117"/>
    </row>
    <row r="12357" spans="4:4">
      <c r="D12357" s="117"/>
    </row>
    <row r="12358" spans="4:4">
      <c r="D12358" s="117"/>
    </row>
    <row r="12359" spans="4:4">
      <c r="D12359" s="117"/>
    </row>
    <row r="12360" spans="4:4">
      <c r="D12360" s="117"/>
    </row>
    <row r="12361" spans="4:4">
      <c r="D12361" s="117"/>
    </row>
    <row r="12362" spans="4:4">
      <c r="D12362" s="117"/>
    </row>
    <row r="12363" spans="4:4">
      <c r="D12363" s="117"/>
    </row>
    <row r="12364" spans="4:4">
      <c r="D12364" s="117"/>
    </row>
    <row r="12365" spans="4:4">
      <c r="D12365" s="117"/>
    </row>
    <row r="12366" spans="4:4">
      <c r="D12366" s="117"/>
    </row>
    <row r="12367" spans="4:4">
      <c r="D12367" s="117"/>
    </row>
    <row r="12368" spans="4:4">
      <c r="D12368" s="117"/>
    </row>
    <row r="12369" spans="4:4">
      <c r="D12369" s="117"/>
    </row>
    <row r="12370" spans="4:4">
      <c r="D12370" s="117"/>
    </row>
    <row r="12371" spans="4:4">
      <c r="D12371" s="117"/>
    </row>
    <row r="12372" spans="4:4">
      <c r="D12372" s="117"/>
    </row>
    <row r="12373" spans="4:4">
      <c r="D12373" s="117"/>
    </row>
    <row r="12374" spans="4:4">
      <c r="D12374" s="117"/>
    </row>
    <row r="12375" spans="4:4">
      <c r="D12375" s="117"/>
    </row>
    <row r="12376" spans="4:4">
      <c r="D12376" s="117"/>
    </row>
    <row r="12377" spans="4:4">
      <c r="D12377" s="117"/>
    </row>
    <row r="12378" spans="4:4">
      <c r="D12378" s="117"/>
    </row>
    <row r="12379" spans="4:4">
      <c r="D12379" s="117"/>
    </row>
    <row r="12380" spans="4:4">
      <c r="D12380" s="117"/>
    </row>
    <row r="12381" spans="4:4">
      <c r="D12381" s="117"/>
    </row>
    <row r="12382" spans="4:4">
      <c r="D12382" s="117"/>
    </row>
    <row r="12383" spans="4:4">
      <c r="D12383" s="117"/>
    </row>
    <row r="12384" spans="4:4">
      <c r="D12384" s="117"/>
    </row>
    <row r="12385" spans="4:4">
      <c r="D12385" s="117"/>
    </row>
    <row r="12386" spans="4:4">
      <c r="D12386" s="117"/>
    </row>
    <row r="12387" spans="4:4">
      <c r="D12387" s="117"/>
    </row>
    <row r="12388" spans="4:4">
      <c r="D12388" s="117"/>
    </row>
    <row r="12389" spans="4:4">
      <c r="D12389" s="117"/>
    </row>
    <row r="12390" spans="4:4">
      <c r="D12390" s="117"/>
    </row>
    <row r="12391" spans="4:4">
      <c r="D12391" s="117"/>
    </row>
    <row r="12392" spans="4:4">
      <c r="D12392" s="117"/>
    </row>
    <row r="12393" spans="4:4">
      <c r="D12393" s="117"/>
    </row>
    <row r="12394" spans="4:4">
      <c r="D12394" s="117"/>
    </row>
    <row r="12395" spans="4:4">
      <c r="D12395" s="117"/>
    </row>
    <row r="12396" spans="4:4">
      <c r="D12396" s="117"/>
    </row>
    <row r="12397" spans="4:4">
      <c r="D12397" s="117"/>
    </row>
    <row r="12398" spans="4:4">
      <c r="D12398" s="117"/>
    </row>
    <row r="12399" spans="4:4">
      <c r="D12399" s="117"/>
    </row>
    <row r="12400" spans="4:4">
      <c r="D12400" s="117"/>
    </row>
    <row r="12401" spans="4:4">
      <c r="D12401" s="117"/>
    </row>
    <row r="12402" spans="4:4">
      <c r="D12402" s="117"/>
    </row>
    <row r="12403" spans="4:4">
      <c r="D12403" s="117"/>
    </row>
    <row r="12404" spans="4:4">
      <c r="D12404" s="117"/>
    </row>
    <row r="12405" spans="4:4">
      <c r="D12405" s="117"/>
    </row>
    <row r="12406" spans="4:4">
      <c r="D12406" s="117"/>
    </row>
    <row r="12407" spans="4:4">
      <c r="D12407" s="117"/>
    </row>
    <row r="12408" spans="4:4">
      <c r="D12408" s="117"/>
    </row>
    <row r="12409" spans="4:4">
      <c r="D12409" s="117"/>
    </row>
    <row r="12410" spans="4:4">
      <c r="D12410" s="117"/>
    </row>
    <row r="12411" spans="4:4">
      <c r="D12411" s="117"/>
    </row>
    <row r="12412" spans="4:4">
      <c r="D12412" s="117"/>
    </row>
    <row r="12413" spans="4:4">
      <c r="D12413" s="117"/>
    </row>
    <row r="12414" spans="4:4">
      <c r="D12414" s="117"/>
    </row>
    <row r="12415" spans="4:4">
      <c r="D12415" s="117"/>
    </row>
    <row r="12416" spans="4:4">
      <c r="D12416" s="117"/>
    </row>
    <row r="12417" spans="4:4">
      <c r="D12417" s="117"/>
    </row>
    <row r="12418" spans="4:4">
      <c r="D12418" s="117"/>
    </row>
    <row r="12419" spans="4:4">
      <c r="D12419" s="117"/>
    </row>
    <row r="12420" spans="4:4">
      <c r="D12420" s="117"/>
    </row>
    <row r="12421" spans="4:4">
      <c r="D12421" s="117"/>
    </row>
    <row r="12422" spans="4:4">
      <c r="D12422" s="117"/>
    </row>
    <row r="12423" spans="4:4">
      <c r="D12423" s="117"/>
    </row>
    <row r="12424" spans="4:4">
      <c r="D12424" s="117"/>
    </row>
    <row r="12425" spans="4:4">
      <c r="D12425" s="117"/>
    </row>
    <row r="12426" spans="4:4">
      <c r="D12426" s="117"/>
    </row>
    <row r="12427" spans="4:4">
      <c r="D12427" s="117"/>
    </row>
    <row r="12428" spans="4:4">
      <c r="D12428" s="117"/>
    </row>
    <row r="12429" spans="4:4">
      <c r="D12429" s="117"/>
    </row>
    <row r="12430" spans="4:4">
      <c r="D12430" s="117"/>
    </row>
    <row r="12431" spans="4:4">
      <c r="D12431" s="117"/>
    </row>
    <row r="12432" spans="4:4">
      <c r="D12432" s="117"/>
    </row>
    <row r="12433" spans="4:4">
      <c r="D12433" s="117"/>
    </row>
    <row r="12434" spans="4:4">
      <c r="D12434" s="117"/>
    </row>
    <row r="12435" spans="4:4">
      <c r="D12435" s="117"/>
    </row>
    <row r="12436" spans="4:4">
      <c r="D12436" s="117"/>
    </row>
    <row r="12437" spans="4:4">
      <c r="D12437" s="117"/>
    </row>
    <row r="12438" spans="4:4">
      <c r="D12438" s="117"/>
    </row>
    <row r="12439" spans="4:4">
      <c r="D12439" s="117"/>
    </row>
    <row r="12440" spans="4:4">
      <c r="D12440" s="117"/>
    </row>
    <row r="12441" spans="4:4">
      <c r="D12441" s="117"/>
    </row>
    <row r="12442" spans="4:4">
      <c r="D12442" s="117"/>
    </row>
    <row r="12443" spans="4:4">
      <c r="D12443" s="117"/>
    </row>
    <row r="12444" spans="4:4">
      <c r="D12444" s="117"/>
    </row>
    <row r="12445" spans="4:4">
      <c r="D12445" s="117"/>
    </row>
    <row r="12446" spans="4:4">
      <c r="D12446" s="117"/>
    </row>
    <row r="12447" spans="4:4">
      <c r="D12447" s="117"/>
    </row>
    <row r="12448" spans="4:4">
      <c r="D12448" s="117"/>
    </row>
    <row r="12449" spans="4:4">
      <c r="D12449" s="117"/>
    </row>
    <row r="12450" spans="4:4">
      <c r="D12450" s="117"/>
    </row>
    <row r="12451" spans="4:4">
      <c r="D12451" s="117"/>
    </row>
    <row r="12452" spans="4:4">
      <c r="D12452" s="117"/>
    </row>
    <row r="12453" spans="4:4">
      <c r="D12453" s="117"/>
    </row>
    <row r="12454" spans="4:4">
      <c r="D12454" s="117"/>
    </row>
    <row r="12455" spans="4:4">
      <c r="D12455" s="117"/>
    </row>
    <row r="12456" spans="4:4">
      <c r="D12456" s="117"/>
    </row>
    <row r="12457" spans="4:4">
      <c r="D12457" s="117"/>
    </row>
    <row r="12458" spans="4:4">
      <c r="D12458" s="117"/>
    </row>
    <row r="12459" spans="4:4">
      <c r="D12459" s="117"/>
    </row>
    <row r="12460" spans="4:4">
      <c r="D12460" s="117"/>
    </row>
    <row r="12461" spans="4:4">
      <c r="D12461" s="117"/>
    </row>
    <row r="12462" spans="4:4">
      <c r="D12462" s="117"/>
    </row>
    <row r="12463" spans="4:4">
      <c r="D12463" s="117"/>
    </row>
    <row r="12464" spans="4:4">
      <c r="D12464" s="117"/>
    </row>
    <row r="12465" spans="4:4">
      <c r="D12465" s="117"/>
    </row>
    <row r="12466" spans="4:4">
      <c r="D12466" s="117"/>
    </row>
    <row r="12467" spans="4:4">
      <c r="D12467" s="117"/>
    </row>
    <row r="12468" spans="4:4">
      <c r="D12468" s="117"/>
    </row>
    <row r="12469" spans="4:4">
      <c r="D12469" s="117"/>
    </row>
    <row r="12470" spans="4:4">
      <c r="D12470" s="117"/>
    </row>
    <row r="12471" spans="4:4">
      <c r="D12471" s="117"/>
    </row>
    <row r="12472" spans="4:4">
      <c r="D12472" s="117"/>
    </row>
    <row r="12473" spans="4:4">
      <c r="D12473" s="117"/>
    </row>
    <row r="12474" spans="4:4">
      <c r="D12474" s="117"/>
    </row>
    <row r="12475" spans="4:4">
      <c r="D12475" s="117"/>
    </row>
    <row r="12476" spans="4:4">
      <c r="D12476" s="117"/>
    </row>
    <row r="12477" spans="4:4">
      <c r="D12477" s="117"/>
    </row>
    <row r="12478" spans="4:4">
      <c r="D12478" s="117"/>
    </row>
    <row r="12479" spans="4:4">
      <c r="D12479" s="117"/>
    </row>
    <row r="12480" spans="4:4">
      <c r="D12480" s="117"/>
    </row>
    <row r="12481" spans="4:4">
      <c r="D12481" s="117"/>
    </row>
    <row r="12482" spans="4:4">
      <c r="D12482" s="117"/>
    </row>
    <row r="12483" spans="4:4">
      <c r="D12483" s="117"/>
    </row>
    <row r="12484" spans="4:4">
      <c r="D12484" s="117"/>
    </row>
    <row r="12485" spans="4:4">
      <c r="D12485" s="117"/>
    </row>
    <row r="12486" spans="4:4">
      <c r="D12486" s="117"/>
    </row>
    <row r="12487" spans="4:4">
      <c r="D12487" s="117"/>
    </row>
    <row r="12488" spans="4:4">
      <c r="D12488" s="117"/>
    </row>
    <row r="12489" spans="4:4">
      <c r="D12489" s="117"/>
    </row>
    <row r="12490" spans="4:4">
      <c r="D12490" s="117"/>
    </row>
    <row r="12491" spans="4:4">
      <c r="D12491" s="117"/>
    </row>
    <row r="12492" spans="4:4">
      <c r="D12492" s="117"/>
    </row>
    <row r="12493" spans="4:4">
      <c r="D12493" s="117"/>
    </row>
    <row r="12494" spans="4:4">
      <c r="D12494" s="117"/>
    </row>
    <row r="12495" spans="4:4">
      <c r="D12495" s="117"/>
    </row>
    <row r="12496" spans="4:4">
      <c r="D12496" s="117"/>
    </row>
    <row r="12497" spans="4:4">
      <c r="D12497" s="117"/>
    </row>
    <row r="12498" spans="4:4">
      <c r="D12498" s="117"/>
    </row>
    <row r="12499" spans="4:4">
      <c r="D12499" s="117"/>
    </row>
    <row r="12500" spans="4:4">
      <c r="D12500" s="117"/>
    </row>
    <row r="12501" spans="4:4">
      <c r="D12501" s="117"/>
    </row>
    <row r="12502" spans="4:4">
      <c r="D12502" s="117"/>
    </row>
    <row r="12503" spans="4:4">
      <c r="D12503" s="117"/>
    </row>
    <row r="12504" spans="4:4">
      <c r="D12504" s="117"/>
    </row>
    <row r="12505" spans="4:4">
      <c r="D12505" s="117"/>
    </row>
    <row r="12506" spans="4:4">
      <c r="D12506" s="117"/>
    </row>
    <row r="12507" spans="4:4">
      <c r="D12507" s="117"/>
    </row>
    <row r="12508" spans="4:4">
      <c r="D12508" s="117"/>
    </row>
    <row r="12509" spans="4:4">
      <c r="D12509" s="117"/>
    </row>
    <row r="12510" spans="4:4">
      <c r="D12510" s="117"/>
    </row>
    <row r="12511" spans="4:4">
      <c r="D12511" s="117"/>
    </row>
    <row r="12512" spans="4:4">
      <c r="D12512" s="117"/>
    </row>
    <row r="12513" spans="4:4">
      <c r="D12513" s="117"/>
    </row>
    <row r="12514" spans="4:4">
      <c r="D12514" s="117"/>
    </row>
    <row r="12515" spans="4:4">
      <c r="D12515" s="117"/>
    </row>
    <row r="12516" spans="4:4">
      <c r="D12516" s="117"/>
    </row>
    <row r="12517" spans="4:4">
      <c r="D12517" s="117"/>
    </row>
    <row r="12518" spans="4:4">
      <c r="D12518" s="117"/>
    </row>
    <row r="12519" spans="4:4">
      <c r="D12519" s="117"/>
    </row>
    <row r="12520" spans="4:4">
      <c r="D12520" s="117"/>
    </row>
    <row r="12521" spans="4:4">
      <c r="D12521" s="117"/>
    </row>
    <row r="12522" spans="4:4">
      <c r="D12522" s="117"/>
    </row>
    <row r="12523" spans="4:4">
      <c r="D12523" s="117"/>
    </row>
    <row r="12524" spans="4:4">
      <c r="D12524" s="117"/>
    </row>
    <row r="12525" spans="4:4">
      <c r="D12525" s="117"/>
    </row>
    <row r="12526" spans="4:4">
      <c r="D12526" s="117"/>
    </row>
    <row r="12527" spans="4:4">
      <c r="D12527" s="117"/>
    </row>
    <row r="12528" spans="4:4">
      <c r="D12528" s="117"/>
    </row>
    <row r="12529" spans="4:4">
      <c r="D12529" s="117"/>
    </row>
    <row r="12530" spans="4:4">
      <c r="D12530" s="117"/>
    </row>
    <row r="12531" spans="4:4">
      <c r="D12531" s="117"/>
    </row>
    <row r="12532" spans="4:4">
      <c r="D12532" s="117"/>
    </row>
    <row r="12533" spans="4:4">
      <c r="D12533" s="117"/>
    </row>
    <row r="12534" spans="4:4">
      <c r="D12534" s="117"/>
    </row>
    <row r="12535" spans="4:4">
      <c r="D12535" s="117"/>
    </row>
    <row r="12536" spans="4:4">
      <c r="D12536" s="117"/>
    </row>
    <row r="12537" spans="4:4">
      <c r="D12537" s="117"/>
    </row>
    <row r="12538" spans="4:4">
      <c r="D12538" s="117"/>
    </row>
    <row r="12539" spans="4:4">
      <c r="D12539" s="117"/>
    </row>
    <row r="12540" spans="4:4">
      <c r="D12540" s="117"/>
    </row>
    <row r="12541" spans="4:4">
      <c r="D12541" s="117"/>
    </row>
    <row r="12542" spans="4:4">
      <c r="D12542" s="117"/>
    </row>
    <row r="12543" spans="4:4">
      <c r="D12543" s="117"/>
    </row>
    <row r="12544" spans="4:4">
      <c r="D12544" s="117"/>
    </row>
    <row r="12545" spans="4:4">
      <c r="D12545" s="117"/>
    </row>
    <row r="12546" spans="4:4">
      <c r="D12546" s="117"/>
    </row>
    <row r="12547" spans="4:4">
      <c r="D12547" s="117"/>
    </row>
    <row r="12548" spans="4:4">
      <c r="D12548" s="117"/>
    </row>
    <row r="12549" spans="4:4">
      <c r="D12549" s="117"/>
    </row>
    <row r="12550" spans="4:4">
      <c r="D12550" s="117"/>
    </row>
    <row r="12551" spans="4:4">
      <c r="D12551" s="117"/>
    </row>
    <row r="12552" spans="4:4">
      <c r="D12552" s="117"/>
    </row>
    <row r="12553" spans="4:4">
      <c r="D12553" s="117"/>
    </row>
    <row r="12554" spans="4:4">
      <c r="D12554" s="117"/>
    </row>
    <row r="12555" spans="4:4">
      <c r="D12555" s="117"/>
    </row>
    <row r="12556" spans="4:4">
      <c r="D12556" s="117"/>
    </row>
    <row r="12557" spans="4:4">
      <c r="D12557" s="117"/>
    </row>
    <row r="12558" spans="4:4">
      <c r="D12558" s="117"/>
    </row>
    <row r="12559" spans="4:4">
      <c r="D12559" s="117"/>
    </row>
    <row r="12560" spans="4:4">
      <c r="D12560" s="117"/>
    </row>
    <row r="12561" spans="4:4">
      <c r="D12561" s="117"/>
    </row>
    <row r="12562" spans="4:4">
      <c r="D12562" s="117"/>
    </row>
    <row r="12563" spans="4:4">
      <c r="D12563" s="117"/>
    </row>
    <row r="12564" spans="4:4">
      <c r="D12564" s="117"/>
    </row>
    <row r="12565" spans="4:4">
      <c r="D12565" s="117"/>
    </row>
    <row r="12566" spans="4:4">
      <c r="D12566" s="117"/>
    </row>
    <row r="12567" spans="4:4">
      <c r="D12567" s="117"/>
    </row>
    <row r="12568" spans="4:4">
      <c r="D12568" s="117"/>
    </row>
    <row r="12569" spans="4:4">
      <c r="D12569" s="117"/>
    </row>
    <row r="12570" spans="4:4">
      <c r="D12570" s="117"/>
    </row>
    <row r="12571" spans="4:4">
      <c r="D12571" s="117"/>
    </row>
    <row r="12572" spans="4:4">
      <c r="D12572" s="117"/>
    </row>
    <row r="12573" spans="4:4">
      <c r="D12573" s="117"/>
    </row>
    <row r="12574" spans="4:4">
      <c r="D12574" s="117"/>
    </row>
    <row r="12575" spans="4:4">
      <c r="D12575" s="117"/>
    </row>
    <row r="12576" spans="4:4">
      <c r="D12576" s="117"/>
    </row>
    <row r="12577" spans="4:4">
      <c r="D12577" s="117"/>
    </row>
    <row r="12578" spans="4:4">
      <c r="D12578" s="117"/>
    </row>
    <row r="12579" spans="4:4">
      <c r="D12579" s="117"/>
    </row>
    <row r="12580" spans="4:4">
      <c r="D12580" s="117"/>
    </row>
    <row r="12581" spans="4:4">
      <c r="D12581" s="117"/>
    </row>
    <row r="12582" spans="4:4">
      <c r="D12582" s="117"/>
    </row>
    <row r="12583" spans="4:4">
      <c r="D12583" s="117"/>
    </row>
    <row r="12584" spans="4:4">
      <c r="D12584" s="117"/>
    </row>
    <row r="12585" spans="4:4">
      <c r="D12585" s="117"/>
    </row>
    <row r="12586" spans="4:4">
      <c r="D12586" s="117"/>
    </row>
    <row r="12587" spans="4:4">
      <c r="D12587" s="117"/>
    </row>
    <row r="12588" spans="4:4">
      <c r="D12588" s="117"/>
    </row>
    <row r="12589" spans="4:4">
      <c r="D12589" s="117"/>
    </row>
    <row r="12590" spans="4:4">
      <c r="D12590" s="117"/>
    </row>
    <row r="12591" spans="4:4">
      <c r="D12591" s="117"/>
    </row>
    <row r="12592" spans="4:4">
      <c r="D12592" s="117"/>
    </row>
    <row r="12593" spans="4:4">
      <c r="D12593" s="117"/>
    </row>
    <row r="12594" spans="4:4">
      <c r="D12594" s="117"/>
    </row>
    <row r="12595" spans="4:4">
      <c r="D12595" s="117"/>
    </row>
    <row r="12596" spans="4:4">
      <c r="D12596" s="117"/>
    </row>
    <row r="12597" spans="4:4">
      <c r="D12597" s="117"/>
    </row>
    <row r="12598" spans="4:4">
      <c r="D12598" s="117"/>
    </row>
    <row r="12599" spans="4:4">
      <c r="D12599" s="117"/>
    </row>
    <row r="12600" spans="4:4">
      <c r="D12600" s="117"/>
    </row>
    <row r="12601" spans="4:4">
      <c r="D12601" s="117"/>
    </row>
    <row r="12602" spans="4:4">
      <c r="D12602" s="117"/>
    </row>
    <row r="12603" spans="4:4">
      <c r="D12603" s="117"/>
    </row>
    <row r="12604" spans="4:4">
      <c r="D12604" s="117"/>
    </row>
    <row r="12605" spans="4:4">
      <c r="D12605" s="117"/>
    </row>
    <row r="12606" spans="4:4">
      <c r="D12606" s="117"/>
    </row>
    <row r="12607" spans="4:4">
      <c r="D12607" s="117"/>
    </row>
    <row r="12608" spans="4:4">
      <c r="D12608" s="117"/>
    </row>
    <row r="12609" spans="4:4">
      <c r="D12609" s="117"/>
    </row>
    <row r="12610" spans="4:4">
      <c r="D12610" s="117"/>
    </row>
    <row r="12611" spans="4:4">
      <c r="D12611" s="117"/>
    </row>
    <row r="12612" spans="4:4">
      <c r="D12612" s="117"/>
    </row>
    <row r="12613" spans="4:4">
      <c r="D12613" s="117"/>
    </row>
    <row r="12614" spans="4:4">
      <c r="D12614" s="117"/>
    </row>
    <row r="12615" spans="4:4">
      <c r="D12615" s="117"/>
    </row>
    <row r="12616" spans="4:4">
      <c r="D12616" s="117"/>
    </row>
    <row r="12617" spans="4:4">
      <c r="D12617" s="117"/>
    </row>
    <row r="12618" spans="4:4">
      <c r="D12618" s="117"/>
    </row>
    <row r="12619" spans="4:4">
      <c r="D12619" s="117"/>
    </row>
    <row r="12620" spans="4:4">
      <c r="D12620" s="117"/>
    </row>
    <row r="12621" spans="4:4">
      <c r="D12621" s="117"/>
    </row>
    <row r="12622" spans="4:4">
      <c r="D12622" s="117"/>
    </row>
    <row r="12623" spans="4:4">
      <c r="D12623" s="117"/>
    </row>
    <row r="12624" spans="4:4">
      <c r="D12624" s="117"/>
    </row>
    <row r="12625" spans="4:4">
      <c r="D12625" s="117"/>
    </row>
    <row r="12626" spans="4:4">
      <c r="D12626" s="117"/>
    </row>
    <row r="12627" spans="4:4">
      <c r="D12627" s="117"/>
    </row>
    <row r="12628" spans="4:4">
      <c r="D12628" s="117"/>
    </row>
    <row r="12629" spans="4:4">
      <c r="D12629" s="117"/>
    </row>
    <row r="12630" spans="4:4">
      <c r="D12630" s="117"/>
    </row>
    <row r="12631" spans="4:4">
      <c r="D12631" s="117"/>
    </row>
    <row r="12632" spans="4:4">
      <c r="D12632" s="117"/>
    </row>
    <row r="12633" spans="4:4">
      <c r="D12633" s="117"/>
    </row>
    <row r="12634" spans="4:4">
      <c r="D12634" s="117"/>
    </row>
    <row r="12635" spans="4:4">
      <c r="D12635" s="117"/>
    </row>
    <row r="12636" spans="4:4">
      <c r="D12636" s="117"/>
    </row>
    <row r="12637" spans="4:4">
      <c r="D12637" s="117"/>
    </row>
    <row r="12638" spans="4:4">
      <c r="D12638" s="117"/>
    </row>
    <row r="12639" spans="4:4">
      <c r="D12639" s="117"/>
    </row>
    <row r="12640" spans="4:4">
      <c r="D12640" s="117"/>
    </row>
    <row r="12641" spans="4:4">
      <c r="D12641" s="117"/>
    </row>
    <row r="12642" spans="4:4">
      <c r="D12642" s="117"/>
    </row>
    <row r="12643" spans="4:4">
      <c r="D12643" s="117"/>
    </row>
    <row r="12644" spans="4:4">
      <c r="D12644" s="117"/>
    </row>
    <row r="12645" spans="4:4">
      <c r="D12645" s="117"/>
    </row>
    <row r="12646" spans="4:4">
      <c r="D12646" s="117"/>
    </row>
    <row r="12647" spans="4:4">
      <c r="D12647" s="117"/>
    </row>
    <row r="12648" spans="4:4">
      <c r="D12648" s="117"/>
    </row>
    <row r="12649" spans="4:4">
      <c r="D12649" s="117"/>
    </row>
    <row r="12650" spans="4:4">
      <c r="D12650" s="117"/>
    </row>
    <row r="12651" spans="4:4">
      <c r="D12651" s="117"/>
    </row>
    <row r="12652" spans="4:4">
      <c r="D12652" s="117"/>
    </row>
    <row r="12653" spans="4:4">
      <c r="D12653" s="117"/>
    </row>
    <row r="12654" spans="4:4">
      <c r="D12654" s="117"/>
    </row>
    <row r="12655" spans="4:4">
      <c r="D12655" s="117"/>
    </row>
    <row r="12656" spans="4:4">
      <c r="D12656" s="117"/>
    </row>
    <row r="12657" spans="4:4">
      <c r="D12657" s="117"/>
    </row>
    <row r="12658" spans="4:4">
      <c r="D12658" s="117"/>
    </row>
    <row r="12659" spans="4:4">
      <c r="D12659" s="117"/>
    </row>
    <row r="12660" spans="4:4">
      <c r="D12660" s="117"/>
    </row>
    <row r="12661" spans="4:4">
      <c r="D12661" s="117"/>
    </row>
    <row r="12662" spans="4:4">
      <c r="D12662" s="117"/>
    </row>
    <row r="12663" spans="4:4">
      <c r="D12663" s="117"/>
    </row>
    <row r="12664" spans="4:4">
      <c r="D12664" s="117"/>
    </row>
    <row r="12665" spans="4:4">
      <c r="D12665" s="117"/>
    </row>
    <row r="12666" spans="4:4">
      <c r="D12666" s="117"/>
    </row>
    <row r="12667" spans="4:4">
      <c r="D12667" s="117"/>
    </row>
    <row r="12668" spans="4:4">
      <c r="D12668" s="117"/>
    </row>
    <row r="12669" spans="4:4">
      <c r="D12669" s="117"/>
    </row>
    <row r="12670" spans="4:4">
      <c r="D12670" s="117"/>
    </row>
    <row r="12671" spans="4:4">
      <c r="D12671" s="117"/>
    </row>
    <row r="12672" spans="4:4">
      <c r="D12672" s="117"/>
    </row>
    <row r="12673" spans="4:4">
      <c r="D12673" s="117"/>
    </row>
    <row r="12674" spans="4:4">
      <c r="D12674" s="117"/>
    </row>
    <row r="12675" spans="4:4">
      <c r="D12675" s="117"/>
    </row>
    <row r="12676" spans="4:4">
      <c r="D12676" s="117"/>
    </row>
    <row r="12677" spans="4:4">
      <c r="D12677" s="117"/>
    </row>
    <row r="12678" spans="4:4">
      <c r="D12678" s="117"/>
    </row>
    <row r="12679" spans="4:4">
      <c r="D12679" s="117"/>
    </row>
    <row r="12680" spans="4:4">
      <c r="D12680" s="117"/>
    </row>
    <row r="12681" spans="4:4">
      <c r="D12681" s="117"/>
    </row>
    <row r="12682" spans="4:4">
      <c r="D12682" s="117"/>
    </row>
    <row r="12683" spans="4:4">
      <c r="D12683" s="117"/>
    </row>
    <row r="12684" spans="4:4">
      <c r="D12684" s="117"/>
    </row>
    <row r="12685" spans="4:4">
      <c r="D12685" s="117"/>
    </row>
    <row r="12686" spans="4:4">
      <c r="D12686" s="117"/>
    </row>
    <row r="12687" spans="4:4">
      <c r="D12687" s="117"/>
    </row>
    <row r="12688" spans="4:4">
      <c r="D12688" s="117"/>
    </row>
    <row r="12689" spans="4:4">
      <c r="D12689" s="117"/>
    </row>
    <row r="12690" spans="4:4">
      <c r="D12690" s="117"/>
    </row>
    <row r="12691" spans="4:4">
      <c r="D12691" s="117"/>
    </row>
    <row r="12692" spans="4:4">
      <c r="D12692" s="117"/>
    </row>
    <row r="12693" spans="4:4">
      <c r="D12693" s="117"/>
    </row>
    <row r="12694" spans="4:4">
      <c r="D12694" s="117"/>
    </row>
    <row r="12695" spans="4:4">
      <c r="D12695" s="117"/>
    </row>
    <row r="12696" spans="4:4">
      <c r="D12696" s="117"/>
    </row>
    <row r="12697" spans="4:4">
      <c r="D12697" s="117"/>
    </row>
    <row r="12698" spans="4:4">
      <c r="D12698" s="117"/>
    </row>
    <row r="12699" spans="4:4">
      <c r="D12699" s="117"/>
    </row>
    <row r="12700" spans="4:4">
      <c r="D12700" s="117"/>
    </row>
    <row r="12701" spans="4:4">
      <c r="D12701" s="117"/>
    </row>
    <row r="12702" spans="4:4">
      <c r="D12702" s="117"/>
    </row>
    <row r="12703" spans="4:4">
      <c r="D12703" s="117"/>
    </row>
    <row r="12704" spans="4:4">
      <c r="D12704" s="117"/>
    </row>
    <row r="12705" spans="4:4">
      <c r="D12705" s="117"/>
    </row>
    <row r="12706" spans="4:4">
      <c r="D12706" s="117"/>
    </row>
    <row r="12707" spans="4:4">
      <c r="D12707" s="117"/>
    </row>
    <row r="12708" spans="4:4">
      <c r="D12708" s="117"/>
    </row>
    <row r="12709" spans="4:4">
      <c r="D12709" s="117"/>
    </row>
    <row r="12710" spans="4:4">
      <c r="D12710" s="117"/>
    </row>
    <row r="12711" spans="4:4">
      <c r="D12711" s="117"/>
    </row>
    <row r="12712" spans="4:4">
      <c r="D12712" s="117"/>
    </row>
    <row r="12713" spans="4:4">
      <c r="D12713" s="117"/>
    </row>
    <row r="12714" spans="4:4">
      <c r="D12714" s="117"/>
    </row>
    <row r="12715" spans="4:4">
      <c r="D12715" s="117"/>
    </row>
    <row r="12716" spans="4:4">
      <c r="D12716" s="117"/>
    </row>
    <row r="12717" spans="4:4">
      <c r="D12717" s="117"/>
    </row>
    <row r="12718" spans="4:4">
      <c r="D12718" s="117"/>
    </row>
    <row r="12719" spans="4:4">
      <c r="D12719" s="117"/>
    </row>
    <row r="12720" spans="4:4">
      <c r="D12720" s="117"/>
    </row>
    <row r="12721" spans="4:4">
      <c r="D12721" s="117"/>
    </row>
    <row r="12722" spans="4:4">
      <c r="D12722" s="117"/>
    </row>
    <row r="12723" spans="4:4">
      <c r="D12723" s="117"/>
    </row>
    <row r="12724" spans="4:4">
      <c r="D12724" s="117"/>
    </row>
    <row r="12725" spans="4:4">
      <c r="D12725" s="117"/>
    </row>
    <row r="12726" spans="4:4">
      <c r="D12726" s="117"/>
    </row>
    <row r="12727" spans="4:4">
      <c r="D12727" s="117"/>
    </row>
    <row r="12728" spans="4:4">
      <c r="D12728" s="117"/>
    </row>
    <row r="12729" spans="4:4">
      <c r="D12729" s="117"/>
    </row>
    <row r="12730" spans="4:4">
      <c r="D12730" s="117"/>
    </row>
    <row r="12731" spans="4:4">
      <c r="D12731" s="117"/>
    </row>
    <row r="12732" spans="4:4">
      <c r="D12732" s="117"/>
    </row>
    <row r="12733" spans="4:4">
      <c r="D12733" s="117"/>
    </row>
    <row r="12734" spans="4:4">
      <c r="D12734" s="117"/>
    </row>
    <row r="12735" spans="4:4">
      <c r="D12735" s="117"/>
    </row>
    <row r="12736" spans="4:4">
      <c r="D12736" s="117"/>
    </row>
    <row r="12737" spans="4:4">
      <c r="D12737" s="117"/>
    </row>
    <row r="12738" spans="4:4">
      <c r="D12738" s="117"/>
    </row>
    <row r="12739" spans="4:4">
      <c r="D12739" s="117"/>
    </row>
    <row r="12740" spans="4:4">
      <c r="D12740" s="117"/>
    </row>
    <row r="12741" spans="4:4">
      <c r="D12741" s="117"/>
    </row>
    <row r="12742" spans="4:4">
      <c r="D12742" s="117"/>
    </row>
    <row r="12743" spans="4:4">
      <c r="D12743" s="117"/>
    </row>
    <row r="12744" spans="4:4">
      <c r="D12744" s="117"/>
    </row>
    <row r="12745" spans="4:4">
      <c r="D12745" s="117"/>
    </row>
    <row r="12746" spans="4:4">
      <c r="D12746" s="117"/>
    </row>
    <row r="12747" spans="4:4">
      <c r="D12747" s="117"/>
    </row>
    <row r="12748" spans="4:4">
      <c r="D12748" s="117"/>
    </row>
    <row r="12749" spans="4:4">
      <c r="D12749" s="117"/>
    </row>
    <row r="12750" spans="4:4">
      <c r="D12750" s="117"/>
    </row>
    <row r="12751" spans="4:4">
      <c r="D12751" s="117"/>
    </row>
    <row r="12752" spans="4:4">
      <c r="D12752" s="117"/>
    </row>
    <row r="12753" spans="4:4">
      <c r="D12753" s="117"/>
    </row>
    <row r="12754" spans="4:4">
      <c r="D12754" s="117"/>
    </row>
    <row r="12755" spans="4:4">
      <c r="D12755" s="117"/>
    </row>
    <row r="12756" spans="4:4">
      <c r="D12756" s="117"/>
    </row>
    <row r="12757" spans="4:4">
      <c r="D12757" s="117"/>
    </row>
    <row r="12758" spans="4:4">
      <c r="D12758" s="117"/>
    </row>
    <row r="12759" spans="4:4">
      <c r="D12759" s="117"/>
    </row>
    <row r="12760" spans="4:4">
      <c r="D12760" s="117"/>
    </row>
    <row r="12761" spans="4:4">
      <c r="D12761" s="117"/>
    </row>
    <row r="12762" spans="4:4">
      <c r="D12762" s="117"/>
    </row>
    <row r="12763" spans="4:4">
      <c r="D12763" s="117"/>
    </row>
    <row r="12764" spans="4:4">
      <c r="D12764" s="117"/>
    </row>
    <row r="12765" spans="4:4">
      <c r="D12765" s="117"/>
    </row>
    <row r="12766" spans="4:4">
      <c r="D12766" s="117"/>
    </row>
    <row r="12767" spans="4:4">
      <c r="D12767" s="117"/>
    </row>
    <row r="12768" spans="4:4">
      <c r="D12768" s="117"/>
    </row>
    <row r="12769" spans="4:4">
      <c r="D12769" s="117"/>
    </row>
    <row r="12770" spans="4:4">
      <c r="D12770" s="117"/>
    </row>
    <row r="12771" spans="4:4">
      <c r="D12771" s="117"/>
    </row>
    <row r="12772" spans="4:4">
      <c r="D12772" s="117"/>
    </row>
    <row r="12773" spans="4:4">
      <c r="D12773" s="117"/>
    </row>
    <row r="12774" spans="4:4">
      <c r="D12774" s="117"/>
    </row>
    <row r="12775" spans="4:4">
      <c r="D12775" s="117"/>
    </row>
    <row r="12776" spans="4:4">
      <c r="D12776" s="117"/>
    </row>
    <row r="12777" spans="4:4">
      <c r="D12777" s="117"/>
    </row>
    <row r="12778" spans="4:4">
      <c r="D12778" s="117"/>
    </row>
    <row r="12779" spans="4:4">
      <c r="D12779" s="117"/>
    </row>
    <row r="12780" spans="4:4">
      <c r="D12780" s="117"/>
    </row>
    <row r="12781" spans="4:4">
      <c r="D12781" s="117"/>
    </row>
    <row r="12782" spans="4:4">
      <c r="D12782" s="117"/>
    </row>
    <row r="12783" spans="4:4">
      <c r="D12783" s="117"/>
    </row>
    <row r="12784" spans="4:4">
      <c r="D12784" s="117"/>
    </row>
    <row r="12785" spans="4:4">
      <c r="D12785" s="117"/>
    </row>
    <row r="12786" spans="4:4">
      <c r="D12786" s="117"/>
    </row>
    <row r="12787" spans="4:4">
      <c r="D12787" s="117"/>
    </row>
    <row r="12788" spans="4:4">
      <c r="D12788" s="117"/>
    </row>
    <row r="12789" spans="4:4">
      <c r="D12789" s="117"/>
    </row>
    <row r="12790" spans="4:4">
      <c r="D12790" s="117"/>
    </row>
    <row r="12791" spans="4:4">
      <c r="D12791" s="117"/>
    </row>
    <row r="12792" spans="4:4">
      <c r="D12792" s="117"/>
    </row>
    <row r="12793" spans="4:4">
      <c r="D12793" s="117"/>
    </row>
    <row r="12794" spans="4:4">
      <c r="D12794" s="117"/>
    </row>
    <row r="12795" spans="4:4">
      <c r="D12795" s="117"/>
    </row>
    <row r="12796" spans="4:4">
      <c r="D12796" s="117"/>
    </row>
    <row r="12797" spans="4:4">
      <c r="D12797" s="117"/>
    </row>
    <row r="12798" spans="4:4">
      <c r="D12798" s="117"/>
    </row>
    <row r="12799" spans="4:4">
      <c r="D12799" s="117"/>
    </row>
    <row r="12800" spans="4:4">
      <c r="D12800" s="117"/>
    </row>
    <row r="12801" spans="4:4">
      <c r="D12801" s="117"/>
    </row>
    <row r="12802" spans="4:4">
      <c r="D12802" s="117"/>
    </row>
    <row r="12803" spans="4:4">
      <c r="D12803" s="117"/>
    </row>
    <row r="12804" spans="4:4">
      <c r="D12804" s="117"/>
    </row>
    <row r="12805" spans="4:4">
      <c r="D12805" s="117"/>
    </row>
    <row r="12806" spans="4:4">
      <c r="D12806" s="117"/>
    </row>
    <row r="12807" spans="4:4">
      <c r="D12807" s="117"/>
    </row>
    <row r="12808" spans="4:4">
      <c r="D12808" s="117"/>
    </row>
    <row r="12809" spans="4:4">
      <c r="D12809" s="117"/>
    </row>
    <row r="12810" spans="4:4">
      <c r="D12810" s="117"/>
    </row>
    <row r="12811" spans="4:4">
      <c r="D12811" s="117"/>
    </row>
    <row r="12812" spans="4:4">
      <c r="D12812" s="117"/>
    </row>
    <row r="12813" spans="4:4">
      <c r="D12813" s="117"/>
    </row>
    <row r="12814" spans="4:4">
      <c r="D12814" s="117"/>
    </row>
    <row r="12815" spans="4:4">
      <c r="D12815" s="117"/>
    </row>
    <row r="12816" spans="4:4">
      <c r="D12816" s="117"/>
    </row>
    <row r="12817" spans="4:4">
      <c r="D12817" s="117"/>
    </row>
    <row r="12818" spans="4:4">
      <c r="D12818" s="117"/>
    </row>
    <row r="12819" spans="4:4">
      <c r="D12819" s="117"/>
    </row>
    <row r="12820" spans="4:4">
      <c r="D12820" s="117"/>
    </row>
    <row r="12821" spans="4:4">
      <c r="D12821" s="117"/>
    </row>
    <row r="12822" spans="4:4">
      <c r="D12822" s="117"/>
    </row>
    <row r="12823" spans="4:4">
      <c r="D12823" s="117"/>
    </row>
    <row r="12824" spans="4:4">
      <c r="D12824" s="117"/>
    </row>
    <row r="12825" spans="4:4">
      <c r="D12825" s="117"/>
    </row>
    <row r="12826" spans="4:4">
      <c r="D12826" s="117"/>
    </row>
    <row r="12827" spans="4:4">
      <c r="D12827" s="117"/>
    </row>
    <row r="12828" spans="4:4">
      <c r="D12828" s="117"/>
    </row>
    <row r="12829" spans="4:4">
      <c r="D12829" s="117"/>
    </row>
    <row r="12830" spans="4:4">
      <c r="D12830" s="117"/>
    </row>
    <row r="12831" spans="4:4">
      <c r="D12831" s="117"/>
    </row>
    <row r="12832" spans="4:4">
      <c r="D12832" s="117"/>
    </row>
    <row r="12833" spans="4:4">
      <c r="D12833" s="117"/>
    </row>
    <row r="12834" spans="4:4">
      <c r="D12834" s="117"/>
    </row>
    <row r="12835" spans="4:4">
      <c r="D12835" s="117"/>
    </row>
    <row r="12836" spans="4:4">
      <c r="D12836" s="117"/>
    </row>
    <row r="12837" spans="4:4">
      <c r="D12837" s="117"/>
    </row>
    <row r="12838" spans="4:4">
      <c r="D12838" s="117"/>
    </row>
    <row r="12839" spans="4:4">
      <c r="D12839" s="117"/>
    </row>
    <row r="12840" spans="4:4">
      <c r="D12840" s="117"/>
    </row>
    <row r="12841" spans="4:4">
      <c r="D12841" s="117"/>
    </row>
    <row r="12842" spans="4:4">
      <c r="D12842" s="117"/>
    </row>
    <row r="12843" spans="4:4">
      <c r="D12843" s="117"/>
    </row>
    <row r="12844" spans="4:4">
      <c r="D12844" s="117"/>
    </row>
    <row r="12845" spans="4:4">
      <c r="D12845" s="117"/>
    </row>
    <row r="12846" spans="4:4">
      <c r="D12846" s="117"/>
    </row>
    <row r="12847" spans="4:4">
      <c r="D12847" s="117"/>
    </row>
    <row r="12848" spans="4:4">
      <c r="D12848" s="117"/>
    </row>
    <row r="12849" spans="4:4">
      <c r="D12849" s="117"/>
    </row>
    <row r="12850" spans="4:4">
      <c r="D12850" s="117"/>
    </row>
    <row r="12851" spans="4:4">
      <c r="D12851" s="117"/>
    </row>
    <row r="12852" spans="4:4">
      <c r="D12852" s="117"/>
    </row>
    <row r="12853" spans="4:4">
      <c r="D12853" s="117"/>
    </row>
    <row r="12854" spans="4:4">
      <c r="D12854" s="117"/>
    </row>
    <row r="12855" spans="4:4">
      <c r="D12855" s="117"/>
    </row>
    <row r="12856" spans="4:4">
      <c r="D12856" s="117"/>
    </row>
    <row r="12857" spans="4:4">
      <c r="D12857" s="117"/>
    </row>
    <row r="12858" spans="4:4">
      <c r="D12858" s="117"/>
    </row>
    <row r="12859" spans="4:4">
      <c r="D12859" s="117"/>
    </row>
    <row r="12860" spans="4:4">
      <c r="D12860" s="117"/>
    </row>
    <row r="12861" spans="4:4">
      <c r="D12861" s="117"/>
    </row>
    <row r="12862" spans="4:4">
      <c r="D12862" s="117"/>
    </row>
    <row r="12863" spans="4:4">
      <c r="D12863" s="117"/>
    </row>
    <row r="12864" spans="4:4">
      <c r="D12864" s="117"/>
    </row>
    <row r="12865" spans="4:4">
      <c r="D12865" s="117"/>
    </row>
    <row r="12866" spans="4:4">
      <c r="D12866" s="117"/>
    </row>
    <row r="12867" spans="4:4">
      <c r="D12867" s="117"/>
    </row>
    <row r="12868" spans="4:4">
      <c r="D12868" s="117"/>
    </row>
    <row r="12869" spans="4:4">
      <c r="D12869" s="117"/>
    </row>
    <row r="12870" spans="4:4">
      <c r="D12870" s="117"/>
    </row>
    <row r="12871" spans="4:4">
      <c r="D12871" s="117"/>
    </row>
    <row r="12872" spans="4:4">
      <c r="D12872" s="117"/>
    </row>
    <row r="12873" spans="4:4">
      <c r="D12873" s="117"/>
    </row>
    <row r="12874" spans="4:4">
      <c r="D12874" s="117"/>
    </row>
    <row r="12875" spans="4:4">
      <c r="D12875" s="117"/>
    </row>
    <row r="12876" spans="4:4">
      <c r="D12876" s="117"/>
    </row>
    <row r="12877" spans="4:4">
      <c r="D12877" s="117"/>
    </row>
    <row r="12878" spans="4:4">
      <c r="D12878" s="117"/>
    </row>
    <row r="12879" spans="4:4">
      <c r="D12879" s="117"/>
    </row>
    <row r="12880" spans="4:4">
      <c r="D12880" s="117"/>
    </row>
    <row r="12881" spans="4:4">
      <c r="D12881" s="117"/>
    </row>
    <row r="12882" spans="4:4">
      <c r="D12882" s="117"/>
    </row>
    <row r="12883" spans="4:4">
      <c r="D12883" s="117"/>
    </row>
    <row r="12884" spans="4:4">
      <c r="D12884" s="117"/>
    </row>
    <row r="12885" spans="4:4">
      <c r="D12885" s="117"/>
    </row>
    <row r="12886" spans="4:4">
      <c r="D12886" s="117"/>
    </row>
    <row r="12887" spans="4:4">
      <c r="D12887" s="117"/>
    </row>
    <row r="12888" spans="4:4">
      <c r="D12888" s="117"/>
    </row>
    <row r="12889" spans="4:4">
      <c r="D12889" s="117"/>
    </row>
    <row r="12890" spans="4:4">
      <c r="D12890" s="117"/>
    </row>
    <row r="12891" spans="4:4">
      <c r="D12891" s="117"/>
    </row>
    <row r="12892" spans="4:4">
      <c r="D12892" s="117"/>
    </row>
    <row r="12893" spans="4:4">
      <c r="D12893" s="117"/>
    </row>
    <row r="12894" spans="4:4">
      <c r="D12894" s="117"/>
    </row>
    <row r="12895" spans="4:4">
      <c r="D12895" s="117"/>
    </row>
    <row r="12896" spans="4:4">
      <c r="D12896" s="117"/>
    </row>
    <row r="12897" spans="4:4">
      <c r="D12897" s="117"/>
    </row>
    <row r="12898" spans="4:4">
      <c r="D12898" s="117"/>
    </row>
    <row r="12899" spans="4:4">
      <c r="D12899" s="117"/>
    </row>
    <row r="12900" spans="4:4">
      <c r="D12900" s="117"/>
    </row>
    <row r="12901" spans="4:4">
      <c r="D12901" s="117"/>
    </row>
    <row r="12902" spans="4:4">
      <c r="D12902" s="117"/>
    </row>
    <row r="12903" spans="4:4">
      <c r="D12903" s="117"/>
    </row>
    <row r="12904" spans="4:4">
      <c r="D12904" s="117"/>
    </row>
    <row r="12905" spans="4:4">
      <c r="D12905" s="117"/>
    </row>
    <row r="12906" spans="4:4">
      <c r="D12906" s="117"/>
    </row>
    <row r="12907" spans="4:4">
      <c r="D12907" s="117"/>
    </row>
    <row r="12908" spans="4:4">
      <c r="D12908" s="117"/>
    </row>
    <row r="12909" spans="4:4">
      <c r="D12909" s="117"/>
    </row>
    <row r="12910" spans="4:4">
      <c r="D12910" s="117"/>
    </row>
    <row r="12911" spans="4:4">
      <c r="D12911" s="117"/>
    </row>
    <row r="12912" spans="4:4">
      <c r="D12912" s="117"/>
    </row>
    <row r="12913" spans="4:4">
      <c r="D12913" s="117"/>
    </row>
    <row r="12914" spans="4:4">
      <c r="D12914" s="117"/>
    </row>
    <row r="12915" spans="4:4">
      <c r="D12915" s="117"/>
    </row>
    <row r="12916" spans="4:4">
      <c r="D12916" s="117"/>
    </row>
    <row r="12917" spans="4:4">
      <c r="D12917" s="117"/>
    </row>
    <row r="12918" spans="4:4">
      <c r="D12918" s="117"/>
    </row>
    <row r="12919" spans="4:4">
      <c r="D12919" s="117"/>
    </row>
    <row r="12920" spans="4:4">
      <c r="D12920" s="117"/>
    </row>
    <row r="12921" spans="4:4">
      <c r="D12921" s="117"/>
    </row>
    <row r="12922" spans="4:4">
      <c r="D12922" s="117"/>
    </row>
    <row r="12923" spans="4:4">
      <c r="D12923" s="117"/>
    </row>
    <row r="12924" spans="4:4">
      <c r="D12924" s="117"/>
    </row>
    <row r="12925" spans="4:4">
      <c r="D12925" s="117"/>
    </row>
    <row r="12926" spans="4:4">
      <c r="D12926" s="117"/>
    </row>
    <row r="12927" spans="4:4">
      <c r="D12927" s="117"/>
    </row>
    <row r="12928" spans="4:4">
      <c r="D12928" s="117"/>
    </row>
    <row r="12929" spans="4:4">
      <c r="D12929" s="117"/>
    </row>
    <row r="12930" spans="4:4">
      <c r="D12930" s="117"/>
    </row>
    <row r="12931" spans="4:4">
      <c r="D12931" s="117"/>
    </row>
    <row r="12932" spans="4:4">
      <c r="D12932" s="117"/>
    </row>
    <row r="12933" spans="4:4">
      <c r="D12933" s="117"/>
    </row>
    <row r="12934" spans="4:4">
      <c r="D12934" s="117"/>
    </row>
    <row r="12935" spans="4:4">
      <c r="D12935" s="117"/>
    </row>
    <row r="12936" spans="4:4">
      <c r="D12936" s="117"/>
    </row>
    <row r="12937" spans="4:4">
      <c r="D12937" s="117"/>
    </row>
    <row r="12938" spans="4:4">
      <c r="D12938" s="117"/>
    </row>
    <row r="12939" spans="4:4">
      <c r="D12939" s="117"/>
    </row>
    <row r="12940" spans="4:4">
      <c r="D12940" s="117"/>
    </row>
    <row r="12941" spans="4:4">
      <c r="D12941" s="117"/>
    </row>
    <row r="12942" spans="4:4">
      <c r="D12942" s="117"/>
    </row>
    <row r="12943" spans="4:4">
      <c r="D12943" s="117"/>
    </row>
    <row r="12944" spans="4:4">
      <c r="D12944" s="117"/>
    </row>
    <row r="12945" spans="4:4">
      <c r="D12945" s="117"/>
    </row>
    <row r="12946" spans="4:4">
      <c r="D12946" s="117"/>
    </row>
    <row r="12947" spans="4:4">
      <c r="D12947" s="117"/>
    </row>
    <row r="12948" spans="4:4">
      <c r="D12948" s="117"/>
    </row>
    <row r="12949" spans="4:4">
      <c r="D12949" s="117"/>
    </row>
    <row r="12950" spans="4:4">
      <c r="D12950" s="117"/>
    </row>
    <row r="12951" spans="4:4">
      <c r="D12951" s="117"/>
    </row>
    <row r="12952" spans="4:4">
      <c r="D12952" s="117"/>
    </row>
    <row r="12953" spans="4:4">
      <c r="D12953" s="117"/>
    </row>
    <row r="12954" spans="4:4">
      <c r="D12954" s="117"/>
    </row>
    <row r="12955" spans="4:4">
      <c r="D12955" s="117"/>
    </row>
    <row r="12956" spans="4:4">
      <c r="D12956" s="117"/>
    </row>
    <row r="12957" spans="4:4">
      <c r="D12957" s="117"/>
    </row>
    <row r="12958" spans="4:4">
      <c r="D12958" s="117"/>
    </row>
    <row r="12959" spans="4:4">
      <c r="D12959" s="117"/>
    </row>
    <row r="12960" spans="4:4">
      <c r="D12960" s="117"/>
    </row>
    <row r="12961" spans="4:4">
      <c r="D12961" s="117"/>
    </row>
    <row r="12962" spans="4:4">
      <c r="D12962" s="117"/>
    </row>
    <row r="12963" spans="4:4">
      <c r="D12963" s="117"/>
    </row>
    <row r="12964" spans="4:4">
      <c r="D12964" s="117"/>
    </row>
    <row r="12965" spans="4:4">
      <c r="D12965" s="117"/>
    </row>
    <row r="12966" spans="4:4">
      <c r="D12966" s="117"/>
    </row>
    <row r="12967" spans="4:4">
      <c r="D12967" s="117"/>
    </row>
    <row r="12968" spans="4:4">
      <c r="D12968" s="117"/>
    </row>
    <row r="12969" spans="4:4">
      <c r="D12969" s="117"/>
    </row>
    <row r="12970" spans="4:4">
      <c r="D12970" s="117"/>
    </row>
    <row r="12971" spans="4:4">
      <c r="D12971" s="117"/>
    </row>
    <row r="12972" spans="4:4">
      <c r="D12972" s="117"/>
    </row>
    <row r="12973" spans="4:4">
      <c r="D12973" s="117"/>
    </row>
    <row r="12974" spans="4:4">
      <c r="D12974" s="117"/>
    </row>
    <row r="12975" spans="4:4">
      <c r="D12975" s="117"/>
    </row>
    <row r="12976" spans="4:4">
      <c r="D12976" s="117"/>
    </row>
    <row r="12977" spans="4:4">
      <c r="D12977" s="117"/>
    </row>
    <row r="12978" spans="4:4">
      <c r="D12978" s="117"/>
    </row>
    <row r="12979" spans="4:4">
      <c r="D12979" s="117"/>
    </row>
    <row r="12980" spans="4:4">
      <c r="D12980" s="117"/>
    </row>
    <row r="12981" spans="4:4">
      <c r="D12981" s="117"/>
    </row>
    <row r="12982" spans="4:4">
      <c r="D12982" s="117"/>
    </row>
    <row r="12983" spans="4:4">
      <c r="D12983" s="117"/>
    </row>
    <row r="12984" spans="4:4">
      <c r="D12984" s="117"/>
    </row>
    <row r="12985" spans="4:4">
      <c r="D12985" s="117"/>
    </row>
    <row r="12986" spans="4:4">
      <c r="D12986" s="117"/>
    </row>
    <row r="12987" spans="4:4">
      <c r="D12987" s="117"/>
    </row>
    <row r="12988" spans="4:4">
      <c r="D12988" s="117"/>
    </row>
    <row r="12989" spans="4:4">
      <c r="D12989" s="117"/>
    </row>
    <row r="12990" spans="4:4">
      <c r="D12990" s="117"/>
    </row>
    <row r="12991" spans="4:4">
      <c r="D12991" s="117"/>
    </row>
    <row r="12992" spans="4:4">
      <c r="D12992" s="117"/>
    </row>
    <row r="12993" spans="4:4">
      <c r="D12993" s="117"/>
    </row>
    <row r="12994" spans="4:4">
      <c r="D12994" s="117"/>
    </row>
    <row r="12995" spans="4:4">
      <c r="D12995" s="117"/>
    </row>
    <row r="12996" spans="4:4">
      <c r="D12996" s="117"/>
    </row>
    <row r="12997" spans="4:4">
      <c r="D12997" s="117"/>
    </row>
    <row r="12998" spans="4:4">
      <c r="D12998" s="117"/>
    </row>
    <row r="12999" spans="4:4">
      <c r="D12999" s="117"/>
    </row>
    <row r="13000" spans="4:4">
      <c r="D13000" s="117"/>
    </row>
    <row r="13001" spans="4:4">
      <c r="D13001" s="117"/>
    </row>
    <row r="13002" spans="4:4">
      <c r="D13002" s="117"/>
    </row>
    <row r="13003" spans="4:4">
      <c r="D13003" s="117"/>
    </row>
    <row r="13004" spans="4:4">
      <c r="D13004" s="117"/>
    </row>
    <row r="13005" spans="4:4">
      <c r="D13005" s="117"/>
    </row>
    <row r="13006" spans="4:4">
      <c r="D13006" s="117"/>
    </row>
    <row r="13007" spans="4:4">
      <c r="D13007" s="117"/>
    </row>
    <row r="13008" spans="4:4">
      <c r="D13008" s="117"/>
    </row>
    <row r="13009" spans="4:4">
      <c r="D13009" s="117"/>
    </row>
    <row r="13010" spans="4:4">
      <c r="D13010" s="117"/>
    </row>
    <row r="13011" spans="4:4">
      <c r="D13011" s="117"/>
    </row>
    <row r="13012" spans="4:4">
      <c r="D13012" s="117"/>
    </row>
    <row r="13013" spans="4:4">
      <c r="D13013" s="117"/>
    </row>
    <row r="13014" spans="4:4">
      <c r="D13014" s="117"/>
    </row>
    <row r="13015" spans="4:4">
      <c r="D13015" s="117"/>
    </row>
    <row r="13016" spans="4:4">
      <c r="D13016" s="117"/>
    </row>
    <row r="13017" spans="4:4">
      <c r="D13017" s="117"/>
    </row>
    <row r="13018" spans="4:4">
      <c r="D13018" s="117"/>
    </row>
    <row r="13019" spans="4:4">
      <c r="D13019" s="117"/>
    </row>
    <row r="13020" spans="4:4">
      <c r="D13020" s="117"/>
    </row>
    <row r="13021" spans="4:4">
      <c r="D13021" s="117"/>
    </row>
    <row r="13022" spans="4:4">
      <c r="D13022" s="117"/>
    </row>
    <row r="13023" spans="4:4">
      <c r="D13023" s="117"/>
    </row>
    <row r="13024" spans="4:4">
      <c r="D13024" s="117"/>
    </row>
    <row r="13025" spans="4:4">
      <c r="D13025" s="117"/>
    </row>
    <row r="13026" spans="4:4">
      <c r="D13026" s="117"/>
    </row>
    <row r="13027" spans="4:4">
      <c r="D13027" s="117"/>
    </row>
    <row r="13028" spans="4:4">
      <c r="D13028" s="117"/>
    </row>
    <row r="13029" spans="4:4">
      <c r="D13029" s="117"/>
    </row>
    <row r="13030" spans="4:4">
      <c r="D13030" s="117"/>
    </row>
    <row r="13031" spans="4:4">
      <c r="D13031" s="117"/>
    </row>
    <row r="13032" spans="4:4">
      <c r="D13032" s="117"/>
    </row>
    <row r="13033" spans="4:4">
      <c r="D13033" s="117"/>
    </row>
    <row r="13034" spans="4:4">
      <c r="D13034" s="117"/>
    </row>
    <row r="13035" spans="4:4">
      <c r="D13035" s="117"/>
    </row>
    <row r="13036" spans="4:4">
      <c r="D13036" s="117"/>
    </row>
    <row r="13037" spans="4:4">
      <c r="D13037" s="117"/>
    </row>
    <row r="13038" spans="4:4">
      <c r="D13038" s="117"/>
    </row>
    <row r="13039" spans="4:4">
      <c r="D13039" s="117"/>
    </row>
    <row r="13040" spans="4:4">
      <c r="D13040" s="117"/>
    </row>
    <row r="13041" spans="4:4">
      <c r="D13041" s="117"/>
    </row>
    <row r="13042" spans="4:4">
      <c r="D13042" s="117"/>
    </row>
    <row r="13043" spans="4:4">
      <c r="D13043" s="117"/>
    </row>
    <row r="13044" spans="4:4">
      <c r="D13044" s="117"/>
    </row>
    <row r="13045" spans="4:4">
      <c r="D13045" s="117"/>
    </row>
    <row r="13046" spans="4:4">
      <c r="D13046" s="117"/>
    </row>
    <row r="13047" spans="4:4">
      <c r="D13047" s="117"/>
    </row>
    <row r="13048" spans="4:4">
      <c r="D13048" s="117"/>
    </row>
    <row r="13049" spans="4:4">
      <c r="D13049" s="117"/>
    </row>
    <row r="13050" spans="4:4">
      <c r="D13050" s="117"/>
    </row>
    <row r="13051" spans="4:4">
      <c r="D13051" s="117"/>
    </row>
    <row r="13052" spans="4:4">
      <c r="D13052" s="117"/>
    </row>
    <row r="13053" spans="4:4">
      <c r="D13053" s="117"/>
    </row>
    <row r="13054" spans="4:4">
      <c r="D13054" s="117"/>
    </row>
    <row r="13055" spans="4:4">
      <c r="D13055" s="117"/>
    </row>
    <row r="13056" spans="4:4">
      <c r="D13056" s="117"/>
    </row>
    <row r="13057" spans="4:4">
      <c r="D13057" s="117"/>
    </row>
    <row r="13058" spans="4:4">
      <c r="D13058" s="117"/>
    </row>
    <row r="13059" spans="4:4">
      <c r="D13059" s="117"/>
    </row>
    <row r="13060" spans="4:4">
      <c r="D13060" s="117"/>
    </row>
    <row r="13061" spans="4:4">
      <c r="D13061" s="117"/>
    </row>
    <row r="13062" spans="4:4">
      <c r="D13062" s="117"/>
    </row>
    <row r="13063" spans="4:4">
      <c r="D13063" s="117"/>
    </row>
    <row r="13064" spans="4:4">
      <c r="D13064" s="117"/>
    </row>
    <row r="13065" spans="4:4">
      <c r="D13065" s="117"/>
    </row>
    <row r="13066" spans="4:4">
      <c r="D13066" s="117"/>
    </row>
    <row r="13067" spans="4:4">
      <c r="D13067" s="117"/>
    </row>
    <row r="13068" spans="4:4">
      <c r="D13068" s="117"/>
    </row>
    <row r="13069" spans="4:4">
      <c r="D13069" s="117"/>
    </row>
    <row r="13070" spans="4:4">
      <c r="D13070" s="117"/>
    </row>
    <row r="13071" spans="4:4">
      <c r="D13071" s="117"/>
    </row>
    <row r="13072" spans="4:4">
      <c r="D13072" s="117"/>
    </row>
    <row r="13073" spans="4:4">
      <c r="D13073" s="117"/>
    </row>
    <row r="13074" spans="4:4">
      <c r="D13074" s="117"/>
    </row>
    <row r="13075" spans="4:4">
      <c r="D13075" s="117"/>
    </row>
    <row r="13076" spans="4:4">
      <c r="D13076" s="117"/>
    </row>
    <row r="13077" spans="4:4">
      <c r="D13077" s="117"/>
    </row>
    <row r="13078" spans="4:4">
      <c r="D13078" s="117"/>
    </row>
    <row r="13079" spans="4:4">
      <c r="D13079" s="117"/>
    </row>
    <row r="13080" spans="4:4">
      <c r="D13080" s="117"/>
    </row>
    <row r="13081" spans="4:4">
      <c r="D13081" s="117"/>
    </row>
    <row r="13082" spans="4:4">
      <c r="D13082" s="117"/>
    </row>
    <row r="13083" spans="4:4">
      <c r="D13083" s="117"/>
    </row>
    <row r="13084" spans="4:4">
      <c r="D13084" s="117"/>
    </row>
    <row r="13085" spans="4:4">
      <c r="D13085" s="117"/>
    </row>
    <row r="13086" spans="4:4">
      <c r="D13086" s="117"/>
    </row>
    <row r="13087" spans="4:4">
      <c r="D13087" s="117"/>
    </row>
    <row r="13088" spans="4:4">
      <c r="D13088" s="117"/>
    </row>
    <row r="13089" spans="4:4">
      <c r="D13089" s="117"/>
    </row>
    <row r="13090" spans="4:4">
      <c r="D13090" s="117"/>
    </row>
    <row r="13091" spans="4:4">
      <c r="D13091" s="117"/>
    </row>
    <row r="13092" spans="4:4">
      <c r="D13092" s="117"/>
    </row>
    <row r="13093" spans="4:4">
      <c r="D13093" s="117"/>
    </row>
    <row r="13094" spans="4:4">
      <c r="D13094" s="117"/>
    </row>
    <row r="13095" spans="4:4">
      <c r="D13095" s="117"/>
    </row>
    <row r="13096" spans="4:4">
      <c r="D13096" s="117"/>
    </row>
    <row r="13097" spans="4:4">
      <c r="D13097" s="117"/>
    </row>
    <row r="13098" spans="4:4">
      <c r="D13098" s="117"/>
    </row>
    <row r="13099" spans="4:4">
      <c r="D13099" s="117"/>
    </row>
    <row r="13100" spans="4:4">
      <c r="D13100" s="117"/>
    </row>
    <row r="13101" spans="4:4">
      <c r="D13101" s="117"/>
    </row>
    <row r="13102" spans="4:4">
      <c r="D13102" s="117"/>
    </row>
    <row r="13103" spans="4:4">
      <c r="D13103" s="117"/>
    </row>
    <row r="13104" spans="4:4">
      <c r="D13104" s="117"/>
    </row>
    <row r="13105" spans="4:4">
      <c r="D13105" s="117"/>
    </row>
    <row r="13106" spans="4:4">
      <c r="D13106" s="117"/>
    </row>
    <row r="13107" spans="4:4">
      <c r="D13107" s="117"/>
    </row>
    <row r="13108" spans="4:4">
      <c r="D13108" s="117"/>
    </row>
    <row r="13109" spans="4:4">
      <c r="D13109" s="117"/>
    </row>
    <row r="13110" spans="4:4">
      <c r="D13110" s="117"/>
    </row>
    <row r="13111" spans="4:4">
      <c r="D13111" s="117"/>
    </row>
    <row r="13112" spans="4:4">
      <c r="D13112" s="117"/>
    </row>
    <row r="13113" spans="4:4">
      <c r="D13113" s="117"/>
    </row>
    <row r="13114" spans="4:4">
      <c r="D13114" s="117"/>
    </row>
    <row r="13115" spans="4:4">
      <c r="D13115" s="117"/>
    </row>
    <row r="13116" spans="4:4">
      <c r="D13116" s="117"/>
    </row>
    <row r="13117" spans="4:4">
      <c r="D13117" s="117"/>
    </row>
    <row r="13118" spans="4:4">
      <c r="D13118" s="117"/>
    </row>
    <row r="13119" spans="4:4">
      <c r="D13119" s="117"/>
    </row>
    <row r="13120" spans="4:4">
      <c r="D13120" s="117"/>
    </row>
    <row r="13121" spans="4:4">
      <c r="D13121" s="117"/>
    </row>
    <row r="13122" spans="4:4">
      <c r="D13122" s="117"/>
    </row>
    <row r="13123" spans="4:4">
      <c r="D13123" s="117"/>
    </row>
    <row r="13124" spans="4:4">
      <c r="D13124" s="117"/>
    </row>
    <row r="13125" spans="4:4">
      <c r="D13125" s="117"/>
    </row>
    <row r="13126" spans="4:4">
      <c r="D13126" s="117"/>
    </row>
    <row r="13127" spans="4:4">
      <c r="D13127" s="117"/>
    </row>
    <row r="13128" spans="4:4">
      <c r="D13128" s="117"/>
    </row>
    <row r="13129" spans="4:4">
      <c r="D13129" s="117"/>
    </row>
    <row r="13130" spans="4:4">
      <c r="D13130" s="117"/>
    </row>
    <row r="13131" spans="4:4">
      <c r="D13131" s="117"/>
    </row>
    <row r="13132" spans="4:4">
      <c r="D13132" s="117"/>
    </row>
    <row r="13133" spans="4:4">
      <c r="D13133" s="117"/>
    </row>
    <row r="13134" spans="4:4">
      <c r="D13134" s="117"/>
    </row>
    <row r="13135" spans="4:4">
      <c r="D13135" s="117"/>
    </row>
    <row r="13136" spans="4:4">
      <c r="D13136" s="117"/>
    </row>
    <row r="13137" spans="4:4">
      <c r="D13137" s="117"/>
    </row>
    <row r="13138" spans="4:4">
      <c r="D13138" s="117"/>
    </row>
    <row r="13139" spans="4:4">
      <c r="D13139" s="117"/>
    </row>
    <row r="13140" spans="4:4">
      <c r="D13140" s="117"/>
    </row>
    <row r="13141" spans="4:4">
      <c r="D13141" s="117"/>
    </row>
    <row r="13142" spans="4:4">
      <c r="D13142" s="117"/>
    </row>
    <row r="13143" spans="4:4">
      <c r="D13143" s="117"/>
    </row>
    <row r="13144" spans="4:4">
      <c r="D13144" s="117"/>
    </row>
    <row r="13145" spans="4:4">
      <c r="D13145" s="117"/>
    </row>
    <row r="13146" spans="4:4">
      <c r="D13146" s="117"/>
    </row>
    <row r="13147" spans="4:4">
      <c r="D13147" s="117"/>
    </row>
    <row r="13148" spans="4:4">
      <c r="D13148" s="117"/>
    </row>
    <row r="13149" spans="4:4">
      <c r="D13149" s="117"/>
    </row>
    <row r="13150" spans="4:4">
      <c r="D13150" s="117"/>
    </row>
    <row r="13151" spans="4:4">
      <c r="D13151" s="117"/>
    </row>
    <row r="13152" spans="4:4">
      <c r="D13152" s="117"/>
    </row>
    <row r="13153" spans="4:4">
      <c r="D13153" s="117"/>
    </row>
    <row r="13154" spans="4:4">
      <c r="D13154" s="117"/>
    </row>
    <row r="13155" spans="4:4">
      <c r="D13155" s="117"/>
    </row>
    <row r="13156" spans="4:4">
      <c r="D13156" s="117"/>
    </row>
    <row r="13157" spans="4:4">
      <c r="D13157" s="117"/>
    </row>
    <row r="13158" spans="4:4">
      <c r="D13158" s="117"/>
    </row>
    <row r="13159" spans="4:4">
      <c r="D13159" s="117"/>
    </row>
    <row r="13160" spans="4:4">
      <c r="D13160" s="117"/>
    </row>
    <row r="13161" spans="4:4">
      <c r="D13161" s="117"/>
    </row>
    <row r="13162" spans="4:4">
      <c r="D13162" s="117"/>
    </row>
    <row r="13163" spans="4:4">
      <c r="D13163" s="117"/>
    </row>
    <row r="13164" spans="4:4">
      <c r="D13164" s="117"/>
    </row>
    <row r="13165" spans="4:4">
      <c r="D13165" s="117"/>
    </row>
    <row r="13166" spans="4:4">
      <c r="D13166" s="117"/>
    </row>
    <row r="13167" spans="4:4">
      <c r="D13167" s="117"/>
    </row>
    <row r="13168" spans="4:4">
      <c r="D13168" s="117"/>
    </row>
    <row r="13169" spans="4:4">
      <c r="D13169" s="117"/>
    </row>
    <row r="13170" spans="4:4">
      <c r="D13170" s="117"/>
    </row>
    <row r="13171" spans="4:4">
      <c r="D13171" s="117"/>
    </row>
    <row r="13172" spans="4:4">
      <c r="D13172" s="117"/>
    </row>
    <row r="13173" spans="4:4">
      <c r="D13173" s="117"/>
    </row>
    <row r="13174" spans="4:4">
      <c r="D13174" s="117"/>
    </row>
    <row r="13175" spans="4:4">
      <c r="D13175" s="117"/>
    </row>
    <row r="13176" spans="4:4">
      <c r="D13176" s="117"/>
    </row>
    <row r="13177" spans="4:4">
      <c r="D13177" s="117"/>
    </row>
    <row r="13178" spans="4:4">
      <c r="D13178" s="117"/>
    </row>
    <row r="13179" spans="4:4">
      <c r="D13179" s="117"/>
    </row>
    <row r="13180" spans="4:4">
      <c r="D13180" s="117"/>
    </row>
    <row r="13181" spans="4:4">
      <c r="D13181" s="117"/>
    </row>
    <row r="13182" spans="4:4">
      <c r="D13182" s="117"/>
    </row>
    <row r="13183" spans="4:4">
      <c r="D13183" s="117"/>
    </row>
    <row r="13184" spans="4:4">
      <c r="D13184" s="117"/>
    </row>
    <row r="13185" spans="4:4">
      <c r="D13185" s="117"/>
    </row>
    <row r="13186" spans="4:4">
      <c r="D13186" s="117"/>
    </row>
    <row r="13187" spans="4:4">
      <c r="D13187" s="117"/>
    </row>
    <row r="13188" spans="4:4">
      <c r="D13188" s="117"/>
    </row>
    <row r="13189" spans="4:4">
      <c r="D13189" s="117"/>
    </row>
    <row r="13190" spans="4:4">
      <c r="D13190" s="117"/>
    </row>
    <row r="13191" spans="4:4">
      <c r="D13191" s="117"/>
    </row>
    <row r="13192" spans="4:4">
      <c r="D13192" s="117"/>
    </row>
    <row r="13193" spans="4:4">
      <c r="D13193" s="117"/>
    </row>
    <row r="13194" spans="4:4">
      <c r="D13194" s="117"/>
    </row>
    <row r="13195" spans="4:4">
      <c r="D13195" s="117"/>
    </row>
    <row r="13196" spans="4:4">
      <c r="D13196" s="117"/>
    </row>
    <row r="13197" spans="4:4">
      <c r="D13197" s="117"/>
    </row>
    <row r="13198" spans="4:4">
      <c r="D13198" s="117"/>
    </row>
    <row r="13199" spans="4:4">
      <c r="D13199" s="117"/>
    </row>
    <row r="13200" spans="4:4">
      <c r="D13200" s="117"/>
    </row>
    <row r="13201" spans="4:4">
      <c r="D13201" s="117"/>
    </row>
    <row r="13202" spans="4:4">
      <c r="D13202" s="117"/>
    </row>
    <row r="13203" spans="4:4">
      <c r="D13203" s="117"/>
    </row>
    <row r="13204" spans="4:4">
      <c r="D13204" s="117"/>
    </row>
    <row r="13205" spans="4:4">
      <c r="D13205" s="117"/>
    </row>
    <row r="13206" spans="4:4">
      <c r="D13206" s="117"/>
    </row>
    <row r="13207" spans="4:4">
      <c r="D13207" s="117"/>
    </row>
    <row r="13208" spans="4:4">
      <c r="D13208" s="117"/>
    </row>
    <row r="13209" spans="4:4">
      <c r="D13209" s="117"/>
    </row>
    <row r="13210" spans="4:4">
      <c r="D13210" s="117"/>
    </row>
    <row r="13211" spans="4:4">
      <c r="D13211" s="117"/>
    </row>
    <row r="13212" spans="4:4">
      <c r="D13212" s="117"/>
    </row>
    <row r="13213" spans="4:4">
      <c r="D13213" s="117"/>
    </row>
    <row r="13214" spans="4:4">
      <c r="D13214" s="117"/>
    </row>
    <row r="13215" spans="4:4">
      <c r="D13215" s="117"/>
    </row>
    <row r="13216" spans="4:4">
      <c r="D13216" s="117"/>
    </row>
    <row r="13217" spans="4:4">
      <c r="D13217" s="117"/>
    </row>
    <row r="13218" spans="4:4">
      <c r="D13218" s="117"/>
    </row>
    <row r="13219" spans="4:4">
      <c r="D13219" s="117"/>
    </row>
    <row r="13220" spans="4:4">
      <c r="D13220" s="117"/>
    </row>
    <row r="13221" spans="4:4">
      <c r="D13221" s="117"/>
    </row>
    <row r="13222" spans="4:4">
      <c r="D13222" s="117"/>
    </row>
    <row r="13223" spans="4:4">
      <c r="D13223" s="117"/>
    </row>
    <row r="13224" spans="4:4">
      <c r="D13224" s="117"/>
    </row>
    <row r="13225" spans="4:4">
      <c r="D13225" s="117"/>
    </row>
    <row r="13226" spans="4:4">
      <c r="D13226" s="117"/>
    </row>
    <row r="13227" spans="4:4">
      <c r="D13227" s="117"/>
    </row>
    <row r="13228" spans="4:4">
      <c r="D13228" s="117"/>
    </row>
    <row r="13229" spans="4:4">
      <c r="D13229" s="117"/>
    </row>
    <row r="13230" spans="4:4">
      <c r="D13230" s="117"/>
    </row>
    <row r="13231" spans="4:4">
      <c r="D13231" s="117"/>
    </row>
    <row r="13232" spans="4:4">
      <c r="D13232" s="117"/>
    </row>
    <row r="13233" spans="4:4">
      <c r="D13233" s="117"/>
    </row>
    <row r="13234" spans="4:4">
      <c r="D13234" s="117"/>
    </row>
    <row r="13235" spans="4:4">
      <c r="D13235" s="117"/>
    </row>
    <row r="13236" spans="4:4">
      <c r="D13236" s="117"/>
    </row>
    <row r="13237" spans="4:4">
      <c r="D13237" s="117"/>
    </row>
    <row r="13238" spans="4:4">
      <c r="D13238" s="117"/>
    </row>
    <row r="13239" spans="4:4">
      <c r="D13239" s="117"/>
    </row>
    <row r="13240" spans="4:4">
      <c r="D13240" s="117"/>
    </row>
    <row r="13241" spans="4:4">
      <c r="D13241" s="117"/>
    </row>
    <row r="13242" spans="4:4">
      <c r="D13242" s="117"/>
    </row>
    <row r="13243" spans="4:4">
      <c r="D13243" s="117"/>
    </row>
    <row r="13244" spans="4:4">
      <c r="D13244" s="117"/>
    </row>
    <row r="13245" spans="4:4">
      <c r="D13245" s="117"/>
    </row>
    <row r="13246" spans="4:4">
      <c r="D13246" s="117"/>
    </row>
    <row r="13247" spans="4:4">
      <c r="D13247" s="117"/>
    </row>
    <row r="13248" spans="4:4">
      <c r="D13248" s="117"/>
    </row>
    <row r="13249" spans="4:4">
      <c r="D13249" s="117"/>
    </row>
    <row r="13250" spans="4:4">
      <c r="D13250" s="117"/>
    </row>
    <row r="13251" spans="4:4">
      <c r="D13251" s="117"/>
    </row>
    <row r="13252" spans="4:4">
      <c r="D13252" s="117"/>
    </row>
    <row r="13253" spans="4:4">
      <c r="D13253" s="117"/>
    </row>
    <row r="13254" spans="4:4">
      <c r="D13254" s="117"/>
    </row>
    <row r="13255" spans="4:4">
      <c r="D13255" s="117"/>
    </row>
    <row r="13256" spans="4:4">
      <c r="D13256" s="117"/>
    </row>
    <row r="13257" spans="4:4">
      <c r="D13257" s="117"/>
    </row>
    <row r="13258" spans="4:4">
      <c r="D13258" s="117"/>
    </row>
    <row r="13259" spans="4:4">
      <c r="D13259" s="117"/>
    </row>
    <row r="13260" spans="4:4">
      <c r="D13260" s="117"/>
    </row>
    <row r="13261" spans="4:4">
      <c r="D13261" s="117"/>
    </row>
    <row r="13262" spans="4:4">
      <c r="D13262" s="117"/>
    </row>
    <row r="13263" spans="4:4">
      <c r="D13263" s="117"/>
    </row>
    <row r="13264" spans="4:4">
      <c r="D13264" s="117"/>
    </row>
    <row r="13265" spans="4:4">
      <c r="D13265" s="117"/>
    </row>
    <row r="13266" spans="4:4">
      <c r="D13266" s="117"/>
    </row>
    <row r="13267" spans="4:4">
      <c r="D13267" s="117"/>
    </row>
    <row r="13268" spans="4:4">
      <c r="D13268" s="117"/>
    </row>
    <row r="13269" spans="4:4">
      <c r="D13269" s="117"/>
    </row>
    <row r="13270" spans="4:4">
      <c r="D13270" s="117"/>
    </row>
    <row r="13271" spans="4:4">
      <c r="D13271" s="117"/>
    </row>
    <row r="13272" spans="4:4">
      <c r="D13272" s="117"/>
    </row>
    <row r="13273" spans="4:4">
      <c r="D13273" s="117"/>
    </row>
    <row r="13274" spans="4:4">
      <c r="D13274" s="117"/>
    </row>
    <row r="13275" spans="4:4">
      <c r="D13275" s="117"/>
    </row>
    <row r="13276" spans="4:4">
      <c r="D13276" s="117"/>
    </row>
    <row r="13277" spans="4:4">
      <c r="D13277" s="117"/>
    </row>
    <row r="13278" spans="4:4">
      <c r="D13278" s="117"/>
    </row>
    <row r="13279" spans="4:4">
      <c r="D13279" s="117"/>
    </row>
    <row r="13280" spans="4:4">
      <c r="D13280" s="117"/>
    </row>
    <row r="13281" spans="4:4">
      <c r="D13281" s="117"/>
    </row>
    <row r="13282" spans="4:4">
      <c r="D13282" s="117"/>
    </row>
    <row r="13283" spans="4:4">
      <c r="D13283" s="117"/>
    </row>
    <row r="13284" spans="4:4">
      <c r="D13284" s="117"/>
    </row>
    <row r="13285" spans="4:4">
      <c r="D13285" s="117"/>
    </row>
    <row r="13286" spans="4:4">
      <c r="D13286" s="117"/>
    </row>
    <row r="13287" spans="4:4">
      <c r="D13287" s="117"/>
    </row>
    <row r="13288" spans="4:4">
      <c r="D13288" s="117"/>
    </row>
    <row r="13289" spans="4:4">
      <c r="D13289" s="117"/>
    </row>
    <row r="13290" spans="4:4">
      <c r="D13290" s="117"/>
    </row>
    <row r="13291" spans="4:4">
      <c r="D13291" s="117"/>
    </row>
    <row r="13292" spans="4:4">
      <c r="D13292" s="117"/>
    </row>
    <row r="13293" spans="4:4">
      <c r="D13293" s="117"/>
    </row>
    <row r="13294" spans="4:4">
      <c r="D13294" s="117"/>
    </row>
    <row r="13295" spans="4:4">
      <c r="D13295" s="117"/>
    </row>
    <row r="13296" spans="4:4">
      <c r="D13296" s="117"/>
    </row>
    <row r="13297" spans="4:4">
      <c r="D13297" s="117"/>
    </row>
    <row r="13298" spans="4:4">
      <c r="D13298" s="117"/>
    </row>
    <row r="13299" spans="4:4">
      <c r="D13299" s="117"/>
    </row>
    <row r="13300" spans="4:4">
      <c r="D13300" s="117"/>
    </row>
    <row r="13301" spans="4:4">
      <c r="D13301" s="117"/>
    </row>
    <row r="13302" spans="4:4">
      <c r="D13302" s="117"/>
    </row>
    <row r="13303" spans="4:4">
      <c r="D13303" s="117"/>
    </row>
    <row r="13304" spans="4:4">
      <c r="D13304" s="117"/>
    </row>
    <row r="13305" spans="4:4">
      <c r="D13305" s="117"/>
    </row>
    <row r="13306" spans="4:4">
      <c r="D13306" s="117"/>
    </row>
    <row r="13307" spans="4:4">
      <c r="D13307" s="117"/>
    </row>
    <row r="13308" spans="4:4">
      <c r="D13308" s="117"/>
    </row>
    <row r="13309" spans="4:4">
      <c r="D13309" s="117"/>
    </row>
    <row r="13310" spans="4:4">
      <c r="D13310" s="117"/>
    </row>
    <row r="13311" spans="4:4">
      <c r="D13311" s="117"/>
    </row>
    <row r="13312" spans="4:4">
      <c r="D13312" s="117"/>
    </row>
    <row r="13313" spans="4:4">
      <c r="D13313" s="117"/>
    </row>
    <row r="13314" spans="4:4">
      <c r="D13314" s="117"/>
    </row>
    <row r="13315" spans="4:4">
      <c r="D13315" s="117"/>
    </row>
    <row r="13316" spans="4:4">
      <c r="D13316" s="117"/>
    </row>
    <row r="13317" spans="4:4">
      <c r="D13317" s="117"/>
    </row>
    <row r="13318" spans="4:4">
      <c r="D13318" s="117"/>
    </row>
    <row r="13319" spans="4:4">
      <c r="D13319" s="117"/>
    </row>
    <row r="13320" spans="4:4">
      <c r="D13320" s="117"/>
    </row>
    <row r="13321" spans="4:4">
      <c r="D13321" s="117"/>
    </row>
    <row r="13322" spans="4:4">
      <c r="D13322" s="117"/>
    </row>
    <row r="13323" spans="4:4">
      <c r="D13323" s="117"/>
    </row>
    <row r="13324" spans="4:4">
      <c r="D13324" s="117"/>
    </row>
    <row r="13325" spans="4:4">
      <c r="D13325" s="117"/>
    </row>
    <row r="13326" spans="4:4">
      <c r="D13326" s="117"/>
    </row>
    <row r="13327" spans="4:4">
      <c r="D13327" s="117"/>
    </row>
    <row r="13328" spans="4:4">
      <c r="D13328" s="117"/>
    </row>
    <row r="13329" spans="4:4">
      <c r="D13329" s="117"/>
    </row>
    <row r="13330" spans="4:4">
      <c r="D13330" s="117"/>
    </row>
    <row r="13331" spans="4:4">
      <c r="D13331" s="117"/>
    </row>
    <row r="13332" spans="4:4">
      <c r="D13332" s="117"/>
    </row>
    <row r="13333" spans="4:4">
      <c r="D13333" s="117"/>
    </row>
    <row r="13334" spans="4:4">
      <c r="D13334" s="117"/>
    </row>
    <row r="13335" spans="4:4">
      <c r="D13335" s="117"/>
    </row>
    <row r="13336" spans="4:4">
      <c r="D13336" s="117"/>
    </row>
    <row r="13337" spans="4:4">
      <c r="D13337" s="117"/>
    </row>
    <row r="13338" spans="4:4">
      <c r="D13338" s="117"/>
    </row>
    <row r="13339" spans="4:4">
      <c r="D13339" s="117"/>
    </row>
    <row r="13340" spans="4:4">
      <c r="D13340" s="117"/>
    </row>
    <row r="13341" spans="4:4">
      <c r="D13341" s="117"/>
    </row>
    <row r="13342" spans="4:4">
      <c r="D13342" s="117"/>
    </row>
    <row r="13343" spans="4:4">
      <c r="D13343" s="117"/>
    </row>
    <row r="13344" spans="4:4">
      <c r="D13344" s="117"/>
    </row>
    <row r="13345" spans="4:4">
      <c r="D13345" s="117"/>
    </row>
    <row r="13346" spans="4:4">
      <c r="D13346" s="117"/>
    </row>
    <row r="13347" spans="4:4">
      <c r="D13347" s="117"/>
    </row>
    <row r="13348" spans="4:4">
      <c r="D13348" s="117"/>
    </row>
    <row r="13349" spans="4:4">
      <c r="D13349" s="117"/>
    </row>
    <row r="13350" spans="4:4">
      <c r="D13350" s="117"/>
    </row>
    <row r="13351" spans="4:4">
      <c r="D13351" s="117"/>
    </row>
    <row r="13352" spans="4:4">
      <c r="D13352" s="117"/>
    </row>
    <row r="13353" spans="4:4">
      <c r="D13353" s="117"/>
    </row>
    <row r="13354" spans="4:4">
      <c r="D13354" s="117"/>
    </row>
    <row r="13355" spans="4:4">
      <c r="D13355" s="117"/>
    </row>
    <row r="13356" spans="4:4">
      <c r="D13356" s="117"/>
    </row>
    <row r="13357" spans="4:4">
      <c r="D13357" s="117"/>
    </row>
    <row r="13358" spans="4:4">
      <c r="D13358" s="117"/>
    </row>
    <row r="13359" spans="4:4">
      <c r="D13359" s="117"/>
    </row>
    <row r="13360" spans="4:4">
      <c r="D13360" s="117"/>
    </row>
    <row r="13361" spans="4:4">
      <c r="D13361" s="117"/>
    </row>
    <row r="13362" spans="4:4">
      <c r="D13362" s="117"/>
    </row>
    <row r="13363" spans="4:4">
      <c r="D13363" s="117"/>
    </row>
    <row r="13364" spans="4:4">
      <c r="D13364" s="117"/>
    </row>
    <row r="13365" spans="4:4">
      <c r="D13365" s="117"/>
    </row>
    <row r="13366" spans="4:4">
      <c r="D13366" s="117"/>
    </row>
    <row r="13367" spans="4:4">
      <c r="D13367" s="117"/>
    </row>
    <row r="13368" spans="4:4">
      <c r="D13368" s="117"/>
    </row>
    <row r="13369" spans="4:4">
      <c r="D13369" s="117"/>
    </row>
    <row r="13370" spans="4:4">
      <c r="D13370" s="117"/>
    </row>
    <row r="13371" spans="4:4">
      <c r="D13371" s="117"/>
    </row>
    <row r="13372" spans="4:4">
      <c r="D13372" s="117"/>
    </row>
    <row r="13373" spans="4:4">
      <c r="D13373" s="117"/>
    </row>
    <row r="13374" spans="4:4">
      <c r="D13374" s="117"/>
    </row>
    <row r="13375" spans="4:4">
      <c r="D13375" s="117"/>
    </row>
    <row r="13376" spans="4:4">
      <c r="D13376" s="117"/>
    </row>
    <row r="13377" spans="4:4">
      <c r="D13377" s="117"/>
    </row>
    <row r="13378" spans="4:4">
      <c r="D13378" s="117"/>
    </row>
    <row r="13379" spans="4:4">
      <c r="D13379" s="117"/>
    </row>
    <row r="13380" spans="4:4">
      <c r="D13380" s="117"/>
    </row>
    <row r="13381" spans="4:4">
      <c r="D13381" s="117"/>
    </row>
    <row r="13382" spans="4:4">
      <c r="D13382" s="117"/>
    </row>
    <row r="13383" spans="4:4">
      <c r="D13383" s="117"/>
    </row>
    <row r="13384" spans="4:4">
      <c r="D13384" s="117"/>
    </row>
    <row r="13385" spans="4:4">
      <c r="D13385" s="117"/>
    </row>
    <row r="13386" spans="4:4">
      <c r="D13386" s="117"/>
    </row>
    <row r="13387" spans="4:4">
      <c r="D13387" s="117"/>
    </row>
    <row r="13388" spans="4:4">
      <c r="D13388" s="117"/>
    </row>
    <row r="13389" spans="4:4">
      <c r="D13389" s="117"/>
    </row>
    <row r="13390" spans="4:4">
      <c r="D13390" s="117"/>
    </row>
    <row r="13391" spans="4:4">
      <c r="D13391" s="117"/>
    </row>
    <row r="13392" spans="4:4">
      <c r="D13392" s="117"/>
    </row>
    <row r="13393" spans="4:4">
      <c r="D13393" s="117"/>
    </row>
    <row r="13394" spans="4:4">
      <c r="D13394" s="117"/>
    </row>
    <row r="13395" spans="4:4">
      <c r="D13395" s="117"/>
    </row>
    <row r="13396" spans="4:4">
      <c r="D13396" s="117"/>
    </row>
    <row r="13397" spans="4:4">
      <c r="D13397" s="117"/>
    </row>
    <row r="13398" spans="4:4">
      <c r="D13398" s="117"/>
    </row>
    <row r="13399" spans="4:4">
      <c r="D13399" s="117"/>
    </row>
    <row r="13400" spans="4:4">
      <c r="D13400" s="117"/>
    </row>
    <row r="13401" spans="4:4">
      <c r="D13401" s="117"/>
    </row>
    <row r="13402" spans="4:4">
      <c r="D13402" s="117"/>
    </row>
    <row r="13403" spans="4:4">
      <c r="D13403" s="117"/>
    </row>
    <row r="13404" spans="4:4">
      <c r="D13404" s="117"/>
    </row>
    <row r="13405" spans="4:4">
      <c r="D13405" s="117"/>
    </row>
    <row r="13406" spans="4:4">
      <c r="D13406" s="117"/>
    </row>
    <row r="13407" spans="4:4">
      <c r="D13407" s="117"/>
    </row>
    <row r="13408" spans="4:4">
      <c r="D13408" s="117"/>
    </row>
    <row r="13409" spans="4:4">
      <c r="D13409" s="117"/>
    </row>
    <row r="13410" spans="4:4">
      <c r="D13410" s="117"/>
    </row>
    <row r="13411" spans="4:4">
      <c r="D13411" s="117"/>
    </row>
    <row r="13412" spans="4:4">
      <c r="D13412" s="117"/>
    </row>
    <row r="13413" spans="4:4">
      <c r="D13413" s="117"/>
    </row>
    <row r="13414" spans="4:4">
      <c r="D13414" s="117"/>
    </row>
    <row r="13415" spans="4:4">
      <c r="D13415" s="117"/>
    </row>
    <row r="13416" spans="4:4">
      <c r="D13416" s="117"/>
    </row>
    <row r="13417" spans="4:4">
      <c r="D13417" s="117"/>
    </row>
    <row r="13418" spans="4:4">
      <c r="D13418" s="117"/>
    </row>
    <row r="13419" spans="4:4">
      <c r="D13419" s="117"/>
    </row>
    <row r="13420" spans="4:4">
      <c r="D13420" s="117"/>
    </row>
    <row r="13421" spans="4:4">
      <c r="D13421" s="117"/>
    </row>
    <row r="13422" spans="4:4">
      <c r="D13422" s="117"/>
    </row>
    <row r="13423" spans="4:4">
      <c r="D13423" s="117"/>
    </row>
    <row r="13424" spans="4:4">
      <c r="D13424" s="117"/>
    </row>
    <row r="13425" spans="4:4">
      <c r="D13425" s="117"/>
    </row>
    <row r="13426" spans="4:4">
      <c r="D13426" s="117"/>
    </row>
    <row r="13427" spans="4:4">
      <c r="D13427" s="117"/>
    </row>
    <row r="13428" spans="4:4">
      <c r="D13428" s="117"/>
    </row>
    <row r="13429" spans="4:4">
      <c r="D13429" s="117"/>
    </row>
    <row r="13430" spans="4:4">
      <c r="D13430" s="117"/>
    </row>
    <row r="13431" spans="4:4">
      <c r="D13431" s="117"/>
    </row>
    <row r="13432" spans="4:4">
      <c r="D13432" s="117"/>
    </row>
    <row r="13433" spans="4:4">
      <c r="D13433" s="117"/>
    </row>
    <row r="13434" spans="4:4">
      <c r="D13434" s="117"/>
    </row>
    <row r="13435" spans="4:4">
      <c r="D13435" s="117"/>
    </row>
    <row r="13436" spans="4:4">
      <c r="D13436" s="117"/>
    </row>
    <row r="13437" spans="4:4">
      <c r="D13437" s="117"/>
    </row>
    <row r="13438" spans="4:4">
      <c r="D13438" s="117"/>
    </row>
    <row r="13439" spans="4:4">
      <c r="D13439" s="117"/>
    </row>
    <row r="13440" spans="4:4">
      <c r="D13440" s="117"/>
    </row>
    <row r="13441" spans="4:4">
      <c r="D13441" s="117"/>
    </row>
    <row r="13442" spans="4:4">
      <c r="D13442" s="117"/>
    </row>
    <row r="13443" spans="4:4">
      <c r="D13443" s="117"/>
    </row>
    <row r="13444" spans="4:4">
      <c r="D13444" s="117"/>
    </row>
    <row r="13445" spans="4:4">
      <c r="D13445" s="117"/>
    </row>
    <row r="13446" spans="4:4">
      <c r="D13446" s="117"/>
    </row>
    <row r="13447" spans="4:4">
      <c r="D13447" s="117"/>
    </row>
    <row r="13448" spans="4:4">
      <c r="D13448" s="117"/>
    </row>
    <row r="13449" spans="4:4">
      <c r="D13449" s="117"/>
    </row>
    <row r="13450" spans="4:4">
      <c r="D13450" s="117"/>
    </row>
    <row r="13451" spans="4:4">
      <c r="D13451" s="117"/>
    </row>
    <row r="13452" spans="4:4">
      <c r="D13452" s="117"/>
    </row>
    <row r="13453" spans="4:4">
      <c r="D13453" s="117"/>
    </row>
    <row r="13454" spans="4:4">
      <c r="D13454" s="117"/>
    </row>
    <row r="13455" spans="4:4">
      <c r="D13455" s="117"/>
    </row>
    <row r="13456" spans="4:4">
      <c r="D13456" s="117"/>
    </row>
    <row r="13457" spans="4:4">
      <c r="D13457" s="117"/>
    </row>
    <row r="13458" spans="4:4">
      <c r="D13458" s="117"/>
    </row>
    <row r="13459" spans="4:4">
      <c r="D13459" s="117"/>
    </row>
    <row r="13460" spans="4:4">
      <c r="D13460" s="117"/>
    </row>
    <row r="13461" spans="4:4">
      <c r="D13461" s="117"/>
    </row>
    <row r="13462" spans="4:4">
      <c r="D13462" s="117"/>
    </row>
    <row r="13463" spans="4:4">
      <c r="D13463" s="117"/>
    </row>
    <row r="13464" spans="4:4">
      <c r="D13464" s="117"/>
    </row>
    <row r="13465" spans="4:4">
      <c r="D13465" s="117"/>
    </row>
    <row r="13466" spans="4:4">
      <c r="D13466" s="117"/>
    </row>
    <row r="13467" spans="4:4">
      <c r="D13467" s="117"/>
    </row>
    <row r="13468" spans="4:4">
      <c r="D13468" s="117"/>
    </row>
    <row r="13469" spans="4:4">
      <c r="D13469" s="117"/>
    </row>
    <row r="13470" spans="4:4">
      <c r="D13470" s="117"/>
    </row>
    <row r="13471" spans="4:4">
      <c r="D13471" s="117"/>
    </row>
    <row r="13472" spans="4:4">
      <c r="D13472" s="117"/>
    </row>
    <row r="13473" spans="4:4">
      <c r="D13473" s="117"/>
    </row>
    <row r="13474" spans="4:4">
      <c r="D13474" s="117"/>
    </row>
    <row r="13475" spans="4:4">
      <c r="D13475" s="117"/>
    </row>
    <row r="13476" spans="4:4">
      <c r="D13476" s="117"/>
    </row>
    <row r="13477" spans="4:4">
      <c r="D13477" s="117"/>
    </row>
    <row r="13478" spans="4:4">
      <c r="D13478" s="117"/>
    </row>
    <row r="13479" spans="4:4">
      <c r="D13479" s="117"/>
    </row>
    <row r="13480" spans="4:4">
      <c r="D13480" s="117"/>
    </row>
    <row r="13481" spans="4:4">
      <c r="D13481" s="117"/>
    </row>
    <row r="13482" spans="4:4">
      <c r="D13482" s="117"/>
    </row>
    <row r="13483" spans="4:4">
      <c r="D13483" s="117"/>
    </row>
    <row r="13484" spans="4:4">
      <c r="D13484" s="117"/>
    </row>
    <row r="13485" spans="4:4">
      <c r="D13485" s="117"/>
    </row>
    <row r="13486" spans="4:4">
      <c r="D13486" s="117"/>
    </row>
    <row r="13487" spans="4:4">
      <c r="D13487" s="117"/>
    </row>
    <row r="13488" spans="4:4">
      <c r="D13488" s="117"/>
    </row>
    <row r="13489" spans="4:4">
      <c r="D13489" s="117"/>
    </row>
    <row r="13490" spans="4:4">
      <c r="D13490" s="117"/>
    </row>
    <row r="13491" spans="4:4">
      <c r="D13491" s="117"/>
    </row>
    <row r="13492" spans="4:4">
      <c r="D13492" s="117"/>
    </row>
    <row r="13493" spans="4:4">
      <c r="D13493" s="117"/>
    </row>
    <row r="13494" spans="4:4">
      <c r="D13494" s="117"/>
    </row>
    <row r="13495" spans="4:4">
      <c r="D13495" s="117"/>
    </row>
    <row r="13496" spans="4:4">
      <c r="D13496" s="117"/>
    </row>
    <row r="13497" spans="4:4">
      <c r="D13497" s="117"/>
    </row>
    <row r="13498" spans="4:4">
      <c r="D13498" s="117"/>
    </row>
    <row r="13499" spans="4:4">
      <c r="D13499" s="117"/>
    </row>
    <row r="13500" spans="4:4">
      <c r="D13500" s="117"/>
    </row>
    <row r="13501" spans="4:4">
      <c r="D13501" s="117"/>
    </row>
    <row r="13502" spans="4:4">
      <c r="D13502" s="117"/>
    </row>
    <row r="13503" spans="4:4">
      <c r="D13503" s="117"/>
    </row>
    <row r="13504" spans="4:4">
      <c r="D13504" s="117"/>
    </row>
    <row r="13505" spans="4:4">
      <c r="D13505" s="117"/>
    </row>
    <row r="13506" spans="4:4">
      <c r="D13506" s="117"/>
    </row>
    <row r="13507" spans="4:4">
      <c r="D13507" s="117"/>
    </row>
    <row r="13508" spans="4:4">
      <c r="D13508" s="117"/>
    </row>
    <row r="13509" spans="4:4">
      <c r="D13509" s="117"/>
    </row>
    <row r="13510" spans="4:4">
      <c r="D13510" s="117"/>
    </row>
    <row r="13511" spans="4:4">
      <c r="D13511" s="117"/>
    </row>
    <row r="13512" spans="4:4">
      <c r="D13512" s="117"/>
    </row>
    <row r="13513" spans="4:4">
      <c r="D13513" s="117"/>
    </row>
    <row r="13514" spans="4:4">
      <c r="D13514" s="117"/>
    </row>
    <row r="13515" spans="4:4">
      <c r="D13515" s="117"/>
    </row>
    <row r="13516" spans="4:4">
      <c r="D13516" s="117"/>
    </row>
    <row r="13517" spans="4:4">
      <c r="D13517" s="117"/>
    </row>
    <row r="13518" spans="4:4">
      <c r="D13518" s="117"/>
    </row>
    <row r="13519" spans="4:4">
      <c r="D13519" s="117"/>
    </row>
    <row r="13520" spans="4:4">
      <c r="D13520" s="117"/>
    </row>
    <row r="13521" spans="4:4">
      <c r="D13521" s="117"/>
    </row>
    <row r="13522" spans="4:4">
      <c r="D13522" s="117"/>
    </row>
    <row r="13523" spans="4:4">
      <c r="D13523" s="117"/>
    </row>
    <row r="13524" spans="4:4">
      <c r="D13524" s="117"/>
    </row>
    <row r="13525" spans="4:4">
      <c r="D13525" s="117"/>
    </row>
    <row r="13526" spans="4:4">
      <c r="D13526" s="117"/>
    </row>
    <row r="13527" spans="4:4">
      <c r="D13527" s="117"/>
    </row>
    <row r="13528" spans="4:4">
      <c r="D13528" s="117"/>
    </row>
    <row r="13529" spans="4:4">
      <c r="D13529" s="117"/>
    </row>
    <row r="13530" spans="4:4">
      <c r="D13530" s="117"/>
    </row>
    <row r="13531" spans="4:4">
      <c r="D13531" s="117"/>
    </row>
    <row r="13532" spans="4:4">
      <c r="D13532" s="117"/>
    </row>
    <row r="13533" spans="4:4">
      <c r="D13533" s="117"/>
    </row>
    <row r="13534" spans="4:4">
      <c r="D13534" s="117"/>
    </row>
    <row r="13535" spans="4:4">
      <c r="D13535" s="117"/>
    </row>
    <row r="13536" spans="4:4">
      <c r="D13536" s="117"/>
    </row>
    <row r="13537" spans="4:4">
      <c r="D13537" s="117"/>
    </row>
    <row r="13538" spans="4:4">
      <c r="D13538" s="117"/>
    </row>
    <row r="13539" spans="4:4">
      <c r="D13539" s="117"/>
    </row>
    <row r="13540" spans="4:4">
      <c r="D13540" s="117"/>
    </row>
    <row r="13541" spans="4:4">
      <c r="D13541" s="117"/>
    </row>
    <row r="13542" spans="4:4">
      <c r="D13542" s="117"/>
    </row>
    <row r="13543" spans="4:4">
      <c r="D13543" s="117"/>
    </row>
    <row r="13544" spans="4:4">
      <c r="D13544" s="117"/>
    </row>
    <row r="13545" spans="4:4">
      <c r="D13545" s="117"/>
    </row>
    <row r="13546" spans="4:4">
      <c r="D13546" s="117"/>
    </row>
    <row r="13547" spans="4:4">
      <c r="D13547" s="117"/>
    </row>
    <row r="13548" spans="4:4">
      <c r="D13548" s="117"/>
    </row>
    <row r="13549" spans="4:4">
      <c r="D13549" s="117"/>
    </row>
    <row r="13550" spans="4:4">
      <c r="D13550" s="117"/>
    </row>
    <row r="13551" spans="4:4">
      <c r="D13551" s="117"/>
    </row>
    <row r="13552" spans="4:4">
      <c r="D13552" s="117"/>
    </row>
    <row r="13553" spans="4:4">
      <c r="D13553" s="117"/>
    </row>
    <row r="13554" spans="4:4">
      <c r="D13554" s="117"/>
    </row>
    <row r="13555" spans="4:4">
      <c r="D13555" s="117"/>
    </row>
    <row r="13556" spans="4:4">
      <c r="D13556" s="117"/>
    </row>
    <row r="13557" spans="4:4">
      <c r="D13557" s="117"/>
    </row>
    <row r="13558" spans="4:4">
      <c r="D13558" s="117"/>
    </row>
    <row r="13559" spans="4:4">
      <c r="D13559" s="117"/>
    </row>
    <row r="13560" spans="4:4">
      <c r="D13560" s="117"/>
    </row>
    <row r="13561" spans="4:4">
      <c r="D13561" s="117"/>
    </row>
    <row r="13562" spans="4:4">
      <c r="D13562" s="117"/>
    </row>
    <row r="13563" spans="4:4">
      <c r="D13563" s="117"/>
    </row>
    <row r="13564" spans="4:4">
      <c r="D13564" s="117"/>
    </row>
    <row r="13565" spans="4:4">
      <c r="D13565" s="117"/>
    </row>
    <row r="13566" spans="4:4">
      <c r="D13566" s="117"/>
    </row>
    <row r="13567" spans="4:4">
      <c r="D13567" s="117"/>
    </row>
    <row r="13568" spans="4:4">
      <c r="D13568" s="117"/>
    </row>
    <row r="13569" spans="4:4">
      <c r="D13569" s="117"/>
    </row>
    <row r="13570" spans="4:4">
      <c r="D13570" s="117"/>
    </row>
    <row r="13571" spans="4:4">
      <c r="D13571" s="117"/>
    </row>
    <row r="13572" spans="4:4">
      <c r="D13572" s="117"/>
    </row>
    <row r="13573" spans="4:4">
      <c r="D13573" s="117"/>
    </row>
    <row r="13574" spans="4:4">
      <c r="D13574" s="117"/>
    </row>
    <row r="13575" spans="4:4">
      <c r="D13575" s="117"/>
    </row>
    <row r="13576" spans="4:4">
      <c r="D13576" s="117"/>
    </row>
    <row r="13577" spans="4:4">
      <c r="D13577" s="117"/>
    </row>
    <row r="13578" spans="4:4">
      <c r="D13578" s="117"/>
    </row>
    <row r="13579" spans="4:4">
      <c r="D13579" s="117"/>
    </row>
    <row r="13580" spans="4:4">
      <c r="D13580" s="117"/>
    </row>
    <row r="13581" spans="4:4">
      <c r="D13581" s="117"/>
    </row>
    <row r="13582" spans="4:4">
      <c r="D13582" s="117"/>
    </row>
    <row r="13583" spans="4:4">
      <c r="D13583" s="117"/>
    </row>
    <row r="13584" spans="4:4">
      <c r="D13584" s="117"/>
    </row>
    <row r="13585" spans="4:4">
      <c r="D13585" s="117"/>
    </row>
    <row r="13586" spans="4:4">
      <c r="D13586" s="117"/>
    </row>
    <row r="13587" spans="4:4">
      <c r="D13587" s="117"/>
    </row>
    <row r="13588" spans="4:4">
      <c r="D13588" s="117"/>
    </row>
    <row r="13589" spans="4:4">
      <c r="D13589" s="117"/>
    </row>
    <row r="13590" spans="4:4">
      <c r="D13590" s="117"/>
    </row>
    <row r="13591" spans="4:4">
      <c r="D13591" s="117"/>
    </row>
    <row r="13592" spans="4:4">
      <c r="D13592" s="117"/>
    </row>
    <row r="13593" spans="4:4">
      <c r="D13593" s="117"/>
    </row>
    <row r="13594" spans="4:4">
      <c r="D13594" s="117"/>
    </row>
    <row r="13595" spans="4:4">
      <c r="D13595" s="117"/>
    </row>
    <row r="13596" spans="4:4">
      <c r="D13596" s="117"/>
    </row>
    <row r="13597" spans="4:4">
      <c r="D13597" s="117"/>
    </row>
    <row r="13598" spans="4:4">
      <c r="D13598" s="117"/>
    </row>
    <row r="13599" spans="4:4">
      <c r="D13599" s="117"/>
    </row>
    <row r="13600" spans="4:4">
      <c r="D13600" s="117"/>
    </row>
    <row r="13601" spans="4:4">
      <c r="D13601" s="117"/>
    </row>
    <row r="13602" spans="4:4">
      <c r="D13602" s="117"/>
    </row>
    <row r="13603" spans="4:4">
      <c r="D13603" s="117"/>
    </row>
    <row r="13604" spans="4:4">
      <c r="D13604" s="117"/>
    </row>
    <row r="13605" spans="4:4">
      <c r="D13605" s="117"/>
    </row>
    <row r="13606" spans="4:4">
      <c r="D13606" s="117"/>
    </row>
    <row r="13607" spans="4:4">
      <c r="D13607" s="117"/>
    </row>
    <row r="13608" spans="4:4">
      <c r="D13608" s="117"/>
    </row>
    <row r="13609" spans="4:4">
      <c r="D13609" s="117"/>
    </row>
    <row r="13610" spans="4:4">
      <c r="D13610" s="117"/>
    </row>
    <row r="13611" spans="4:4">
      <c r="D13611" s="117"/>
    </row>
    <row r="13612" spans="4:4">
      <c r="D13612" s="117"/>
    </row>
    <row r="13613" spans="4:4">
      <c r="D13613" s="117"/>
    </row>
    <row r="13614" spans="4:4">
      <c r="D13614" s="117"/>
    </row>
    <row r="13615" spans="4:4">
      <c r="D13615" s="117"/>
    </row>
    <row r="13616" spans="4:4">
      <c r="D13616" s="117"/>
    </row>
    <row r="13617" spans="4:4">
      <c r="D13617" s="117"/>
    </row>
    <row r="13618" spans="4:4">
      <c r="D13618" s="117"/>
    </row>
    <row r="13619" spans="4:4">
      <c r="D13619" s="117"/>
    </row>
    <row r="13620" spans="4:4">
      <c r="D13620" s="117"/>
    </row>
    <row r="13621" spans="4:4">
      <c r="D13621" s="117"/>
    </row>
    <row r="13622" spans="4:4">
      <c r="D13622" s="117"/>
    </row>
    <row r="13623" spans="4:4">
      <c r="D13623" s="117"/>
    </row>
    <row r="13624" spans="4:4">
      <c r="D13624" s="117"/>
    </row>
    <row r="13625" spans="4:4">
      <c r="D13625" s="117"/>
    </row>
    <row r="13626" spans="4:4">
      <c r="D13626" s="117"/>
    </row>
    <row r="13627" spans="4:4">
      <c r="D13627" s="117"/>
    </row>
    <row r="13628" spans="4:4">
      <c r="D13628" s="117"/>
    </row>
    <row r="13629" spans="4:4">
      <c r="D13629" s="117"/>
    </row>
    <row r="13630" spans="4:4">
      <c r="D13630" s="117"/>
    </row>
    <row r="13631" spans="4:4">
      <c r="D13631" s="117"/>
    </row>
    <row r="13632" spans="4:4">
      <c r="D13632" s="117"/>
    </row>
    <row r="13633" spans="4:4">
      <c r="D13633" s="117"/>
    </row>
    <row r="13634" spans="4:4">
      <c r="D13634" s="117"/>
    </row>
    <row r="13635" spans="4:4">
      <c r="D13635" s="117"/>
    </row>
    <row r="13636" spans="4:4">
      <c r="D13636" s="117"/>
    </row>
    <row r="13637" spans="4:4">
      <c r="D13637" s="117"/>
    </row>
    <row r="13638" spans="4:4">
      <c r="D13638" s="117"/>
    </row>
    <row r="13639" spans="4:4">
      <c r="D13639" s="117"/>
    </row>
    <row r="13640" spans="4:4">
      <c r="D13640" s="117"/>
    </row>
    <row r="13641" spans="4:4">
      <c r="D13641" s="117"/>
    </row>
    <row r="13642" spans="4:4">
      <c r="D13642" s="117"/>
    </row>
    <row r="13643" spans="4:4">
      <c r="D13643" s="117"/>
    </row>
    <row r="13644" spans="4:4">
      <c r="D13644" s="117"/>
    </row>
    <row r="13645" spans="4:4">
      <c r="D13645" s="117"/>
    </row>
    <row r="13646" spans="4:4">
      <c r="D13646" s="117"/>
    </row>
    <row r="13647" spans="4:4">
      <c r="D13647" s="117"/>
    </row>
    <row r="13648" spans="4:4">
      <c r="D13648" s="117"/>
    </row>
    <row r="13649" spans="4:4">
      <c r="D13649" s="117"/>
    </row>
    <row r="13650" spans="4:4">
      <c r="D13650" s="117"/>
    </row>
    <row r="13651" spans="4:4">
      <c r="D13651" s="117"/>
    </row>
    <row r="13652" spans="4:4">
      <c r="D13652" s="117"/>
    </row>
    <row r="13653" spans="4:4">
      <c r="D13653" s="117"/>
    </row>
    <row r="13654" spans="4:4">
      <c r="D13654" s="117"/>
    </row>
    <row r="13655" spans="4:4">
      <c r="D13655" s="117"/>
    </row>
    <row r="13656" spans="4:4">
      <c r="D13656" s="117"/>
    </row>
    <row r="13657" spans="4:4">
      <c r="D13657" s="117"/>
    </row>
    <row r="13658" spans="4:4">
      <c r="D13658" s="117"/>
    </row>
    <row r="13659" spans="4:4">
      <c r="D13659" s="117"/>
    </row>
    <row r="13660" spans="4:4">
      <c r="D13660" s="117"/>
    </row>
    <row r="13661" spans="4:4">
      <c r="D13661" s="117"/>
    </row>
    <row r="13662" spans="4:4">
      <c r="D13662" s="117"/>
    </row>
    <row r="13663" spans="4:4">
      <c r="D13663" s="117"/>
    </row>
    <row r="13664" spans="4:4">
      <c r="D13664" s="117"/>
    </row>
    <row r="13665" spans="4:4">
      <c r="D13665" s="117"/>
    </row>
    <row r="13666" spans="4:4">
      <c r="D13666" s="117"/>
    </row>
    <row r="13667" spans="4:4">
      <c r="D13667" s="117"/>
    </row>
    <row r="13668" spans="4:4">
      <c r="D13668" s="117"/>
    </row>
    <row r="13669" spans="4:4">
      <c r="D13669" s="117"/>
    </row>
    <row r="13670" spans="4:4">
      <c r="D13670" s="117"/>
    </row>
    <row r="13671" spans="4:4">
      <c r="D13671" s="117"/>
    </row>
    <row r="13672" spans="4:4">
      <c r="D13672" s="117"/>
    </row>
    <row r="13673" spans="4:4">
      <c r="D13673" s="117"/>
    </row>
    <row r="13674" spans="4:4">
      <c r="D13674" s="117"/>
    </row>
    <row r="13675" spans="4:4">
      <c r="D13675" s="117"/>
    </row>
    <row r="13676" spans="4:4">
      <c r="D13676" s="117"/>
    </row>
    <row r="13677" spans="4:4">
      <c r="D13677" s="117"/>
    </row>
    <row r="13678" spans="4:4">
      <c r="D13678" s="117"/>
    </row>
    <row r="13679" spans="4:4">
      <c r="D13679" s="117"/>
    </row>
    <row r="13680" spans="4:4">
      <c r="D13680" s="117"/>
    </row>
    <row r="13681" spans="4:4">
      <c r="D13681" s="117"/>
    </row>
    <row r="13682" spans="4:4">
      <c r="D13682" s="117"/>
    </row>
    <row r="13683" spans="4:4">
      <c r="D13683" s="117"/>
    </row>
    <row r="13684" spans="4:4">
      <c r="D13684" s="117"/>
    </row>
    <row r="13685" spans="4:4">
      <c r="D13685" s="117"/>
    </row>
    <row r="13686" spans="4:4">
      <c r="D13686" s="117"/>
    </row>
    <row r="13687" spans="4:4">
      <c r="D13687" s="117"/>
    </row>
    <row r="13688" spans="4:4">
      <c r="D13688" s="117"/>
    </row>
    <row r="13689" spans="4:4">
      <c r="D13689" s="117"/>
    </row>
    <row r="13690" spans="4:4">
      <c r="D13690" s="117"/>
    </row>
    <row r="13691" spans="4:4">
      <c r="D13691" s="117"/>
    </row>
    <row r="13692" spans="4:4">
      <c r="D13692" s="117"/>
    </row>
    <row r="13693" spans="4:4">
      <c r="D13693" s="117"/>
    </row>
    <row r="13694" spans="4:4">
      <c r="D13694" s="117"/>
    </row>
    <row r="13695" spans="4:4">
      <c r="D13695" s="117"/>
    </row>
    <row r="13696" spans="4:4">
      <c r="D13696" s="117"/>
    </row>
    <row r="13697" spans="4:4">
      <c r="D13697" s="117"/>
    </row>
    <row r="13698" spans="4:4">
      <c r="D13698" s="117"/>
    </row>
    <row r="13699" spans="4:4">
      <c r="D13699" s="117"/>
    </row>
    <row r="13700" spans="4:4">
      <c r="D13700" s="117"/>
    </row>
    <row r="13701" spans="4:4">
      <c r="D13701" s="117"/>
    </row>
    <row r="13702" spans="4:4">
      <c r="D13702" s="117"/>
    </row>
    <row r="13703" spans="4:4">
      <c r="D13703" s="117"/>
    </row>
    <row r="13704" spans="4:4">
      <c r="D13704" s="117"/>
    </row>
    <row r="13705" spans="4:4">
      <c r="D13705" s="117"/>
    </row>
    <row r="13706" spans="4:4">
      <c r="D13706" s="117"/>
    </row>
    <row r="13707" spans="4:4">
      <c r="D13707" s="117"/>
    </row>
    <row r="13708" spans="4:4">
      <c r="D13708" s="117"/>
    </row>
    <row r="13709" spans="4:4">
      <c r="D13709" s="117"/>
    </row>
    <row r="13710" spans="4:4">
      <c r="D13710" s="117"/>
    </row>
    <row r="13711" spans="4:4">
      <c r="D13711" s="117"/>
    </row>
    <row r="13712" spans="4:4">
      <c r="D13712" s="117"/>
    </row>
    <row r="13713" spans="4:4">
      <c r="D13713" s="117"/>
    </row>
    <row r="13714" spans="4:4">
      <c r="D13714" s="117"/>
    </row>
    <row r="13715" spans="4:4">
      <c r="D13715" s="117"/>
    </row>
    <row r="13716" spans="4:4">
      <c r="D13716" s="117"/>
    </row>
    <row r="13717" spans="4:4">
      <c r="D13717" s="117"/>
    </row>
    <row r="13718" spans="4:4">
      <c r="D13718" s="117"/>
    </row>
    <row r="13719" spans="4:4">
      <c r="D13719" s="117"/>
    </row>
    <row r="13720" spans="4:4">
      <c r="D13720" s="117"/>
    </row>
    <row r="13721" spans="4:4">
      <c r="D13721" s="117"/>
    </row>
    <row r="13722" spans="4:4">
      <c r="D13722" s="117"/>
    </row>
    <row r="13723" spans="4:4">
      <c r="D13723" s="117"/>
    </row>
    <row r="13724" spans="4:4">
      <c r="D13724" s="117"/>
    </row>
    <row r="13725" spans="4:4">
      <c r="D13725" s="117"/>
    </row>
    <row r="13726" spans="4:4">
      <c r="D13726" s="117"/>
    </row>
    <row r="13727" spans="4:4">
      <c r="D13727" s="117"/>
    </row>
    <row r="13728" spans="4:4">
      <c r="D13728" s="117"/>
    </row>
    <row r="13729" spans="4:4">
      <c r="D13729" s="117"/>
    </row>
    <row r="13730" spans="4:4">
      <c r="D13730" s="117"/>
    </row>
    <row r="13731" spans="4:4">
      <c r="D13731" s="117"/>
    </row>
    <row r="13732" spans="4:4">
      <c r="D13732" s="117"/>
    </row>
    <row r="13733" spans="4:4">
      <c r="D13733" s="117"/>
    </row>
    <row r="13734" spans="4:4">
      <c r="D13734" s="117"/>
    </row>
    <row r="13735" spans="4:4">
      <c r="D13735" s="117"/>
    </row>
    <row r="13736" spans="4:4">
      <c r="D13736" s="117"/>
    </row>
    <row r="13737" spans="4:4">
      <c r="D13737" s="117"/>
    </row>
    <row r="13738" spans="4:4">
      <c r="D13738" s="117"/>
    </row>
    <row r="13739" spans="4:4">
      <c r="D13739" s="117"/>
    </row>
    <row r="13740" spans="4:4">
      <c r="D13740" s="117"/>
    </row>
    <row r="13741" spans="4:4">
      <c r="D13741" s="117"/>
    </row>
    <row r="13742" spans="4:4">
      <c r="D13742" s="117"/>
    </row>
    <row r="13743" spans="4:4">
      <c r="D13743" s="117"/>
    </row>
    <row r="13744" spans="4:4">
      <c r="D13744" s="117"/>
    </row>
    <row r="13745" spans="4:4">
      <c r="D13745" s="117"/>
    </row>
    <row r="13746" spans="4:4">
      <c r="D13746" s="117"/>
    </row>
    <row r="13747" spans="4:4">
      <c r="D13747" s="117"/>
    </row>
    <row r="13748" spans="4:4">
      <c r="D13748" s="117"/>
    </row>
    <row r="13749" spans="4:4">
      <c r="D13749" s="117"/>
    </row>
    <row r="13750" spans="4:4">
      <c r="D13750" s="117"/>
    </row>
    <row r="13751" spans="4:4">
      <c r="D13751" s="117"/>
    </row>
    <row r="13752" spans="4:4">
      <c r="D13752" s="117"/>
    </row>
    <row r="13753" spans="4:4">
      <c r="D13753" s="117"/>
    </row>
    <row r="13754" spans="4:4">
      <c r="D13754" s="117"/>
    </row>
    <row r="13755" spans="4:4">
      <c r="D13755" s="117"/>
    </row>
    <row r="13756" spans="4:4">
      <c r="D13756" s="117"/>
    </row>
    <row r="13757" spans="4:4">
      <c r="D13757" s="117"/>
    </row>
    <row r="13758" spans="4:4">
      <c r="D13758" s="117"/>
    </row>
    <row r="13759" spans="4:4">
      <c r="D13759" s="117"/>
    </row>
    <row r="13760" spans="4:4">
      <c r="D13760" s="117"/>
    </row>
    <row r="13761" spans="4:4">
      <c r="D13761" s="117"/>
    </row>
    <row r="13762" spans="4:4">
      <c r="D13762" s="117"/>
    </row>
    <row r="13763" spans="4:4">
      <c r="D13763" s="117"/>
    </row>
    <row r="13764" spans="4:4">
      <c r="D13764" s="117"/>
    </row>
    <row r="13765" spans="4:4">
      <c r="D13765" s="117"/>
    </row>
    <row r="13766" spans="4:4">
      <c r="D13766" s="117"/>
    </row>
    <row r="13767" spans="4:4">
      <c r="D13767" s="117"/>
    </row>
    <row r="13768" spans="4:4">
      <c r="D13768" s="117"/>
    </row>
    <row r="13769" spans="4:4">
      <c r="D13769" s="117"/>
    </row>
    <row r="13770" spans="4:4">
      <c r="D13770" s="117"/>
    </row>
    <row r="13771" spans="4:4">
      <c r="D13771" s="117"/>
    </row>
    <row r="13772" spans="4:4">
      <c r="D13772" s="117"/>
    </row>
    <row r="13773" spans="4:4">
      <c r="D13773" s="117"/>
    </row>
    <row r="13774" spans="4:4">
      <c r="D13774" s="117"/>
    </row>
    <row r="13775" spans="4:4">
      <c r="D13775" s="117"/>
    </row>
    <row r="13776" spans="4:4">
      <c r="D13776" s="117"/>
    </row>
    <row r="13777" spans="4:4">
      <c r="D13777" s="117"/>
    </row>
    <row r="13778" spans="4:4">
      <c r="D13778" s="117"/>
    </row>
    <row r="13779" spans="4:4">
      <c r="D13779" s="117"/>
    </row>
    <row r="13780" spans="4:4">
      <c r="D13780" s="117"/>
    </row>
    <row r="13781" spans="4:4">
      <c r="D13781" s="117"/>
    </row>
    <row r="13782" spans="4:4">
      <c r="D13782" s="117"/>
    </row>
    <row r="13783" spans="4:4">
      <c r="D13783" s="117"/>
    </row>
    <row r="13784" spans="4:4">
      <c r="D13784" s="117"/>
    </row>
    <row r="13785" spans="4:4">
      <c r="D13785" s="117"/>
    </row>
    <row r="13786" spans="4:4">
      <c r="D13786" s="117"/>
    </row>
    <row r="13787" spans="4:4">
      <c r="D13787" s="117"/>
    </row>
    <row r="13788" spans="4:4">
      <c r="D13788" s="117"/>
    </row>
    <row r="13789" spans="4:4">
      <c r="D13789" s="117"/>
    </row>
    <row r="13790" spans="4:4">
      <c r="D13790" s="117"/>
    </row>
    <row r="13791" spans="4:4">
      <c r="D13791" s="117"/>
    </row>
    <row r="13792" spans="4:4">
      <c r="D13792" s="117"/>
    </row>
    <row r="13793" spans="4:4">
      <c r="D13793" s="117"/>
    </row>
    <row r="13794" spans="4:4">
      <c r="D13794" s="117"/>
    </row>
    <row r="13795" spans="4:4">
      <c r="D13795" s="117"/>
    </row>
    <row r="13796" spans="4:4">
      <c r="D13796" s="117"/>
    </row>
    <row r="13797" spans="4:4">
      <c r="D13797" s="117"/>
    </row>
    <row r="13798" spans="4:4">
      <c r="D13798" s="117"/>
    </row>
    <row r="13799" spans="4:4">
      <c r="D13799" s="117"/>
    </row>
    <row r="13800" spans="4:4">
      <c r="D13800" s="117"/>
    </row>
    <row r="13801" spans="4:4">
      <c r="D13801" s="117"/>
    </row>
    <row r="13802" spans="4:4">
      <c r="D13802" s="117"/>
    </row>
    <row r="13803" spans="4:4">
      <c r="D13803" s="117"/>
    </row>
    <row r="13804" spans="4:4">
      <c r="D13804" s="117"/>
    </row>
    <row r="13805" spans="4:4">
      <c r="D13805" s="117"/>
    </row>
    <row r="13806" spans="4:4">
      <c r="D13806" s="117"/>
    </row>
    <row r="13807" spans="4:4">
      <c r="D13807" s="117"/>
    </row>
    <row r="13808" spans="4:4">
      <c r="D13808" s="117"/>
    </row>
    <row r="13809" spans="4:4">
      <c r="D13809" s="117"/>
    </row>
    <row r="13810" spans="4:4">
      <c r="D13810" s="117"/>
    </row>
    <row r="13811" spans="4:4">
      <c r="D13811" s="117"/>
    </row>
    <row r="13812" spans="4:4">
      <c r="D13812" s="117"/>
    </row>
    <row r="13813" spans="4:4">
      <c r="D13813" s="117"/>
    </row>
    <row r="13814" spans="4:4">
      <c r="D13814" s="117"/>
    </row>
    <row r="13815" spans="4:4">
      <c r="D13815" s="117"/>
    </row>
    <row r="13816" spans="4:4">
      <c r="D13816" s="117"/>
    </row>
    <row r="13817" spans="4:4">
      <c r="D13817" s="117"/>
    </row>
    <row r="13818" spans="4:4">
      <c r="D13818" s="117"/>
    </row>
    <row r="13819" spans="4:4">
      <c r="D13819" s="117"/>
    </row>
    <row r="13820" spans="4:4">
      <c r="D13820" s="117"/>
    </row>
    <row r="13821" spans="4:4">
      <c r="D13821" s="117"/>
    </row>
    <row r="13822" spans="4:4">
      <c r="D13822" s="117"/>
    </row>
    <row r="13823" spans="4:4">
      <c r="D13823" s="117"/>
    </row>
    <row r="13824" spans="4:4">
      <c r="D13824" s="117"/>
    </row>
    <row r="13825" spans="4:4">
      <c r="D13825" s="117"/>
    </row>
    <row r="13826" spans="4:4">
      <c r="D13826" s="117"/>
    </row>
    <row r="13827" spans="4:4">
      <c r="D13827" s="117"/>
    </row>
    <row r="13828" spans="4:4">
      <c r="D13828" s="117"/>
    </row>
    <row r="13829" spans="4:4">
      <c r="D13829" s="117"/>
    </row>
    <row r="13830" spans="4:4">
      <c r="D13830" s="117"/>
    </row>
    <row r="13831" spans="4:4">
      <c r="D13831" s="117"/>
    </row>
    <row r="13832" spans="4:4">
      <c r="D13832" s="117"/>
    </row>
    <row r="13833" spans="4:4">
      <c r="D13833" s="117"/>
    </row>
    <row r="13834" spans="4:4">
      <c r="D13834" s="117"/>
    </row>
    <row r="13835" spans="4:4">
      <c r="D13835" s="117"/>
    </row>
    <row r="13836" spans="4:4">
      <c r="D13836" s="117"/>
    </row>
    <row r="13837" spans="4:4">
      <c r="D13837" s="117"/>
    </row>
    <row r="13838" spans="4:4">
      <c r="D13838" s="117"/>
    </row>
    <row r="13839" spans="4:4">
      <c r="D13839" s="117"/>
    </row>
    <row r="13840" spans="4:4">
      <c r="D13840" s="117"/>
    </row>
    <row r="13841" spans="4:4">
      <c r="D13841" s="117"/>
    </row>
    <row r="13842" spans="4:4">
      <c r="D13842" s="117"/>
    </row>
    <row r="13843" spans="4:4">
      <c r="D13843" s="117"/>
    </row>
    <row r="13844" spans="4:4">
      <c r="D13844" s="117"/>
    </row>
    <row r="13845" spans="4:4">
      <c r="D13845" s="117"/>
    </row>
    <row r="13846" spans="4:4">
      <c r="D13846" s="117"/>
    </row>
    <row r="13847" spans="4:4">
      <c r="D13847" s="117"/>
    </row>
    <row r="13848" spans="4:4">
      <c r="D13848" s="117"/>
    </row>
    <row r="13849" spans="4:4">
      <c r="D13849" s="117"/>
    </row>
    <row r="13850" spans="4:4">
      <c r="D13850" s="117"/>
    </row>
    <row r="13851" spans="4:4">
      <c r="D13851" s="117"/>
    </row>
    <row r="13852" spans="4:4">
      <c r="D13852" s="117"/>
    </row>
    <row r="13853" spans="4:4">
      <c r="D13853" s="117"/>
    </row>
    <row r="13854" spans="4:4">
      <c r="D13854" s="117"/>
    </row>
    <row r="13855" spans="4:4">
      <c r="D13855" s="117"/>
    </row>
    <row r="13856" spans="4:4">
      <c r="D13856" s="117"/>
    </row>
    <row r="13857" spans="4:4">
      <c r="D13857" s="117"/>
    </row>
    <row r="13858" spans="4:4">
      <c r="D13858" s="117"/>
    </row>
    <row r="13859" spans="4:4">
      <c r="D13859" s="117"/>
    </row>
    <row r="13860" spans="4:4">
      <c r="D13860" s="117"/>
    </row>
    <row r="13861" spans="4:4">
      <c r="D13861" s="117"/>
    </row>
    <row r="13862" spans="4:4">
      <c r="D13862" s="117"/>
    </row>
    <row r="13863" spans="4:4">
      <c r="D13863" s="117"/>
    </row>
    <row r="13864" spans="4:4">
      <c r="D13864" s="117"/>
    </row>
    <row r="13865" spans="4:4">
      <c r="D13865" s="117"/>
    </row>
    <row r="13866" spans="4:4">
      <c r="D13866" s="117"/>
    </row>
    <row r="13867" spans="4:4">
      <c r="D13867" s="117"/>
    </row>
    <row r="13868" spans="4:4">
      <c r="D13868" s="117"/>
    </row>
    <row r="13869" spans="4:4">
      <c r="D13869" s="117"/>
    </row>
    <row r="13870" spans="4:4">
      <c r="D13870" s="117"/>
    </row>
    <row r="13871" spans="4:4">
      <c r="D13871" s="117"/>
    </row>
    <row r="13872" spans="4:4">
      <c r="D13872" s="117"/>
    </row>
    <row r="13873" spans="4:4">
      <c r="D13873" s="117"/>
    </row>
    <row r="13874" spans="4:4">
      <c r="D13874" s="117"/>
    </row>
    <row r="13875" spans="4:4">
      <c r="D13875" s="117"/>
    </row>
    <row r="13876" spans="4:4">
      <c r="D13876" s="117"/>
    </row>
    <row r="13877" spans="4:4">
      <c r="D13877" s="117"/>
    </row>
    <row r="13878" spans="4:4">
      <c r="D13878" s="117"/>
    </row>
    <row r="13879" spans="4:4">
      <c r="D13879" s="117"/>
    </row>
    <row r="13880" spans="4:4">
      <c r="D13880" s="117"/>
    </row>
    <row r="13881" spans="4:4">
      <c r="D13881" s="117"/>
    </row>
    <row r="13882" spans="4:4">
      <c r="D13882" s="117"/>
    </row>
    <row r="13883" spans="4:4">
      <c r="D13883" s="117"/>
    </row>
    <row r="13884" spans="4:4">
      <c r="D13884" s="117"/>
    </row>
    <row r="13885" spans="4:4">
      <c r="D13885" s="117"/>
    </row>
    <row r="13886" spans="4:4">
      <c r="D13886" s="117"/>
    </row>
    <row r="13887" spans="4:4">
      <c r="D13887" s="117"/>
    </row>
    <row r="13888" spans="4:4">
      <c r="D13888" s="117"/>
    </row>
    <row r="13889" spans="4:4">
      <c r="D13889" s="117"/>
    </row>
    <row r="13890" spans="4:4">
      <c r="D13890" s="117"/>
    </row>
    <row r="13891" spans="4:4">
      <c r="D13891" s="117"/>
    </row>
    <row r="13892" spans="4:4">
      <c r="D13892" s="117"/>
    </row>
    <row r="13893" spans="4:4">
      <c r="D13893" s="117"/>
    </row>
    <row r="13894" spans="4:4">
      <c r="D13894" s="117"/>
    </row>
    <row r="13895" spans="4:4">
      <c r="D13895" s="117"/>
    </row>
    <row r="13896" spans="4:4">
      <c r="D13896" s="117"/>
    </row>
    <row r="13897" spans="4:4">
      <c r="D13897" s="117"/>
    </row>
    <row r="13898" spans="4:4">
      <c r="D13898" s="117"/>
    </row>
    <row r="13899" spans="4:4">
      <c r="D13899" s="117"/>
    </row>
    <row r="13900" spans="4:4">
      <c r="D13900" s="117"/>
    </row>
    <row r="13901" spans="4:4">
      <c r="D13901" s="117"/>
    </row>
    <row r="13902" spans="4:4">
      <c r="D13902" s="117"/>
    </row>
    <row r="13903" spans="4:4">
      <c r="D13903" s="117"/>
    </row>
    <row r="13904" spans="4:4">
      <c r="D13904" s="117"/>
    </row>
    <row r="13905" spans="4:4">
      <c r="D13905" s="117"/>
    </row>
    <row r="13906" spans="4:4">
      <c r="D13906" s="117"/>
    </row>
    <row r="13907" spans="4:4">
      <c r="D13907" s="117"/>
    </row>
    <row r="13908" spans="4:4">
      <c r="D13908" s="117"/>
    </row>
    <row r="13909" spans="4:4">
      <c r="D13909" s="117"/>
    </row>
    <row r="13910" spans="4:4">
      <c r="D13910" s="117"/>
    </row>
    <row r="13911" spans="4:4">
      <c r="D13911" s="117"/>
    </row>
    <row r="13912" spans="4:4">
      <c r="D13912" s="117"/>
    </row>
    <row r="13913" spans="4:4">
      <c r="D13913" s="117"/>
    </row>
    <row r="13914" spans="4:4">
      <c r="D13914" s="117"/>
    </row>
    <row r="13915" spans="4:4">
      <c r="D13915" s="117"/>
    </row>
    <row r="13916" spans="4:4">
      <c r="D13916" s="117"/>
    </row>
    <row r="13917" spans="4:4">
      <c r="D13917" s="117"/>
    </row>
    <row r="13918" spans="4:4">
      <c r="D13918" s="117"/>
    </row>
    <row r="13919" spans="4:4">
      <c r="D13919" s="117"/>
    </row>
    <row r="13920" spans="4:4">
      <c r="D13920" s="117"/>
    </row>
    <row r="13921" spans="4:4">
      <c r="D13921" s="117"/>
    </row>
    <row r="13922" spans="4:4">
      <c r="D13922" s="117"/>
    </row>
    <row r="13923" spans="4:4">
      <c r="D13923" s="117"/>
    </row>
    <row r="13924" spans="4:4">
      <c r="D13924" s="117"/>
    </row>
    <row r="13925" spans="4:4">
      <c r="D13925" s="117"/>
    </row>
    <row r="13926" spans="4:4">
      <c r="D13926" s="117"/>
    </row>
    <row r="13927" spans="4:4">
      <c r="D13927" s="117"/>
    </row>
    <row r="13928" spans="4:4">
      <c r="D13928" s="117"/>
    </row>
    <row r="13929" spans="4:4">
      <c r="D13929" s="117"/>
    </row>
    <row r="13930" spans="4:4">
      <c r="D13930" s="117"/>
    </row>
    <row r="13931" spans="4:4">
      <c r="D13931" s="117"/>
    </row>
    <row r="13932" spans="4:4">
      <c r="D13932" s="117"/>
    </row>
    <row r="13933" spans="4:4">
      <c r="D13933" s="117"/>
    </row>
    <row r="13934" spans="4:4">
      <c r="D13934" s="117"/>
    </row>
    <row r="13935" spans="4:4">
      <c r="D13935" s="117"/>
    </row>
    <row r="13936" spans="4:4">
      <c r="D13936" s="117"/>
    </row>
    <row r="13937" spans="4:4">
      <c r="D13937" s="117"/>
    </row>
    <row r="13938" spans="4:4">
      <c r="D13938" s="117"/>
    </row>
    <row r="13939" spans="4:4">
      <c r="D13939" s="117"/>
    </row>
    <row r="13940" spans="4:4">
      <c r="D13940" s="117"/>
    </row>
    <row r="13941" spans="4:4">
      <c r="D13941" s="117"/>
    </row>
    <row r="13942" spans="4:4">
      <c r="D13942" s="117"/>
    </row>
    <row r="13943" spans="4:4">
      <c r="D13943" s="117"/>
    </row>
    <row r="13944" spans="4:4">
      <c r="D13944" s="117"/>
    </row>
    <row r="13945" spans="4:4">
      <c r="D13945" s="117"/>
    </row>
    <row r="13946" spans="4:4">
      <c r="D13946" s="117"/>
    </row>
    <row r="13947" spans="4:4">
      <c r="D13947" s="117"/>
    </row>
    <row r="13948" spans="4:4">
      <c r="D13948" s="117"/>
    </row>
    <row r="13949" spans="4:4">
      <c r="D13949" s="117"/>
    </row>
    <row r="13950" spans="4:4">
      <c r="D13950" s="117"/>
    </row>
    <row r="13951" spans="4:4">
      <c r="D13951" s="117"/>
    </row>
    <row r="13952" spans="4:4">
      <c r="D13952" s="117"/>
    </row>
    <row r="13953" spans="4:4">
      <c r="D13953" s="117"/>
    </row>
    <row r="13954" spans="4:4">
      <c r="D13954" s="117"/>
    </row>
    <row r="13955" spans="4:4">
      <c r="D13955" s="117"/>
    </row>
    <row r="13956" spans="4:4">
      <c r="D13956" s="117"/>
    </row>
    <row r="13957" spans="4:4">
      <c r="D13957" s="117"/>
    </row>
    <row r="13958" spans="4:4">
      <c r="D13958" s="117"/>
    </row>
    <row r="13959" spans="4:4">
      <c r="D13959" s="117"/>
    </row>
    <row r="13960" spans="4:4">
      <c r="D13960" s="117"/>
    </row>
    <row r="13961" spans="4:4">
      <c r="D13961" s="117"/>
    </row>
    <row r="13962" spans="4:4">
      <c r="D13962" s="117"/>
    </row>
    <row r="13963" spans="4:4">
      <c r="D13963" s="117"/>
    </row>
    <row r="13964" spans="4:4">
      <c r="D13964" s="117"/>
    </row>
    <row r="13965" spans="4:4">
      <c r="D13965" s="117"/>
    </row>
    <row r="13966" spans="4:4">
      <c r="D13966" s="117"/>
    </row>
    <row r="13967" spans="4:4">
      <c r="D13967" s="117"/>
    </row>
    <row r="13968" spans="4:4">
      <c r="D13968" s="117"/>
    </row>
    <row r="13969" spans="4:4">
      <c r="D13969" s="117"/>
    </row>
    <row r="13970" spans="4:4">
      <c r="D13970" s="117"/>
    </row>
    <row r="13971" spans="4:4">
      <c r="D13971" s="117"/>
    </row>
    <row r="13972" spans="4:4">
      <c r="D13972" s="117"/>
    </row>
    <row r="13973" spans="4:4">
      <c r="D13973" s="117"/>
    </row>
    <row r="13974" spans="4:4">
      <c r="D13974" s="117"/>
    </row>
    <row r="13975" spans="4:4">
      <c r="D13975" s="117"/>
    </row>
    <row r="13976" spans="4:4">
      <c r="D13976" s="117"/>
    </row>
    <row r="13977" spans="4:4">
      <c r="D13977" s="117"/>
    </row>
    <row r="13978" spans="4:4">
      <c r="D13978" s="117"/>
    </row>
    <row r="13979" spans="4:4">
      <c r="D13979" s="117"/>
    </row>
    <row r="13980" spans="4:4">
      <c r="D13980" s="117"/>
    </row>
    <row r="13981" spans="4:4">
      <c r="D13981" s="117"/>
    </row>
    <row r="13982" spans="4:4">
      <c r="D13982" s="117"/>
    </row>
    <row r="13983" spans="4:4">
      <c r="D13983" s="117"/>
    </row>
    <row r="13984" spans="4:4">
      <c r="D13984" s="117"/>
    </row>
    <row r="13985" spans="4:4">
      <c r="D13985" s="117"/>
    </row>
    <row r="13986" spans="4:4">
      <c r="D13986" s="117"/>
    </row>
    <row r="13987" spans="4:4">
      <c r="D13987" s="117"/>
    </row>
    <row r="13988" spans="4:4">
      <c r="D13988" s="117"/>
    </row>
    <row r="13989" spans="4:4">
      <c r="D13989" s="117"/>
    </row>
    <row r="13990" spans="4:4">
      <c r="D13990" s="117"/>
    </row>
    <row r="13991" spans="4:4">
      <c r="D13991" s="117"/>
    </row>
    <row r="13992" spans="4:4">
      <c r="D13992" s="117"/>
    </row>
    <row r="13993" spans="4:4">
      <c r="D13993" s="117"/>
    </row>
    <row r="13994" spans="4:4">
      <c r="D13994" s="117"/>
    </row>
    <row r="13995" spans="4:4">
      <c r="D13995" s="117"/>
    </row>
    <row r="13996" spans="4:4">
      <c r="D13996" s="117"/>
    </row>
    <row r="13997" spans="4:4">
      <c r="D13997" s="117"/>
    </row>
    <row r="13998" spans="4:4">
      <c r="D13998" s="117"/>
    </row>
    <row r="13999" spans="4:4">
      <c r="D13999" s="117"/>
    </row>
    <row r="14000" spans="4:4">
      <c r="D14000" s="117"/>
    </row>
    <row r="14001" spans="4:4">
      <c r="D14001" s="117"/>
    </row>
    <row r="14002" spans="4:4">
      <c r="D14002" s="117"/>
    </row>
    <row r="14003" spans="4:4">
      <c r="D14003" s="117"/>
    </row>
    <row r="14004" spans="4:4">
      <c r="D14004" s="117"/>
    </row>
    <row r="14005" spans="4:4">
      <c r="D14005" s="117"/>
    </row>
    <row r="14006" spans="4:4">
      <c r="D14006" s="117"/>
    </row>
    <row r="14007" spans="4:4">
      <c r="D14007" s="117"/>
    </row>
    <row r="14008" spans="4:4">
      <c r="D14008" s="117"/>
    </row>
    <row r="14009" spans="4:4">
      <c r="D14009" s="117"/>
    </row>
    <row r="14010" spans="4:4">
      <c r="D14010" s="117"/>
    </row>
    <row r="14011" spans="4:4">
      <c r="D14011" s="117"/>
    </row>
    <row r="14012" spans="4:4">
      <c r="D14012" s="117"/>
    </row>
    <row r="14013" spans="4:4">
      <c r="D14013" s="117"/>
    </row>
    <row r="14014" spans="4:4">
      <c r="D14014" s="117"/>
    </row>
    <row r="14015" spans="4:4">
      <c r="D14015" s="117"/>
    </row>
    <row r="14016" spans="4:4">
      <c r="D14016" s="117"/>
    </row>
    <row r="14017" spans="4:4">
      <c r="D14017" s="117"/>
    </row>
    <row r="14018" spans="4:4">
      <c r="D14018" s="117"/>
    </row>
    <row r="14019" spans="4:4">
      <c r="D14019" s="117"/>
    </row>
    <row r="14020" spans="4:4">
      <c r="D14020" s="117"/>
    </row>
    <row r="14021" spans="4:4">
      <c r="D14021" s="117"/>
    </row>
    <row r="14022" spans="4:4">
      <c r="D14022" s="117"/>
    </row>
    <row r="14023" spans="4:4">
      <c r="D14023" s="117"/>
    </row>
    <row r="14024" spans="4:4">
      <c r="D14024" s="117"/>
    </row>
    <row r="14025" spans="4:4">
      <c r="D14025" s="117"/>
    </row>
    <row r="14026" spans="4:4">
      <c r="D14026" s="117"/>
    </row>
    <row r="14027" spans="4:4">
      <c r="D14027" s="117"/>
    </row>
    <row r="14028" spans="4:4">
      <c r="D14028" s="117"/>
    </row>
    <row r="14029" spans="4:4">
      <c r="D14029" s="117"/>
    </row>
    <row r="14030" spans="4:4">
      <c r="D14030" s="117"/>
    </row>
    <row r="14031" spans="4:4">
      <c r="D14031" s="117"/>
    </row>
    <row r="14032" spans="4:4">
      <c r="D14032" s="117"/>
    </row>
    <row r="14033" spans="4:4">
      <c r="D14033" s="117"/>
    </row>
    <row r="14034" spans="4:4">
      <c r="D14034" s="117"/>
    </row>
    <row r="14035" spans="4:4">
      <c r="D14035" s="117"/>
    </row>
    <row r="14036" spans="4:4">
      <c r="D14036" s="117"/>
    </row>
    <row r="14037" spans="4:4">
      <c r="D14037" s="117"/>
    </row>
    <row r="14038" spans="4:4">
      <c r="D14038" s="117"/>
    </row>
    <row r="14039" spans="4:4">
      <c r="D14039" s="117"/>
    </row>
    <row r="14040" spans="4:4">
      <c r="D14040" s="117"/>
    </row>
    <row r="14041" spans="4:4">
      <c r="D14041" s="117"/>
    </row>
    <row r="14042" spans="4:4">
      <c r="D14042" s="117"/>
    </row>
    <row r="14043" spans="4:4">
      <c r="D14043" s="117"/>
    </row>
    <row r="14044" spans="4:4">
      <c r="D14044" s="117"/>
    </row>
    <row r="14045" spans="4:4">
      <c r="D14045" s="117"/>
    </row>
    <row r="14046" spans="4:4">
      <c r="D14046" s="117"/>
    </row>
    <row r="14047" spans="4:4">
      <c r="D14047" s="117"/>
    </row>
    <row r="14048" spans="4:4">
      <c r="D14048" s="117"/>
    </row>
    <row r="14049" spans="4:4">
      <c r="D14049" s="117"/>
    </row>
    <row r="14050" spans="4:4">
      <c r="D14050" s="117"/>
    </row>
    <row r="14051" spans="4:4">
      <c r="D14051" s="117"/>
    </row>
    <row r="14052" spans="4:4">
      <c r="D14052" s="117"/>
    </row>
    <row r="14053" spans="4:4">
      <c r="D14053" s="117"/>
    </row>
    <row r="14054" spans="4:4">
      <c r="D14054" s="117"/>
    </row>
    <row r="14055" spans="4:4">
      <c r="D14055" s="117"/>
    </row>
    <row r="14056" spans="4:4">
      <c r="D14056" s="117"/>
    </row>
    <row r="14057" spans="4:4">
      <c r="D14057" s="117"/>
    </row>
    <row r="14058" spans="4:4">
      <c r="D14058" s="117"/>
    </row>
    <row r="14059" spans="4:4">
      <c r="D14059" s="117"/>
    </row>
    <row r="14060" spans="4:4">
      <c r="D14060" s="117"/>
    </row>
    <row r="14061" spans="4:4">
      <c r="D14061" s="117"/>
    </row>
    <row r="14062" spans="4:4">
      <c r="D14062" s="117"/>
    </row>
    <row r="14063" spans="4:4">
      <c r="D14063" s="117"/>
    </row>
    <row r="14064" spans="4:4">
      <c r="D14064" s="117"/>
    </row>
    <row r="14065" spans="4:4">
      <c r="D14065" s="117"/>
    </row>
    <row r="14066" spans="4:4">
      <c r="D14066" s="117"/>
    </row>
    <row r="14067" spans="4:4">
      <c r="D14067" s="117"/>
    </row>
    <row r="14068" spans="4:4">
      <c r="D14068" s="117"/>
    </row>
    <row r="14069" spans="4:4">
      <c r="D14069" s="117"/>
    </row>
    <row r="14070" spans="4:4">
      <c r="D14070" s="117"/>
    </row>
    <row r="14071" spans="4:4">
      <c r="D14071" s="117"/>
    </row>
    <row r="14072" spans="4:4">
      <c r="D14072" s="117"/>
    </row>
    <row r="14073" spans="4:4">
      <c r="D14073" s="117"/>
    </row>
    <row r="14074" spans="4:4">
      <c r="D14074" s="117"/>
    </row>
    <row r="14075" spans="4:4">
      <c r="D14075" s="117"/>
    </row>
    <row r="14076" spans="4:4">
      <c r="D14076" s="117"/>
    </row>
    <row r="14077" spans="4:4">
      <c r="D14077" s="117"/>
    </row>
    <row r="14078" spans="4:4">
      <c r="D14078" s="117"/>
    </row>
    <row r="14079" spans="4:4">
      <c r="D14079" s="117"/>
    </row>
    <row r="14080" spans="4:4">
      <c r="D14080" s="117"/>
    </row>
    <row r="14081" spans="4:4">
      <c r="D14081" s="117"/>
    </row>
    <row r="14082" spans="4:4">
      <c r="D14082" s="117"/>
    </row>
    <row r="14083" spans="4:4">
      <c r="D14083" s="117"/>
    </row>
    <row r="14084" spans="4:4">
      <c r="D14084" s="117"/>
    </row>
    <row r="14085" spans="4:4">
      <c r="D14085" s="117"/>
    </row>
    <row r="14086" spans="4:4">
      <c r="D14086" s="117"/>
    </row>
    <row r="14087" spans="4:4">
      <c r="D14087" s="117"/>
    </row>
    <row r="14088" spans="4:4">
      <c r="D14088" s="117"/>
    </row>
    <row r="14089" spans="4:4">
      <c r="D14089" s="117"/>
    </row>
    <row r="14090" spans="4:4">
      <c r="D14090" s="117"/>
    </row>
    <row r="14091" spans="4:4">
      <c r="D14091" s="117"/>
    </row>
    <row r="14092" spans="4:4">
      <c r="D14092" s="117"/>
    </row>
    <row r="14093" spans="4:4">
      <c r="D14093" s="117"/>
    </row>
    <row r="14094" spans="4:4">
      <c r="D14094" s="117"/>
    </row>
    <row r="14095" spans="4:4">
      <c r="D14095" s="117"/>
    </row>
    <row r="14096" spans="4:4">
      <c r="D14096" s="117"/>
    </row>
    <row r="14097" spans="4:4">
      <c r="D14097" s="117"/>
    </row>
    <row r="14098" spans="4:4">
      <c r="D14098" s="117"/>
    </row>
    <row r="14099" spans="4:4">
      <c r="D14099" s="117"/>
    </row>
    <row r="14100" spans="4:4">
      <c r="D14100" s="117"/>
    </row>
    <row r="14101" spans="4:4">
      <c r="D14101" s="117"/>
    </row>
    <row r="14102" spans="4:4">
      <c r="D14102" s="117"/>
    </row>
    <row r="14103" spans="4:4">
      <c r="D14103" s="117"/>
    </row>
    <row r="14104" spans="4:4">
      <c r="D14104" s="117"/>
    </row>
    <row r="14105" spans="4:4">
      <c r="D14105" s="117"/>
    </row>
    <row r="14106" spans="4:4">
      <c r="D14106" s="117"/>
    </row>
    <row r="14107" spans="4:4">
      <c r="D14107" s="117"/>
    </row>
    <row r="14108" spans="4:4">
      <c r="D14108" s="117"/>
    </row>
    <row r="14109" spans="4:4">
      <c r="D14109" s="117"/>
    </row>
    <row r="14110" spans="4:4">
      <c r="D14110" s="117"/>
    </row>
    <row r="14111" spans="4:4">
      <c r="D14111" s="117"/>
    </row>
    <row r="14112" spans="4:4">
      <c r="D14112" s="117"/>
    </row>
    <row r="14113" spans="4:4">
      <c r="D14113" s="117"/>
    </row>
    <row r="14114" spans="4:4">
      <c r="D14114" s="117"/>
    </row>
    <row r="14115" spans="4:4">
      <c r="D14115" s="117"/>
    </row>
    <row r="14116" spans="4:4">
      <c r="D14116" s="117"/>
    </row>
    <row r="14117" spans="4:4">
      <c r="D14117" s="117"/>
    </row>
    <row r="14118" spans="4:4">
      <c r="D14118" s="117"/>
    </row>
    <row r="14119" spans="4:4">
      <c r="D14119" s="117"/>
    </row>
    <row r="14120" spans="4:4">
      <c r="D14120" s="117"/>
    </row>
    <row r="14121" spans="4:4">
      <c r="D14121" s="117"/>
    </row>
    <row r="14122" spans="4:4">
      <c r="D14122" s="117"/>
    </row>
    <row r="14123" spans="4:4">
      <c r="D14123" s="117"/>
    </row>
    <row r="14124" spans="4:4">
      <c r="D14124" s="117"/>
    </row>
    <row r="14125" spans="4:4">
      <c r="D14125" s="117"/>
    </row>
    <row r="14126" spans="4:4">
      <c r="D14126" s="117"/>
    </row>
    <row r="14127" spans="4:4">
      <c r="D14127" s="117"/>
    </row>
    <row r="14128" spans="4:4">
      <c r="D14128" s="117"/>
    </row>
    <row r="14129" spans="4:4">
      <c r="D14129" s="117"/>
    </row>
    <row r="14130" spans="4:4">
      <c r="D14130" s="117"/>
    </row>
    <row r="14131" spans="4:4">
      <c r="D14131" s="117"/>
    </row>
    <row r="14132" spans="4:4">
      <c r="D14132" s="117"/>
    </row>
    <row r="14133" spans="4:4">
      <c r="D14133" s="117"/>
    </row>
    <row r="14134" spans="4:4">
      <c r="D14134" s="117"/>
    </row>
    <row r="14135" spans="4:4">
      <c r="D14135" s="117"/>
    </row>
    <row r="14136" spans="4:4">
      <c r="D14136" s="117"/>
    </row>
    <row r="14137" spans="4:4">
      <c r="D14137" s="117"/>
    </row>
    <row r="14138" spans="4:4">
      <c r="D14138" s="117"/>
    </row>
    <row r="14139" spans="4:4">
      <c r="D14139" s="117"/>
    </row>
    <row r="14140" spans="4:4">
      <c r="D14140" s="117"/>
    </row>
    <row r="14141" spans="4:4">
      <c r="D14141" s="117"/>
    </row>
    <row r="14142" spans="4:4">
      <c r="D14142" s="117"/>
    </row>
    <row r="14143" spans="4:4">
      <c r="D14143" s="117"/>
    </row>
    <row r="14144" spans="4:4">
      <c r="D14144" s="117"/>
    </row>
    <row r="14145" spans="4:4">
      <c r="D14145" s="117"/>
    </row>
    <row r="14146" spans="4:4">
      <c r="D14146" s="117"/>
    </row>
    <row r="14147" spans="4:4">
      <c r="D14147" s="117"/>
    </row>
    <row r="14148" spans="4:4">
      <c r="D14148" s="117"/>
    </row>
    <row r="14149" spans="4:4">
      <c r="D14149" s="117"/>
    </row>
    <row r="14150" spans="4:4">
      <c r="D14150" s="117"/>
    </row>
    <row r="14151" spans="4:4">
      <c r="D14151" s="117"/>
    </row>
    <row r="14152" spans="4:4">
      <c r="D14152" s="117"/>
    </row>
    <row r="14153" spans="4:4">
      <c r="D14153" s="117"/>
    </row>
    <row r="14154" spans="4:4">
      <c r="D14154" s="117"/>
    </row>
    <row r="14155" spans="4:4">
      <c r="D14155" s="117"/>
    </row>
    <row r="14156" spans="4:4">
      <c r="D14156" s="117"/>
    </row>
    <row r="14157" spans="4:4">
      <c r="D14157" s="117"/>
    </row>
    <row r="14158" spans="4:4">
      <c r="D14158" s="117"/>
    </row>
    <row r="14159" spans="4:4">
      <c r="D14159" s="117"/>
    </row>
    <row r="14160" spans="4:4">
      <c r="D14160" s="117"/>
    </row>
    <row r="14161" spans="4:4">
      <c r="D14161" s="117"/>
    </row>
    <row r="14162" spans="4:4">
      <c r="D14162" s="117"/>
    </row>
    <row r="14163" spans="4:4">
      <c r="D14163" s="117"/>
    </row>
    <row r="14164" spans="4:4">
      <c r="D14164" s="117"/>
    </row>
    <row r="14165" spans="4:4">
      <c r="D14165" s="117"/>
    </row>
    <row r="14166" spans="4:4">
      <c r="D14166" s="117"/>
    </row>
    <row r="14167" spans="4:4">
      <c r="D14167" s="117"/>
    </row>
    <row r="14168" spans="4:4">
      <c r="D14168" s="117"/>
    </row>
    <row r="14169" spans="4:4">
      <c r="D14169" s="117"/>
    </row>
    <row r="14170" spans="4:4">
      <c r="D14170" s="117"/>
    </row>
    <row r="14171" spans="4:4">
      <c r="D14171" s="117"/>
    </row>
    <row r="14172" spans="4:4">
      <c r="D14172" s="117"/>
    </row>
    <row r="14173" spans="4:4">
      <c r="D14173" s="117"/>
    </row>
    <row r="14174" spans="4:4">
      <c r="D14174" s="117"/>
    </row>
    <row r="14175" spans="4:4">
      <c r="D14175" s="117"/>
    </row>
    <row r="14176" spans="4:4">
      <c r="D14176" s="117"/>
    </row>
    <row r="14177" spans="4:4">
      <c r="D14177" s="117"/>
    </row>
    <row r="14178" spans="4:4">
      <c r="D14178" s="117"/>
    </row>
    <row r="14179" spans="4:4">
      <c r="D14179" s="117"/>
    </row>
    <row r="14180" spans="4:4">
      <c r="D14180" s="117"/>
    </row>
    <row r="14181" spans="4:4">
      <c r="D14181" s="117"/>
    </row>
    <row r="14182" spans="4:4">
      <c r="D14182" s="117"/>
    </row>
    <row r="14183" spans="4:4">
      <c r="D14183" s="117"/>
    </row>
    <row r="14184" spans="4:4">
      <c r="D14184" s="117"/>
    </row>
    <row r="14185" spans="4:4">
      <c r="D14185" s="117"/>
    </row>
    <row r="14186" spans="4:4">
      <c r="D14186" s="117"/>
    </row>
    <row r="14187" spans="4:4">
      <c r="D14187" s="117"/>
    </row>
    <row r="14188" spans="4:4">
      <c r="D14188" s="117"/>
    </row>
    <row r="14189" spans="4:4">
      <c r="D14189" s="117"/>
    </row>
    <row r="14190" spans="4:4">
      <c r="D14190" s="117"/>
    </row>
    <row r="14191" spans="4:4">
      <c r="D14191" s="117"/>
    </row>
    <row r="14192" spans="4:4">
      <c r="D14192" s="117"/>
    </row>
    <row r="14193" spans="4:4">
      <c r="D14193" s="117"/>
    </row>
    <row r="14194" spans="4:4">
      <c r="D14194" s="117"/>
    </row>
    <row r="14195" spans="4:4">
      <c r="D14195" s="117"/>
    </row>
    <row r="14196" spans="4:4">
      <c r="D14196" s="117"/>
    </row>
    <row r="14197" spans="4:4">
      <c r="D14197" s="117"/>
    </row>
    <row r="14198" spans="4:4">
      <c r="D14198" s="117"/>
    </row>
    <row r="14199" spans="4:4">
      <c r="D14199" s="117"/>
    </row>
    <row r="14200" spans="4:4">
      <c r="D14200" s="117"/>
    </row>
    <row r="14201" spans="4:4">
      <c r="D14201" s="117"/>
    </row>
    <row r="14202" spans="4:4">
      <c r="D14202" s="117"/>
    </row>
    <row r="14203" spans="4:4">
      <c r="D14203" s="117"/>
    </row>
    <row r="14204" spans="4:4">
      <c r="D14204" s="117"/>
    </row>
    <row r="14205" spans="4:4">
      <c r="D14205" s="117"/>
    </row>
    <row r="14206" spans="4:4">
      <c r="D14206" s="117"/>
    </row>
    <row r="14207" spans="4:4">
      <c r="D14207" s="117"/>
    </row>
    <row r="14208" spans="4:4">
      <c r="D14208" s="117"/>
    </row>
    <row r="14209" spans="4:4">
      <c r="D14209" s="117"/>
    </row>
    <row r="14210" spans="4:4">
      <c r="D14210" s="117"/>
    </row>
    <row r="14211" spans="4:4">
      <c r="D14211" s="117"/>
    </row>
    <row r="14212" spans="4:4">
      <c r="D14212" s="117"/>
    </row>
    <row r="14213" spans="4:4">
      <c r="D14213" s="117"/>
    </row>
    <row r="14214" spans="4:4">
      <c r="D14214" s="117"/>
    </row>
    <row r="14215" spans="4:4">
      <c r="D14215" s="117"/>
    </row>
    <row r="14216" spans="4:4">
      <c r="D14216" s="117"/>
    </row>
    <row r="14217" spans="4:4">
      <c r="D14217" s="117"/>
    </row>
    <row r="14218" spans="4:4">
      <c r="D14218" s="117"/>
    </row>
    <row r="14219" spans="4:4">
      <c r="D14219" s="117"/>
    </row>
    <row r="14220" spans="4:4">
      <c r="D14220" s="117"/>
    </row>
    <row r="14221" spans="4:4">
      <c r="D14221" s="117"/>
    </row>
    <row r="14222" spans="4:4">
      <c r="D14222" s="117"/>
    </row>
    <row r="14223" spans="4:4">
      <c r="D14223" s="117"/>
    </row>
    <row r="14224" spans="4:4">
      <c r="D14224" s="117"/>
    </row>
    <row r="14225" spans="4:4">
      <c r="D14225" s="117"/>
    </row>
    <row r="14226" spans="4:4">
      <c r="D14226" s="117"/>
    </row>
    <row r="14227" spans="4:4">
      <c r="D14227" s="117"/>
    </row>
    <row r="14228" spans="4:4">
      <c r="D14228" s="117"/>
    </row>
    <row r="14229" spans="4:4">
      <c r="D14229" s="117"/>
    </row>
    <row r="14230" spans="4:4">
      <c r="D14230" s="117"/>
    </row>
    <row r="14231" spans="4:4">
      <c r="D14231" s="117"/>
    </row>
    <row r="14232" spans="4:4">
      <c r="D14232" s="117"/>
    </row>
    <row r="14233" spans="4:4">
      <c r="D14233" s="117"/>
    </row>
    <row r="14234" spans="4:4">
      <c r="D14234" s="117"/>
    </row>
    <row r="14235" spans="4:4">
      <c r="D14235" s="117"/>
    </row>
    <row r="14236" spans="4:4">
      <c r="D14236" s="117"/>
    </row>
    <row r="14237" spans="4:4">
      <c r="D14237" s="117"/>
    </row>
    <row r="14238" spans="4:4">
      <c r="D14238" s="117"/>
    </row>
    <row r="14239" spans="4:4">
      <c r="D14239" s="117"/>
    </row>
    <row r="14240" spans="4:4">
      <c r="D14240" s="117"/>
    </row>
    <row r="14241" spans="4:4">
      <c r="D14241" s="117"/>
    </row>
    <row r="14242" spans="4:4">
      <c r="D14242" s="117"/>
    </row>
    <row r="14243" spans="4:4">
      <c r="D14243" s="117"/>
    </row>
    <row r="14244" spans="4:4">
      <c r="D14244" s="117"/>
    </row>
    <row r="14245" spans="4:4">
      <c r="D14245" s="117"/>
    </row>
    <row r="14246" spans="4:4">
      <c r="D14246" s="117"/>
    </row>
    <row r="14247" spans="4:4">
      <c r="D14247" s="117"/>
    </row>
    <row r="14248" spans="4:4">
      <c r="D14248" s="117"/>
    </row>
    <row r="14249" spans="4:4">
      <c r="D14249" s="117"/>
    </row>
    <row r="14250" spans="4:4">
      <c r="D14250" s="117"/>
    </row>
    <row r="14251" spans="4:4">
      <c r="D14251" s="117"/>
    </row>
    <row r="14252" spans="4:4">
      <c r="D14252" s="117"/>
    </row>
    <row r="14253" spans="4:4">
      <c r="D14253" s="117"/>
    </row>
    <row r="14254" spans="4:4">
      <c r="D14254" s="117"/>
    </row>
    <row r="14255" spans="4:4">
      <c r="D14255" s="117"/>
    </row>
    <row r="14256" spans="4:4">
      <c r="D14256" s="117"/>
    </row>
    <row r="14257" spans="4:4">
      <c r="D14257" s="117"/>
    </row>
    <row r="14258" spans="4:4">
      <c r="D14258" s="117"/>
    </row>
    <row r="14259" spans="4:4">
      <c r="D14259" s="117"/>
    </row>
    <row r="14260" spans="4:4">
      <c r="D14260" s="117"/>
    </row>
    <row r="14261" spans="4:4">
      <c r="D14261" s="117"/>
    </row>
    <row r="14262" spans="4:4">
      <c r="D14262" s="117"/>
    </row>
    <row r="14263" spans="4:4">
      <c r="D14263" s="117"/>
    </row>
    <row r="14264" spans="4:4">
      <c r="D14264" s="117"/>
    </row>
    <row r="14265" spans="4:4">
      <c r="D14265" s="117"/>
    </row>
    <row r="14266" spans="4:4">
      <c r="D14266" s="117"/>
    </row>
    <row r="14267" spans="4:4">
      <c r="D14267" s="117"/>
    </row>
    <row r="14268" spans="4:4">
      <c r="D14268" s="117"/>
    </row>
    <row r="14269" spans="4:4">
      <c r="D14269" s="117"/>
    </row>
    <row r="14270" spans="4:4">
      <c r="D14270" s="117"/>
    </row>
    <row r="14271" spans="4:4">
      <c r="D14271" s="117"/>
    </row>
    <row r="14272" spans="4:4">
      <c r="D14272" s="117"/>
    </row>
    <row r="14273" spans="4:4">
      <c r="D14273" s="117"/>
    </row>
    <row r="14274" spans="4:4">
      <c r="D14274" s="117"/>
    </row>
    <row r="14275" spans="4:4">
      <c r="D14275" s="117"/>
    </row>
    <row r="14276" spans="4:4">
      <c r="D14276" s="117"/>
    </row>
    <row r="14277" spans="4:4">
      <c r="D14277" s="117"/>
    </row>
    <row r="14278" spans="4:4">
      <c r="D14278" s="117"/>
    </row>
    <row r="14279" spans="4:4">
      <c r="D14279" s="117"/>
    </row>
    <row r="14280" spans="4:4">
      <c r="D14280" s="117"/>
    </row>
    <row r="14281" spans="4:4">
      <c r="D14281" s="117"/>
    </row>
    <row r="14282" spans="4:4">
      <c r="D14282" s="117"/>
    </row>
    <row r="14283" spans="4:4">
      <c r="D14283" s="117"/>
    </row>
    <row r="14284" spans="4:4">
      <c r="D14284" s="117"/>
    </row>
    <row r="14285" spans="4:4">
      <c r="D14285" s="117"/>
    </row>
    <row r="14286" spans="4:4">
      <c r="D14286" s="117"/>
    </row>
    <row r="14287" spans="4:4">
      <c r="D14287" s="117"/>
    </row>
    <row r="14288" spans="4:4">
      <c r="D14288" s="117"/>
    </row>
    <row r="14289" spans="4:4">
      <c r="D14289" s="117"/>
    </row>
    <row r="14290" spans="4:4">
      <c r="D14290" s="117"/>
    </row>
    <row r="14291" spans="4:4">
      <c r="D14291" s="117"/>
    </row>
    <row r="14292" spans="4:4">
      <c r="D14292" s="117"/>
    </row>
    <row r="14293" spans="4:4">
      <c r="D14293" s="117"/>
    </row>
    <row r="14294" spans="4:4">
      <c r="D14294" s="117"/>
    </row>
    <row r="14295" spans="4:4">
      <c r="D14295" s="117"/>
    </row>
    <row r="14296" spans="4:4">
      <c r="D14296" s="117"/>
    </row>
    <row r="14297" spans="4:4">
      <c r="D14297" s="117"/>
    </row>
    <row r="14298" spans="4:4">
      <c r="D14298" s="117"/>
    </row>
    <row r="14299" spans="4:4">
      <c r="D14299" s="117"/>
    </row>
    <row r="14300" spans="4:4">
      <c r="D14300" s="117"/>
    </row>
    <row r="14301" spans="4:4">
      <c r="D14301" s="117"/>
    </row>
    <row r="14302" spans="4:4">
      <c r="D14302" s="117"/>
    </row>
    <row r="14303" spans="4:4">
      <c r="D14303" s="117"/>
    </row>
    <row r="14304" spans="4:4">
      <c r="D14304" s="117"/>
    </row>
    <row r="14305" spans="4:4">
      <c r="D14305" s="117"/>
    </row>
    <row r="14306" spans="4:4">
      <c r="D14306" s="117"/>
    </row>
    <row r="14307" spans="4:4">
      <c r="D14307" s="117"/>
    </row>
    <row r="14308" spans="4:4">
      <c r="D14308" s="117"/>
    </row>
    <row r="14309" spans="4:4">
      <c r="D14309" s="117"/>
    </row>
    <row r="14310" spans="4:4">
      <c r="D14310" s="117"/>
    </row>
    <row r="14311" spans="4:4">
      <c r="D14311" s="117"/>
    </row>
    <row r="14312" spans="4:4">
      <c r="D14312" s="117"/>
    </row>
    <row r="14313" spans="4:4">
      <c r="D14313" s="117"/>
    </row>
    <row r="14314" spans="4:4">
      <c r="D14314" s="117"/>
    </row>
    <row r="14315" spans="4:4">
      <c r="D14315" s="117"/>
    </row>
    <row r="14316" spans="4:4">
      <c r="D14316" s="117"/>
    </row>
    <row r="14317" spans="4:4">
      <c r="D14317" s="117"/>
    </row>
    <row r="14318" spans="4:4">
      <c r="D14318" s="117"/>
    </row>
    <row r="14319" spans="4:4">
      <c r="D14319" s="117"/>
    </row>
    <row r="14320" spans="4:4">
      <c r="D14320" s="117"/>
    </row>
    <row r="14321" spans="4:4">
      <c r="D14321" s="117"/>
    </row>
    <row r="14322" spans="4:4">
      <c r="D14322" s="117"/>
    </row>
    <row r="14323" spans="4:4">
      <c r="D14323" s="117"/>
    </row>
    <row r="14324" spans="4:4">
      <c r="D14324" s="117"/>
    </row>
    <row r="14325" spans="4:4">
      <c r="D14325" s="117"/>
    </row>
    <row r="14326" spans="4:4">
      <c r="D14326" s="117"/>
    </row>
    <row r="14327" spans="4:4">
      <c r="D14327" s="117"/>
    </row>
    <row r="14328" spans="4:4">
      <c r="D14328" s="117"/>
    </row>
    <row r="14329" spans="4:4">
      <c r="D14329" s="117"/>
    </row>
    <row r="14330" spans="4:4">
      <c r="D14330" s="117"/>
    </row>
    <row r="14331" spans="4:4">
      <c r="D14331" s="117"/>
    </row>
    <row r="14332" spans="4:4">
      <c r="D14332" s="117"/>
    </row>
    <row r="14333" spans="4:4">
      <c r="D14333" s="117"/>
    </row>
    <row r="14334" spans="4:4">
      <c r="D14334" s="117"/>
    </row>
    <row r="14335" spans="4:4">
      <c r="D14335" s="117"/>
    </row>
    <row r="14336" spans="4:4">
      <c r="D14336" s="117"/>
    </row>
    <row r="14337" spans="4:4">
      <c r="D14337" s="117"/>
    </row>
    <row r="14338" spans="4:4">
      <c r="D14338" s="117"/>
    </row>
    <row r="14339" spans="4:4">
      <c r="D14339" s="117"/>
    </row>
    <row r="14340" spans="4:4">
      <c r="D14340" s="117"/>
    </row>
    <row r="14341" spans="4:4">
      <c r="D14341" s="117"/>
    </row>
    <row r="14342" spans="4:4">
      <c r="D14342" s="117"/>
    </row>
    <row r="14343" spans="4:4">
      <c r="D14343" s="117"/>
    </row>
    <row r="14344" spans="4:4">
      <c r="D14344" s="117"/>
    </row>
    <row r="14345" spans="4:4">
      <c r="D14345" s="117"/>
    </row>
    <row r="14346" spans="4:4">
      <c r="D14346" s="117"/>
    </row>
    <row r="14347" spans="4:4">
      <c r="D14347" s="117"/>
    </row>
    <row r="14348" spans="4:4">
      <c r="D14348" s="117"/>
    </row>
    <row r="14349" spans="4:4">
      <c r="D14349" s="117"/>
    </row>
    <row r="14350" spans="4:4">
      <c r="D14350" s="117"/>
    </row>
    <row r="14351" spans="4:4">
      <c r="D14351" s="117"/>
    </row>
    <row r="14352" spans="4:4">
      <c r="D14352" s="117"/>
    </row>
    <row r="14353" spans="4:4">
      <c r="D14353" s="117"/>
    </row>
    <row r="14354" spans="4:4">
      <c r="D14354" s="117"/>
    </row>
    <row r="14355" spans="4:4">
      <c r="D14355" s="117"/>
    </row>
    <row r="14356" spans="4:4">
      <c r="D14356" s="117"/>
    </row>
    <row r="14357" spans="4:4">
      <c r="D14357" s="117"/>
    </row>
    <row r="14358" spans="4:4">
      <c r="D14358" s="117"/>
    </row>
    <row r="14359" spans="4:4">
      <c r="D14359" s="117"/>
    </row>
    <row r="14360" spans="4:4">
      <c r="D14360" s="117"/>
    </row>
    <row r="14361" spans="4:4">
      <c r="D14361" s="117"/>
    </row>
    <row r="14362" spans="4:4">
      <c r="D14362" s="117"/>
    </row>
    <row r="14363" spans="4:4">
      <c r="D14363" s="117"/>
    </row>
    <row r="14364" spans="4:4">
      <c r="D14364" s="117"/>
    </row>
    <row r="14365" spans="4:4">
      <c r="D14365" s="117"/>
    </row>
    <row r="14366" spans="4:4">
      <c r="D14366" s="117"/>
    </row>
    <row r="14367" spans="4:4">
      <c r="D14367" s="117"/>
    </row>
    <row r="14368" spans="4:4">
      <c r="D14368" s="117"/>
    </row>
    <row r="14369" spans="4:4">
      <c r="D14369" s="117"/>
    </row>
    <row r="14370" spans="4:4">
      <c r="D14370" s="117"/>
    </row>
    <row r="14371" spans="4:4">
      <c r="D14371" s="117"/>
    </row>
    <row r="14372" spans="4:4">
      <c r="D14372" s="117"/>
    </row>
    <row r="14373" spans="4:4">
      <c r="D14373" s="117"/>
    </row>
    <row r="14374" spans="4:4">
      <c r="D14374" s="117"/>
    </row>
    <row r="14375" spans="4:4">
      <c r="D14375" s="117"/>
    </row>
    <row r="14376" spans="4:4">
      <c r="D14376" s="117"/>
    </row>
    <row r="14377" spans="4:4">
      <c r="D14377" s="117"/>
    </row>
    <row r="14378" spans="4:4">
      <c r="D14378" s="117"/>
    </row>
    <row r="14379" spans="4:4">
      <c r="D14379" s="117"/>
    </row>
    <row r="14380" spans="4:4">
      <c r="D14380" s="117"/>
    </row>
    <row r="14381" spans="4:4">
      <c r="D14381" s="117"/>
    </row>
    <row r="14382" spans="4:4">
      <c r="D14382" s="117"/>
    </row>
    <row r="14383" spans="4:4">
      <c r="D14383" s="117"/>
    </row>
    <row r="14384" spans="4:4">
      <c r="D14384" s="117"/>
    </row>
    <row r="14385" spans="4:4">
      <c r="D14385" s="117"/>
    </row>
    <row r="14386" spans="4:4">
      <c r="D14386" s="117"/>
    </row>
    <row r="14387" spans="4:4">
      <c r="D14387" s="117"/>
    </row>
    <row r="14388" spans="4:4">
      <c r="D14388" s="117"/>
    </row>
    <row r="14389" spans="4:4">
      <c r="D14389" s="117"/>
    </row>
    <row r="14390" spans="4:4">
      <c r="D14390" s="117"/>
    </row>
    <row r="14391" spans="4:4">
      <c r="D14391" s="117"/>
    </row>
    <row r="14392" spans="4:4">
      <c r="D14392" s="117"/>
    </row>
    <row r="14393" spans="4:4">
      <c r="D14393" s="117"/>
    </row>
    <row r="14394" spans="4:4">
      <c r="D14394" s="117"/>
    </row>
    <row r="14395" spans="4:4">
      <c r="D14395" s="117"/>
    </row>
    <row r="14396" spans="4:4">
      <c r="D14396" s="117"/>
    </row>
    <row r="14397" spans="4:4">
      <c r="D14397" s="117"/>
    </row>
    <row r="14398" spans="4:4">
      <c r="D14398" s="117"/>
    </row>
    <row r="14399" spans="4:4">
      <c r="D14399" s="117"/>
    </row>
    <row r="14400" spans="4:4">
      <c r="D14400" s="117"/>
    </row>
    <row r="14401" spans="4:4">
      <c r="D14401" s="117"/>
    </row>
    <row r="14402" spans="4:4">
      <c r="D14402" s="117"/>
    </row>
    <row r="14403" spans="4:4">
      <c r="D14403" s="117"/>
    </row>
    <row r="14404" spans="4:4">
      <c r="D14404" s="117"/>
    </row>
    <row r="14405" spans="4:4">
      <c r="D14405" s="117"/>
    </row>
    <row r="14406" spans="4:4">
      <c r="D14406" s="117"/>
    </row>
    <row r="14407" spans="4:4">
      <c r="D14407" s="117"/>
    </row>
    <row r="14408" spans="4:4">
      <c r="D14408" s="117"/>
    </row>
    <row r="14409" spans="4:4">
      <c r="D14409" s="117"/>
    </row>
    <row r="14410" spans="4:4">
      <c r="D14410" s="117"/>
    </row>
    <row r="14411" spans="4:4">
      <c r="D14411" s="117"/>
    </row>
    <row r="14412" spans="4:4">
      <c r="D14412" s="117"/>
    </row>
    <row r="14413" spans="4:4">
      <c r="D14413" s="117"/>
    </row>
    <row r="14414" spans="4:4">
      <c r="D14414" s="117"/>
    </row>
    <row r="14415" spans="4:4">
      <c r="D14415" s="117"/>
    </row>
    <row r="14416" spans="4:4">
      <c r="D14416" s="117"/>
    </row>
    <row r="14417" spans="4:4">
      <c r="D14417" s="117"/>
    </row>
    <row r="14418" spans="4:4">
      <c r="D14418" s="117"/>
    </row>
    <row r="14419" spans="4:4">
      <c r="D14419" s="117"/>
    </row>
    <row r="14420" spans="4:4">
      <c r="D14420" s="117"/>
    </row>
    <row r="14421" spans="4:4">
      <c r="D14421" s="117"/>
    </row>
    <row r="14422" spans="4:4">
      <c r="D14422" s="117"/>
    </row>
    <row r="14423" spans="4:4">
      <c r="D14423" s="117"/>
    </row>
    <row r="14424" spans="4:4">
      <c r="D14424" s="117"/>
    </row>
    <row r="14425" spans="4:4">
      <c r="D14425" s="117"/>
    </row>
    <row r="14426" spans="4:4">
      <c r="D14426" s="117"/>
    </row>
    <row r="14427" spans="4:4">
      <c r="D14427" s="117"/>
    </row>
    <row r="14428" spans="4:4">
      <c r="D14428" s="117"/>
    </row>
    <row r="14429" spans="4:4">
      <c r="D14429" s="117"/>
    </row>
    <row r="14430" spans="4:4">
      <c r="D14430" s="117"/>
    </row>
    <row r="14431" spans="4:4">
      <c r="D14431" s="117"/>
    </row>
    <row r="14432" spans="4:4">
      <c r="D14432" s="117"/>
    </row>
    <row r="14433" spans="4:4">
      <c r="D14433" s="117"/>
    </row>
    <row r="14434" spans="4:4">
      <c r="D14434" s="117"/>
    </row>
    <row r="14435" spans="4:4">
      <c r="D14435" s="117"/>
    </row>
    <row r="14436" spans="4:4">
      <c r="D14436" s="117"/>
    </row>
    <row r="14437" spans="4:4">
      <c r="D14437" s="117"/>
    </row>
    <row r="14438" spans="4:4">
      <c r="D14438" s="117"/>
    </row>
    <row r="14439" spans="4:4">
      <c r="D14439" s="117"/>
    </row>
    <row r="14440" spans="4:4">
      <c r="D14440" s="117"/>
    </row>
    <row r="14441" spans="4:4">
      <c r="D14441" s="117"/>
    </row>
    <row r="14442" spans="4:4">
      <c r="D14442" s="117"/>
    </row>
    <row r="14443" spans="4:4">
      <c r="D14443" s="117"/>
    </row>
    <row r="14444" spans="4:4">
      <c r="D14444" s="117"/>
    </row>
    <row r="14445" spans="4:4">
      <c r="D14445" s="117"/>
    </row>
    <row r="14446" spans="4:4">
      <c r="D14446" s="117"/>
    </row>
    <row r="14447" spans="4:4">
      <c r="D14447" s="117"/>
    </row>
    <row r="14448" spans="4:4">
      <c r="D14448" s="117"/>
    </row>
    <row r="14449" spans="4:4">
      <c r="D14449" s="117"/>
    </row>
    <row r="14450" spans="4:4">
      <c r="D14450" s="117"/>
    </row>
    <row r="14451" spans="4:4">
      <c r="D14451" s="117"/>
    </row>
    <row r="14452" spans="4:4">
      <c r="D14452" s="117"/>
    </row>
    <row r="14453" spans="4:4">
      <c r="D14453" s="117"/>
    </row>
    <row r="14454" spans="4:4">
      <c r="D14454" s="117"/>
    </row>
    <row r="14455" spans="4:4">
      <c r="D14455" s="117"/>
    </row>
    <row r="14456" spans="4:4">
      <c r="D14456" s="117"/>
    </row>
    <row r="14457" spans="4:4">
      <c r="D14457" s="117"/>
    </row>
    <row r="14458" spans="4:4">
      <c r="D14458" s="117"/>
    </row>
    <row r="14459" spans="4:4">
      <c r="D14459" s="117"/>
    </row>
    <row r="14460" spans="4:4">
      <c r="D14460" s="117"/>
    </row>
    <row r="14461" spans="4:4">
      <c r="D14461" s="117"/>
    </row>
    <row r="14462" spans="4:4">
      <c r="D14462" s="117"/>
    </row>
    <row r="14463" spans="4:4">
      <c r="D14463" s="117"/>
    </row>
    <row r="14464" spans="4:4">
      <c r="D14464" s="117"/>
    </row>
    <row r="14465" spans="4:4">
      <c r="D14465" s="117"/>
    </row>
    <row r="14466" spans="4:4">
      <c r="D14466" s="117"/>
    </row>
    <row r="14467" spans="4:4">
      <c r="D14467" s="117"/>
    </row>
    <row r="14468" spans="4:4">
      <c r="D14468" s="117"/>
    </row>
    <row r="14469" spans="4:4">
      <c r="D14469" s="117"/>
    </row>
    <row r="14470" spans="4:4">
      <c r="D14470" s="117"/>
    </row>
    <row r="14471" spans="4:4">
      <c r="D14471" s="117"/>
    </row>
    <row r="14472" spans="4:4">
      <c r="D14472" s="117"/>
    </row>
    <row r="14473" spans="4:4">
      <c r="D14473" s="117"/>
    </row>
    <row r="14474" spans="4:4">
      <c r="D14474" s="117"/>
    </row>
    <row r="14475" spans="4:4">
      <c r="D14475" s="117"/>
    </row>
    <row r="14476" spans="4:4">
      <c r="D14476" s="117"/>
    </row>
    <row r="14477" spans="4:4">
      <c r="D14477" s="117"/>
    </row>
    <row r="14478" spans="4:4">
      <c r="D14478" s="117"/>
    </row>
    <row r="14479" spans="4:4">
      <c r="D14479" s="117"/>
    </row>
    <row r="14480" spans="4:4">
      <c r="D14480" s="117"/>
    </row>
    <row r="14481" spans="4:4">
      <c r="D14481" s="117"/>
    </row>
    <row r="14482" spans="4:4">
      <c r="D14482" s="117"/>
    </row>
    <row r="14483" spans="4:4">
      <c r="D14483" s="117"/>
    </row>
    <row r="14484" spans="4:4">
      <c r="D14484" s="117"/>
    </row>
    <row r="14485" spans="4:4">
      <c r="D14485" s="117"/>
    </row>
    <row r="14486" spans="4:4">
      <c r="D14486" s="117"/>
    </row>
    <row r="14487" spans="4:4">
      <c r="D14487" s="117"/>
    </row>
    <row r="14488" spans="4:4">
      <c r="D14488" s="117"/>
    </row>
    <row r="14489" spans="4:4">
      <c r="D14489" s="117"/>
    </row>
    <row r="14490" spans="4:4">
      <c r="D14490" s="117"/>
    </row>
    <row r="14491" spans="4:4">
      <c r="D14491" s="117"/>
    </row>
    <row r="14492" spans="4:4">
      <c r="D14492" s="117"/>
    </row>
    <row r="14493" spans="4:4">
      <c r="D14493" s="117"/>
    </row>
    <row r="14494" spans="4:4">
      <c r="D14494" s="117"/>
    </row>
    <row r="14495" spans="4:4">
      <c r="D14495" s="117"/>
    </row>
    <row r="14496" spans="4:4">
      <c r="D14496" s="117"/>
    </row>
    <row r="14497" spans="4:4">
      <c r="D14497" s="117"/>
    </row>
    <row r="14498" spans="4:4">
      <c r="D14498" s="117"/>
    </row>
    <row r="14499" spans="4:4">
      <c r="D14499" s="117"/>
    </row>
    <row r="14500" spans="4:4">
      <c r="D14500" s="117"/>
    </row>
    <row r="14501" spans="4:4">
      <c r="D14501" s="117"/>
    </row>
    <row r="14502" spans="4:4">
      <c r="D14502" s="117"/>
    </row>
    <row r="14503" spans="4:4">
      <c r="D14503" s="117"/>
    </row>
    <row r="14504" spans="4:4">
      <c r="D14504" s="117"/>
    </row>
    <row r="14505" spans="4:4">
      <c r="D14505" s="117"/>
    </row>
    <row r="14506" spans="4:4">
      <c r="D14506" s="117"/>
    </row>
    <row r="14507" spans="4:4">
      <c r="D14507" s="117"/>
    </row>
    <row r="14508" spans="4:4">
      <c r="D14508" s="117"/>
    </row>
    <row r="14509" spans="4:4">
      <c r="D14509" s="117"/>
    </row>
    <row r="14510" spans="4:4">
      <c r="D14510" s="117"/>
    </row>
    <row r="14511" spans="4:4">
      <c r="D14511" s="117"/>
    </row>
    <row r="14512" spans="4:4">
      <c r="D14512" s="117"/>
    </row>
    <row r="14513" spans="4:4">
      <c r="D14513" s="117"/>
    </row>
    <row r="14514" spans="4:4">
      <c r="D14514" s="117"/>
    </row>
    <row r="14515" spans="4:4">
      <c r="D14515" s="117"/>
    </row>
    <row r="14516" spans="4:4">
      <c r="D14516" s="117"/>
    </row>
    <row r="14517" spans="4:4">
      <c r="D14517" s="117"/>
    </row>
    <row r="14518" spans="4:4">
      <c r="D14518" s="117"/>
    </row>
    <row r="14519" spans="4:4">
      <c r="D14519" s="117"/>
    </row>
    <row r="14520" spans="4:4">
      <c r="D14520" s="117"/>
    </row>
    <row r="14521" spans="4:4">
      <c r="D14521" s="117"/>
    </row>
    <row r="14522" spans="4:4">
      <c r="D14522" s="117"/>
    </row>
    <row r="14523" spans="4:4">
      <c r="D14523" s="117"/>
    </row>
    <row r="14524" spans="4:4">
      <c r="D14524" s="117"/>
    </row>
    <row r="14525" spans="4:4">
      <c r="D14525" s="117"/>
    </row>
    <row r="14526" spans="4:4">
      <c r="D14526" s="117"/>
    </row>
    <row r="14527" spans="4:4">
      <c r="D14527" s="117"/>
    </row>
    <row r="14528" spans="4:4">
      <c r="D14528" s="117"/>
    </row>
    <row r="14529" spans="4:4">
      <c r="D14529" s="117"/>
    </row>
    <row r="14530" spans="4:4">
      <c r="D14530" s="117"/>
    </row>
    <row r="14531" spans="4:4">
      <c r="D14531" s="117"/>
    </row>
    <row r="14532" spans="4:4">
      <c r="D14532" s="117"/>
    </row>
    <row r="14533" spans="4:4">
      <c r="D14533" s="117"/>
    </row>
    <row r="14534" spans="4:4">
      <c r="D14534" s="117"/>
    </row>
    <row r="14535" spans="4:4">
      <c r="D14535" s="117"/>
    </row>
    <row r="14536" spans="4:4">
      <c r="D14536" s="117"/>
    </row>
    <row r="14537" spans="4:4">
      <c r="D14537" s="117"/>
    </row>
    <row r="14538" spans="4:4">
      <c r="D14538" s="117"/>
    </row>
    <row r="14539" spans="4:4">
      <c r="D14539" s="117"/>
    </row>
    <row r="14540" spans="4:4">
      <c r="D14540" s="117"/>
    </row>
    <row r="14541" spans="4:4">
      <c r="D14541" s="117"/>
    </row>
    <row r="14542" spans="4:4">
      <c r="D14542" s="117"/>
    </row>
    <row r="14543" spans="4:4">
      <c r="D14543" s="117"/>
    </row>
    <row r="14544" spans="4:4">
      <c r="D14544" s="117"/>
    </row>
    <row r="14545" spans="4:4">
      <c r="D14545" s="117"/>
    </row>
    <row r="14546" spans="4:4">
      <c r="D14546" s="117"/>
    </row>
    <row r="14547" spans="4:4">
      <c r="D14547" s="117"/>
    </row>
    <row r="14548" spans="4:4">
      <c r="D14548" s="117"/>
    </row>
    <row r="14549" spans="4:4">
      <c r="D14549" s="117"/>
    </row>
    <row r="14550" spans="4:4">
      <c r="D14550" s="117"/>
    </row>
    <row r="14551" spans="4:4">
      <c r="D14551" s="117"/>
    </row>
    <row r="14552" spans="4:4">
      <c r="D14552" s="117"/>
    </row>
    <row r="14553" spans="4:4">
      <c r="D14553" s="117"/>
    </row>
    <row r="14554" spans="4:4">
      <c r="D14554" s="117"/>
    </row>
    <row r="14555" spans="4:4">
      <c r="D14555" s="117"/>
    </row>
    <row r="14556" spans="4:4">
      <c r="D14556" s="117"/>
    </row>
    <row r="14557" spans="4:4">
      <c r="D14557" s="117"/>
    </row>
    <row r="14558" spans="4:4">
      <c r="D14558" s="117"/>
    </row>
    <row r="14559" spans="4:4">
      <c r="D14559" s="117"/>
    </row>
    <row r="14560" spans="4:4">
      <c r="D14560" s="117"/>
    </row>
    <row r="14561" spans="4:4">
      <c r="D14561" s="117"/>
    </row>
    <row r="14562" spans="4:4">
      <c r="D14562" s="117"/>
    </row>
    <row r="14563" spans="4:4">
      <c r="D14563" s="117"/>
    </row>
    <row r="14564" spans="4:4">
      <c r="D14564" s="117"/>
    </row>
    <row r="14565" spans="4:4">
      <c r="D14565" s="117"/>
    </row>
    <row r="14566" spans="4:4">
      <c r="D14566" s="117"/>
    </row>
    <row r="14567" spans="4:4">
      <c r="D14567" s="117"/>
    </row>
    <row r="14568" spans="4:4">
      <c r="D14568" s="117"/>
    </row>
    <row r="14569" spans="4:4">
      <c r="D14569" s="117"/>
    </row>
    <row r="14570" spans="4:4">
      <c r="D14570" s="117"/>
    </row>
    <row r="14571" spans="4:4">
      <c r="D14571" s="117"/>
    </row>
    <row r="14572" spans="4:4">
      <c r="D14572" s="117"/>
    </row>
    <row r="14573" spans="4:4">
      <c r="D14573" s="117"/>
    </row>
    <row r="14574" spans="4:4">
      <c r="D14574" s="117"/>
    </row>
    <row r="14575" spans="4:4">
      <c r="D14575" s="117"/>
    </row>
    <row r="14576" spans="4:4">
      <c r="D14576" s="117"/>
    </row>
    <row r="14577" spans="4:4">
      <c r="D14577" s="117"/>
    </row>
    <row r="14578" spans="4:4">
      <c r="D14578" s="117"/>
    </row>
    <row r="14579" spans="4:4">
      <c r="D14579" s="117"/>
    </row>
    <row r="14580" spans="4:4">
      <c r="D14580" s="117"/>
    </row>
    <row r="14581" spans="4:4">
      <c r="D14581" s="117"/>
    </row>
    <row r="14582" spans="4:4">
      <c r="D14582" s="117"/>
    </row>
    <row r="14583" spans="4:4">
      <c r="D14583" s="117"/>
    </row>
    <row r="14584" spans="4:4">
      <c r="D14584" s="117"/>
    </row>
    <row r="14585" spans="4:4">
      <c r="D14585" s="117"/>
    </row>
    <row r="14586" spans="4:4">
      <c r="D14586" s="117"/>
    </row>
    <row r="14587" spans="4:4">
      <c r="D14587" s="117"/>
    </row>
    <row r="14588" spans="4:4">
      <c r="D14588" s="117"/>
    </row>
    <row r="14589" spans="4:4">
      <c r="D14589" s="117"/>
    </row>
    <row r="14590" spans="4:4">
      <c r="D14590" s="117"/>
    </row>
    <row r="14591" spans="4:4">
      <c r="D14591" s="117"/>
    </row>
    <row r="14592" spans="4:4">
      <c r="D14592" s="117"/>
    </row>
    <row r="14593" spans="4:4">
      <c r="D14593" s="117"/>
    </row>
    <row r="14594" spans="4:4">
      <c r="D14594" s="117"/>
    </row>
    <row r="14595" spans="4:4">
      <c r="D14595" s="117"/>
    </row>
    <row r="14596" spans="4:4">
      <c r="D14596" s="117"/>
    </row>
    <row r="14597" spans="4:4">
      <c r="D14597" s="117"/>
    </row>
    <row r="14598" spans="4:4">
      <c r="D14598" s="117"/>
    </row>
    <row r="14599" spans="4:4">
      <c r="D14599" s="117"/>
    </row>
    <row r="14600" spans="4:4">
      <c r="D14600" s="117"/>
    </row>
    <row r="14601" spans="4:4">
      <c r="D14601" s="117"/>
    </row>
    <row r="14602" spans="4:4">
      <c r="D14602" s="117"/>
    </row>
    <row r="14603" spans="4:4">
      <c r="D14603" s="117"/>
    </row>
    <row r="14604" spans="4:4">
      <c r="D14604" s="117"/>
    </row>
    <row r="14605" spans="4:4">
      <c r="D14605" s="117"/>
    </row>
    <row r="14606" spans="4:4">
      <c r="D14606" s="117"/>
    </row>
    <row r="14607" spans="4:4">
      <c r="D14607" s="117"/>
    </row>
    <row r="14608" spans="4:4">
      <c r="D14608" s="117"/>
    </row>
    <row r="14609" spans="4:4">
      <c r="D14609" s="117"/>
    </row>
    <row r="14610" spans="4:4">
      <c r="D14610" s="117"/>
    </row>
    <row r="14611" spans="4:4">
      <c r="D14611" s="117"/>
    </row>
    <row r="14612" spans="4:4">
      <c r="D14612" s="117"/>
    </row>
    <row r="14613" spans="4:4">
      <c r="D14613" s="117"/>
    </row>
    <row r="14614" spans="4:4">
      <c r="D14614" s="117"/>
    </row>
    <row r="14615" spans="4:4">
      <c r="D14615" s="117"/>
    </row>
    <row r="14616" spans="4:4">
      <c r="D14616" s="117"/>
    </row>
    <row r="14617" spans="4:4">
      <c r="D14617" s="117"/>
    </row>
    <row r="14618" spans="4:4">
      <c r="D14618" s="117"/>
    </row>
    <row r="14619" spans="4:4">
      <c r="D14619" s="117"/>
    </row>
    <row r="14620" spans="4:4">
      <c r="D14620" s="117"/>
    </row>
    <row r="14621" spans="4:4">
      <c r="D14621" s="117"/>
    </row>
    <row r="14622" spans="4:4">
      <c r="D14622" s="117"/>
    </row>
    <row r="14623" spans="4:4">
      <c r="D14623" s="117"/>
    </row>
    <row r="14624" spans="4:4">
      <c r="D14624" s="117"/>
    </row>
    <row r="14625" spans="4:4">
      <c r="D14625" s="117"/>
    </row>
    <row r="14626" spans="4:4">
      <c r="D14626" s="117"/>
    </row>
    <row r="14627" spans="4:4">
      <c r="D14627" s="117"/>
    </row>
    <row r="14628" spans="4:4">
      <c r="D14628" s="117"/>
    </row>
    <row r="14629" spans="4:4">
      <c r="D14629" s="117"/>
    </row>
    <row r="14630" spans="4:4">
      <c r="D14630" s="117"/>
    </row>
    <row r="14631" spans="4:4">
      <c r="D14631" s="117"/>
    </row>
    <row r="14632" spans="4:4">
      <c r="D14632" s="117"/>
    </row>
    <row r="14633" spans="4:4">
      <c r="D14633" s="117"/>
    </row>
    <row r="14634" spans="4:4">
      <c r="D14634" s="117"/>
    </row>
    <row r="14635" spans="4:4">
      <c r="D14635" s="117"/>
    </row>
    <row r="14636" spans="4:4">
      <c r="D14636" s="117"/>
    </row>
    <row r="14637" spans="4:4">
      <c r="D14637" s="117"/>
    </row>
    <row r="14638" spans="4:4">
      <c r="D14638" s="117"/>
    </row>
    <row r="14639" spans="4:4">
      <c r="D14639" s="117"/>
    </row>
    <row r="14640" spans="4:4">
      <c r="D14640" s="117"/>
    </row>
    <row r="14641" spans="4:4">
      <c r="D14641" s="117"/>
    </row>
    <row r="14642" spans="4:4">
      <c r="D14642" s="117"/>
    </row>
    <row r="14643" spans="4:4">
      <c r="D14643" s="117"/>
    </row>
    <row r="14644" spans="4:4">
      <c r="D14644" s="117"/>
    </row>
    <row r="14645" spans="4:4">
      <c r="D14645" s="117"/>
    </row>
    <row r="14646" spans="4:4">
      <c r="D14646" s="117"/>
    </row>
    <row r="14647" spans="4:4">
      <c r="D14647" s="117"/>
    </row>
    <row r="14648" spans="4:4">
      <c r="D14648" s="117"/>
    </row>
    <row r="14649" spans="4:4">
      <c r="D14649" s="117"/>
    </row>
    <row r="14650" spans="4:4">
      <c r="D14650" s="117"/>
    </row>
    <row r="14651" spans="4:4">
      <c r="D14651" s="117"/>
    </row>
    <row r="14652" spans="4:4">
      <c r="D14652" s="117"/>
    </row>
    <row r="14653" spans="4:4">
      <c r="D14653" s="117"/>
    </row>
    <row r="14654" spans="4:4">
      <c r="D14654" s="117"/>
    </row>
    <row r="14655" spans="4:4">
      <c r="D14655" s="117"/>
    </row>
    <row r="14656" spans="4:4">
      <c r="D14656" s="117"/>
    </row>
    <row r="14657" spans="4:4">
      <c r="D14657" s="117"/>
    </row>
    <row r="14658" spans="4:4">
      <c r="D14658" s="117"/>
    </row>
    <row r="14659" spans="4:4">
      <c r="D14659" s="117"/>
    </row>
    <row r="14660" spans="4:4">
      <c r="D14660" s="117"/>
    </row>
    <row r="14661" spans="4:4">
      <c r="D14661" s="117"/>
    </row>
    <row r="14662" spans="4:4">
      <c r="D14662" s="117"/>
    </row>
    <row r="14663" spans="4:4">
      <c r="D14663" s="117"/>
    </row>
    <row r="14664" spans="4:4">
      <c r="D14664" s="117"/>
    </row>
    <row r="14665" spans="4:4">
      <c r="D14665" s="117"/>
    </row>
    <row r="14666" spans="4:4">
      <c r="D14666" s="117"/>
    </row>
    <row r="14667" spans="4:4">
      <c r="D14667" s="117"/>
    </row>
    <row r="14668" spans="4:4">
      <c r="D14668" s="117"/>
    </row>
    <row r="14669" spans="4:4">
      <c r="D14669" s="117"/>
    </row>
    <row r="14670" spans="4:4">
      <c r="D14670" s="117"/>
    </row>
    <row r="14671" spans="4:4">
      <c r="D14671" s="117"/>
    </row>
    <row r="14672" spans="4:4">
      <c r="D14672" s="117"/>
    </row>
    <row r="14673" spans="4:4">
      <c r="D14673" s="117"/>
    </row>
    <row r="14674" spans="4:4">
      <c r="D14674" s="117"/>
    </row>
    <row r="14675" spans="4:4">
      <c r="D14675" s="117"/>
    </row>
    <row r="14676" spans="4:4">
      <c r="D14676" s="117"/>
    </row>
    <row r="14677" spans="4:4">
      <c r="D14677" s="117"/>
    </row>
    <row r="14678" spans="4:4">
      <c r="D14678" s="117"/>
    </row>
    <row r="14679" spans="4:4">
      <c r="D14679" s="117"/>
    </row>
    <row r="14680" spans="4:4">
      <c r="D14680" s="117"/>
    </row>
    <row r="14681" spans="4:4">
      <c r="D14681" s="117"/>
    </row>
    <row r="14682" spans="4:4">
      <c r="D14682" s="117"/>
    </row>
    <row r="14683" spans="4:4">
      <c r="D14683" s="117"/>
    </row>
    <row r="14684" spans="4:4">
      <c r="D14684" s="117"/>
    </row>
    <row r="14685" spans="4:4">
      <c r="D14685" s="117"/>
    </row>
    <row r="14686" spans="4:4">
      <c r="D14686" s="117"/>
    </row>
    <row r="14687" spans="4:4">
      <c r="D14687" s="117"/>
    </row>
    <row r="14688" spans="4:4">
      <c r="D14688" s="117"/>
    </row>
    <row r="14689" spans="4:4">
      <c r="D14689" s="117"/>
    </row>
    <row r="14690" spans="4:4">
      <c r="D14690" s="117"/>
    </row>
    <row r="14691" spans="4:4">
      <c r="D14691" s="117"/>
    </row>
    <row r="14692" spans="4:4">
      <c r="D14692" s="117"/>
    </row>
    <row r="14693" spans="4:4">
      <c r="D14693" s="117"/>
    </row>
    <row r="14694" spans="4:4">
      <c r="D14694" s="117"/>
    </row>
    <row r="14695" spans="4:4">
      <c r="D14695" s="117"/>
    </row>
    <row r="14696" spans="4:4">
      <c r="D14696" s="117"/>
    </row>
    <row r="14697" spans="4:4">
      <c r="D14697" s="117"/>
    </row>
    <row r="14698" spans="4:4">
      <c r="D14698" s="117"/>
    </row>
    <row r="14699" spans="4:4">
      <c r="D14699" s="117"/>
    </row>
    <row r="14700" spans="4:4">
      <c r="D14700" s="117"/>
    </row>
    <row r="14701" spans="4:4">
      <c r="D14701" s="117"/>
    </row>
    <row r="14702" spans="4:4">
      <c r="D14702" s="117"/>
    </row>
    <row r="14703" spans="4:4">
      <c r="D14703" s="117"/>
    </row>
    <row r="14704" spans="4:4">
      <c r="D14704" s="117"/>
    </row>
    <row r="14705" spans="4:4">
      <c r="D14705" s="117"/>
    </row>
    <row r="14706" spans="4:4">
      <c r="D14706" s="117"/>
    </row>
    <row r="14707" spans="4:4">
      <c r="D14707" s="117"/>
    </row>
    <row r="14708" spans="4:4">
      <c r="D14708" s="117"/>
    </row>
    <row r="14709" spans="4:4">
      <c r="D14709" s="117"/>
    </row>
    <row r="14710" spans="4:4">
      <c r="D14710" s="117"/>
    </row>
    <row r="14711" spans="4:4">
      <c r="D14711" s="117"/>
    </row>
    <row r="14712" spans="4:4">
      <c r="D14712" s="117"/>
    </row>
    <row r="14713" spans="4:4">
      <c r="D14713" s="117"/>
    </row>
    <row r="14714" spans="4:4">
      <c r="D14714" s="117"/>
    </row>
    <row r="14715" spans="4:4">
      <c r="D14715" s="117"/>
    </row>
    <row r="14716" spans="4:4">
      <c r="D14716" s="117"/>
    </row>
    <row r="14717" spans="4:4">
      <c r="D14717" s="117"/>
    </row>
    <row r="14718" spans="4:4">
      <c r="D14718" s="117"/>
    </row>
    <row r="14719" spans="4:4">
      <c r="D14719" s="117"/>
    </row>
    <row r="14720" spans="4:4">
      <c r="D14720" s="117"/>
    </row>
    <row r="14721" spans="4:4">
      <c r="D14721" s="117"/>
    </row>
    <row r="14722" spans="4:4">
      <c r="D14722" s="117"/>
    </row>
    <row r="14723" spans="4:4">
      <c r="D14723" s="117"/>
    </row>
    <row r="14724" spans="4:4">
      <c r="D14724" s="117"/>
    </row>
    <row r="14725" spans="4:4">
      <c r="D14725" s="117"/>
    </row>
    <row r="14726" spans="4:4">
      <c r="D14726" s="117"/>
    </row>
    <row r="14727" spans="4:4">
      <c r="D14727" s="117"/>
    </row>
    <row r="14728" spans="4:4">
      <c r="D14728" s="117"/>
    </row>
    <row r="14729" spans="4:4">
      <c r="D14729" s="117"/>
    </row>
    <row r="14730" spans="4:4">
      <c r="D14730" s="117"/>
    </row>
    <row r="14731" spans="4:4">
      <c r="D14731" s="117"/>
    </row>
    <row r="14732" spans="4:4">
      <c r="D14732" s="117"/>
    </row>
    <row r="14733" spans="4:4">
      <c r="D14733" s="117"/>
    </row>
    <row r="14734" spans="4:4">
      <c r="D14734" s="117"/>
    </row>
    <row r="14735" spans="4:4">
      <c r="D14735" s="117"/>
    </row>
    <row r="14736" spans="4:4">
      <c r="D14736" s="117"/>
    </row>
    <row r="14737" spans="4:4">
      <c r="D14737" s="117"/>
    </row>
    <row r="14738" spans="4:4">
      <c r="D14738" s="117"/>
    </row>
    <row r="14739" spans="4:4">
      <c r="D14739" s="117"/>
    </row>
    <row r="14740" spans="4:4">
      <c r="D14740" s="117"/>
    </row>
    <row r="14741" spans="4:4">
      <c r="D14741" s="117"/>
    </row>
    <row r="14742" spans="4:4">
      <c r="D14742" s="117"/>
    </row>
    <row r="14743" spans="4:4">
      <c r="D14743" s="117"/>
    </row>
    <row r="14744" spans="4:4">
      <c r="D14744" s="117"/>
    </row>
    <row r="14745" spans="4:4">
      <c r="D14745" s="117"/>
    </row>
    <row r="14746" spans="4:4">
      <c r="D14746" s="117"/>
    </row>
    <row r="14747" spans="4:4">
      <c r="D14747" s="117"/>
    </row>
    <row r="14748" spans="4:4">
      <c r="D14748" s="117"/>
    </row>
    <row r="14749" spans="4:4">
      <c r="D14749" s="117"/>
    </row>
    <row r="14750" spans="4:4">
      <c r="D14750" s="117"/>
    </row>
    <row r="14751" spans="4:4">
      <c r="D14751" s="117"/>
    </row>
    <row r="14752" spans="4:4">
      <c r="D14752" s="117"/>
    </row>
    <row r="14753" spans="4:4">
      <c r="D14753" s="117"/>
    </row>
    <row r="14754" spans="4:4">
      <c r="D14754" s="117"/>
    </row>
    <row r="14755" spans="4:4">
      <c r="D14755" s="117"/>
    </row>
    <row r="14756" spans="4:4">
      <c r="D14756" s="117"/>
    </row>
    <row r="14757" spans="4:4">
      <c r="D14757" s="117"/>
    </row>
    <row r="14758" spans="4:4">
      <c r="D14758" s="117"/>
    </row>
    <row r="14759" spans="4:4">
      <c r="D14759" s="117"/>
    </row>
    <row r="14760" spans="4:4">
      <c r="D14760" s="117"/>
    </row>
    <row r="14761" spans="4:4">
      <c r="D14761" s="117"/>
    </row>
    <row r="14762" spans="4:4">
      <c r="D14762" s="117"/>
    </row>
    <row r="14763" spans="4:4">
      <c r="D14763" s="117"/>
    </row>
    <row r="14764" spans="4:4">
      <c r="D14764" s="117"/>
    </row>
    <row r="14765" spans="4:4">
      <c r="D14765" s="117"/>
    </row>
    <row r="14766" spans="4:4">
      <c r="D14766" s="117"/>
    </row>
    <row r="14767" spans="4:4">
      <c r="D14767" s="117"/>
    </row>
    <row r="14768" spans="4:4">
      <c r="D14768" s="117"/>
    </row>
    <row r="14769" spans="4:4">
      <c r="D14769" s="117"/>
    </row>
    <row r="14770" spans="4:4">
      <c r="D14770" s="117"/>
    </row>
    <row r="14771" spans="4:4">
      <c r="D14771" s="117"/>
    </row>
    <row r="14772" spans="4:4">
      <c r="D14772" s="117"/>
    </row>
    <row r="14773" spans="4:4">
      <c r="D14773" s="117"/>
    </row>
    <row r="14774" spans="4:4">
      <c r="D14774" s="117"/>
    </row>
    <row r="14775" spans="4:4">
      <c r="D14775" s="117"/>
    </row>
    <row r="14776" spans="4:4">
      <c r="D14776" s="117"/>
    </row>
    <row r="14777" spans="4:4">
      <c r="D14777" s="117"/>
    </row>
    <row r="14778" spans="4:4">
      <c r="D14778" s="117"/>
    </row>
    <row r="14779" spans="4:4">
      <c r="D14779" s="117"/>
    </row>
    <row r="14780" spans="4:4">
      <c r="D14780" s="117"/>
    </row>
    <row r="14781" spans="4:4">
      <c r="D14781" s="117"/>
    </row>
    <row r="14782" spans="4:4">
      <c r="D14782" s="117"/>
    </row>
    <row r="14783" spans="4:4">
      <c r="D14783" s="117"/>
    </row>
    <row r="14784" spans="4:4">
      <c r="D14784" s="117"/>
    </row>
    <row r="14785" spans="4:4">
      <c r="D14785" s="117"/>
    </row>
    <row r="14786" spans="4:4">
      <c r="D14786" s="117"/>
    </row>
    <row r="14787" spans="4:4">
      <c r="D14787" s="117"/>
    </row>
    <row r="14788" spans="4:4">
      <c r="D14788" s="117"/>
    </row>
    <row r="14789" spans="4:4">
      <c r="D14789" s="117"/>
    </row>
    <row r="14790" spans="4:4">
      <c r="D14790" s="117"/>
    </row>
    <row r="14791" spans="4:4">
      <c r="D14791" s="117"/>
    </row>
    <row r="14792" spans="4:4">
      <c r="D14792" s="117"/>
    </row>
    <row r="14793" spans="4:4">
      <c r="D14793" s="117"/>
    </row>
    <row r="14794" spans="4:4">
      <c r="D14794" s="117"/>
    </row>
    <row r="14795" spans="4:4">
      <c r="D14795" s="117"/>
    </row>
    <row r="14796" spans="4:4">
      <c r="D14796" s="117"/>
    </row>
    <row r="14797" spans="4:4">
      <c r="D14797" s="117"/>
    </row>
    <row r="14798" spans="4:4">
      <c r="D14798" s="117"/>
    </row>
    <row r="14799" spans="4:4">
      <c r="D14799" s="117"/>
    </row>
    <row r="14800" spans="4:4">
      <c r="D14800" s="117"/>
    </row>
    <row r="14801" spans="4:4">
      <c r="D14801" s="117"/>
    </row>
    <row r="14802" spans="4:4">
      <c r="D14802" s="117"/>
    </row>
    <row r="14803" spans="4:4">
      <c r="D14803" s="117"/>
    </row>
    <row r="14804" spans="4:4">
      <c r="D14804" s="117"/>
    </row>
    <row r="14805" spans="4:4">
      <c r="D14805" s="117"/>
    </row>
    <row r="14806" spans="4:4">
      <c r="D14806" s="117"/>
    </row>
    <row r="14807" spans="4:4">
      <c r="D14807" s="117"/>
    </row>
    <row r="14808" spans="4:4">
      <c r="D14808" s="117"/>
    </row>
    <row r="14809" spans="4:4">
      <c r="D14809" s="117"/>
    </row>
    <row r="14810" spans="4:4">
      <c r="D14810" s="117"/>
    </row>
    <row r="14811" spans="4:4">
      <c r="D14811" s="117"/>
    </row>
    <row r="14812" spans="4:4">
      <c r="D14812" s="117"/>
    </row>
    <row r="14813" spans="4:4">
      <c r="D14813" s="117"/>
    </row>
    <row r="14814" spans="4:4">
      <c r="D14814" s="117"/>
    </row>
    <row r="14815" spans="4:4">
      <c r="D14815" s="117"/>
    </row>
    <row r="14816" spans="4:4">
      <c r="D14816" s="117"/>
    </row>
    <row r="14817" spans="4:4">
      <c r="D14817" s="117"/>
    </row>
    <row r="14818" spans="4:4">
      <c r="D14818" s="117"/>
    </row>
    <row r="14819" spans="4:4">
      <c r="D14819" s="117"/>
    </row>
    <row r="14820" spans="4:4">
      <c r="D14820" s="117"/>
    </row>
    <row r="14821" spans="4:4">
      <c r="D14821" s="117"/>
    </row>
    <row r="14822" spans="4:4">
      <c r="D14822" s="117"/>
    </row>
    <row r="14823" spans="4:4">
      <c r="D14823" s="117"/>
    </row>
    <row r="14824" spans="4:4">
      <c r="D14824" s="117"/>
    </row>
    <row r="14825" spans="4:4">
      <c r="D14825" s="117"/>
    </row>
    <row r="14826" spans="4:4">
      <c r="D14826" s="117"/>
    </row>
    <row r="14827" spans="4:4">
      <c r="D14827" s="117"/>
    </row>
    <row r="14828" spans="4:4">
      <c r="D14828" s="117"/>
    </row>
    <row r="14829" spans="4:4">
      <c r="D14829" s="117"/>
    </row>
    <row r="14830" spans="4:4">
      <c r="D14830" s="117"/>
    </row>
    <row r="14831" spans="4:4">
      <c r="D14831" s="117"/>
    </row>
    <row r="14832" spans="4:4">
      <c r="D14832" s="117"/>
    </row>
    <row r="14833" spans="4:4">
      <c r="D14833" s="117"/>
    </row>
    <row r="14834" spans="4:4">
      <c r="D14834" s="117"/>
    </row>
    <row r="14835" spans="4:4">
      <c r="D14835" s="117"/>
    </row>
    <row r="14836" spans="4:4">
      <c r="D14836" s="117"/>
    </row>
    <row r="14837" spans="4:4">
      <c r="D14837" s="117"/>
    </row>
    <row r="14838" spans="4:4">
      <c r="D14838" s="117"/>
    </row>
    <row r="14839" spans="4:4">
      <c r="D14839" s="117"/>
    </row>
    <row r="14840" spans="4:4">
      <c r="D14840" s="117"/>
    </row>
    <row r="14841" spans="4:4">
      <c r="D14841" s="117"/>
    </row>
    <row r="14842" spans="4:4">
      <c r="D14842" s="117"/>
    </row>
    <row r="14843" spans="4:4">
      <c r="D14843" s="117"/>
    </row>
    <row r="14844" spans="4:4">
      <c r="D14844" s="117"/>
    </row>
    <row r="14845" spans="4:4">
      <c r="D14845" s="117"/>
    </row>
    <row r="14846" spans="4:4">
      <c r="D14846" s="117"/>
    </row>
    <row r="14847" spans="4:4">
      <c r="D14847" s="117"/>
    </row>
    <row r="14848" spans="4:4">
      <c r="D14848" s="117"/>
    </row>
    <row r="14849" spans="4:4">
      <c r="D14849" s="117"/>
    </row>
    <row r="14850" spans="4:4">
      <c r="D14850" s="117"/>
    </row>
    <row r="14851" spans="4:4">
      <c r="D14851" s="117"/>
    </row>
    <row r="14852" spans="4:4">
      <c r="D14852" s="117"/>
    </row>
    <row r="14853" spans="4:4">
      <c r="D14853" s="117"/>
    </row>
    <row r="14854" spans="4:4">
      <c r="D14854" s="117"/>
    </row>
    <row r="14855" spans="4:4">
      <c r="D14855" s="117"/>
    </row>
    <row r="14856" spans="4:4">
      <c r="D14856" s="117"/>
    </row>
    <row r="14857" spans="4:4">
      <c r="D14857" s="117"/>
    </row>
    <row r="14858" spans="4:4">
      <c r="D14858" s="117"/>
    </row>
    <row r="14859" spans="4:4">
      <c r="D14859" s="117"/>
    </row>
    <row r="14860" spans="4:4">
      <c r="D14860" s="117"/>
    </row>
    <row r="14861" spans="4:4">
      <c r="D14861" s="117"/>
    </row>
    <row r="14862" spans="4:4">
      <c r="D14862" s="117"/>
    </row>
    <row r="14863" spans="4:4">
      <c r="D14863" s="117"/>
    </row>
    <row r="14864" spans="4:4">
      <c r="D14864" s="117"/>
    </row>
    <row r="14865" spans="4:4">
      <c r="D14865" s="117"/>
    </row>
    <row r="14866" spans="4:4">
      <c r="D14866" s="117"/>
    </row>
    <row r="14867" spans="4:4">
      <c r="D14867" s="117"/>
    </row>
    <row r="14868" spans="4:4">
      <c r="D14868" s="117"/>
    </row>
    <row r="14869" spans="4:4">
      <c r="D14869" s="117"/>
    </row>
    <row r="14870" spans="4:4">
      <c r="D14870" s="117"/>
    </row>
    <row r="14871" spans="4:4">
      <c r="D14871" s="117"/>
    </row>
    <row r="14872" spans="4:4">
      <c r="D14872" s="117"/>
    </row>
    <row r="14873" spans="4:4">
      <c r="D14873" s="117"/>
    </row>
    <row r="14874" spans="4:4">
      <c r="D14874" s="117"/>
    </row>
    <row r="14875" spans="4:4">
      <c r="D14875" s="117"/>
    </row>
    <row r="14876" spans="4:4">
      <c r="D14876" s="117"/>
    </row>
    <row r="14877" spans="4:4">
      <c r="D14877" s="117"/>
    </row>
    <row r="14878" spans="4:4">
      <c r="D14878" s="117"/>
    </row>
    <row r="14879" spans="4:4">
      <c r="D14879" s="117"/>
    </row>
    <row r="14880" spans="4:4">
      <c r="D14880" s="117"/>
    </row>
    <row r="14881" spans="4:4">
      <c r="D14881" s="117"/>
    </row>
    <row r="14882" spans="4:4">
      <c r="D14882" s="117"/>
    </row>
    <row r="14883" spans="4:4">
      <c r="D14883" s="117"/>
    </row>
    <row r="14884" spans="4:4">
      <c r="D14884" s="117"/>
    </row>
    <row r="14885" spans="4:4">
      <c r="D14885" s="117"/>
    </row>
    <row r="14886" spans="4:4">
      <c r="D14886" s="117"/>
    </row>
    <row r="14887" spans="4:4">
      <c r="D14887" s="117"/>
    </row>
    <row r="14888" spans="4:4">
      <c r="D14888" s="117"/>
    </row>
    <row r="14889" spans="4:4">
      <c r="D14889" s="117"/>
    </row>
    <row r="14890" spans="4:4">
      <c r="D14890" s="117"/>
    </row>
    <row r="14891" spans="4:4">
      <c r="D14891" s="117"/>
    </row>
    <row r="14892" spans="4:4">
      <c r="D14892" s="117"/>
    </row>
    <row r="14893" spans="4:4">
      <c r="D14893" s="117"/>
    </row>
    <row r="14894" spans="4:4">
      <c r="D14894" s="117"/>
    </row>
    <row r="14895" spans="4:4">
      <c r="D14895" s="117"/>
    </row>
    <row r="14896" spans="4:4">
      <c r="D14896" s="117"/>
    </row>
    <row r="14897" spans="4:4">
      <c r="D14897" s="117"/>
    </row>
    <row r="14898" spans="4:4">
      <c r="D14898" s="117"/>
    </row>
    <row r="14899" spans="4:4">
      <c r="D14899" s="117"/>
    </row>
    <row r="14900" spans="4:4">
      <c r="D14900" s="117"/>
    </row>
    <row r="14901" spans="4:4">
      <c r="D14901" s="117"/>
    </row>
    <row r="14902" spans="4:4">
      <c r="D14902" s="117"/>
    </row>
    <row r="14903" spans="4:4">
      <c r="D14903" s="117"/>
    </row>
    <row r="14904" spans="4:4">
      <c r="D14904" s="117"/>
    </row>
    <row r="14905" spans="4:4">
      <c r="D14905" s="117"/>
    </row>
    <row r="14906" spans="4:4">
      <c r="D14906" s="117"/>
    </row>
    <row r="14907" spans="4:4">
      <c r="D14907" s="117"/>
    </row>
    <row r="14908" spans="4:4">
      <c r="D14908" s="117"/>
    </row>
    <row r="14909" spans="4:4">
      <c r="D14909" s="117"/>
    </row>
    <row r="14910" spans="4:4">
      <c r="D14910" s="117"/>
    </row>
    <row r="14911" spans="4:4">
      <c r="D14911" s="117"/>
    </row>
    <row r="14912" spans="4:4">
      <c r="D14912" s="117"/>
    </row>
    <row r="14913" spans="4:4">
      <c r="D14913" s="117"/>
    </row>
    <row r="14914" spans="4:4">
      <c r="D14914" s="117"/>
    </row>
    <row r="14915" spans="4:4">
      <c r="D14915" s="117"/>
    </row>
    <row r="14916" spans="4:4">
      <c r="D14916" s="117"/>
    </row>
    <row r="14917" spans="4:4">
      <c r="D14917" s="117"/>
    </row>
    <row r="14918" spans="4:4">
      <c r="D14918" s="117"/>
    </row>
    <row r="14919" spans="4:4">
      <c r="D14919" s="117"/>
    </row>
    <row r="14920" spans="4:4">
      <c r="D14920" s="117"/>
    </row>
    <row r="14921" spans="4:4">
      <c r="D14921" s="117"/>
    </row>
    <row r="14922" spans="4:4">
      <c r="D14922" s="117"/>
    </row>
    <row r="14923" spans="4:4">
      <c r="D14923" s="117"/>
    </row>
    <row r="14924" spans="4:4">
      <c r="D14924" s="117"/>
    </row>
    <row r="14925" spans="4:4">
      <c r="D14925" s="117"/>
    </row>
    <row r="14926" spans="4:4">
      <c r="D14926" s="117"/>
    </row>
    <row r="14927" spans="4:4">
      <c r="D14927" s="117"/>
    </row>
    <row r="14928" spans="4:4">
      <c r="D14928" s="117"/>
    </row>
    <row r="14929" spans="4:4">
      <c r="D14929" s="117"/>
    </row>
    <row r="14930" spans="4:4">
      <c r="D14930" s="117"/>
    </row>
    <row r="14931" spans="4:4">
      <c r="D14931" s="117"/>
    </row>
    <row r="14932" spans="4:4">
      <c r="D14932" s="117"/>
    </row>
    <row r="14933" spans="4:4">
      <c r="D14933" s="117"/>
    </row>
    <row r="14934" spans="4:4">
      <c r="D14934" s="117"/>
    </row>
    <row r="14935" spans="4:4">
      <c r="D14935" s="117"/>
    </row>
    <row r="14936" spans="4:4">
      <c r="D14936" s="117"/>
    </row>
    <row r="14937" spans="4:4">
      <c r="D14937" s="117"/>
    </row>
    <row r="14938" spans="4:4">
      <c r="D14938" s="117"/>
    </row>
    <row r="14939" spans="4:4">
      <c r="D14939" s="117"/>
    </row>
    <row r="14940" spans="4:4">
      <c r="D14940" s="117"/>
    </row>
    <row r="14941" spans="4:4">
      <c r="D14941" s="117"/>
    </row>
    <row r="14942" spans="4:4">
      <c r="D14942" s="117"/>
    </row>
    <row r="14943" spans="4:4">
      <c r="D14943" s="117"/>
    </row>
    <row r="14944" spans="4:4">
      <c r="D14944" s="117"/>
    </row>
    <row r="14945" spans="4:4">
      <c r="D14945" s="117"/>
    </row>
    <row r="14946" spans="4:4">
      <c r="D14946" s="117"/>
    </row>
    <row r="14947" spans="4:4">
      <c r="D14947" s="117"/>
    </row>
    <row r="14948" spans="4:4">
      <c r="D14948" s="117"/>
    </row>
    <row r="14949" spans="4:4">
      <c r="D14949" s="117"/>
    </row>
    <row r="14950" spans="4:4">
      <c r="D14950" s="117"/>
    </row>
    <row r="14951" spans="4:4">
      <c r="D14951" s="117"/>
    </row>
    <row r="14952" spans="4:4">
      <c r="D14952" s="117"/>
    </row>
    <row r="14953" spans="4:4">
      <c r="D14953" s="117"/>
    </row>
    <row r="14954" spans="4:4">
      <c r="D14954" s="117"/>
    </row>
    <row r="14955" spans="4:4">
      <c r="D14955" s="117"/>
    </row>
    <row r="14956" spans="4:4">
      <c r="D14956" s="117"/>
    </row>
    <row r="14957" spans="4:4">
      <c r="D14957" s="117"/>
    </row>
    <row r="14958" spans="4:4">
      <c r="D14958" s="117"/>
    </row>
    <row r="14959" spans="4:4">
      <c r="D14959" s="117"/>
    </row>
    <row r="14960" spans="4:4">
      <c r="D14960" s="117"/>
    </row>
    <row r="14961" spans="4:4">
      <c r="D14961" s="117"/>
    </row>
    <row r="14962" spans="4:4">
      <c r="D14962" s="117"/>
    </row>
    <row r="14963" spans="4:4">
      <c r="D14963" s="117"/>
    </row>
    <row r="14964" spans="4:4">
      <c r="D14964" s="117"/>
    </row>
    <row r="14965" spans="4:4">
      <c r="D14965" s="117"/>
    </row>
    <row r="14966" spans="4:4">
      <c r="D14966" s="117"/>
    </row>
    <row r="14967" spans="4:4">
      <c r="D14967" s="117"/>
    </row>
    <row r="14968" spans="4:4">
      <c r="D14968" s="117"/>
    </row>
    <row r="14969" spans="4:4">
      <c r="D14969" s="117"/>
    </row>
    <row r="14970" spans="4:4">
      <c r="D14970" s="117"/>
    </row>
    <row r="14971" spans="4:4">
      <c r="D14971" s="117"/>
    </row>
    <row r="14972" spans="4:4">
      <c r="D14972" s="117"/>
    </row>
    <row r="14973" spans="4:4">
      <c r="D14973" s="117"/>
    </row>
    <row r="14974" spans="4:4">
      <c r="D14974" s="117"/>
    </row>
    <row r="14975" spans="4:4">
      <c r="D14975" s="117"/>
    </row>
    <row r="14976" spans="4:4">
      <c r="D14976" s="117"/>
    </row>
    <row r="14977" spans="4:4">
      <c r="D14977" s="117"/>
    </row>
    <row r="14978" spans="4:4">
      <c r="D14978" s="117"/>
    </row>
    <row r="14979" spans="4:4">
      <c r="D14979" s="117"/>
    </row>
    <row r="14980" spans="4:4">
      <c r="D14980" s="117"/>
    </row>
    <row r="14981" spans="4:4">
      <c r="D14981" s="117"/>
    </row>
    <row r="14982" spans="4:4">
      <c r="D14982" s="117"/>
    </row>
    <row r="14983" spans="4:4">
      <c r="D14983" s="117"/>
    </row>
    <row r="14984" spans="4:4">
      <c r="D14984" s="117"/>
    </row>
    <row r="14985" spans="4:4">
      <c r="D14985" s="117"/>
    </row>
    <row r="14986" spans="4:4">
      <c r="D14986" s="117"/>
    </row>
    <row r="14987" spans="4:4">
      <c r="D14987" s="117"/>
    </row>
    <row r="14988" spans="4:4">
      <c r="D14988" s="117"/>
    </row>
    <row r="14989" spans="4:4">
      <c r="D14989" s="117"/>
    </row>
    <row r="14990" spans="4:4">
      <c r="D14990" s="117"/>
    </row>
    <row r="14991" spans="4:4">
      <c r="D14991" s="117"/>
    </row>
    <row r="14992" spans="4:4">
      <c r="D14992" s="117"/>
    </row>
    <row r="14993" spans="4:4">
      <c r="D14993" s="117"/>
    </row>
    <row r="14994" spans="4:4">
      <c r="D14994" s="117"/>
    </row>
    <row r="14995" spans="4:4">
      <c r="D14995" s="117"/>
    </row>
    <row r="14996" spans="4:4">
      <c r="D14996" s="117"/>
    </row>
    <row r="14997" spans="4:4">
      <c r="D14997" s="117"/>
    </row>
    <row r="14998" spans="4:4">
      <c r="D14998" s="117"/>
    </row>
    <row r="14999" spans="4:4">
      <c r="D14999" s="117"/>
    </row>
    <row r="15000" spans="4:4">
      <c r="D15000" s="117"/>
    </row>
    <row r="15001" spans="4:4">
      <c r="D15001" s="117"/>
    </row>
    <row r="15002" spans="4:4">
      <c r="D15002" s="117"/>
    </row>
    <row r="15003" spans="4:4">
      <c r="D15003" s="117"/>
    </row>
    <row r="15004" spans="4:4">
      <c r="D15004" s="117"/>
    </row>
    <row r="15005" spans="4:4">
      <c r="D15005" s="117"/>
    </row>
    <row r="15006" spans="4:4">
      <c r="D15006" s="117"/>
    </row>
    <row r="15007" spans="4:4">
      <c r="D15007" s="117"/>
    </row>
    <row r="15008" spans="4:4">
      <c r="D15008" s="117"/>
    </row>
    <row r="15009" spans="4:4">
      <c r="D15009" s="117"/>
    </row>
    <row r="15010" spans="4:4">
      <c r="D15010" s="117"/>
    </row>
    <row r="15011" spans="4:4">
      <c r="D15011" s="117"/>
    </row>
    <row r="15012" spans="4:4">
      <c r="D15012" s="117"/>
    </row>
    <row r="15013" spans="4:4">
      <c r="D15013" s="117"/>
    </row>
    <row r="15014" spans="4:4">
      <c r="D15014" s="117"/>
    </row>
    <row r="15015" spans="4:4">
      <c r="D15015" s="117"/>
    </row>
    <row r="15016" spans="4:4">
      <c r="D15016" s="117"/>
    </row>
    <row r="15017" spans="4:4">
      <c r="D15017" s="117"/>
    </row>
    <row r="15018" spans="4:4">
      <c r="D15018" s="117"/>
    </row>
    <row r="15019" spans="4:4">
      <c r="D15019" s="117"/>
    </row>
    <row r="15020" spans="4:4">
      <c r="D15020" s="117"/>
    </row>
    <row r="15021" spans="4:4">
      <c r="D15021" s="117"/>
    </row>
    <row r="15022" spans="4:4">
      <c r="D15022" s="117"/>
    </row>
    <row r="15023" spans="4:4">
      <c r="D15023" s="117"/>
    </row>
    <row r="15024" spans="4:4">
      <c r="D15024" s="117"/>
    </row>
    <row r="15025" spans="4:4">
      <c r="D15025" s="117"/>
    </row>
    <row r="15026" spans="4:4">
      <c r="D15026" s="117"/>
    </row>
    <row r="15027" spans="4:4">
      <c r="D15027" s="117"/>
    </row>
    <row r="15028" spans="4:4">
      <c r="D15028" s="117"/>
    </row>
    <row r="15029" spans="4:4">
      <c r="D15029" s="117"/>
    </row>
    <row r="15030" spans="4:4">
      <c r="D15030" s="117"/>
    </row>
    <row r="15031" spans="4:4">
      <c r="D15031" s="117"/>
    </row>
    <row r="15032" spans="4:4">
      <c r="D15032" s="117"/>
    </row>
    <row r="15033" spans="4:4">
      <c r="D15033" s="117"/>
    </row>
    <row r="15034" spans="4:4">
      <c r="D15034" s="117"/>
    </row>
    <row r="15035" spans="4:4">
      <c r="D15035" s="117"/>
    </row>
    <row r="15036" spans="4:4">
      <c r="D15036" s="117"/>
    </row>
    <row r="15037" spans="4:4">
      <c r="D15037" s="117"/>
    </row>
    <row r="15038" spans="4:4">
      <c r="D15038" s="117"/>
    </row>
    <row r="15039" spans="4:4">
      <c r="D15039" s="117"/>
    </row>
    <row r="15040" spans="4:4">
      <c r="D15040" s="117"/>
    </row>
    <row r="15041" spans="4:4">
      <c r="D15041" s="117"/>
    </row>
    <row r="15042" spans="4:4">
      <c r="D15042" s="117"/>
    </row>
    <row r="15043" spans="4:4">
      <c r="D15043" s="117"/>
    </row>
    <row r="15044" spans="4:4">
      <c r="D15044" s="117"/>
    </row>
    <row r="15045" spans="4:4">
      <c r="D15045" s="117"/>
    </row>
    <row r="15046" spans="4:4">
      <c r="D15046" s="117"/>
    </row>
    <row r="15047" spans="4:4">
      <c r="D15047" s="117"/>
    </row>
    <row r="15048" spans="4:4">
      <c r="D15048" s="117"/>
    </row>
    <row r="15049" spans="4:4">
      <c r="D15049" s="117"/>
    </row>
    <row r="15050" spans="4:4">
      <c r="D15050" s="117"/>
    </row>
    <row r="15051" spans="4:4">
      <c r="D15051" s="117"/>
    </row>
    <row r="15052" spans="4:4">
      <c r="D15052" s="117"/>
    </row>
    <row r="15053" spans="4:4">
      <c r="D15053" s="117"/>
    </row>
    <row r="15054" spans="4:4">
      <c r="D15054" s="117"/>
    </row>
    <row r="15055" spans="4:4">
      <c r="D15055" s="117"/>
    </row>
    <row r="15056" spans="4:4">
      <c r="D15056" s="117"/>
    </row>
    <row r="15057" spans="4:4">
      <c r="D15057" s="117"/>
    </row>
    <row r="15058" spans="4:4">
      <c r="D15058" s="117"/>
    </row>
    <row r="15059" spans="4:4">
      <c r="D15059" s="117"/>
    </row>
    <row r="15060" spans="4:4">
      <c r="D15060" s="117"/>
    </row>
    <row r="15061" spans="4:4">
      <c r="D15061" s="117"/>
    </row>
    <row r="15062" spans="4:4">
      <c r="D15062" s="117"/>
    </row>
    <row r="15063" spans="4:4">
      <c r="D15063" s="117"/>
    </row>
    <row r="15064" spans="4:4">
      <c r="D15064" s="117"/>
    </row>
    <row r="15065" spans="4:4">
      <c r="D15065" s="117"/>
    </row>
    <row r="15066" spans="4:4">
      <c r="D15066" s="117"/>
    </row>
    <row r="15067" spans="4:4">
      <c r="D15067" s="117"/>
    </row>
    <row r="15068" spans="4:4">
      <c r="D15068" s="117"/>
    </row>
    <row r="15069" spans="4:4">
      <c r="D15069" s="117"/>
    </row>
    <row r="15070" spans="4:4">
      <c r="D15070" s="117"/>
    </row>
    <row r="15071" spans="4:4">
      <c r="D15071" s="117"/>
    </row>
    <row r="15072" spans="4:4">
      <c r="D15072" s="117"/>
    </row>
    <row r="15073" spans="4:4">
      <c r="D15073" s="117"/>
    </row>
    <row r="15074" spans="4:4">
      <c r="D15074" s="117"/>
    </row>
    <row r="15075" spans="4:4">
      <c r="D15075" s="117"/>
    </row>
    <row r="15076" spans="4:4">
      <c r="D15076" s="117"/>
    </row>
    <row r="15077" spans="4:4">
      <c r="D15077" s="117"/>
    </row>
    <row r="15078" spans="4:4">
      <c r="D15078" s="117"/>
    </row>
    <row r="15079" spans="4:4">
      <c r="D15079" s="117"/>
    </row>
    <row r="15080" spans="4:4">
      <c r="D15080" s="117"/>
    </row>
    <row r="15081" spans="4:4">
      <c r="D15081" s="117"/>
    </row>
    <row r="15082" spans="4:4">
      <c r="D15082" s="117"/>
    </row>
    <row r="15083" spans="4:4">
      <c r="D15083" s="117"/>
    </row>
    <row r="15084" spans="4:4">
      <c r="D15084" s="117"/>
    </row>
    <row r="15085" spans="4:4">
      <c r="D15085" s="117"/>
    </row>
    <row r="15086" spans="4:4">
      <c r="D15086" s="117"/>
    </row>
    <row r="15087" spans="4:4">
      <c r="D15087" s="117"/>
    </row>
    <row r="15088" spans="4:4">
      <c r="D15088" s="117"/>
    </row>
    <row r="15089" spans="4:4">
      <c r="D15089" s="117"/>
    </row>
    <row r="15090" spans="4:4">
      <c r="D15090" s="117"/>
    </row>
    <row r="15091" spans="4:4">
      <c r="D15091" s="117"/>
    </row>
    <row r="15092" spans="4:4">
      <c r="D15092" s="117"/>
    </row>
    <row r="15093" spans="4:4">
      <c r="D15093" s="117"/>
    </row>
    <row r="15094" spans="4:4">
      <c r="D15094" s="117"/>
    </row>
    <row r="15095" spans="4:4">
      <c r="D15095" s="117"/>
    </row>
    <row r="15096" spans="4:4">
      <c r="D15096" s="117"/>
    </row>
    <row r="15097" spans="4:4">
      <c r="D15097" s="117"/>
    </row>
    <row r="15098" spans="4:4">
      <c r="D15098" s="117"/>
    </row>
    <row r="15099" spans="4:4">
      <c r="D15099" s="117"/>
    </row>
    <row r="15100" spans="4:4">
      <c r="D15100" s="117"/>
    </row>
    <row r="15101" spans="4:4">
      <c r="D15101" s="117"/>
    </row>
    <row r="15102" spans="4:4">
      <c r="D15102" s="117"/>
    </row>
    <row r="15103" spans="4:4">
      <c r="D15103" s="117"/>
    </row>
    <row r="15104" spans="4:4">
      <c r="D15104" s="117"/>
    </row>
    <row r="15105" spans="4:4">
      <c r="D15105" s="117"/>
    </row>
    <row r="15106" spans="4:4">
      <c r="D15106" s="117"/>
    </row>
    <row r="15107" spans="4:4">
      <c r="D15107" s="117"/>
    </row>
    <row r="15108" spans="4:4">
      <c r="D15108" s="117"/>
    </row>
    <row r="15109" spans="4:4">
      <c r="D15109" s="117"/>
    </row>
    <row r="15110" spans="4:4">
      <c r="D15110" s="117"/>
    </row>
    <row r="15111" spans="4:4">
      <c r="D15111" s="117"/>
    </row>
    <row r="15112" spans="4:4">
      <c r="D15112" s="117"/>
    </row>
    <row r="15113" spans="4:4">
      <c r="D15113" s="117"/>
    </row>
    <row r="15114" spans="4:4">
      <c r="D15114" s="117"/>
    </row>
    <row r="15115" spans="4:4">
      <c r="D15115" s="117"/>
    </row>
    <row r="15116" spans="4:4">
      <c r="D15116" s="117"/>
    </row>
    <row r="15117" spans="4:4">
      <c r="D15117" s="117"/>
    </row>
    <row r="15118" spans="4:4">
      <c r="D15118" s="117"/>
    </row>
    <row r="15119" spans="4:4">
      <c r="D15119" s="117"/>
    </row>
    <row r="15120" spans="4:4">
      <c r="D15120" s="117"/>
    </row>
    <row r="15121" spans="4:4">
      <c r="D15121" s="117"/>
    </row>
    <row r="15122" spans="4:4">
      <c r="D15122" s="117"/>
    </row>
    <row r="15123" spans="4:4">
      <c r="D15123" s="117"/>
    </row>
    <row r="15124" spans="4:4">
      <c r="D15124" s="117"/>
    </row>
    <row r="15125" spans="4:4">
      <c r="D15125" s="117"/>
    </row>
    <row r="15126" spans="4:4">
      <c r="D15126" s="117"/>
    </row>
    <row r="15127" spans="4:4">
      <c r="D15127" s="117"/>
    </row>
    <row r="15128" spans="4:4">
      <c r="D15128" s="117"/>
    </row>
    <row r="15129" spans="4:4">
      <c r="D15129" s="117"/>
    </row>
    <row r="15130" spans="4:4">
      <c r="D15130" s="117"/>
    </row>
    <row r="15131" spans="4:4">
      <c r="D15131" s="117"/>
    </row>
    <row r="15132" spans="4:4">
      <c r="D15132" s="117"/>
    </row>
    <row r="15133" spans="4:4">
      <c r="D15133" s="117"/>
    </row>
    <row r="15134" spans="4:4">
      <c r="D15134" s="117"/>
    </row>
    <row r="15135" spans="4:4">
      <c r="D15135" s="117"/>
    </row>
    <row r="15136" spans="4:4">
      <c r="D15136" s="117"/>
    </row>
    <row r="15137" spans="4:4">
      <c r="D15137" s="117"/>
    </row>
    <row r="15138" spans="4:4">
      <c r="D15138" s="117"/>
    </row>
    <row r="15139" spans="4:4">
      <c r="D15139" s="117"/>
    </row>
    <row r="15140" spans="4:4">
      <c r="D15140" s="117"/>
    </row>
    <row r="15141" spans="4:4">
      <c r="D15141" s="117"/>
    </row>
    <row r="15142" spans="4:4">
      <c r="D15142" s="117"/>
    </row>
    <row r="15143" spans="4:4">
      <c r="D15143" s="117"/>
    </row>
    <row r="15144" spans="4:4">
      <c r="D15144" s="117"/>
    </row>
    <row r="15145" spans="4:4">
      <c r="D15145" s="117"/>
    </row>
    <row r="15146" spans="4:4">
      <c r="D15146" s="117"/>
    </row>
    <row r="15147" spans="4:4">
      <c r="D15147" s="117"/>
    </row>
    <row r="15148" spans="4:4">
      <c r="D15148" s="117"/>
    </row>
    <row r="15149" spans="4:4">
      <c r="D15149" s="117"/>
    </row>
    <row r="15150" spans="4:4">
      <c r="D15150" s="117"/>
    </row>
    <row r="15151" spans="4:4">
      <c r="D15151" s="117"/>
    </row>
    <row r="15152" spans="4:4">
      <c r="D15152" s="117"/>
    </row>
    <row r="15153" spans="4:4">
      <c r="D15153" s="117"/>
    </row>
    <row r="15154" spans="4:4">
      <c r="D15154" s="117"/>
    </row>
    <row r="15155" spans="4:4">
      <c r="D15155" s="117"/>
    </row>
    <row r="15156" spans="4:4">
      <c r="D15156" s="117"/>
    </row>
    <row r="15157" spans="4:4">
      <c r="D15157" s="117"/>
    </row>
    <row r="15158" spans="4:4">
      <c r="D15158" s="117"/>
    </row>
    <row r="15159" spans="4:4">
      <c r="D15159" s="117"/>
    </row>
    <row r="15160" spans="4:4">
      <c r="D15160" s="117"/>
    </row>
    <row r="15161" spans="4:4">
      <c r="D15161" s="117"/>
    </row>
    <row r="15162" spans="4:4">
      <c r="D15162" s="117"/>
    </row>
    <row r="15163" spans="4:4">
      <c r="D15163" s="117"/>
    </row>
    <row r="15164" spans="4:4">
      <c r="D15164" s="117"/>
    </row>
    <row r="15165" spans="4:4">
      <c r="D15165" s="117"/>
    </row>
    <row r="15166" spans="4:4">
      <c r="D15166" s="117"/>
    </row>
    <row r="15167" spans="4:4">
      <c r="D15167" s="117"/>
    </row>
    <row r="15168" spans="4:4">
      <c r="D15168" s="117"/>
    </row>
    <row r="15169" spans="4:4">
      <c r="D15169" s="117"/>
    </row>
    <row r="15170" spans="4:4">
      <c r="D15170" s="117"/>
    </row>
    <row r="15171" spans="4:4">
      <c r="D15171" s="117"/>
    </row>
    <row r="15172" spans="4:4">
      <c r="D15172" s="117"/>
    </row>
    <row r="15173" spans="4:4">
      <c r="D15173" s="117"/>
    </row>
    <row r="15174" spans="4:4">
      <c r="D15174" s="117"/>
    </row>
    <row r="15175" spans="4:4">
      <c r="D15175" s="117"/>
    </row>
    <row r="15176" spans="4:4">
      <c r="D15176" s="117"/>
    </row>
    <row r="15177" spans="4:4">
      <c r="D15177" s="117"/>
    </row>
    <row r="15178" spans="4:4">
      <c r="D15178" s="117"/>
    </row>
    <row r="15179" spans="4:4">
      <c r="D15179" s="117"/>
    </row>
    <row r="15180" spans="4:4">
      <c r="D15180" s="117"/>
    </row>
    <row r="15181" spans="4:4">
      <c r="D15181" s="117"/>
    </row>
    <row r="15182" spans="4:4">
      <c r="D15182" s="117"/>
    </row>
    <row r="15183" spans="4:4">
      <c r="D15183" s="117"/>
    </row>
    <row r="15184" spans="4:4">
      <c r="D15184" s="117"/>
    </row>
    <row r="15185" spans="4:4">
      <c r="D15185" s="117"/>
    </row>
    <row r="15186" spans="4:4">
      <c r="D15186" s="117"/>
    </row>
    <row r="15187" spans="4:4">
      <c r="D15187" s="117"/>
    </row>
    <row r="15188" spans="4:4">
      <c r="D15188" s="117"/>
    </row>
    <row r="15189" spans="4:4">
      <c r="D15189" s="117"/>
    </row>
    <row r="15190" spans="4:4">
      <c r="D15190" s="117"/>
    </row>
    <row r="15191" spans="4:4">
      <c r="D15191" s="117"/>
    </row>
    <row r="15192" spans="4:4">
      <c r="D15192" s="117"/>
    </row>
    <row r="15193" spans="4:4">
      <c r="D15193" s="117"/>
    </row>
    <row r="15194" spans="4:4">
      <c r="D15194" s="117"/>
    </row>
    <row r="15195" spans="4:4">
      <c r="D15195" s="117"/>
    </row>
    <row r="15196" spans="4:4">
      <c r="D15196" s="117"/>
    </row>
    <row r="15197" spans="4:4">
      <c r="D15197" s="117"/>
    </row>
    <row r="15198" spans="4:4">
      <c r="D15198" s="117"/>
    </row>
    <row r="15199" spans="4:4">
      <c r="D15199" s="117"/>
    </row>
    <row r="15200" spans="4:4">
      <c r="D15200" s="117"/>
    </row>
    <row r="15201" spans="4:4">
      <c r="D15201" s="117"/>
    </row>
    <row r="15202" spans="4:4">
      <c r="D15202" s="117"/>
    </row>
    <row r="15203" spans="4:4">
      <c r="D15203" s="117"/>
    </row>
    <row r="15204" spans="4:4">
      <c r="D15204" s="117"/>
    </row>
    <row r="15205" spans="4:4">
      <c r="D15205" s="117"/>
    </row>
    <row r="15206" spans="4:4">
      <c r="D15206" s="117"/>
    </row>
    <row r="15207" spans="4:4">
      <c r="D15207" s="117"/>
    </row>
    <row r="15208" spans="4:4">
      <c r="D15208" s="117"/>
    </row>
    <row r="15209" spans="4:4">
      <c r="D15209" s="117"/>
    </row>
    <row r="15210" spans="4:4">
      <c r="D15210" s="117"/>
    </row>
    <row r="15211" spans="4:4">
      <c r="D15211" s="117"/>
    </row>
    <row r="15212" spans="4:4">
      <c r="D15212" s="117"/>
    </row>
    <row r="15213" spans="4:4">
      <c r="D15213" s="117"/>
    </row>
    <row r="15214" spans="4:4">
      <c r="D15214" s="117"/>
    </row>
    <row r="15215" spans="4:4">
      <c r="D15215" s="117"/>
    </row>
    <row r="15216" spans="4:4">
      <c r="D15216" s="117"/>
    </row>
    <row r="15217" spans="4:4">
      <c r="D15217" s="117"/>
    </row>
    <row r="15218" spans="4:4">
      <c r="D15218" s="117"/>
    </row>
    <row r="15219" spans="4:4">
      <c r="D15219" s="117"/>
    </row>
    <row r="15220" spans="4:4">
      <c r="D15220" s="117"/>
    </row>
    <row r="15221" spans="4:4">
      <c r="D15221" s="117"/>
    </row>
    <row r="15222" spans="4:4">
      <c r="D15222" s="117"/>
    </row>
    <row r="15223" spans="4:4">
      <c r="D15223" s="117"/>
    </row>
    <row r="15224" spans="4:4">
      <c r="D15224" s="117"/>
    </row>
    <row r="15225" spans="4:4">
      <c r="D15225" s="117"/>
    </row>
    <row r="15226" spans="4:4">
      <c r="D15226" s="117"/>
    </row>
    <row r="15227" spans="4:4">
      <c r="D15227" s="117"/>
    </row>
    <row r="15228" spans="4:4">
      <c r="D15228" s="117"/>
    </row>
    <row r="15229" spans="4:4">
      <c r="D15229" s="117"/>
    </row>
    <row r="15230" spans="4:4">
      <c r="D15230" s="117"/>
    </row>
    <row r="15231" spans="4:4">
      <c r="D15231" s="117"/>
    </row>
    <row r="15232" spans="4:4">
      <c r="D15232" s="117"/>
    </row>
    <row r="15233" spans="4:4">
      <c r="D15233" s="117"/>
    </row>
    <row r="15234" spans="4:4">
      <c r="D15234" s="117"/>
    </row>
    <row r="15235" spans="4:4">
      <c r="D15235" s="117"/>
    </row>
    <row r="15236" spans="4:4">
      <c r="D15236" s="117"/>
    </row>
    <row r="15237" spans="4:4">
      <c r="D15237" s="117"/>
    </row>
    <row r="15238" spans="4:4">
      <c r="D15238" s="117"/>
    </row>
    <row r="15239" spans="4:4">
      <c r="D15239" s="117"/>
    </row>
    <row r="15240" spans="4:4">
      <c r="D15240" s="117"/>
    </row>
    <row r="15241" spans="4:4">
      <c r="D15241" s="117"/>
    </row>
    <row r="15242" spans="4:4">
      <c r="D15242" s="117"/>
    </row>
    <row r="15243" spans="4:4">
      <c r="D15243" s="117"/>
    </row>
    <row r="15244" spans="4:4">
      <c r="D15244" s="117"/>
    </row>
    <row r="15245" spans="4:4">
      <c r="D15245" s="117"/>
    </row>
    <row r="15246" spans="4:4">
      <c r="D15246" s="117"/>
    </row>
    <row r="15247" spans="4:4">
      <c r="D15247" s="117"/>
    </row>
    <row r="15248" spans="4:4">
      <c r="D15248" s="117"/>
    </row>
    <row r="15249" spans="4:4">
      <c r="D15249" s="117"/>
    </row>
    <row r="15250" spans="4:4">
      <c r="D15250" s="117"/>
    </row>
    <row r="15251" spans="4:4">
      <c r="D15251" s="117"/>
    </row>
    <row r="15252" spans="4:4">
      <c r="D15252" s="117"/>
    </row>
    <row r="15253" spans="4:4">
      <c r="D15253" s="117"/>
    </row>
    <row r="15254" spans="4:4">
      <c r="D15254" s="117"/>
    </row>
    <row r="15255" spans="4:4">
      <c r="D15255" s="117"/>
    </row>
    <row r="15256" spans="4:4">
      <c r="D15256" s="117"/>
    </row>
    <row r="15257" spans="4:4">
      <c r="D15257" s="117"/>
    </row>
    <row r="15258" spans="4:4">
      <c r="D15258" s="117"/>
    </row>
    <row r="15259" spans="4:4">
      <c r="D15259" s="117"/>
    </row>
    <row r="15260" spans="4:4">
      <c r="D15260" s="117"/>
    </row>
    <row r="15261" spans="4:4">
      <c r="D15261" s="117"/>
    </row>
    <row r="15262" spans="4:4">
      <c r="D15262" s="117"/>
    </row>
    <row r="15263" spans="4:4">
      <c r="D15263" s="117"/>
    </row>
    <row r="15264" spans="4:4">
      <c r="D15264" s="117"/>
    </row>
    <row r="15265" spans="4:4">
      <c r="D15265" s="117"/>
    </row>
    <row r="15266" spans="4:4">
      <c r="D15266" s="117"/>
    </row>
    <row r="15267" spans="4:4">
      <c r="D15267" s="117"/>
    </row>
    <row r="15268" spans="4:4">
      <c r="D15268" s="117"/>
    </row>
    <row r="15269" spans="4:4">
      <c r="D15269" s="117"/>
    </row>
    <row r="15270" spans="4:4">
      <c r="D15270" s="117"/>
    </row>
    <row r="15271" spans="4:4">
      <c r="D15271" s="117"/>
    </row>
    <row r="15272" spans="4:4">
      <c r="D15272" s="117"/>
    </row>
    <row r="15273" spans="4:4">
      <c r="D15273" s="117"/>
    </row>
    <row r="15274" spans="4:4">
      <c r="D15274" s="117"/>
    </row>
    <row r="15275" spans="4:4">
      <c r="D15275" s="117"/>
    </row>
    <row r="15276" spans="4:4">
      <c r="D15276" s="117"/>
    </row>
    <row r="15277" spans="4:4">
      <c r="D15277" s="117"/>
    </row>
    <row r="15278" spans="4:4">
      <c r="D15278" s="117"/>
    </row>
    <row r="15279" spans="4:4">
      <c r="D15279" s="117"/>
    </row>
    <row r="15280" spans="4:4">
      <c r="D15280" s="117"/>
    </row>
    <row r="15281" spans="4:4">
      <c r="D15281" s="117"/>
    </row>
    <row r="15282" spans="4:4">
      <c r="D15282" s="117"/>
    </row>
    <row r="15283" spans="4:4">
      <c r="D15283" s="117"/>
    </row>
    <row r="15284" spans="4:4">
      <c r="D15284" s="117"/>
    </row>
    <row r="15285" spans="4:4">
      <c r="D15285" s="117"/>
    </row>
    <row r="15286" spans="4:4">
      <c r="D15286" s="117"/>
    </row>
    <row r="15287" spans="4:4">
      <c r="D15287" s="117"/>
    </row>
    <row r="15288" spans="4:4">
      <c r="D15288" s="117"/>
    </row>
    <row r="15289" spans="4:4">
      <c r="D15289" s="117"/>
    </row>
    <row r="15290" spans="4:4">
      <c r="D15290" s="117"/>
    </row>
    <row r="15291" spans="4:4">
      <c r="D15291" s="117"/>
    </row>
    <row r="15292" spans="4:4">
      <c r="D15292" s="117"/>
    </row>
    <row r="15293" spans="4:4">
      <c r="D15293" s="117"/>
    </row>
    <row r="15294" spans="4:4">
      <c r="D15294" s="117"/>
    </row>
    <row r="15295" spans="4:4">
      <c r="D15295" s="117"/>
    </row>
    <row r="15296" spans="4:4">
      <c r="D15296" s="117"/>
    </row>
    <row r="15297" spans="4:4">
      <c r="D15297" s="117"/>
    </row>
    <row r="15298" spans="4:4">
      <c r="D15298" s="117"/>
    </row>
    <row r="15299" spans="4:4">
      <c r="D15299" s="117"/>
    </row>
    <row r="15300" spans="4:4">
      <c r="D15300" s="117"/>
    </row>
    <row r="15301" spans="4:4">
      <c r="D15301" s="117"/>
    </row>
    <row r="15302" spans="4:4">
      <c r="D15302" s="117"/>
    </row>
    <row r="15303" spans="4:4">
      <c r="D15303" s="117"/>
    </row>
    <row r="15304" spans="4:4">
      <c r="D15304" s="117"/>
    </row>
    <row r="15305" spans="4:4">
      <c r="D15305" s="117"/>
    </row>
    <row r="15306" spans="4:4">
      <c r="D15306" s="117"/>
    </row>
    <row r="15307" spans="4:4">
      <c r="D15307" s="117"/>
    </row>
    <row r="15308" spans="4:4">
      <c r="D15308" s="117"/>
    </row>
    <row r="15309" spans="4:4">
      <c r="D15309" s="117"/>
    </row>
    <row r="15310" spans="4:4">
      <c r="D15310" s="117"/>
    </row>
    <row r="15311" spans="4:4">
      <c r="D15311" s="117"/>
    </row>
    <row r="15312" spans="4:4">
      <c r="D15312" s="117"/>
    </row>
    <row r="15313" spans="4:4">
      <c r="D15313" s="117"/>
    </row>
    <row r="15314" spans="4:4">
      <c r="D15314" s="117"/>
    </row>
    <row r="15315" spans="4:4">
      <c r="D15315" s="117"/>
    </row>
    <row r="15316" spans="4:4">
      <c r="D15316" s="117"/>
    </row>
    <row r="15317" spans="4:4">
      <c r="D15317" s="117"/>
    </row>
    <row r="15318" spans="4:4">
      <c r="D15318" s="117"/>
    </row>
    <row r="15319" spans="4:4">
      <c r="D15319" s="117"/>
    </row>
    <row r="15320" spans="4:4">
      <c r="D15320" s="117"/>
    </row>
    <row r="15321" spans="4:4">
      <c r="D15321" s="117"/>
    </row>
    <row r="15322" spans="4:4">
      <c r="D15322" s="117"/>
    </row>
    <row r="15323" spans="4:4">
      <c r="D15323" s="117"/>
    </row>
    <row r="15324" spans="4:4">
      <c r="D15324" s="117"/>
    </row>
    <row r="15325" spans="4:4">
      <c r="D15325" s="117"/>
    </row>
    <row r="15326" spans="4:4">
      <c r="D15326" s="117"/>
    </row>
    <row r="15327" spans="4:4">
      <c r="D15327" s="117"/>
    </row>
    <row r="15328" spans="4:4">
      <c r="D15328" s="117"/>
    </row>
    <row r="15329" spans="4:4">
      <c r="D15329" s="117"/>
    </row>
    <row r="15330" spans="4:4">
      <c r="D15330" s="117"/>
    </row>
    <row r="15331" spans="4:4">
      <c r="D15331" s="117"/>
    </row>
    <row r="15332" spans="4:4">
      <c r="D15332" s="117"/>
    </row>
    <row r="15333" spans="4:4">
      <c r="D15333" s="117"/>
    </row>
    <row r="15334" spans="4:4">
      <c r="D15334" s="117"/>
    </row>
    <row r="15335" spans="4:4">
      <c r="D15335" s="117"/>
    </row>
    <row r="15336" spans="4:4">
      <c r="D15336" s="117"/>
    </row>
    <row r="15337" spans="4:4">
      <c r="D15337" s="117"/>
    </row>
    <row r="15338" spans="4:4">
      <c r="D15338" s="117"/>
    </row>
    <row r="15339" spans="4:4">
      <c r="D15339" s="117"/>
    </row>
    <row r="15340" spans="4:4">
      <c r="D15340" s="117"/>
    </row>
    <row r="15341" spans="4:4">
      <c r="D15341" s="117"/>
    </row>
    <row r="15342" spans="4:4">
      <c r="D15342" s="117"/>
    </row>
    <row r="15343" spans="4:4">
      <c r="D15343" s="117"/>
    </row>
    <row r="15344" spans="4:4">
      <c r="D15344" s="117"/>
    </row>
    <row r="15345" spans="4:4">
      <c r="D15345" s="117"/>
    </row>
    <row r="15346" spans="4:4">
      <c r="D15346" s="117"/>
    </row>
    <row r="15347" spans="4:4">
      <c r="D15347" s="117"/>
    </row>
    <row r="15348" spans="4:4">
      <c r="D15348" s="117"/>
    </row>
    <row r="15349" spans="4:4">
      <c r="D15349" s="117"/>
    </row>
    <row r="15350" spans="4:4">
      <c r="D15350" s="117"/>
    </row>
    <row r="15351" spans="4:4">
      <c r="D15351" s="117"/>
    </row>
    <row r="15352" spans="4:4">
      <c r="D15352" s="117"/>
    </row>
    <row r="15353" spans="4:4">
      <c r="D15353" s="117"/>
    </row>
    <row r="15354" spans="4:4">
      <c r="D15354" s="117"/>
    </row>
    <row r="15355" spans="4:4">
      <c r="D15355" s="117"/>
    </row>
    <row r="15356" spans="4:4">
      <c r="D15356" s="117"/>
    </row>
    <row r="15357" spans="4:4">
      <c r="D15357" s="117"/>
    </row>
    <row r="15358" spans="4:4">
      <c r="D15358" s="117"/>
    </row>
    <row r="15359" spans="4:4">
      <c r="D15359" s="117"/>
    </row>
    <row r="15360" spans="4:4">
      <c r="D15360" s="117"/>
    </row>
    <row r="15361" spans="4:4">
      <c r="D15361" s="117"/>
    </row>
    <row r="15362" spans="4:4">
      <c r="D15362" s="117"/>
    </row>
    <row r="15363" spans="4:4">
      <c r="D15363" s="117"/>
    </row>
    <row r="15364" spans="4:4">
      <c r="D15364" s="117"/>
    </row>
    <row r="15365" spans="4:4">
      <c r="D15365" s="117"/>
    </row>
    <row r="15366" spans="4:4">
      <c r="D15366" s="117"/>
    </row>
    <row r="15367" spans="4:4">
      <c r="D15367" s="117"/>
    </row>
    <row r="15368" spans="4:4">
      <c r="D15368" s="117"/>
    </row>
    <row r="15369" spans="4:4">
      <c r="D15369" s="117"/>
    </row>
    <row r="15370" spans="4:4">
      <c r="D15370" s="117"/>
    </row>
    <row r="15371" spans="4:4">
      <c r="D15371" s="117"/>
    </row>
    <row r="15372" spans="4:4">
      <c r="D15372" s="117"/>
    </row>
    <row r="15373" spans="4:4">
      <c r="D15373" s="117"/>
    </row>
    <row r="15374" spans="4:4">
      <c r="D15374" s="117"/>
    </row>
    <row r="15375" spans="4:4">
      <c r="D15375" s="117"/>
    </row>
    <row r="15376" spans="4:4">
      <c r="D15376" s="117"/>
    </row>
    <row r="15377" spans="4:4">
      <c r="D15377" s="117"/>
    </row>
    <row r="15378" spans="4:4">
      <c r="D15378" s="117"/>
    </row>
    <row r="15379" spans="4:4">
      <c r="D15379" s="117"/>
    </row>
    <row r="15380" spans="4:4">
      <c r="D15380" s="117"/>
    </row>
    <row r="15381" spans="4:4">
      <c r="D15381" s="117"/>
    </row>
    <row r="15382" spans="4:4">
      <c r="D15382" s="117"/>
    </row>
    <row r="15383" spans="4:4">
      <c r="D15383" s="117"/>
    </row>
    <row r="15384" spans="4:4">
      <c r="D15384" s="117"/>
    </row>
    <row r="15385" spans="4:4">
      <c r="D15385" s="117"/>
    </row>
    <row r="15386" spans="4:4">
      <c r="D15386" s="117"/>
    </row>
    <row r="15387" spans="4:4">
      <c r="D15387" s="117"/>
    </row>
    <row r="15388" spans="4:4">
      <c r="D15388" s="117"/>
    </row>
    <row r="15389" spans="4:4">
      <c r="D15389" s="117"/>
    </row>
    <row r="15390" spans="4:4">
      <c r="D15390" s="117"/>
    </row>
    <row r="15391" spans="4:4">
      <c r="D15391" s="117"/>
    </row>
    <row r="15392" spans="4:4">
      <c r="D15392" s="117"/>
    </row>
    <row r="15393" spans="4:4">
      <c r="D15393" s="117"/>
    </row>
    <row r="15394" spans="4:4">
      <c r="D15394" s="117"/>
    </row>
    <row r="15395" spans="4:4">
      <c r="D15395" s="117"/>
    </row>
    <row r="15396" spans="4:4">
      <c r="D15396" s="117"/>
    </row>
    <row r="15397" spans="4:4">
      <c r="D15397" s="117"/>
    </row>
    <row r="15398" spans="4:4">
      <c r="D15398" s="117"/>
    </row>
    <row r="15399" spans="4:4">
      <c r="D15399" s="117"/>
    </row>
    <row r="15400" spans="4:4">
      <c r="D15400" s="117"/>
    </row>
    <row r="15401" spans="4:4">
      <c r="D15401" s="117"/>
    </row>
    <row r="15402" spans="4:4">
      <c r="D15402" s="117"/>
    </row>
    <row r="15403" spans="4:4">
      <c r="D15403" s="117"/>
    </row>
    <row r="15404" spans="4:4">
      <c r="D15404" s="117"/>
    </row>
    <row r="15405" spans="4:4">
      <c r="D15405" s="117"/>
    </row>
    <row r="15406" spans="4:4">
      <c r="D15406" s="117"/>
    </row>
    <row r="15407" spans="4:4">
      <c r="D15407" s="117"/>
    </row>
    <row r="15408" spans="4:4">
      <c r="D15408" s="117"/>
    </row>
    <row r="15409" spans="4:4">
      <c r="D15409" s="117"/>
    </row>
    <row r="15410" spans="4:4">
      <c r="D15410" s="117"/>
    </row>
    <row r="15411" spans="4:4">
      <c r="D15411" s="117"/>
    </row>
    <row r="15412" spans="4:4">
      <c r="D15412" s="117"/>
    </row>
    <row r="15413" spans="4:4">
      <c r="D15413" s="117"/>
    </row>
    <row r="15414" spans="4:4">
      <c r="D15414" s="117"/>
    </row>
    <row r="15415" spans="4:4">
      <c r="D15415" s="117"/>
    </row>
    <row r="15416" spans="4:4">
      <c r="D15416" s="117"/>
    </row>
    <row r="15417" spans="4:4">
      <c r="D15417" s="117"/>
    </row>
    <row r="15418" spans="4:4">
      <c r="D15418" s="117"/>
    </row>
    <row r="15419" spans="4:4">
      <c r="D15419" s="117"/>
    </row>
    <row r="15420" spans="4:4">
      <c r="D15420" s="117"/>
    </row>
    <row r="15421" spans="4:4">
      <c r="D15421" s="117"/>
    </row>
    <row r="15422" spans="4:4">
      <c r="D15422" s="117"/>
    </row>
    <row r="15423" spans="4:4">
      <c r="D15423" s="117"/>
    </row>
    <row r="15424" spans="4:4">
      <c r="D15424" s="117"/>
    </row>
    <row r="15425" spans="4:4">
      <c r="D15425" s="117"/>
    </row>
    <row r="15426" spans="4:4">
      <c r="D15426" s="117"/>
    </row>
    <row r="15427" spans="4:4">
      <c r="D15427" s="117"/>
    </row>
    <row r="15428" spans="4:4">
      <c r="D15428" s="117"/>
    </row>
    <row r="15429" spans="4:4">
      <c r="D15429" s="117"/>
    </row>
    <row r="15430" spans="4:4">
      <c r="D15430" s="117"/>
    </row>
    <row r="15431" spans="4:4">
      <c r="D15431" s="117"/>
    </row>
    <row r="15432" spans="4:4">
      <c r="D15432" s="117"/>
    </row>
    <row r="15433" spans="4:4">
      <c r="D15433" s="117"/>
    </row>
    <row r="15434" spans="4:4">
      <c r="D15434" s="117"/>
    </row>
    <row r="15435" spans="4:4">
      <c r="D15435" s="117"/>
    </row>
    <row r="15436" spans="4:4">
      <c r="D15436" s="117"/>
    </row>
    <row r="15437" spans="4:4">
      <c r="D15437" s="117"/>
    </row>
    <row r="15438" spans="4:4">
      <c r="D15438" s="117"/>
    </row>
    <row r="15439" spans="4:4">
      <c r="D15439" s="117"/>
    </row>
    <row r="15440" spans="4:4">
      <c r="D15440" s="117"/>
    </row>
    <row r="15441" spans="4:4">
      <c r="D15441" s="117"/>
    </row>
    <row r="15442" spans="4:4">
      <c r="D15442" s="117"/>
    </row>
    <row r="15443" spans="4:4">
      <c r="D15443" s="117"/>
    </row>
    <row r="15444" spans="4:4">
      <c r="D15444" s="117"/>
    </row>
    <row r="15445" spans="4:4">
      <c r="D15445" s="117"/>
    </row>
    <row r="15446" spans="4:4">
      <c r="D15446" s="117"/>
    </row>
    <row r="15447" spans="4:4">
      <c r="D15447" s="117"/>
    </row>
    <row r="15448" spans="4:4">
      <c r="D15448" s="117"/>
    </row>
    <row r="15449" spans="4:4">
      <c r="D15449" s="117"/>
    </row>
    <row r="15450" spans="4:4">
      <c r="D15450" s="117"/>
    </row>
    <row r="15451" spans="4:4">
      <c r="D15451" s="117"/>
    </row>
    <row r="15452" spans="4:4">
      <c r="D15452" s="117"/>
    </row>
    <row r="15453" spans="4:4">
      <c r="D15453" s="117"/>
    </row>
    <row r="15454" spans="4:4">
      <c r="D15454" s="117"/>
    </row>
    <row r="15455" spans="4:4">
      <c r="D15455" s="117"/>
    </row>
    <row r="15456" spans="4:4">
      <c r="D15456" s="117"/>
    </row>
    <row r="15457" spans="4:4">
      <c r="D15457" s="117"/>
    </row>
    <row r="15458" spans="4:4">
      <c r="D15458" s="117"/>
    </row>
    <row r="15459" spans="4:4">
      <c r="D15459" s="117"/>
    </row>
    <row r="15460" spans="4:4">
      <c r="D15460" s="117"/>
    </row>
    <row r="15461" spans="4:4">
      <c r="D15461" s="117"/>
    </row>
    <row r="15462" spans="4:4">
      <c r="D15462" s="117"/>
    </row>
    <row r="15463" spans="4:4">
      <c r="D15463" s="117"/>
    </row>
    <row r="15464" spans="4:4">
      <c r="D15464" s="117"/>
    </row>
    <row r="15465" spans="4:4">
      <c r="D15465" s="117"/>
    </row>
    <row r="15466" spans="4:4">
      <c r="D15466" s="117"/>
    </row>
    <row r="15467" spans="4:4">
      <c r="D15467" s="117"/>
    </row>
    <row r="15468" spans="4:4">
      <c r="D15468" s="117"/>
    </row>
    <row r="15469" spans="4:4">
      <c r="D15469" s="117"/>
    </row>
    <row r="15470" spans="4:4">
      <c r="D15470" s="117"/>
    </row>
    <row r="15471" spans="4:4">
      <c r="D15471" s="117"/>
    </row>
    <row r="15472" spans="4:4">
      <c r="D15472" s="117"/>
    </row>
    <row r="15473" spans="4:4">
      <c r="D15473" s="117"/>
    </row>
    <row r="15474" spans="4:4">
      <c r="D15474" s="117"/>
    </row>
    <row r="15475" spans="4:4">
      <c r="D15475" s="117"/>
    </row>
    <row r="15476" spans="4:4">
      <c r="D15476" s="117"/>
    </row>
    <row r="15477" spans="4:4">
      <c r="D15477" s="117"/>
    </row>
    <row r="15478" spans="4:4">
      <c r="D15478" s="117"/>
    </row>
    <row r="15479" spans="4:4">
      <c r="D15479" s="117"/>
    </row>
    <row r="15480" spans="4:4">
      <c r="D15480" s="117"/>
    </row>
    <row r="15481" spans="4:4">
      <c r="D15481" s="117"/>
    </row>
    <row r="15482" spans="4:4">
      <c r="D15482" s="117"/>
    </row>
    <row r="15483" spans="4:4">
      <c r="D15483" s="117"/>
    </row>
    <row r="15484" spans="4:4">
      <c r="D15484" s="117"/>
    </row>
    <row r="15485" spans="4:4">
      <c r="D15485" s="117"/>
    </row>
    <row r="15486" spans="4:4">
      <c r="D15486" s="117"/>
    </row>
    <row r="15487" spans="4:4">
      <c r="D15487" s="117"/>
    </row>
    <row r="15488" spans="4:4">
      <c r="D15488" s="117"/>
    </row>
    <row r="15489" spans="4:4">
      <c r="D15489" s="117"/>
    </row>
    <row r="15490" spans="4:4">
      <c r="D15490" s="117"/>
    </row>
    <row r="15491" spans="4:4">
      <c r="D15491" s="117"/>
    </row>
    <row r="15492" spans="4:4">
      <c r="D15492" s="117"/>
    </row>
    <row r="15493" spans="4:4">
      <c r="D15493" s="117"/>
    </row>
    <row r="15494" spans="4:4">
      <c r="D15494" s="117"/>
    </row>
    <row r="15495" spans="4:4">
      <c r="D15495" s="117"/>
    </row>
    <row r="15496" spans="4:4">
      <c r="D15496" s="117"/>
    </row>
    <row r="15497" spans="4:4">
      <c r="D15497" s="117"/>
    </row>
    <row r="15498" spans="4:4">
      <c r="D15498" s="117"/>
    </row>
    <row r="15499" spans="4:4">
      <c r="D15499" s="117"/>
    </row>
    <row r="15500" spans="4:4">
      <c r="D15500" s="117"/>
    </row>
    <row r="15501" spans="4:4">
      <c r="D15501" s="117"/>
    </row>
    <row r="15502" spans="4:4">
      <c r="D15502" s="117"/>
    </row>
    <row r="15503" spans="4:4">
      <c r="D15503" s="117"/>
    </row>
    <row r="15504" spans="4:4">
      <c r="D15504" s="117"/>
    </row>
    <row r="15505" spans="4:4">
      <c r="D15505" s="117"/>
    </row>
    <row r="15506" spans="4:4">
      <c r="D15506" s="117"/>
    </row>
    <row r="15507" spans="4:4">
      <c r="D15507" s="117"/>
    </row>
    <row r="15508" spans="4:4">
      <c r="D15508" s="117"/>
    </row>
    <row r="15509" spans="4:4">
      <c r="D15509" s="117"/>
    </row>
    <row r="15510" spans="4:4">
      <c r="D15510" s="117"/>
    </row>
    <row r="15511" spans="4:4">
      <c r="D15511" s="117"/>
    </row>
    <row r="15512" spans="4:4">
      <c r="D15512" s="117"/>
    </row>
    <row r="15513" spans="4:4">
      <c r="D15513" s="117"/>
    </row>
    <row r="15514" spans="4:4">
      <c r="D15514" s="117"/>
    </row>
    <row r="15515" spans="4:4">
      <c r="D15515" s="117"/>
    </row>
    <row r="15516" spans="4:4">
      <c r="D15516" s="117"/>
    </row>
    <row r="15517" spans="4:4">
      <c r="D15517" s="117"/>
    </row>
    <row r="15518" spans="4:4">
      <c r="D15518" s="117"/>
    </row>
    <row r="15519" spans="4:4">
      <c r="D15519" s="117"/>
    </row>
    <row r="15520" spans="4:4">
      <c r="D15520" s="117"/>
    </row>
    <row r="15521" spans="4:4">
      <c r="D15521" s="117"/>
    </row>
    <row r="15522" spans="4:4">
      <c r="D15522" s="117"/>
    </row>
    <row r="15523" spans="4:4">
      <c r="D15523" s="117"/>
    </row>
    <row r="15524" spans="4:4">
      <c r="D15524" s="117"/>
    </row>
    <row r="15525" spans="4:4">
      <c r="D15525" s="117"/>
    </row>
    <row r="15526" spans="4:4">
      <c r="D15526" s="117"/>
    </row>
    <row r="15527" spans="4:4">
      <c r="D15527" s="117"/>
    </row>
    <row r="15528" spans="4:4">
      <c r="D15528" s="117"/>
    </row>
    <row r="15529" spans="4:4">
      <c r="D15529" s="117"/>
    </row>
    <row r="15530" spans="4:4">
      <c r="D15530" s="117"/>
    </row>
    <row r="15531" spans="4:4">
      <c r="D15531" s="117"/>
    </row>
    <row r="15532" spans="4:4">
      <c r="D15532" s="117"/>
    </row>
    <row r="15533" spans="4:4">
      <c r="D15533" s="117"/>
    </row>
    <row r="15534" spans="4:4">
      <c r="D15534" s="117"/>
    </row>
    <row r="15535" spans="4:4">
      <c r="D15535" s="117"/>
    </row>
    <row r="15536" spans="4:4">
      <c r="D15536" s="117"/>
    </row>
    <row r="15537" spans="4:4">
      <c r="D15537" s="117"/>
    </row>
    <row r="15538" spans="4:4">
      <c r="D15538" s="117"/>
    </row>
    <row r="15539" spans="4:4">
      <c r="D15539" s="117"/>
    </row>
    <row r="15540" spans="4:4">
      <c r="D15540" s="117"/>
    </row>
    <row r="15541" spans="4:4">
      <c r="D15541" s="117"/>
    </row>
    <row r="15542" spans="4:4">
      <c r="D15542" s="117"/>
    </row>
    <row r="15543" spans="4:4">
      <c r="D15543" s="117"/>
    </row>
    <row r="15544" spans="4:4">
      <c r="D15544" s="117"/>
    </row>
    <row r="15545" spans="4:4">
      <c r="D15545" s="117"/>
    </row>
    <row r="15546" spans="4:4">
      <c r="D15546" s="117"/>
    </row>
    <row r="15547" spans="4:4">
      <c r="D15547" s="117"/>
    </row>
    <row r="15548" spans="4:4">
      <c r="D15548" s="117"/>
    </row>
    <row r="15549" spans="4:4">
      <c r="D15549" s="117"/>
    </row>
    <row r="15550" spans="4:4">
      <c r="D15550" s="117"/>
    </row>
    <row r="15551" spans="4:4">
      <c r="D15551" s="117"/>
    </row>
    <row r="15552" spans="4:4">
      <c r="D15552" s="117"/>
    </row>
    <row r="15553" spans="4:4">
      <c r="D15553" s="117"/>
    </row>
    <row r="15554" spans="4:4">
      <c r="D15554" s="117"/>
    </row>
    <row r="15555" spans="4:4">
      <c r="D15555" s="117"/>
    </row>
    <row r="15556" spans="4:4">
      <c r="D15556" s="117"/>
    </row>
    <row r="15557" spans="4:4">
      <c r="D15557" s="117"/>
    </row>
    <row r="15558" spans="4:4">
      <c r="D15558" s="117"/>
    </row>
    <row r="15559" spans="4:4">
      <c r="D15559" s="117"/>
    </row>
    <row r="15560" spans="4:4">
      <c r="D15560" s="117"/>
    </row>
    <row r="15561" spans="4:4">
      <c r="D15561" s="117"/>
    </row>
    <row r="15562" spans="4:4">
      <c r="D15562" s="117"/>
    </row>
    <row r="15563" spans="4:4">
      <c r="D15563" s="117"/>
    </row>
    <row r="15564" spans="4:4">
      <c r="D15564" s="117"/>
    </row>
    <row r="15565" spans="4:4">
      <c r="D15565" s="117"/>
    </row>
    <row r="15566" spans="4:4">
      <c r="D15566" s="117"/>
    </row>
    <row r="15567" spans="4:4">
      <c r="D15567" s="117"/>
    </row>
    <row r="15568" spans="4:4">
      <c r="D15568" s="117"/>
    </row>
    <row r="15569" spans="4:4">
      <c r="D15569" s="117"/>
    </row>
    <row r="15570" spans="4:4">
      <c r="D15570" s="117"/>
    </row>
    <row r="15571" spans="4:4">
      <c r="D15571" s="117"/>
    </row>
    <row r="15572" spans="4:4">
      <c r="D15572" s="117"/>
    </row>
    <row r="15573" spans="4:4">
      <c r="D15573" s="117"/>
    </row>
    <row r="15574" spans="4:4">
      <c r="D15574" s="117"/>
    </row>
    <row r="15575" spans="4:4">
      <c r="D15575" s="117"/>
    </row>
    <row r="15576" spans="4:4">
      <c r="D15576" s="117"/>
    </row>
    <row r="15577" spans="4:4">
      <c r="D15577" s="117"/>
    </row>
    <row r="15578" spans="4:4">
      <c r="D15578" s="117"/>
    </row>
    <row r="15579" spans="4:4">
      <c r="D15579" s="117"/>
    </row>
    <row r="15580" spans="4:4">
      <c r="D15580" s="117"/>
    </row>
    <row r="15581" spans="4:4">
      <c r="D15581" s="117"/>
    </row>
    <row r="15582" spans="4:4">
      <c r="D15582" s="117"/>
    </row>
    <row r="15583" spans="4:4">
      <c r="D15583" s="117"/>
    </row>
    <row r="15584" spans="4:4">
      <c r="D15584" s="117"/>
    </row>
    <row r="15585" spans="4:4">
      <c r="D15585" s="117"/>
    </row>
    <row r="15586" spans="4:4">
      <c r="D15586" s="117"/>
    </row>
    <row r="15587" spans="4:4">
      <c r="D15587" s="117"/>
    </row>
    <row r="15588" spans="4:4">
      <c r="D15588" s="117"/>
    </row>
    <row r="15589" spans="4:4">
      <c r="D15589" s="117"/>
    </row>
    <row r="15590" spans="4:4">
      <c r="D15590" s="117"/>
    </row>
    <row r="15591" spans="4:4">
      <c r="D15591" s="117"/>
    </row>
    <row r="15592" spans="4:4">
      <c r="D15592" s="117"/>
    </row>
    <row r="15593" spans="4:4">
      <c r="D15593" s="117"/>
    </row>
    <row r="15594" spans="4:4">
      <c r="D15594" s="117"/>
    </row>
    <row r="15595" spans="4:4">
      <c r="D15595" s="117"/>
    </row>
    <row r="15596" spans="4:4">
      <c r="D15596" s="117"/>
    </row>
    <row r="15597" spans="4:4">
      <c r="D15597" s="117"/>
    </row>
    <row r="15598" spans="4:4">
      <c r="D15598" s="117"/>
    </row>
    <row r="15599" spans="4:4">
      <c r="D15599" s="117"/>
    </row>
    <row r="15600" spans="4:4">
      <c r="D15600" s="117"/>
    </row>
    <row r="15601" spans="4:4">
      <c r="D15601" s="117"/>
    </row>
    <row r="15602" spans="4:4">
      <c r="D15602" s="117"/>
    </row>
    <row r="15603" spans="4:4">
      <c r="D15603" s="117"/>
    </row>
    <row r="15604" spans="4:4">
      <c r="D15604" s="117"/>
    </row>
    <row r="15605" spans="4:4">
      <c r="D15605" s="117"/>
    </row>
    <row r="15606" spans="4:4">
      <c r="D15606" s="117"/>
    </row>
    <row r="15607" spans="4:4">
      <c r="D15607" s="117"/>
    </row>
    <row r="15608" spans="4:4">
      <c r="D15608" s="117"/>
    </row>
    <row r="15609" spans="4:4">
      <c r="D15609" s="117"/>
    </row>
    <row r="15610" spans="4:4">
      <c r="D15610" s="117"/>
    </row>
    <row r="15611" spans="4:4">
      <c r="D15611" s="117"/>
    </row>
    <row r="15612" spans="4:4">
      <c r="D15612" s="117"/>
    </row>
    <row r="15613" spans="4:4">
      <c r="D15613" s="117"/>
    </row>
    <row r="15614" spans="4:4">
      <c r="D15614" s="117"/>
    </row>
    <row r="15615" spans="4:4">
      <c r="D15615" s="117"/>
    </row>
    <row r="15616" spans="4:4">
      <c r="D15616" s="117"/>
    </row>
    <row r="15617" spans="4:4">
      <c r="D15617" s="117"/>
    </row>
    <row r="15618" spans="4:4">
      <c r="D15618" s="117"/>
    </row>
    <row r="15619" spans="4:4">
      <c r="D15619" s="117"/>
    </row>
    <row r="15620" spans="4:4">
      <c r="D15620" s="117"/>
    </row>
    <row r="15621" spans="4:4">
      <c r="D15621" s="117"/>
    </row>
    <row r="15622" spans="4:4">
      <c r="D15622" s="117"/>
    </row>
    <row r="15623" spans="4:4">
      <c r="D15623" s="117"/>
    </row>
    <row r="15624" spans="4:4">
      <c r="D15624" s="117"/>
    </row>
    <row r="15625" spans="4:4">
      <c r="D15625" s="117"/>
    </row>
    <row r="15626" spans="4:4">
      <c r="D15626" s="117"/>
    </row>
    <row r="15627" spans="4:4">
      <c r="D15627" s="117"/>
    </row>
    <row r="15628" spans="4:4">
      <c r="D15628" s="117"/>
    </row>
    <row r="15629" spans="4:4">
      <c r="D15629" s="117"/>
    </row>
    <row r="15630" spans="4:4">
      <c r="D15630" s="117"/>
    </row>
    <row r="15631" spans="4:4">
      <c r="D15631" s="117"/>
    </row>
    <row r="15632" spans="4:4">
      <c r="D15632" s="117"/>
    </row>
    <row r="15633" spans="4:4">
      <c r="D15633" s="117"/>
    </row>
    <row r="15634" spans="4:4">
      <c r="D15634" s="117"/>
    </row>
    <row r="15635" spans="4:4">
      <c r="D15635" s="117"/>
    </row>
    <row r="15636" spans="4:4">
      <c r="D15636" s="117"/>
    </row>
    <row r="15637" spans="4:4">
      <c r="D15637" s="117"/>
    </row>
    <row r="15638" spans="4:4">
      <c r="D15638" s="117"/>
    </row>
    <row r="15639" spans="4:4">
      <c r="D15639" s="117"/>
    </row>
    <row r="15640" spans="4:4">
      <c r="D15640" s="117"/>
    </row>
    <row r="15641" spans="4:4">
      <c r="D15641" s="117"/>
    </row>
    <row r="15642" spans="4:4">
      <c r="D15642" s="117"/>
    </row>
    <row r="15643" spans="4:4">
      <c r="D15643" s="117"/>
    </row>
    <row r="15644" spans="4:4">
      <c r="D15644" s="117"/>
    </row>
    <row r="15645" spans="4:4">
      <c r="D15645" s="117"/>
    </row>
    <row r="15646" spans="4:4">
      <c r="D15646" s="117"/>
    </row>
    <row r="15647" spans="4:4">
      <c r="D15647" s="117"/>
    </row>
    <row r="15648" spans="4:4">
      <c r="D15648" s="117"/>
    </row>
    <row r="15649" spans="4:4">
      <c r="D15649" s="117"/>
    </row>
    <row r="15650" spans="4:4">
      <c r="D15650" s="117"/>
    </row>
    <row r="15651" spans="4:4">
      <c r="D15651" s="117"/>
    </row>
    <row r="15652" spans="4:4">
      <c r="D15652" s="117"/>
    </row>
    <row r="15653" spans="4:4">
      <c r="D15653" s="117"/>
    </row>
    <row r="15654" spans="4:4">
      <c r="D15654" s="117"/>
    </row>
    <row r="15655" spans="4:4">
      <c r="D15655" s="117"/>
    </row>
    <row r="15656" spans="4:4">
      <c r="D15656" s="117"/>
    </row>
    <row r="15657" spans="4:4">
      <c r="D15657" s="117"/>
    </row>
    <row r="15658" spans="4:4">
      <c r="D15658" s="117"/>
    </row>
    <row r="15659" spans="4:4">
      <c r="D15659" s="117"/>
    </row>
    <row r="15660" spans="4:4">
      <c r="D15660" s="117"/>
    </row>
    <row r="15661" spans="4:4">
      <c r="D15661" s="117"/>
    </row>
    <row r="15662" spans="4:4">
      <c r="D15662" s="117"/>
    </row>
    <row r="15663" spans="4:4">
      <c r="D15663" s="117"/>
    </row>
    <row r="15664" spans="4:4">
      <c r="D15664" s="117"/>
    </row>
    <row r="15665" spans="4:4">
      <c r="D15665" s="117"/>
    </row>
    <row r="15666" spans="4:4">
      <c r="D15666" s="117"/>
    </row>
    <row r="15667" spans="4:4">
      <c r="D15667" s="117"/>
    </row>
    <row r="15668" spans="4:4">
      <c r="D15668" s="117"/>
    </row>
    <row r="15669" spans="4:4">
      <c r="D15669" s="117"/>
    </row>
    <row r="15670" spans="4:4">
      <c r="D15670" s="117"/>
    </row>
    <row r="15671" spans="4:4">
      <c r="D15671" s="117"/>
    </row>
    <row r="15672" spans="4:4">
      <c r="D15672" s="117"/>
    </row>
    <row r="15673" spans="4:4">
      <c r="D15673" s="117"/>
    </row>
    <row r="15674" spans="4:4">
      <c r="D15674" s="117"/>
    </row>
    <row r="15675" spans="4:4">
      <c r="D15675" s="117"/>
    </row>
    <row r="15676" spans="4:4">
      <c r="D15676" s="117"/>
    </row>
    <row r="15677" spans="4:4">
      <c r="D15677" s="117"/>
    </row>
    <row r="15678" spans="4:4">
      <c r="D15678" s="117"/>
    </row>
    <row r="15679" spans="4:4">
      <c r="D15679" s="117"/>
    </row>
    <row r="15680" spans="4:4">
      <c r="D15680" s="117"/>
    </row>
    <row r="15681" spans="4:4">
      <c r="D15681" s="117"/>
    </row>
    <row r="15682" spans="4:4">
      <c r="D15682" s="117"/>
    </row>
    <row r="15683" spans="4:4">
      <c r="D15683" s="117"/>
    </row>
    <row r="15684" spans="4:4">
      <c r="D15684" s="117"/>
    </row>
    <row r="15685" spans="4:4">
      <c r="D15685" s="117"/>
    </row>
    <row r="15686" spans="4:4">
      <c r="D15686" s="117"/>
    </row>
    <row r="15687" spans="4:4">
      <c r="D15687" s="117"/>
    </row>
    <row r="15688" spans="4:4">
      <c r="D15688" s="117"/>
    </row>
    <row r="15689" spans="4:4">
      <c r="D15689" s="117"/>
    </row>
    <row r="15690" spans="4:4">
      <c r="D15690" s="117"/>
    </row>
    <row r="15691" spans="4:4">
      <c r="D15691" s="117"/>
    </row>
    <row r="15692" spans="4:4">
      <c r="D15692" s="117"/>
    </row>
    <row r="15693" spans="4:4">
      <c r="D15693" s="117"/>
    </row>
    <row r="15694" spans="4:4">
      <c r="D15694" s="117"/>
    </row>
    <row r="15695" spans="4:4">
      <c r="D15695" s="117"/>
    </row>
    <row r="15696" spans="4:4">
      <c r="D15696" s="117"/>
    </row>
    <row r="15697" spans="4:4">
      <c r="D15697" s="117"/>
    </row>
    <row r="15698" spans="4:4">
      <c r="D15698" s="117"/>
    </row>
    <row r="15699" spans="4:4">
      <c r="D15699" s="117"/>
    </row>
    <row r="15700" spans="4:4">
      <c r="D15700" s="117"/>
    </row>
    <row r="15701" spans="4:4">
      <c r="D15701" s="117"/>
    </row>
    <row r="15702" spans="4:4">
      <c r="D15702" s="117"/>
    </row>
    <row r="15703" spans="4:4">
      <c r="D15703" s="117"/>
    </row>
    <row r="15704" spans="4:4">
      <c r="D15704" s="117"/>
    </row>
    <row r="15705" spans="4:4">
      <c r="D15705" s="117"/>
    </row>
    <row r="15706" spans="4:4">
      <c r="D15706" s="117"/>
    </row>
    <row r="15707" spans="4:4">
      <c r="D15707" s="117"/>
    </row>
    <row r="15708" spans="4:4">
      <c r="D15708" s="117"/>
    </row>
    <row r="15709" spans="4:4">
      <c r="D15709" s="117"/>
    </row>
    <row r="15710" spans="4:4">
      <c r="D15710" s="117"/>
    </row>
    <row r="15711" spans="4:4">
      <c r="D15711" s="117"/>
    </row>
    <row r="15712" spans="4:4">
      <c r="D15712" s="117"/>
    </row>
    <row r="15713" spans="4:4">
      <c r="D15713" s="117"/>
    </row>
    <row r="15714" spans="4:4">
      <c r="D15714" s="117"/>
    </row>
    <row r="15715" spans="4:4">
      <c r="D15715" s="117"/>
    </row>
    <row r="15716" spans="4:4">
      <c r="D15716" s="117"/>
    </row>
    <row r="15717" spans="4:4">
      <c r="D15717" s="117"/>
    </row>
    <row r="15718" spans="4:4">
      <c r="D15718" s="117"/>
    </row>
    <row r="15719" spans="4:4">
      <c r="D15719" s="117"/>
    </row>
    <row r="15720" spans="4:4">
      <c r="D15720" s="117"/>
    </row>
    <row r="15721" spans="4:4">
      <c r="D15721" s="117"/>
    </row>
    <row r="15722" spans="4:4">
      <c r="D15722" s="117"/>
    </row>
    <row r="15723" spans="4:4">
      <c r="D15723" s="117"/>
    </row>
    <row r="15724" spans="4:4">
      <c r="D15724" s="117"/>
    </row>
    <row r="15725" spans="4:4">
      <c r="D15725" s="117"/>
    </row>
    <row r="15726" spans="4:4">
      <c r="D15726" s="117"/>
    </row>
    <row r="15727" spans="4:4">
      <c r="D15727" s="117"/>
    </row>
    <row r="15728" spans="4:4">
      <c r="D15728" s="117"/>
    </row>
    <row r="15729" spans="4:4">
      <c r="D15729" s="117"/>
    </row>
    <row r="15730" spans="4:4">
      <c r="D15730" s="117"/>
    </row>
    <row r="15731" spans="4:4">
      <c r="D15731" s="117"/>
    </row>
    <row r="15732" spans="4:4">
      <c r="D15732" s="117"/>
    </row>
    <row r="15733" spans="4:4">
      <c r="D15733" s="117"/>
    </row>
    <row r="15734" spans="4:4">
      <c r="D15734" s="117"/>
    </row>
    <row r="15735" spans="4:4">
      <c r="D15735" s="117"/>
    </row>
    <row r="15736" spans="4:4">
      <c r="D15736" s="117"/>
    </row>
    <row r="15737" spans="4:4">
      <c r="D15737" s="117"/>
    </row>
    <row r="15738" spans="4:4">
      <c r="D15738" s="117"/>
    </row>
    <row r="15739" spans="4:4">
      <c r="D15739" s="117"/>
    </row>
    <row r="15740" spans="4:4">
      <c r="D15740" s="117"/>
    </row>
    <row r="15741" spans="4:4">
      <c r="D15741" s="117"/>
    </row>
    <row r="15742" spans="4:4">
      <c r="D15742" s="117"/>
    </row>
    <row r="15743" spans="4:4">
      <c r="D15743" s="117"/>
    </row>
    <row r="15744" spans="4:4">
      <c r="D15744" s="117"/>
    </row>
    <row r="15745" spans="4:4">
      <c r="D15745" s="117"/>
    </row>
    <row r="15746" spans="4:4">
      <c r="D15746" s="117"/>
    </row>
    <row r="15747" spans="4:4">
      <c r="D15747" s="117"/>
    </row>
    <row r="15748" spans="4:4">
      <c r="D15748" s="117"/>
    </row>
    <row r="15749" spans="4:4">
      <c r="D15749" s="117"/>
    </row>
    <row r="15750" spans="4:4">
      <c r="D15750" s="117"/>
    </row>
    <row r="15751" spans="4:4">
      <c r="D15751" s="117"/>
    </row>
    <row r="15752" spans="4:4">
      <c r="D15752" s="117"/>
    </row>
    <row r="15753" spans="4:4">
      <c r="D15753" s="117"/>
    </row>
    <row r="15754" spans="4:4">
      <c r="D15754" s="117"/>
    </row>
    <row r="15755" spans="4:4">
      <c r="D15755" s="117"/>
    </row>
    <row r="15756" spans="4:4">
      <c r="D15756" s="117"/>
    </row>
    <row r="15757" spans="4:4">
      <c r="D15757" s="117"/>
    </row>
    <row r="15758" spans="4:4">
      <c r="D15758" s="117"/>
    </row>
    <row r="15759" spans="4:4">
      <c r="D15759" s="117"/>
    </row>
    <row r="15760" spans="4:4">
      <c r="D15760" s="117"/>
    </row>
    <row r="15761" spans="4:4">
      <c r="D15761" s="117"/>
    </row>
    <row r="15762" spans="4:4">
      <c r="D15762" s="117"/>
    </row>
    <row r="15763" spans="4:4">
      <c r="D15763" s="117"/>
    </row>
    <row r="15764" spans="4:4">
      <c r="D15764" s="117"/>
    </row>
    <row r="15765" spans="4:4">
      <c r="D15765" s="117"/>
    </row>
    <row r="15766" spans="4:4">
      <c r="D15766" s="117"/>
    </row>
    <row r="15767" spans="4:4">
      <c r="D15767" s="117"/>
    </row>
    <row r="15768" spans="4:4">
      <c r="D15768" s="117"/>
    </row>
    <row r="15769" spans="4:4">
      <c r="D15769" s="117"/>
    </row>
    <row r="15770" spans="4:4">
      <c r="D15770" s="117"/>
    </row>
    <row r="15771" spans="4:4">
      <c r="D15771" s="117"/>
    </row>
    <row r="15772" spans="4:4">
      <c r="D15772" s="117"/>
    </row>
    <row r="15773" spans="4:4">
      <c r="D15773" s="117"/>
    </row>
    <row r="15774" spans="4:4">
      <c r="D15774" s="117"/>
    </row>
    <row r="15775" spans="4:4">
      <c r="D15775" s="117"/>
    </row>
    <row r="15776" spans="4:4">
      <c r="D15776" s="117"/>
    </row>
    <row r="15777" spans="4:4">
      <c r="D15777" s="117"/>
    </row>
    <row r="15778" spans="4:4">
      <c r="D15778" s="117"/>
    </row>
    <row r="15779" spans="4:4">
      <c r="D15779" s="117"/>
    </row>
    <row r="15780" spans="4:4">
      <c r="D15780" s="117"/>
    </row>
    <row r="15781" spans="4:4">
      <c r="D15781" s="117"/>
    </row>
    <row r="15782" spans="4:4">
      <c r="D15782" s="117"/>
    </row>
    <row r="15783" spans="4:4">
      <c r="D15783" s="117"/>
    </row>
    <row r="15784" spans="4:4">
      <c r="D15784" s="117"/>
    </row>
    <row r="15785" spans="4:4">
      <c r="D15785" s="117"/>
    </row>
    <row r="15786" spans="4:4">
      <c r="D15786" s="117"/>
    </row>
    <row r="15787" spans="4:4">
      <c r="D15787" s="117"/>
    </row>
    <row r="15788" spans="4:4">
      <c r="D15788" s="117"/>
    </row>
    <row r="15789" spans="4:4">
      <c r="D15789" s="117"/>
    </row>
    <row r="15790" spans="4:4">
      <c r="D15790" s="117"/>
    </row>
    <row r="15791" spans="4:4">
      <c r="D15791" s="117"/>
    </row>
    <row r="15792" spans="4:4">
      <c r="D15792" s="117"/>
    </row>
    <row r="15793" spans="4:4">
      <c r="D15793" s="117"/>
    </row>
    <row r="15794" spans="4:4">
      <c r="D15794" s="117"/>
    </row>
    <row r="15795" spans="4:4">
      <c r="D15795" s="117"/>
    </row>
    <row r="15796" spans="4:4">
      <c r="D15796" s="117"/>
    </row>
    <row r="15797" spans="4:4">
      <c r="D15797" s="117"/>
    </row>
    <row r="15798" spans="4:4">
      <c r="D15798" s="117"/>
    </row>
    <row r="15799" spans="4:4">
      <c r="D15799" s="117"/>
    </row>
    <row r="15800" spans="4:4">
      <c r="D15800" s="117"/>
    </row>
    <row r="15801" spans="4:4">
      <c r="D15801" s="117"/>
    </row>
    <row r="15802" spans="4:4">
      <c r="D15802" s="117"/>
    </row>
    <row r="15803" spans="4:4">
      <c r="D15803" s="117"/>
    </row>
    <row r="15804" spans="4:4">
      <c r="D15804" s="117"/>
    </row>
    <row r="15805" spans="4:4">
      <c r="D15805" s="117"/>
    </row>
    <row r="15806" spans="4:4">
      <c r="D15806" s="117"/>
    </row>
    <row r="15807" spans="4:4">
      <c r="D15807" s="117"/>
    </row>
    <row r="15808" spans="4:4">
      <c r="D15808" s="117"/>
    </row>
    <row r="15809" spans="4:4">
      <c r="D15809" s="117"/>
    </row>
    <row r="15810" spans="4:4">
      <c r="D15810" s="117"/>
    </row>
    <row r="15811" spans="4:4">
      <c r="D15811" s="117"/>
    </row>
    <row r="15812" spans="4:4">
      <c r="D15812" s="117"/>
    </row>
    <row r="15813" spans="4:4">
      <c r="D15813" s="117"/>
    </row>
    <row r="15814" spans="4:4">
      <c r="D15814" s="117"/>
    </row>
    <row r="15815" spans="4:4">
      <c r="D15815" s="117"/>
    </row>
    <row r="15816" spans="4:4">
      <c r="D15816" s="117"/>
    </row>
    <row r="15817" spans="4:4">
      <c r="D15817" s="117"/>
    </row>
    <row r="15818" spans="4:4">
      <c r="D15818" s="117"/>
    </row>
    <row r="15819" spans="4:4">
      <c r="D15819" s="117"/>
    </row>
    <row r="15820" spans="4:4">
      <c r="D15820" s="117"/>
    </row>
    <row r="15821" spans="4:4">
      <c r="D15821" s="117"/>
    </row>
    <row r="15822" spans="4:4">
      <c r="D15822" s="117"/>
    </row>
    <row r="15823" spans="4:4">
      <c r="D15823" s="117"/>
    </row>
    <row r="15824" spans="4:4">
      <c r="D15824" s="117"/>
    </row>
    <row r="15825" spans="4:4">
      <c r="D15825" s="117"/>
    </row>
    <row r="15826" spans="4:4">
      <c r="D15826" s="117"/>
    </row>
    <row r="15827" spans="4:4">
      <c r="D15827" s="117"/>
    </row>
    <row r="15828" spans="4:4">
      <c r="D15828" s="117"/>
    </row>
    <row r="15829" spans="4:4">
      <c r="D15829" s="117"/>
    </row>
    <row r="15830" spans="4:4">
      <c r="D15830" s="117"/>
    </row>
    <row r="15831" spans="4:4">
      <c r="D15831" s="117"/>
    </row>
    <row r="15832" spans="4:4">
      <c r="D15832" s="117"/>
    </row>
    <row r="15833" spans="4:4">
      <c r="D15833" s="117"/>
    </row>
    <row r="15834" spans="4:4">
      <c r="D15834" s="117"/>
    </row>
    <row r="15835" spans="4:4">
      <c r="D15835" s="117"/>
    </row>
    <row r="15836" spans="4:4">
      <c r="D15836" s="117"/>
    </row>
    <row r="15837" spans="4:4">
      <c r="D15837" s="117"/>
    </row>
    <row r="15838" spans="4:4">
      <c r="D15838" s="117"/>
    </row>
    <row r="15839" spans="4:4">
      <c r="D15839" s="117"/>
    </row>
    <row r="15840" spans="4:4">
      <c r="D15840" s="117"/>
    </row>
    <row r="15841" spans="4:4">
      <c r="D15841" s="117"/>
    </row>
    <row r="15842" spans="4:4">
      <c r="D15842" s="117"/>
    </row>
    <row r="15843" spans="4:4">
      <c r="D15843" s="117"/>
    </row>
    <row r="15844" spans="4:4">
      <c r="D15844" s="117"/>
    </row>
    <row r="15845" spans="4:4">
      <c r="D15845" s="117"/>
    </row>
    <row r="15846" spans="4:4">
      <c r="D15846" s="117"/>
    </row>
    <row r="15847" spans="4:4">
      <c r="D15847" s="117"/>
    </row>
    <row r="15848" spans="4:4">
      <c r="D15848" s="117"/>
    </row>
    <row r="15849" spans="4:4">
      <c r="D15849" s="117"/>
    </row>
    <row r="15850" spans="4:4">
      <c r="D15850" s="117"/>
    </row>
    <row r="15851" spans="4:4">
      <c r="D15851" s="117"/>
    </row>
    <row r="15852" spans="4:4">
      <c r="D15852" s="117"/>
    </row>
    <row r="15853" spans="4:4">
      <c r="D15853" s="117"/>
    </row>
    <row r="15854" spans="4:4">
      <c r="D15854" s="117"/>
    </row>
    <row r="15855" spans="4:4">
      <c r="D15855" s="117"/>
    </row>
    <row r="15856" spans="4:4">
      <c r="D15856" s="117"/>
    </row>
    <row r="15857" spans="4:4">
      <c r="D15857" s="117"/>
    </row>
    <row r="15858" spans="4:4">
      <c r="D15858" s="117"/>
    </row>
    <row r="15859" spans="4:4">
      <c r="D15859" s="117"/>
    </row>
    <row r="15860" spans="4:4">
      <c r="D15860" s="117"/>
    </row>
    <row r="15861" spans="4:4">
      <c r="D15861" s="117"/>
    </row>
    <row r="15862" spans="4:4">
      <c r="D15862" s="117"/>
    </row>
    <row r="15863" spans="4:4">
      <c r="D15863" s="117"/>
    </row>
    <row r="15864" spans="4:4">
      <c r="D15864" s="117"/>
    </row>
    <row r="15865" spans="4:4">
      <c r="D15865" s="117"/>
    </row>
    <row r="15866" spans="4:4">
      <c r="D15866" s="117"/>
    </row>
    <row r="15867" spans="4:4">
      <c r="D15867" s="117"/>
    </row>
    <row r="15868" spans="4:4">
      <c r="D15868" s="117"/>
    </row>
    <row r="15869" spans="4:4">
      <c r="D15869" s="117"/>
    </row>
    <row r="15870" spans="4:4">
      <c r="D15870" s="117"/>
    </row>
    <row r="15871" spans="4:4">
      <c r="D15871" s="117"/>
    </row>
    <row r="15872" spans="4:4">
      <c r="D15872" s="117"/>
    </row>
    <row r="15873" spans="4:4">
      <c r="D15873" s="117"/>
    </row>
    <row r="15874" spans="4:4">
      <c r="D15874" s="117"/>
    </row>
    <row r="15875" spans="4:4">
      <c r="D15875" s="117"/>
    </row>
    <row r="15876" spans="4:4">
      <c r="D15876" s="117"/>
    </row>
    <row r="15877" spans="4:4">
      <c r="D15877" s="117"/>
    </row>
    <row r="15878" spans="4:4">
      <c r="D15878" s="117"/>
    </row>
    <row r="15879" spans="4:4">
      <c r="D15879" s="117"/>
    </row>
    <row r="15880" spans="4:4">
      <c r="D15880" s="117"/>
    </row>
    <row r="15881" spans="4:4">
      <c r="D15881" s="117"/>
    </row>
    <row r="15882" spans="4:4">
      <c r="D15882" s="117"/>
    </row>
    <row r="15883" spans="4:4">
      <c r="D15883" s="117"/>
    </row>
    <row r="15884" spans="4:4">
      <c r="D15884" s="117"/>
    </row>
    <row r="15885" spans="4:4">
      <c r="D15885" s="117"/>
    </row>
    <row r="15886" spans="4:4">
      <c r="D15886" s="117"/>
    </row>
    <row r="15887" spans="4:4">
      <c r="D15887" s="117"/>
    </row>
    <row r="15888" spans="4:4">
      <c r="D15888" s="117"/>
    </row>
    <row r="15889" spans="4:4">
      <c r="D15889" s="117"/>
    </row>
    <row r="15890" spans="4:4">
      <c r="D15890" s="117"/>
    </row>
    <row r="15891" spans="4:4">
      <c r="D15891" s="117"/>
    </row>
    <row r="15892" spans="4:4">
      <c r="D15892" s="117"/>
    </row>
    <row r="15893" spans="4:4">
      <c r="D15893" s="117"/>
    </row>
    <row r="15894" spans="4:4">
      <c r="D15894" s="117"/>
    </row>
    <row r="15895" spans="4:4">
      <c r="D15895" s="117"/>
    </row>
    <row r="15896" spans="4:4">
      <c r="D15896" s="117"/>
    </row>
    <row r="15897" spans="4:4">
      <c r="D15897" s="117"/>
    </row>
    <row r="15898" spans="4:4">
      <c r="D15898" s="117"/>
    </row>
    <row r="15899" spans="4:4">
      <c r="D15899" s="117"/>
    </row>
    <row r="15900" spans="4:4">
      <c r="D15900" s="117"/>
    </row>
    <row r="15901" spans="4:4">
      <c r="D15901" s="117"/>
    </row>
    <row r="15902" spans="4:4">
      <c r="D15902" s="117"/>
    </row>
    <row r="15903" spans="4:4">
      <c r="D15903" s="117"/>
    </row>
    <row r="15904" spans="4:4">
      <c r="D15904" s="117"/>
    </row>
    <row r="15905" spans="4:4">
      <c r="D15905" s="117"/>
    </row>
    <row r="15906" spans="4:4">
      <c r="D15906" s="117"/>
    </row>
    <row r="15907" spans="4:4">
      <c r="D15907" s="117"/>
    </row>
    <row r="15908" spans="4:4">
      <c r="D15908" s="117"/>
    </row>
    <row r="15909" spans="4:4">
      <c r="D15909" s="117"/>
    </row>
    <row r="15910" spans="4:4">
      <c r="D15910" s="117"/>
    </row>
    <row r="15911" spans="4:4">
      <c r="D15911" s="117"/>
    </row>
    <row r="15912" spans="4:4">
      <c r="D15912" s="117"/>
    </row>
    <row r="15913" spans="4:4">
      <c r="D15913" s="117"/>
    </row>
    <row r="15914" spans="4:4">
      <c r="D15914" s="117"/>
    </row>
    <row r="15915" spans="4:4">
      <c r="D15915" s="117"/>
    </row>
    <row r="15916" spans="4:4">
      <c r="D15916" s="117"/>
    </row>
    <row r="15917" spans="4:4">
      <c r="D15917" s="117"/>
    </row>
    <row r="15918" spans="4:4">
      <c r="D15918" s="117"/>
    </row>
    <row r="15919" spans="4:4">
      <c r="D15919" s="117"/>
    </row>
    <row r="15920" spans="4:4">
      <c r="D15920" s="117"/>
    </row>
    <row r="15921" spans="4:4">
      <c r="D15921" s="117"/>
    </row>
    <row r="15922" spans="4:4">
      <c r="D15922" s="117"/>
    </row>
    <row r="15923" spans="4:4">
      <c r="D15923" s="117"/>
    </row>
    <row r="15924" spans="4:4">
      <c r="D15924" s="117"/>
    </row>
    <row r="15925" spans="4:4">
      <c r="D15925" s="117"/>
    </row>
    <row r="15926" spans="4:4">
      <c r="D15926" s="117"/>
    </row>
    <row r="15927" spans="4:4">
      <c r="D15927" s="117"/>
    </row>
    <row r="15928" spans="4:4">
      <c r="D15928" s="117"/>
    </row>
    <row r="15929" spans="4:4">
      <c r="D15929" s="117"/>
    </row>
    <row r="15930" spans="4:4">
      <c r="D15930" s="117"/>
    </row>
    <row r="15931" spans="4:4">
      <c r="D15931" s="117"/>
    </row>
    <row r="15932" spans="4:4">
      <c r="D15932" s="117"/>
    </row>
    <row r="15933" spans="4:4">
      <c r="D15933" s="117"/>
    </row>
    <row r="15934" spans="4:4">
      <c r="D15934" s="117"/>
    </row>
    <row r="15935" spans="4:4">
      <c r="D15935" s="117"/>
    </row>
    <row r="15936" spans="4:4">
      <c r="D15936" s="117"/>
    </row>
    <row r="15937" spans="4:4">
      <c r="D15937" s="117"/>
    </row>
    <row r="15938" spans="4:4">
      <c r="D15938" s="117"/>
    </row>
    <row r="15939" spans="4:4">
      <c r="D15939" s="117"/>
    </row>
    <row r="15940" spans="4:4">
      <c r="D15940" s="117"/>
    </row>
    <row r="15941" spans="4:4">
      <c r="D15941" s="117"/>
    </row>
    <row r="15942" spans="4:4">
      <c r="D15942" s="117"/>
    </row>
    <row r="15943" spans="4:4">
      <c r="D15943" s="117"/>
    </row>
    <row r="15944" spans="4:4">
      <c r="D15944" s="117"/>
    </row>
    <row r="15945" spans="4:4">
      <c r="D15945" s="117"/>
    </row>
    <row r="15946" spans="4:4">
      <c r="D15946" s="117"/>
    </row>
    <row r="15947" spans="4:4">
      <c r="D15947" s="117"/>
    </row>
    <row r="15948" spans="4:4">
      <c r="D15948" s="117"/>
    </row>
    <row r="15949" spans="4:4">
      <c r="D15949" s="117"/>
    </row>
    <row r="15950" spans="4:4">
      <c r="D15950" s="117"/>
    </row>
    <row r="15951" spans="4:4">
      <c r="D15951" s="117"/>
    </row>
    <row r="15952" spans="4:4">
      <c r="D15952" s="117"/>
    </row>
    <row r="15953" spans="4:4">
      <c r="D15953" s="117"/>
    </row>
    <row r="15954" spans="4:4">
      <c r="D15954" s="117"/>
    </row>
    <row r="15955" spans="4:4">
      <c r="D15955" s="117"/>
    </row>
    <row r="15956" spans="4:4">
      <c r="D15956" s="117"/>
    </row>
    <row r="15957" spans="4:4">
      <c r="D15957" s="117"/>
    </row>
    <row r="15958" spans="4:4">
      <c r="D15958" s="117"/>
    </row>
    <row r="15959" spans="4:4">
      <c r="D15959" s="117"/>
    </row>
    <row r="15960" spans="4:4">
      <c r="D15960" s="117"/>
    </row>
    <row r="15961" spans="4:4">
      <c r="D15961" s="117"/>
    </row>
    <row r="15962" spans="4:4">
      <c r="D15962" s="117"/>
    </row>
    <row r="15963" spans="4:4">
      <c r="D15963" s="117"/>
    </row>
    <row r="15964" spans="4:4">
      <c r="D15964" s="117"/>
    </row>
    <row r="15965" spans="4:4">
      <c r="D15965" s="117"/>
    </row>
    <row r="15966" spans="4:4">
      <c r="D15966" s="117"/>
    </row>
    <row r="15967" spans="4:4">
      <c r="D15967" s="117"/>
    </row>
    <row r="15968" spans="4:4">
      <c r="D15968" s="117"/>
    </row>
    <row r="15969" spans="4:4">
      <c r="D15969" s="117"/>
    </row>
    <row r="15970" spans="4:4">
      <c r="D15970" s="117"/>
    </row>
    <row r="15971" spans="4:4">
      <c r="D15971" s="117"/>
    </row>
    <row r="15972" spans="4:4">
      <c r="D15972" s="117"/>
    </row>
    <row r="15973" spans="4:4">
      <c r="D15973" s="117"/>
    </row>
    <row r="15974" spans="4:4">
      <c r="D15974" s="117"/>
    </row>
    <row r="15975" spans="4:4">
      <c r="D15975" s="117"/>
    </row>
    <row r="15976" spans="4:4">
      <c r="D15976" s="117"/>
    </row>
    <row r="15977" spans="4:4">
      <c r="D15977" s="117"/>
    </row>
    <row r="15978" spans="4:4">
      <c r="D15978" s="117"/>
    </row>
    <row r="15979" spans="4:4">
      <c r="D15979" s="117"/>
    </row>
    <row r="15980" spans="4:4">
      <c r="D15980" s="117"/>
    </row>
    <row r="15981" spans="4:4">
      <c r="D15981" s="117"/>
    </row>
    <row r="15982" spans="4:4">
      <c r="D15982" s="117"/>
    </row>
    <row r="15983" spans="4:4">
      <c r="D15983" s="117"/>
    </row>
    <row r="15984" spans="4:4">
      <c r="D15984" s="117"/>
    </row>
    <row r="15985" spans="4:4">
      <c r="D15985" s="117"/>
    </row>
    <row r="15986" spans="4:4">
      <c r="D15986" s="117"/>
    </row>
    <row r="15987" spans="4:4">
      <c r="D15987" s="117"/>
    </row>
    <row r="15988" spans="4:4">
      <c r="D15988" s="117"/>
    </row>
    <row r="15989" spans="4:4">
      <c r="D15989" s="117"/>
    </row>
    <row r="15990" spans="4:4">
      <c r="D15990" s="117"/>
    </row>
    <row r="15991" spans="4:4">
      <c r="D15991" s="117"/>
    </row>
    <row r="15992" spans="4:4">
      <c r="D15992" s="117"/>
    </row>
    <row r="15993" spans="4:4">
      <c r="D15993" s="117"/>
    </row>
    <row r="15994" spans="4:4">
      <c r="D15994" s="117"/>
    </row>
    <row r="15995" spans="4:4">
      <c r="D15995" s="117"/>
    </row>
    <row r="15996" spans="4:4">
      <c r="D15996" s="117"/>
    </row>
    <row r="15997" spans="4:4">
      <c r="D15997" s="117"/>
    </row>
    <row r="15998" spans="4:4">
      <c r="D15998" s="117"/>
    </row>
    <row r="15999" spans="4:4">
      <c r="D15999" s="117"/>
    </row>
    <row r="16000" spans="4:4">
      <c r="D16000" s="117"/>
    </row>
    <row r="16001" spans="4:4">
      <c r="D16001" s="117"/>
    </row>
    <row r="16002" spans="4:4">
      <c r="D16002" s="117"/>
    </row>
    <row r="16003" spans="4:4">
      <c r="D16003" s="117"/>
    </row>
    <row r="16004" spans="4:4">
      <c r="D16004" s="117"/>
    </row>
    <row r="16005" spans="4:4">
      <c r="D16005" s="117"/>
    </row>
    <row r="16006" spans="4:4">
      <c r="D16006" s="117"/>
    </row>
    <row r="16007" spans="4:4">
      <c r="D16007" s="117"/>
    </row>
    <row r="16008" spans="4:4">
      <c r="D16008" s="117"/>
    </row>
    <row r="16009" spans="4:4">
      <c r="D16009" s="117"/>
    </row>
    <row r="16010" spans="4:4">
      <c r="D16010" s="117"/>
    </row>
    <row r="16011" spans="4:4">
      <c r="D16011" s="117"/>
    </row>
    <row r="16012" spans="4:4">
      <c r="D16012" s="117"/>
    </row>
    <row r="16013" spans="4:4">
      <c r="D16013" s="117"/>
    </row>
    <row r="16014" spans="4:4">
      <c r="D16014" s="117"/>
    </row>
    <row r="16015" spans="4:4">
      <c r="D16015" s="117"/>
    </row>
    <row r="16016" spans="4:4">
      <c r="D16016" s="117"/>
    </row>
    <row r="16017" spans="4:4">
      <c r="D16017" s="117"/>
    </row>
    <row r="16018" spans="4:4">
      <c r="D16018" s="117"/>
    </row>
    <row r="16019" spans="4:4">
      <c r="D16019" s="117"/>
    </row>
    <row r="16020" spans="4:4">
      <c r="D16020" s="117"/>
    </row>
    <row r="16021" spans="4:4">
      <c r="D16021" s="117"/>
    </row>
    <row r="16022" spans="4:4">
      <c r="D16022" s="117"/>
    </row>
    <row r="16023" spans="4:4">
      <c r="D16023" s="117"/>
    </row>
    <row r="16024" spans="4:4">
      <c r="D16024" s="117"/>
    </row>
    <row r="16025" spans="4:4">
      <c r="D16025" s="117"/>
    </row>
    <row r="16026" spans="4:4">
      <c r="D16026" s="117"/>
    </row>
    <row r="16027" spans="4:4">
      <c r="D16027" s="117"/>
    </row>
    <row r="16028" spans="4:4">
      <c r="D16028" s="117"/>
    </row>
    <row r="16029" spans="4:4">
      <c r="D16029" s="117"/>
    </row>
    <row r="16030" spans="4:4">
      <c r="D16030" s="117"/>
    </row>
    <row r="16031" spans="4:4">
      <c r="D16031" s="117"/>
    </row>
    <row r="16032" spans="4:4">
      <c r="D16032" s="117"/>
    </row>
    <row r="16033" spans="4:4">
      <c r="D16033" s="117"/>
    </row>
    <row r="16034" spans="4:4">
      <c r="D16034" s="117"/>
    </row>
    <row r="16035" spans="4:4">
      <c r="D16035" s="117"/>
    </row>
    <row r="16036" spans="4:4">
      <c r="D16036" s="117"/>
    </row>
    <row r="16037" spans="4:4">
      <c r="D16037" s="117"/>
    </row>
    <row r="16038" spans="4:4">
      <c r="D16038" s="117"/>
    </row>
    <row r="16039" spans="4:4">
      <c r="D16039" s="117"/>
    </row>
    <row r="16040" spans="4:4">
      <c r="D16040" s="117"/>
    </row>
    <row r="16041" spans="4:4">
      <c r="D16041" s="117"/>
    </row>
    <row r="16042" spans="4:4">
      <c r="D16042" s="117"/>
    </row>
    <row r="16043" spans="4:4">
      <c r="D16043" s="117"/>
    </row>
    <row r="16044" spans="4:4">
      <c r="D16044" s="117"/>
    </row>
    <row r="16045" spans="4:4">
      <c r="D16045" s="117"/>
    </row>
    <row r="16046" spans="4:4">
      <c r="D16046" s="117"/>
    </row>
    <row r="16047" spans="4:4">
      <c r="D16047" s="117"/>
    </row>
    <row r="16048" spans="4:4">
      <c r="D16048" s="117"/>
    </row>
    <row r="16049" spans="4:4">
      <c r="D16049" s="117"/>
    </row>
    <row r="16050" spans="4:4">
      <c r="D16050" s="117"/>
    </row>
    <row r="16051" spans="4:4">
      <c r="D16051" s="117"/>
    </row>
    <row r="16052" spans="4:4">
      <c r="D16052" s="117"/>
    </row>
    <row r="16053" spans="4:4">
      <c r="D16053" s="117"/>
    </row>
    <row r="16054" spans="4:4">
      <c r="D16054" s="117"/>
    </row>
    <row r="16055" spans="4:4">
      <c r="D16055" s="117"/>
    </row>
    <row r="16056" spans="4:4">
      <c r="D16056" s="117"/>
    </row>
    <row r="16057" spans="4:4">
      <c r="D16057" s="117"/>
    </row>
    <row r="16058" spans="4:4">
      <c r="D16058" s="117"/>
    </row>
    <row r="16059" spans="4:4">
      <c r="D16059" s="117"/>
    </row>
    <row r="16060" spans="4:4">
      <c r="D16060" s="117"/>
    </row>
    <row r="16061" spans="4:4">
      <c r="D16061" s="117"/>
    </row>
    <row r="16062" spans="4:4">
      <c r="D16062" s="117"/>
    </row>
    <row r="16063" spans="4:4">
      <c r="D16063" s="117"/>
    </row>
    <row r="16064" spans="4:4">
      <c r="D16064" s="117"/>
    </row>
    <row r="16065" spans="4:4">
      <c r="D16065" s="117"/>
    </row>
    <row r="16066" spans="4:4">
      <c r="D16066" s="117"/>
    </row>
    <row r="16067" spans="4:4">
      <c r="D16067" s="117"/>
    </row>
    <row r="16068" spans="4:4">
      <c r="D16068" s="117"/>
    </row>
    <row r="16069" spans="4:4">
      <c r="D16069" s="117"/>
    </row>
    <row r="16070" spans="4:4">
      <c r="D16070" s="117"/>
    </row>
    <row r="16071" spans="4:4">
      <c r="D16071" s="117"/>
    </row>
    <row r="16072" spans="4:4">
      <c r="D16072" s="117"/>
    </row>
    <row r="16073" spans="4:4">
      <c r="D16073" s="117"/>
    </row>
    <row r="16074" spans="4:4">
      <c r="D16074" s="117"/>
    </row>
    <row r="16075" spans="4:4">
      <c r="D16075" s="117"/>
    </row>
    <row r="16076" spans="4:4">
      <c r="D16076" s="117"/>
    </row>
    <row r="16077" spans="4:4">
      <c r="D16077" s="117"/>
    </row>
    <row r="16078" spans="4:4">
      <c r="D16078" s="117"/>
    </row>
    <row r="16079" spans="4:4">
      <c r="D16079" s="117"/>
    </row>
    <row r="16080" spans="4:4">
      <c r="D16080" s="117"/>
    </row>
    <row r="16081" spans="4:4">
      <c r="D16081" s="117"/>
    </row>
    <row r="16082" spans="4:4">
      <c r="D16082" s="117"/>
    </row>
    <row r="16083" spans="4:4">
      <c r="D16083" s="117"/>
    </row>
    <row r="16084" spans="4:4">
      <c r="D16084" s="117"/>
    </row>
    <row r="16085" spans="4:4">
      <c r="D16085" s="117"/>
    </row>
    <row r="16086" spans="4:4">
      <c r="D16086" s="117"/>
    </row>
    <row r="16087" spans="4:4">
      <c r="D16087" s="117"/>
    </row>
    <row r="16088" spans="4:4">
      <c r="D16088" s="117"/>
    </row>
    <row r="16089" spans="4:4">
      <c r="D16089" s="117"/>
    </row>
    <row r="16090" spans="4:4">
      <c r="D16090" s="117"/>
    </row>
    <row r="16091" spans="4:4">
      <c r="D16091" s="117"/>
    </row>
    <row r="16092" spans="4:4">
      <c r="D16092" s="117"/>
    </row>
    <row r="16093" spans="4:4">
      <c r="D16093" s="117"/>
    </row>
    <row r="16094" spans="4:4">
      <c r="D16094" s="117"/>
    </row>
    <row r="16095" spans="4:4">
      <c r="D16095" s="117"/>
    </row>
    <row r="16096" spans="4:4">
      <c r="D16096" s="117"/>
    </row>
    <row r="16097" spans="4:4">
      <c r="D16097" s="117"/>
    </row>
    <row r="16098" spans="4:4">
      <c r="D16098" s="117"/>
    </row>
    <row r="16099" spans="4:4">
      <c r="D16099" s="117"/>
    </row>
    <row r="16100" spans="4:4">
      <c r="D16100" s="117"/>
    </row>
    <row r="16101" spans="4:4">
      <c r="D16101" s="117"/>
    </row>
    <row r="16102" spans="4:4">
      <c r="D16102" s="117"/>
    </row>
    <row r="16103" spans="4:4">
      <c r="D16103" s="117"/>
    </row>
    <row r="16104" spans="4:4">
      <c r="D16104" s="117"/>
    </row>
    <row r="16105" spans="4:4">
      <c r="D16105" s="117"/>
    </row>
    <row r="16106" spans="4:4">
      <c r="D16106" s="117"/>
    </row>
    <row r="16107" spans="4:4">
      <c r="D16107" s="117"/>
    </row>
    <row r="16108" spans="4:4">
      <c r="D16108" s="117"/>
    </row>
    <row r="16109" spans="4:4">
      <c r="D16109" s="117"/>
    </row>
    <row r="16110" spans="4:4">
      <c r="D16110" s="117"/>
    </row>
    <row r="16111" spans="4:4">
      <c r="D16111" s="117"/>
    </row>
    <row r="16112" spans="4:4">
      <c r="D16112" s="117"/>
    </row>
    <row r="16113" spans="4:4">
      <c r="D16113" s="117"/>
    </row>
    <row r="16114" spans="4:4">
      <c r="D16114" s="117"/>
    </row>
    <row r="16115" spans="4:4">
      <c r="D16115" s="117"/>
    </row>
    <row r="16116" spans="4:4">
      <c r="D16116" s="117"/>
    </row>
    <row r="16117" spans="4:4">
      <c r="D16117" s="117"/>
    </row>
    <row r="16118" spans="4:4">
      <c r="D16118" s="117"/>
    </row>
    <row r="16119" spans="4:4">
      <c r="D16119" s="117"/>
    </row>
    <row r="16120" spans="4:4">
      <c r="D16120" s="117"/>
    </row>
    <row r="16121" spans="4:4">
      <c r="D16121" s="117"/>
    </row>
    <row r="16122" spans="4:4">
      <c r="D16122" s="117"/>
    </row>
    <row r="16123" spans="4:4">
      <c r="D16123" s="117"/>
    </row>
    <row r="16124" spans="4:4">
      <c r="D16124" s="117"/>
    </row>
    <row r="16125" spans="4:4">
      <c r="D16125" s="117"/>
    </row>
    <row r="16126" spans="4:4">
      <c r="D16126" s="117"/>
    </row>
    <row r="16127" spans="4:4">
      <c r="D16127" s="117"/>
    </row>
    <row r="16128" spans="4:4">
      <c r="D16128" s="117"/>
    </row>
    <row r="16129" spans="4:4">
      <c r="D16129" s="117"/>
    </row>
    <row r="16130" spans="4:4">
      <c r="D16130" s="117"/>
    </row>
    <row r="16131" spans="4:4">
      <c r="D16131" s="117"/>
    </row>
    <row r="16132" spans="4:4">
      <c r="D16132" s="117"/>
    </row>
    <row r="16133" spans="4:4">
      <c r="D16133" s="117"/>
    </row>
    <row r="16134" spans="4:4">
      <c r="D16134" s="117"/>
    </row>
    <row r="16135" spans="4:4">
      <c r="D16135" s="117"/>
    </row>
    <row r="16136" spans="4:4">
      <c r="D16136" s="117"/>
    </row>
    <row r="16137" spans="4:4">
      <c r="D16137" s="117"/>
    </row>
    <row r="16138" spans="4:4">
      <c r="D16138" s="117"/>
    </row>
    <row r="16139" spans="4:4">
      <c r="D16139" s="117"/>
    </row>
    <row r="16140" spans="4:4">
      <c r="D16140" s="117"/>
    </row>
    <row r="16141" spans="4:4">
      <c r="D16141" s="117"/>
    </row>
    <row r="16142" spans="4:4">
      <c r="D16142" s="117"/>
    </row>
    <row r="16143" spans="4:4">
      <c r="D16143" s="117"/>
    </row>
    <row r="16144" spans="4:4">
      <c r="D16144" s="117"/>
    </row>
    <row r="16145" spans="4:4">
      <c r="D16145" s="117"/>
    </row>
    <row r="16146" spans="4:4">
      <c r="D16146" s="117"/>
    </row>
    <row r="16147" spans="4:4">
      <c r="D16147" s="117"/>
    </row>
    <row r="16148" spans="4:4">
      <c r="D16148" s="117"/>
    </row>
    <row r="16149" spans="4:4">
      <c r="D16149" s="117"/>
    </row>
    <row r="16150" spans="4:4">
      <c r="D16150" s="117"/>
    </row>
    <row r="16151" spans="4:4">
      <c r="D16151" s="117"/>
    </row>
    <row r="16152" spans="4:4">
      <c r="D16152" s="117"/>
    </row>
    <row r="16153" spans="4:4">
      <c r="D16153" s="117"/>
    </row>
    <row r="16154" spans="4:4">
      <c r="D16154" s="117"/>
    </row>
    <row r="16155" spans="4:4">
      <c r="D16155" s="117"/>
    </row>
    <row r="16156" spans="4:4">
      <c r="D16156" s="117"/>
    </row>
    <row r="16157" spans="4:4">
      <c r="D16157" s="117"/>
    </row>
    <row r="16158" spans="4:4">
      <c r="D16158" s="117"/>
    </row>
    <row r="16159" spans="4:4">
      <c r="D16159" s="117"/>
    </row>
    <row r="16160" spans="4:4">
      <c r="D16160" s="117"/>
    </row>
    <row r="16161" spans="4:4">
      <c r="D16161" s="117"/>
    </row>
    <row r="16162" spans="4:4">
      <c r="D16162" s="117"/>
    </row>
    <row r="16163" spans="4:4">
      <c r="D16163" s="117"/>
    </row>
    <row r="16164" spans="4:4">
      <c r="D16164" s="117"/>
    </row>
    <row r="16165" spans="4:4">
      <c r="D16165" s="117"/>
    </row>
    <row r="16166" spans="4:4">
      <c r="D16166" s="117"/>
    </row>
    <row r="16167" spans="4:4">
      <c r="D16167" s="117"/>
    </row>
    <row r="16168" spans="4:4">
      <c r="D16168" s="117"/>
    </row>
    <row r="16169" spans="4:4">
      <c r="D16169" s="117"/>
    </row>
    <row r="16170" spans="4:4">
      <c r="D16170" s="117"/>
    </row>
    <row r="16171" spans="4:4">
      <c r="D16171" s="117"/>
    </row>
    <row r="16172" spans="4:4">
      <c r="D16172" s="117"/>
    </row>
    <row r="16173" spans="4:4">
      <c r="D16173" s="117"/>
    </row>
    <row r="16174" spans="4:4">
      <c r="D16174" s="117"/>
    </row>
    <row r="16175" spans="4:4">
      <c r="D16175" s="117"/>
    </row>
    <row r="16176" spans="4:4">
      <c r="D16176" s="117"/>
    </row>
    <row r="16177" spans="4:4">
      <c r="D16177" s="117"/>
    </row>
    <row r="16178" spans="4:4">
      <c r="D16178" s="117"/>
    </row>
    <row r="16179" spans="4:4">
      <c r="D16179" s="117"/>
    </row>
    <row r="16180" spans="4:4">
      <c r="D16180" s="117"/>
    </row>
    <row r="16181" spans="4:4">
      <c r="D16181" s="117"/>
    </row>
    <row r="16182" spans="4:4">
      <c r="D16182" s="117"/>
    </row>
    <row r="16183" spans="4:4">
      <c r="D16183" s="117"/>
    </row>
    <row r="16184" spans="4:4">
      <c r="D16184" s="117"/>
    </row>
    <row r="16185" spans="4:4">
      <c r="D16185" s="117"/>
    </row>
    <row r="16186" spans="4:4">
      <c r="D16186" s="117"/>
    </row>
    <row r="16187" spans="4:4">
      <c r="D16187" s="117"/>
    </row>
    <row r="16188" spans="4:4">
      <c r="D16188" s="117"/>
    </row>
    <row r="16189" spans="4:4">
      <c r="D16189" s="117"/>
    </row>
    <row r="16190" spans="4:4">
      <c r="D16190" s="117"/>
    </row>
    <row r="16191" spans="4:4">
      <c r="D16191" s="117"/>
    </row>
    <row r="16192" spans="4:4">
      <c r="D16192" s="117"/>
    </row>
    <row r="16193" spans="4:4">
      <c r="D16193" s="117"/>
    </row>
    <row r="16194" spans="4:4">
      <c r="D16194" s="117"/>
    </row>
    <row r="16195" spans="4:4">
      <c r="D16195" s="117"/>
    </row>
    <row r="16196" spans="4:4">
      <c r="D16196" s="117"/>
    </row>
    <row r="16197" spans="4:4">
      <c r="D16197" s="117"/>
    </row>
    <row r="16198" spans="4:4">
      <c r="D16198" s="117"/>
    </row>
    <row r="16199" spans="4:4">
      <c r="D16199" s="117"/>
    </row>
    <row r="16200" spans="4:4">
      <c r="D16200" s="117"/>
    </row>
    <row r="16201" spans="4:4">
      <c r="D16201" s="117"/>
    </row>
    <row r="16202" spans="4:4">
      <c r="D16202" s="117"/>
    </row>
    <row r="16203" spans="4:4">
      <c r="D16203" s="117"/>
    </row>
    <row r="16204" spans="4:4">
      <c r="D16204" s="117"/>
    </row>
    <row r="16205" spans="4:4">
      <c r="D16205" s="117"/>
    </row>
    <row r="16206" spans="4:4">
      <c r="D16206" s="117"/>
    </row>
    <row r="16207" spans="4:4">
      <c r="D16207" s="117"/>
    </row>
    <row r="16208" spans="4:4">
      <c r="D16208" s="117"/>
    </row>
    <row r="16209" spans="4:4">
      <c r="D16209" s="117"/>
    </row>
    <row r="16210" spans="4:4">
      <c r="D16210" s="117"/>
    </row>
    <row r="16211" spans="4:4">
      <c r="D16211" s="117"/>
    </row>
    <row r="16212" spans="4:4">
      <c r="D16212" s="117"/>
    </row>
    <row r="16213" spans="4:4">
      <c r="D16213" s="117"/>
    </row>
    <row r="16214" spans="4:4">
      <c r="D16214" s="117"/>
    </row>
    <row r="16215" spans="4:4">
      <c r="D16215" s="117"/>
    </row>
    <row r="16216" spans="4:4">
      <c r="D16216" s="117"/>
    </row>
    <row r="16217" spans="4:4">
      <c r="D16217" s="117"/>
    </row>
    <row r="16218" spans="4:4">
      <c r="D16218" s="117"/>
    </row>
    <row r="16219" spans="4:4">
      <c r="D16219" s="117"/>
    </row>
    <row r="16220" spans="4:4">
      <c r="D16220" s="117"/>
    </row>
    <row r="16221" spans="4:4">
      <c r="D16221" s="117"/>
    </row>
    <row r="16222" spans="4:4">
      <c r="D16222" s="117"/>
    </row>
    <row r="16223" spans="4:4">
      <c r="D16223" s="117"/>
    </row>
    <row r="16224" spans="4:4">
      <c r="D16224" s="117"/>
    </row>
    <row r="16225" spans="4:4">
      <c r="D16225" s="117"/>
    </row>
    <row r="16226" spans="4:4">
      <c r="D16226" s="117"/>
    </row>
    <row r="16227" spans="4:4">
      <c r="D16227" s="117"/>
    </row>
    <row r="16228" spans="4:4">
      <c r="D16228" s="117"/>
    </row>
    <row r="16229" spans="4:4">
      <c r="D16229" s="117"/>
    </row>
    <row r="16230" spans="4:4">
      <c r="D16230" s="117"/>
    </row>
    <row r="16231" spans="4:4">
      <c r="D16231" s="117"/>
    </row>
    <row r="16232" spans="4:4">
      <c r="D16232" s="117"/>
    </row>
    <row r="16233" spans="4:4">
      <c r="D16233" s="117"/>
    </row>
    <row r="16234" spans="4:4">
      <c r="D16234" s="117"/>
    </row>
    <row r="16235" spans="4:4">
      <c r="D16235" s="117"/>
    </row>
    <row r="16236" spans="4:4">
      <c r="D16236" s="117"/>
    </row>
    <row r="16237" spans="4:4">
      <c r="D16237" s="117"/>
    </row>
    <row r="16238" spans="4:4">
      <c r="D16238" s="117"/>
    </row>
    <row r="16239" spans="4:4">
      <c r="D16239" s="117"/>
    </row>
    <row r="16240" spans="4:4">
      <c r="D16240" s="117"/>
    </row>
    <row r="16241" spans="4:4">
      <c r="D16241" s="117"/>
    </row>
    <row r="16242" spans="4:4">
      <c r="D16242" s="117"/>
    </row>
    <row r="16243" spans="4:4">
      <c r="D16243" s="117"/>
    </row>
    <row r="16244" spans="4:4">
      <c r="D16244" s="117"/>
    </row>
    <row r="16245" spans="4:4">
      <c r="D16245" s="117"/>
    </row>
    <row r="16246" spans="4:4">
      <c r="D16246" s="117"/>
    </row>
    <row r="16247" spans="4:4">
      <c r="D16247" s="117"/>
    </row>
    <row r="16248" spans="4:4">
      <c r="D16248" s="117"/>
    </row>
    <row r="16249" spans="4:4">
      <c r="D16249" s="117"/>
    </row>
    <row r="16250" spans="4:4">
      <c r="D16250" s="117"/>
    </row>
    <row r="16251" spans="4:4">
      <c r="D16251" s="117"/>
    </row>
    <row r="16252" spans="4:4">
      <c r="D16252" s="117"/>
    </row>
    <row r="16253" spans="4:4">
      <c r="D16253" s="117"/>
    </row>
    <row r="16254" spans="4:4">
      <c r="D16254" s="117"/>
    </row>
    <row r="16255" spans="4:4">
      <c r="D16255" s="117"/>
    </row>
    <row r="16256" spans="4:4">
      <c r="D16256" s="117"/>
    </row>
    <row r="16257" spans="4:4">
      <c r="D16257" s="117"/>
    </row>
    <row r="16258" spans="4:4">
      <c r="D16258" s="117"/>
    </row>
    <row r="16259" spans="4:4">
      <c r="D16259" s="117"/>
    </row>
    <row r="16260" spans="4:4">
      <c r="D16260" s="117"/>
    </row>
    <row r="16261" spans="4:4">
      <c r="D16261" s="117"/>
    </row>
    <row r="16262" spans="4:4">
      <c r="D16262" s="117"/>
    </row>
    <row r="16263" spans="4:4">
      <c r="D16263" s="117"/>
    </row>
    <row r="16264" spans="4:4">
      <c r="D16264" s="117"/>
    </row>
    <row r="16265" spans="4:4">
      <c r="D16265" s="117"/>
    </row>
    <row r="16266" spans="4:4">
      <c r="D16266" s="117"/>
    </row>
    <row r="16267" spans="4:4">
      <c r="D16267" s="117"/>
    </row>
    <row r="16268" spans="4:4">
      <c r="D16268" s="117"/>
    </row>
    <row r="16269" spans="4:4">
      <c r="D16269" s="117"/>
    </row>
    <row r="16270" spans="4:4">
      <c r="D16270" s="117"/>
    </row>
    <row r="16271" spans="4:4">
      <c r="D16271" s="117"/>
    </row>
    <row r="16272" spans="4:4">
      <c r="D16272" s="117"/>
    </row>
    <row r="16273" spans="4:4">
      <c r="D16273" s="117"/>
    </row>
    <row r="16274" spans="4:4">
      <c r="D16274" s="117"/>
    </row>
    <row r="16275" spans="4:4">
      <c r="D16275" s="117"/>
    </row>
    <row r="16276" spans="4:4">
      <c r="D16276" s="117"/>
    </row>
    <row r="16277" spans="4:4">
      <c r="D16277" s="117"/>
    </row>
    <row r="16278" spans="4:4">
      <c r="D16278" s="117"/>
    </row>
    <row r="16279" spans="4:4">
      <c r="D16279" s="117"/>
    </row>
    <row r="16280" spans="4:4">
      <c r="D16280" s="117"/>
    </row>
    <row r="16281" spans="4:4">
      <c r="D16281" s="117"/>
    </row>
    <row r="16282" spans="4:4">
      <c r="D16282" s="117"/>
    </row>
    <row r="16283" spans="4:4">
      <c r="D16283" s="117"/>
    </row>
    <row r="16284" spans="4:4">
      <c r="D16284" s="117"/>
    </row>
    <row r="16285" spans="4:4">
      <c r="D16285" s="117"/>
    </row>
    <row r="16286" spans="4:4">
      <c r="D16286" s="117"/>
    </row>
    <row r="16287" spans="4:4">
      <c r="D16287" s="117"/>
    </row>
    <row r="16288" spans="4:4">
      <c r="D16288" s="117"/>
    </row>
    <row r="16289" spans="4:4">
      <c r="D16289" s="117"/>
    </row>
    <row r="16290" spans="4:4">
      <c r="D16290" s="117"/>
    </row>
    <row r="16291" spans="4:4">
      <c r="D16291" s="117"/>
    </row>
    <row r="16292" spans="4:4">
      <c r="D16292" s="117"/>
    </row>
    <row r="16293" spans="4:4">
      <c r="D16293" s="117"/>
    </row>
    <row r="16294" spans="4:4">
      <c r="D16294" s="117"/>
    </row>
    <row r="16295" spans="4:4">
      <c r="D16295" s="117"/>
    </row>
    <row r="16296" spans="4:4">
      <c r="D16296" s="117"/>
    </row>
    <row r="16297" spans="4:4">
      <c r="D16297" s="117"/>
    </row>
    <row r="16298" spans="4:4">
      <c r="D16298" s="117"/>
    </row>
    <row r="16299" spans="4:4">
      <c r="D16299" s="117"/>
    </row>
    <row r="16300" spans="4:4">
      <c r="D16300" s="117"/>
    </row>
    <row r="16301" spans="4:4">
      <c r="D16301" s="117"/>
    </row>
    <row r="16302" spans="4:4">
      <c r="D16302" s="117"/>
    </row>
    <row r="16303" spans="4:4">
      <c r="D16303" s="117"/>
    </row>
    <row r="16304" spans="4:4">
      <c r="D16304" s="117"/>
    </row>
    <row r="16305" spans="4:4">
      <c r="D16305" s="117"/>
    </row>
    <row r="16306" spans="4:4">
      <c r="D16306" s="117"/>
    </row>
    <row r="16307" spans="4:4">
      <c r="D16307" s="117"/>
    </row>
    <row r="16308" spans="4:4">
      <c r="D16308" s="117"/>
    </row>
    <row r="16309" spans="4:4">
      <c r="D16309" s="117"/>
    </row>
    <row r="16310" spans="4:4">
      <c r="D16310" s="117"/>
    </row>
    <row r="16311" spans="4:4">
      <c r="D16311" s="117"/>
    </row>
    <row r="16312" spans="4:4">
      <c r="D16312" s="117"/>
    </row>
    <row r="16313" spans="4:4">
      <c r="D16313" s="117"/>
    </row>
    <row r="16314" spans="4:4">
      <c r="D16314" s="117"/>
    </row>
    <row r="16315" spans="4:4">
      <c r="D16315" s="117"/>
    </row>
    <row r="16316" spans="4:4">
      <c r="D16316" s="117"/>
    </row>
    <row r="16317" spans="4:4">
      <c r="D16317" s="117"/>
    </row>
    <row r="16318" spans="4:4">
      <c r="D16318" s="117"/>
    </row>
    <row r="16319" spans="4:4">
      <c r="D16319" s="117"/>
    </row>
    <row r="16320" spans="4:4">
      <c r="D16320" s="117"/>
    </row>
    <row r="16321" spans="4:4">
      <c r="D16321" s="117"/>
    </row>
    <row r="16322" spans="4:4">
      <c r="D16322" s="117"/>
    </row>
    <row r="16323" spans="4:4">
      <c r="D16323" s="117"/>
    </row>
    <row r="16324" spans="4:4">
      <c r="D16324" s="117"/>
    </row>
    <row r="16325" spans="4:4">
      <c r="D16325" s="117"/>
    </row>
    <row r="16326" spans="4:4">
      <c r="D16326" s="117"/>
    </row>
    <row r="16327" spans="4:4">
      <c r="D16327" s="117"/>
    </row>
    <row r="16328" spans="4:4">
      <c r="D16328" s="117"/>
    </row>
    <row r="16329" spans="4:4">
      <c r="D16329" s="117"/>
    </row>
    <row r="16330" spans="4:4">
      <c r="D16330" s="117"/>
    </row>
    <row r="16331" spans="4:4">
      <c r="D16331" s="117"/>
    </row>
    <row r="16332" spans="4:4">
      <c r="D16332" s="117"/>
    </row>
    <row r="16333" spans="4:4">
      <c r="D16333" s="117"/>
    </row>
    <row r="16334" spans="4:4">
      <c r="D16334" s="117"/>
    </row>
    <row r="16335" spans="4:4">
      <c r="D16335" s="117"/>
    </row>
    <row r="16336" spans="4:4">
      <c r="D16336" s="117"/>
    </row>
    <row r="16337" spans="4:4">
      <c r="D16337" s="117"/>
    </row>
    <row r="16338" spans="4:4">
      <c r="D16338" s="117"/>
    </row>
    <row r="16339" spans="4:4">
      <c r="D16339" s="117"/>
    </row>
    <row r="16340" spans="4:4">
      <c r="D16340" s="117"/>
    </row>
    <row r="16341" spans="4:4">
      <c r="D16341" s="117"/>
    </row>
    <row r="16342" spans="4:4">
      <c r="D16342" s="117"/>
    </row>
    <row r="16343" spans="4:4">
      <c r="D16343" s="117"/>
    </row>
    <row r="16344" spans="4:4">
      <c r="D16344" s="117"/>
    </row>
    <row r="16345" spans="4:4">
      <c r="D16345" s="117"/>
    </row>
    <row r="16346" spans="4:4">
      <c r="D16346" s="117"/>
    </row>
    <row r="16347" spans="4:4">
      <c r="D16347" s="117"/>
    </row>
    <row r="16348" spans="4:4">
      <c r="D16348" s="117"/>
    </row>
    <row r="16349" spans="4:4">
      <c r="D16349" s="117"/>
    </row>
    <row r="16350" spans="4:4">
      <c r="D16350" s="117"/>
    </row>
    <row r="16351" spans="4:4">
      <c r="D16351" s="117"/>
    </row>
    <row r="16352" spans="4:4">
      <c r="D16352" s="117"/>
    </row>
    <row r="16353" spans="4:4">
      <c r="D16353" s="117"/>
    </row>
    <row r="16354" spans="4:4">
      <c r="D16354" s="117"/>
    </row>
    <row r="16355" spans="4:4">
      <c r="D16355" s="117"/>
    </row>
    <row r="16356" spans="4:4">
      <c r="D16356" s="117"/>
    </row>
    <row r="16357" spans="4:4">
      <c r="D16357" s="117"/>
    </row>
    <row r="16358" spans="4:4">
      <c r="D16358" s="117"/>
    </row>
    <row r="16359" spans="4:4">
      <c r="D16359" s="117"/>
    </row>
    <row r="16360" spans="4:4">
      <c r="D16360" s="117"/>
    </row>
    <row r="16361" spans="4:4">
      <c r="D16361" s="117"/>
    </row>
    <row r="16362" spans="4:4">
      <c r="D16362" s="117"/>
    </row>
    <row r="16363" spans="4:4">
      <c r="D16363" s="117"/>
    </row>
    <row r="16364" spans="4:4">
      <c r="D16364" s="117"/>
    </row>
    <row r="16365" spans="4:4">
      <c r="D16365" s="117"/>
    </row>
    <row r="16366" spans="4:4">
      <c r="D16366" s="117"/>
    </row>
    <row r="16367" spans="4:4">
      <c r="D16367" s="117"/>
    </row>
    <row r="16368" spans="4:4">
      <c r="D16368" s="117"/>
    </row>
    <row r="16369" spans="4:4">
      <c r="D16369" s="117"/>
    </row>
    <row r="16370" spans="4:4">
      <c r="D16370" s="117"/>
    </row>
    <row r="16371" spans="4:4">
      <c r="D16371" s="117"/>
    </row>
    <row r="16372" spans="4:4">
      <c r="D16372" s="117"/>
    </row>
    <row r="16373" spans="4:4">
      <c r="D16373" s="117"/>
    </row>
    <row r="16374" spans="4:4">
      <c r="D16374" s="117"/>
    </row>
    <row r="16375" spans="4:4">
      <c r="D16375" s="117"/>
    </row>
    <row r="16376" spans="4:4">
      <c r="D16376" s="117"/>
    </row>
    <row r="16377" spans="4:4">
      <c r="D16377" s="117"/>
    </row>
    <row r="16378" spans="4:4">
      <c r="D16378" s="117"/>
    </row>
    <row r="16379" spans="4:4">
      <c r="D16379" s="117"/>
    </row>
    <row r="16380" spans="4:4">
      <c r="D16380" s="117"/>
    </row>
    <row r="16381" spans="4:4">
      <c r="D16381" s="117"/>
    </row>
    <row r="16382" spans="4:4">
      <c r="D16382" s="117"/>
    </row>
    <row r="16383" spans="4:4">
      <c r="D16383" s="117"/>
    </row>
    <row r="16384" spans="4:4">
      <c r="D16384" s="117"/>
    </row>
  </sheetData>
  <pageMargins left="0" right="0" top="0.75" bottom="0.75" header="0.3" footer="0.3"/>
  <pageSetup scale="11"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5:CB98"/>
  <sheetViews>
    <sheetView workbookViewId="0">
      <selection activeCell="A2" sqref="A2"/>
    </sheetView>
  </sheetViews>
  <sheetFormatPr defaultRowHeight="12.75"/>
  <cols>
    <col min="2" max="2" width="4.42578125" customWidth="1"/>
    <col min="3" max="3" width="66.42578125" customWidth="1"/>
    <col min="4" max="4" width="19" customWidth="1"/>
    <col min="5" max="5" width="11.5703125" bestFit="1" customWidth="1"/>
    <col min="42" max="42" width="10.5703125" bestFit="1" customWidth="1"/>
    <col min="43" max="43" width="11.5703125" bestFit="1" customWidth="1"/>
    <col min="44" max="44" width="12.42578125" customWidth="1"/>
    <col min="45" max="45" width="12.85546875" customWidth="1"/>
    <col min="46" max="46" width="12.28515625" customWidth="1"/>
    <col min="47" max="47" width="11.85546875" customWidth="1"/>
    <col min="48" max="80" width="11.5703125" customWidth="1"/>
  </cols>
  <sheetData>
    <row r="5" spans="2:80">
      <c r="B5" s="125" t="s">
        <v>711</v>
      </c>
    </row>
    <row r="6" spans="2:80">
      <c r="B6">
        <v>1</v>
      </c>
    </row>
    <row r="9" spans="2:80">
      <c r="B9" s="125" t="s">
        <v>711</v>
      </c>
      <c r="C9" s="650" t="s">
        <v>290</v>
      </c>
      <c r="D9" s="650" t="s">
        <v>712</v>
      </c>
      <c r="E9" s="650">
        <v>1985</v>
      </c>
      <c r="F9" s="650">
        <v>1986</v>
      </c>
      <c r="G9" s="650">
        <v>1987</v>
      </c>
      <c r="H9" s="650">
        <v>1988</v>
      </c>
      <c r="I9" s="650">
        <v>1989</v>
      </c>
      <c r="J9" s="650">
        <v>1990</v>
      </c>
      <c r="K9" s="650">
        <v>1991</v>
      </c>
      <c r="L9" s="650">
        <v>1992</v>
      </c>
      <c r="M9" s="650">
        <v>1993</v>
      </c>
      <c r="N9" s="650">
        <v>1994</v>
      </c>
      <c r="O9" s="650">
        <v>1995</v>
      </c>
      <c r="P9" s="650">
        <v>1996</v>
      </c>
      <c r="Q9" s="650">
        <v>1997</v>
      </c>
      <c r="R9" s="650">
        <v>1998</v>
      </c>
      <c r="S9" s="650">
        <v>1999</v>
      </c>
      <c r="T9" s="650">
        <v>2000</v>
      </c>
      <c r="U9" s="650">
        <v>2001</v>
      </c>
      <c r="V9" s="650">
        <v>2002</v>
      </c>
      <c r="W9" s="650">
        <v>2003</v>
      </c>
      <c r="X9" s="650">
        <v>2004</v>
      </c>
      <c r="Y9" s="650">
        <v>2005</v>
      </c>
      <c r="Z9" s="650">
        <v>2006</v>
      </c>
      <c r="AA9" s="650">
        <v>2007</v>
      </c>
      <c r="AB9" s="650">
        <v>2008</v>
      </c>
      <c r="AC9" s="650">
        <v>2009</v>
      </c>
      <c r="AD9" s="650">
        <v>2010</v>
      </c>
      <c r="AE9" s="650">
        <v>2011</v>
      </c>
      <c r="AF9" s="650">
        <v>2012</v>
      </c>
      <c r="AG9" s="650">
        <v>2013</v>
      </c>
      <c r="AH9" s="650">
        <v>2014</v>
      </c>
      <c r="AI9" s="650">
        <v>2015</v>
      </c>
      <c r="AJ9" s="650">
        <v>2016</v>
      </c>
      <c r="AK9" s="650">
        <v>2017</v>
      </c>
      <c r="AL9" s="650">
        <v>2018</v>
      </c>
      <c r="AM9" s="650">
        <v>2019</v>
      </c>
      <c r="AN9" s="650">
        <v>2020</v>
      </c>
      <c r="AO9" s="650">
        <v>2021</v>
      </c>
      <c r="AP9" s="650">
        <v>2022</v>
      </c>
      <c r="AQ9" s="650">
        <v>2023</v>
      </c>
      <c r="AR9" s="650">
        <v>2024</v>
      </c>
      <c r="AS9" s="651">
        <v>2025</v>
      </c>
      <c r="AT9" s="651">
        <v>2026</v>
      </c>
      <c r="AU9" s="651">
        <v>2027</v>
      </c>
      <c r="AV9" s="651">
        <v>2028</v>
      </c>
      <c r="AW9" s="651">
        <v>2029</v>
      </c>
      <c r="AX9" s="651">
        <v>2030</v>
      </c>
      <c r="AY9" s="651">
        <v>2031</v>
      </c>
      <c r="AZ9" s="651">
        <v>2032</v>
      </c>
      <c r="BA9" s="651">
        <v>2033</v>
      </c>
      <c r="BB9" s="651">
        <v>2034</v>
      </c>
      <c r="BC9" s="651">
        <v>2035</v>
      </c>
      <c r="BD9" s="651">
        <v>2036</v>
      </c>
      <c r="BE9" s="651">
        <v>2037</v>
      </c>
      <c r="BF9" s="651">
        <v>2038</v>
      </c>
      <c r="BG9" s="651">
        <v>2039</v>
      </c>
      <c r="BH9" s="651">
        <v>2040</v>
      </c>
      <c r="BI9" s="651">
        <v>2041</v>
      </c>
      <c r="BJ9" s="651">
        <v>2042</v>
      </c>
      <c r="BK9" s="651">
        <v>2043</v>
      </c>
      <c r="BL9" s="651">
        <v>2044</v>
      </c>
      <c r="BM9" s="651">
        <v>2045</v>
      </c>
      <c r="BN9" s="651">
        <v>2046</v>
      </c>
      <c r="BO9" s="651">
        <v>2047</v>
      </c>
      <c r="BP9" s="651">
        <v>2048</v>
      </c>
      <c r="BQ9" s="651">
        <v>2049</v>
      </c>
      <c r="BR9" s="651">
        <v>2050</v>
      </c>
      <c r="BS9" s="651">
        <v>2051</v>
      </c>
      <c r="BT9" s="651">
        <v>2052</v>
      </c>
      <c r="BU9" s="651">
        <v>2053</v>
      </c>
      <c r="BV9" s="651">
        <v>2054</v>
      </c>
      <c r="BW9" s="651">
        <v>2055</v>
      </c>
      <c r="BX9" s="651">
        <v>2056</v>
      </c>
      <c r="BY9" s="651">
        <v>2057</v>
      </c>
      <c r="BZ9" s="651">
        <v>2058</v>
      </c>
      <c r="CA9" s="651">
        <v>2059</v>
      </c>
      <c r="CB9" s="651">
        <v>2060</v>
      </c>
    </row>
    <row r="10" spans="2:80">
      <c r="B10" t="str">
        <f>IF('Army Multi Appn'!B12="","",1)</f>
        <v/>
      </c>
      <c r="C10" s="675" t="s">
        <v>313</v>
      </c>
      <c r="D10" s="650" t="s">
        <v>292</v>
      </c>
      <c r="E10" s="2">
        <v>0.51700857958901036</v>
      </c>
      <c r="F10" s="2">
        <v>0.53148481981750273</v>
      </c>
      <c r="G10" s="2">
        <v>0.54583490995257533</v>
      </c>
      <c r="H10" s="2">
        <v>0.56220995725115264</v>
      </c>
      <c r="I10" s="2">
        <v>0.58582277545570094</v>
      </c>
      <c r="J10" s="2">
        <v>0.60984150924938474</v>
      </c>
      <c r="K10" s="2">
        <v>0.6360646941471082</v>
      </c>
      <c r="L10" s="2">
        <v>0.65514663497152148</v>
      </c>
      <c r="M10" s="2">
        <v>0.67087015421083807</v>
      </c>
      <c r="N10" s="2">
        <v>0.68428755729505486</v>
      </c>
      <c r="O10" s="2">
        <v>0.69728902088366074</v>
      </c>
      <c r="P10" s="2">
        <v>0.71123480130133399</v>
      </c>
      <c r="Q10" s="2">
        <v>0.72403702772475809</v>
      </c>
      <c r="R10" s="2">
        <v>0.72910528691883125</v>
      </c>
      <c r="S10" s="2">
        <v>0.73493812921418189</v>
      </c>
      <c r="T10" s="2">
        <v>0.74522726302318043</v>
      </c>
      <c r="U10" s="2">
        <v>0.75864135375759767</v>
      </c>
      <c r="V10" s="2">
        <v>0.76471048458765845</v>
      </c>
      <c r="W10" s="2">
        <v>0.77235758943353516</v>
      </c>
      <c r="X10" s="2">
        <v>0.78780474122220578</v>
      </c>
      <c r="Y10" s="2">
        <v>0.80986327397642754</v>
      </c>
      <c r="Z10" s="2">
        <v>0.83496903546969659</v>
      </c>
      <c r="AA10" s="2">
        <v>0.85751319942737836</v>
      </c>
      <c r="AB10" s="2">
        <v>0.87809351621363541</v>
      </c>
      <c r="AC10" s="2">
        <v>0.89126491895683979</v>
      </c>
      <c r="AD10" s="2">
        <v>0.89839503830849454</v>
      </c>
      <c r="AE10" s="2">
        <v>0.91636293907466437</v>
      </c>
      <c r="AF10" s="2">
        <v>0.93285747197800839</v>
      </c>
      <c r="AG10" s="2">
        <v>0.94685033405767849</v>
      </c>
      <c r="AH10" s="2">
        <v>0.96105308906854359</v>
      </c>
      <c r="AI10" s="2">
        <v>0.97162467304829747</v>
      </c>
      <c r="AJ10" s="2">
        <v>0.98328416912487715</v>
      </c>
      <c r="AK10" s="2">
        <v>1</v>
      </c>
      <c r="AL10" s="2">
        <v>1.0220000000000002</v>
      </c>
      <c r="AM10" s="2">
        <v>1.04244</v>
      </c>
      <c r="AN10" s="2">
        <v>1.0632888000000003</v>
      </c>
      <c r="AO10" s="2">
        <v>1.0845545760000002</v>
      </c>
      <c r="AP10" s="2">
        <v>1.1062456675200001</v>
      </c>
      <c r="AQ10" s="2">
        <v>1.1283705808704003</v>
      </c>
      <c r="AR10" s="2">
        <v>1.1509379924878083</v>
      </c>
      <c r="AS10" s="2">
        <v>1.1739567523375645</v>
      </c>
      <c r="AT10" s="2">
        <f t="shared" ref="AT10:CB17" si="0">AS10*(AS10/AR10)</f>
        <v>1.1974358873843158</v>
      </c>
      <c r="AU10" s="2">
        <f t="shared" si="0"/>
        <v>1.2213846051320021</v>
      </c>
      <c r="AV10" s="2">
        <f t="shared" si="0"/>
        <v>1.2458122972346422</v>
      </c>
      <c r="AW10" s="2">
        <f t="shared" si="0"/>
        <v>1.2707285431793349</v>
      </c>
      <c r="AX10" s="2">
        <f t="shared" si="0"/>
        <v>1.2961431140429216</v>
      </c>
      <c r="AY10" s="2">
        <f t="shared" si="0"/>
        <v>1.3220659763237801</v>
      </c>
      <c r="AZ10" s="2">
        <f t="shared" si="0"/>
        <v>1.3485072958502557</v>
      </c>
      <c r="BA10" s="2">
        <f t="shared" si="0"/>
        <v>1.3754774417672608</v>
      </c>
      <c r="BB10" s="2">
        <f t="shared" si="0"/>
        <v>1.402986990602606</v>
      </c>
      <c r="BC10" s="2">
        <f t="shared" si="0"/>
        <v>1.4310467304146581</v>
      </c>
      <c r="BD10" s="2">
        <f t="shared" si="0"/>
        <v>1.4596676650229514</v>
      </c>
      <c r="BE10" s="2">
        <f t="shared" si="0"/>
        <v>1.4888610183234106</v>
      </c>
      <c r="BF10" s="2">
        <f t="shared" si="0"/>
        <v>1.5186382386898787</v>
      </c>
      <c r="BG10" s="2">
        <f t="shared" si="0"/>
        <v>1.5490110034636764</v>
      </c>
      <c r="BH10" s="2">
        <f t="shared" si="0"/>
        <v>1.5799912235329499</v>
      </c>
      <c r="BI10" s="2">
        <f t="shared" si="0"/>
        <v>1.6115910480036089</v>
      </c>
      <c r="BJ10" s="2">
        <f t="shared" si="0"/>
        <v>1.6438228689636811</v>
      </c>
      <c r="BK10" s="2">
        <f t="shared" si="0"/>
        <v>1.6766993263429548</v>
      </c>
      <c r="BL10" s="2">
        <f t="shared" si="0"/>
        <v>1.7102333128698139</v>
      </c>
      <c r="BM10" s="2">
        <f t="shared" si="0"/>
        <v>1.7444379791272102</v>
      </c>
      <c r="BN10" s="2">
        <f t="shared" si="0"/>
        <v>1.7793267387097544</v>
      </c>
      <c r="BO10" s="2">
        <f t="shared" si="0"/>
        <v>1.8149132734839495</v>
      </c>
      <c r="BP10" s="2">
        <f t="shared" si="0"/>
        <v>1.8512115389536286</v>
      </c>
      <c r="BQ10" s="2">
        <f t="shared" si="0"/>
        <v>1.8882357697327012</v>
      </c>
      <c r="BR10" s="2">
        <f t="shared" si="0"/>
        <v>1.9260004851273553</v>
      </c>
      <c r="BS10" s="2">
        <f t="shared" si="0"/>
        <v>1.9645204948299024</v>
      </c>
      <c r="BT10" s="2">
        <f t="shared" si="0"/>
        <v>2.0038109047265005</v>
      </c>
      <c r="BU10" s="2">
        <f t="shared" si="0"/>
        <v>2.0438871228210305</v>
      </c>
      <c r="BV10" s="2">
        <f t="shared" si="0"/>
        <v>2.0847648652774513</v>
      </c>
      <c r="BW10" s="2">
        <f t="shared" si="0"/>
        <v>2.1264601625830002</v>
      </c>
      <c r="BX10" s="2">
        <f t="shared" si="0"/>
        <v>2.1689893658346602</v>
      </c>
      <c r="BY10" s="2">
        <f t="shared" si="0"/>
        <v>2.2123691531513536</v>
      </c>
      <c r="BZ10" s="2">
        <f t="shared" si="0"/>
        <v>2.2566165362143806</v>
      </c>
      <c r="CA10" s="2">
        <f t="shared" si="0"/>
        <v>2.3017488669386683</v>
      </c>
      <c r="CB10" s="2">
        <f t="shared" si="0"/>
        <v>2.3477838442774419</v>
      </c>
    </row>
    <row r="11" spans="2:80">
      <c r="B11" t="str">
        <f>IF('Army Multi Appn'!C12="","",1)</f>
        <v/>
      </c>
      <c r="C11" s="675" t="s">
        <v>317</v>
      </c>
      <c r="D11" s="650" t="s">
        <v>358</v>
      </c>
      <c r="E11" s="2">
        <v>0.51700857958901025</v>
      </c>
      <c r="F11" s="2">
        <v>0.53148481981750262</v>
      </c>
      <c r="G11" s="2">
        <v>0.54583490995257511</v>
      </c>
      <c r="H11" s="2">
        <v>0.56220995725115241</v>
      </c>
      <c r="I11" s="2">
        <v>0.58582277545570083</v>
      </c>
      <c r="J11" s="2">
        <v>0.60984150924938452</v>
      </c>
      <c r="K11" s="2">
        <v>0.63606469414710809</v>
      </c>
      <c r="L11" s="2">
        <v>0.65514663497152126</v>
      </c>
      <c r="M11" s="2">
        <v>0.67087015421083773</v>
      </c>
      <c r="N11" s="2">
        <v>0.68428755729505442</v>
      </c>
      <c r="O11" s="2">
        <v>0.69728902088366063</v>
      </c>
      <c r="P11" s="2">
        <v>0.71123480130133387</v>
      </c>
      <c r="Q11" s="2">
        <v>0.72403702772475775</v>
      </c>
      <c r="R11" s="2">
        <v>0.72910528691883103</v>
      </c>
      <c r="S11" s="2">
        <v>0.73493812921418167</v>
      </c>
      <c r="T11" s="2">
        <v>0.74522726302318032</v>
      </c>
      <c r="U11" s="2">
        <v>0.75864135375759767</v>
      </c>
      <c r="V11" s="2">
        <v>0.76471048458765845</v>
      </c>
      <c r="W11" s="2">
        <v>0.77235758943353505</v>
      </c>
      <c r="X11" s="2">
        <v>0.78780474122220578</v>
      </c>
      <c r="Y11" s="2">
        <v>0.80986327397642754</v>
      </c>
      <c r="Z11" s="2">
        <v>0.8349690354696967</v>
      </c>
      <c r="AA11" s="2">
        <v>0.85751319942737847</v>
      </c>
      <c r="AB11" s="2">
        <v>0.87809351621363552</v>
      </c>
      <c r="AC11" s="2">
        <v>0.8912649189568399</v>
      </c>
      <c r="AD11" s="2">
        <v>0.89839503830849465</v>
      </c>
      <c r="AE11" s="2">
        <v>0.9163629390746646</v>
      </c>
      <c r="AF11" s="2">
        <v>0.93285747197800861</v>
      </c>
      <c r="AG11" s="2">
        <v>0.9468503340576786</v>
      </c>
      <c r="AH11" s="2">
        <v>0.9610530890685437</v>
      </c>
      <c r="AI11" s="2">
        <v>0.97162467304829758</v>
      </c>
      <c r="AJ11" s="2">
        <v>0.98328416912487726</v>
      </c>
      <c r="AK11" s="2">
        <v>1</v>
      </c>
      <c r="AL11" s="2">
        <v>1.022</v>
      </c>
      <c r="AM11" s="2">
        <v>1.04244</v>
      </c>
      <c r="AN11" s="2">
        <v>1.0632888</v>
      </c>
      <c r="AO11" s="2">
        <v>1.0845545760000002</v>
      </c>
      <c r="AP11" s="2">
        <v>1.1062456675200001</v>
      </c>
      <c r="AQ11" s="2">
        <v>1.1283705808704001</v>
      </c>
      <c r="AR11" s="2">
        <v>1.1509379924878083</v>
      </c>
      <c r="AS11" s="2">
        <v>1.1739567523375642</v>
      </c>
      <c r="AT11" s="2">
        <f t="shared" si="0"/>
        <v>1.1974358873843154</v>
      </c>
      <c r="AU11" s="2">
        <f t="shared" si="0"/>
        <v>1.2213846051320014</v>
      </c>
      <c r="AV11" s="2">
        <f t="shared" si="0"/>
        <v>1.2458122972346413</v>
      </c>
      <c r="AW11" s="2">
        <f t="shared" si="0"/>
        <v>1.2707285431793338</v>
      </c>
      <c r="AX11" s="2">
        <f t="shared" si="0"/>
        <v>1.2961431140429203</v>
      </c>
      <c r="AY11" s="2">
        <f t="shared" si="0"/>
        <v>1.3220659763237783</v>
      </c>
      <c r="AZ11" s="2">
        <f t="shared" si="0"/>
        <v>1.3485072958502535</v>
      </c>
      <c r="BA11" s="2">
        <f t="shared" si="0"/>
        <v>1.3754774417672584</v>
      </c>
      <c r="BB11" s="2">
        <f t="shared" si="0"/>
        <v>1.4029869906026033</v>
      </c>
      <c r="BC11" s="2">
        <f t="shared" si="0"/>
        <v>1.431046730414655</v>
      </c>
      <c r="BD11" s="2">
        <f t="shared" si="0"/>
        <v>1.4596676650229479</v>
      </c>
      <c r="BE11" s="2">
        <f t="shared" si="0"/>
        <v>1.4888610183234066</v>
      </c>
      <c r="BF11" s="2">
        <f t="shared" si="0"/>
        <v>1.5186382386898745</v>
      </c>
      <c r="BG11" s="2">
        <f t="shared" si="0"/>
        <v>1.5490110034636717</v>
      </c>
      <c r="BH11" s="2">
        <f t="shared" si="0"/>
        <v>1.5799912235329447</v>
      </c>
      <c r="BI11" s="2">
        <f t="shared" si="0"/>
        <v>1.6115910480036033</v>
      </c>
      <c r="BJ11" s="2">
        <f t="shared" si="0"/>
        <v>1.6438228689636751</v>
      </c>
      <c r="BK11" s="2">
        <f t="shared" si="0"/>
        <v>1.6766993263429484</v>
      </c>
      <c r="BL11" s="2">
        <f t="shared" si="0"/>
        <v>1.7102333128698071</v>
      </c>
      <c r="BM11" s="2">
        <f t="shared" si="0"/>
        <v>1.7444379791272029</v>
      </c>
      <c r="BN11" s="2">
        <f t="shared" si="0"/>
        <v>1.7793267387097467</v>
      </c>
      <c r="BO11" s="2">
        <f t="shared" si="0"/>
        <v>1.8149132734839413</v>
      </c>
      <c r="BP11" s="2">
        <f t="shared" si="0"/>
        <v>1.8512115389536197</v>
      </c>
      <c r="BQ11" s="2">
        <f t="shared" si="0"/>
        <v>1.8882357697326917</v>
      </c>
      <c r="BR11" s="2">
        <f t="shared" si="0"/>
        <v>1.9260004851273451</v>
      </c>
      <c r="BS11" s="2">
        <f t="shared" si="0"/>
        <v>1.9645204948298916</v>
      </c>
      <c r="BT11" s="2">
        <f t="shared" si="0"/>
        <v>2.0038109047264889</v>
      </c>
      <c r="BU11" s="2">
        <f t="shared" si="0"/>
        <v>2.0438871228210185</v>
      </c>
      <c r="BV11" s="2">
        <f t="shared" si="0"/>
        <v>2.0847648652774384</v>
      </c>
      <c r="BW11" s="2">
        <f t="shared" si="0"/>
        <v>2.1264601625829869</v>
      </c>
      <c r="BX11" s="2">
        <f t="shared" si="0"/>
        <v>2.168989365834646</v>
      </c>
      <c r="BY11" s="2">
        <f t="shared" si="0"/>
        <v>2.2123691531513385</v>
      </c>
      <c r="BZ11" s="2">
        <f t="shared" si="0"/>
        <v>2.2566165362143646</v>
      </c>
      <c r="CA11" s="2">
        <f t="shared" si="0"/>
        <v>2.3017488669386514</v>
      </c>
      <c r="CB11" s="2">
        <f t="shared" si="0"/>
        <v>2.3477838442774241</v>
      </c>
    </row>
    <row r="12" spans="2:80">
      <c r="B12" t="str">
        <f>IF('Army Multi Appn'!D12="","",1)</f>
        <v/>
      </c>
      <c r="C12" s="675" t="s">
        <v>340</v>
      </c>
      <c r="D12" s="650" t="s">
        <v>125</v>
      </c>
      <c r="E12" s="2">
        <v>0.51700857958901048</v>
      </c>
      <c r="F12" s="2">
        <v>0.53148481981750273</v>
      </c>
      <c r="G12" s="2">
        <v>0.54583490995257544</v>
      </c>
      <c r="H12" s="2">
        <v>0.56220995725115264</v>
      </c>
      <c r="I12" s="2">
        <v>0.58582277545570116</v>
      </c>
      <c r="J12" s="2">
        <v>0.60984150924938485</v>
      </c>
      <c r="K12" s="2">
        <v>0.63606469414710831</v>
      </c>
      <c r="L12" s="2">
        <v>0.65514663497152148</v>
      </c>
      <c r="M12" s="2">
        <v>0.67087015421083795</v>
      </c>
      <c r="N12" s="2">
        <v>0.68428755729505486</v>
      </c>
      <c r="O12" s="2">
        <v>0.69728902088366074</v>
      </c>
      <c r="P12" s="2">
        <v>0.71123480130133399</v>
      </c>
      <c r="Q12" s="2">
        <v>0.72403702772475798</v>
      </c>
      <c r="R12" s="2">
        <v>0.72910528691883114</v>
      </c>
      <c r="S12" s="2">
        <v>0.73493812921418189</v>
      </c>
      <c r="T12" s="2">
        <v>0.74522726302318043</v>
      </c>
      <c r="U12" s="2">
        <v>0.75864135375759767</v>
      </c>
      <c r="V12" s="2">
        <v>0.76471048458765845</v>
      </c>
      <c r="W12" s="2">
        <v>0.77235758943353505</v>
      </c>
      <c r="X12" s="2">
        <v>0.78780474122220578</v>
      </c>
      <c r="Y12" s="2">
        <v>0.80986327397642754</v>
      </c>
      <c r="Z12" s="2">
        <v>0.8349690354696967</v>
      </c>
      <c r="AA12" s="2">
        <v>0.85751319942737847</v>
      </c>
      <c r="AB12" s="2">
        <v>0.87809351621363563</v>
      </c>
      <c r="AC12" s="2">
        <v>0.89126491895684001</v>
      </c>
      <c r="AD12" s="2">
        <v>0.89839503830849476</v>
      </c>
      <c r="AE12" s="2">
        <v>0.9163629390746646</v>
      </c>
      <c r="AF12" s="2">
        <v>0.9328574719780085</v>
      </c>
      <c r="AG12" s="2">
        <v>0.9468503340576786</v>
      </c>
      <c r="AH12" s="2">
        <v>0.9610530890685437</v>
      </c>
      <c r="AI12" s="2">
        <v>0.97162467304829747</v>
      </c>
      <c r="AJ12" s="2">
        <v>0.98328416912487715</v>
      </c>
      <c r="AK12" s="2">
        <v>1</v>
      </c>
      <c r="AL12" s="2">
        <v>1.022</v>
      </c>
      <c r="AM12" s="2">
        <v>1.04244</v>
      </c>
      <c r="AN12" s="2">
        <v>1.0632888000000003</v>
      </c>
      <c r="AO12" s="2">
        <v>1.0845545760000002</v>
      </c>
      <c r="AP12" s="2">
        <v>1.1062456675200001</v>
      </c>
      <c r="AQ12" s="2">
        <v>1.1283705808704003</v>
      </c>
      <c r="AR12" s="2">
        <v>1.1509379924878085</v>
      </c>
      <c r="AS12" s="2">
        <v>1.1739567523375645</v>
      </c>
      <c r="AT12" s="2">
        <f t="shared" si="0"/>
        <v>1.1974358873843156</v>
      </c>
      <c r="AU12" s="2">
        <f t="shared" si="0"/>
        <v>1.2213846051320016</v>
      </c>
      <c r="AV12" s="2">
        <f t="shared" si="0"/>
        <v>1.2458122972346415</v>
      </c>
      <c r="AW12" s="2">
        <f t="shared" si="0"/>
        <v>1.270728543179334</v>
      </c>
      <c r="AX12" s="2">
        <f t="shared" si="0"/>
        <v>1.2961431140429205</v>
      </c>
      <c r="AY12" s="2">
        <f t="shared" si="0"/>
        <v>1.3220659763237785</v>
      </c>
      <c r="AZ12" s="2">
        <f t="shared" si="0"/>
        <v>1.3485072958502538</v>
      </c>
      <c r="BA12" s="2">
        <f t="shared" si="0"/>
        <v>1.3754774417672586</v>
      </c>
      <c r="BB12" s="2">
        <f t="shared" si="0"/>
        <v>1.4029869906026036</v>
      </c>
      <c r="BC12" s="2">
        <f t="shared" si="0"/>
        <v>1.4310467304146552</v>
      </c>
      <c r="BD12" s="2">
        <f t="shared" si="0"/>
        <v>1.4596676650229481</v>
      </c>
      <c r="BE12" s="2">
        <f t="shared" si="0"/>
        <v>1.4888610183234068</v>
      </c>
      <c r="BF12" s="2">
        <f t="shared" si="0"/>
        <v>1.5186382386898747</v>
      </c>
      <c r="BG12" s="2">
        <f t="shared" si="0"/>
        <v>1.5490110034636719</v>
      </c>
      <c r="BH12" s="2">
        <f t="shared" si="0"/>
        <v>1.579991223532945</v>
      </c>
      <c r="BI12" s="2">
        <f t="shared" si="0"/>
        <v>1.6115910480036035</v>
      </c>
      <c r="BJ12" s="2">
        <f t="shared" si="0"/>
        <v>1.6438228689636754</v>
      </c>
      <c r="BK12" s="2">
        <f t="shared" si="0"/>
        <v>1.6766993263429486</v>
      </c>
      <c r="BL12" s="2">
        <f t="shared" si="0"/>
        <v>1.7102333128698073</v>
      </c>
      <c r="BM12" s="2">
        <f t="shared" si="0"/>
        <v>1.7444379791272031</v>
      </c>
      <c r="BN12" s="2">
        <f t="shared" si="0"/>
        <v>1.7793267387097469</v>
      </c>
      <c r="BO12" s="2">
        <f t="shared" si="0"/>
        <v>1.8149132734839415</v>
      </c>
      <c r="BP12" s="2">
        <f t="shared" si="0"/>
        <v>1.8512115389536199</v>
      </c>
      <c r="BQ12" s="2">
        <f t="shared" si="0"/>
        <v>1.8882357697326919</v>
      </c>
      <c r="BR12" s="2">
        <f t="shared" si="0"/>
        <v>1.9260004851273453</v>
      </c>
      <c r="BS12" s="2">
        <f t="shared" si="0"/>
        <v>1.9645204948298918</v>
      </c>
      <c r="BT12" s="2">
        <f t="shared" si="0"/>
        <v>2.0038109047264894</v>
      </c>
      <c r="BU12" s="2">
        <f t="shared" si="0"/>
        <v>2.0438871228210189</v>
      </c>
      <c r="BV12" s="2">
        <f t="shared" si="0"/>
        <v>2.0847648652774389</v>
      </c>
      <c r="BW12" s="2">
        <f t="shared" si="0"/>
        <v>2.1264601625829873</v>
      </c>
      <c r="BX12" s="2">
        <f t="shared" si="0"/>
        <v>2.1689893658346464</v>
      </c>
      <c r="BY12" s="2">
        <f t="shared" si="0"/>
        <v>2.212369153151339</v>
      </c>
      <c r="BZ12" s="2">
        <f t="shared" si="0"/>
        <v>2.2566165362143651</v>
      </c>
      <c r="CA12" s="2">
        <f t="shared" si="0"/>
        <v>2.3017488669386519</v>
      </c>
      <c r="CB12" s="2">
        <f t="shared" si="0"/>
        <v>2.3477838442774246</v>
      </c>
    </row>
    <row r="13" spans="2:80">
      <c r="B13" t="str">
        <f>IF('Army Multi Appn'!E12="","",1)</f>
        <v/>
      </c>
      <c r="C13" s="675" t="s">
        <v>699</v>
      </c>
      <c r="D13" s="650" t="s">
        <v>352</v>
      </c>
      <c r="E13" s="2">
        <v>0.4230293389403133</v>
      </c>
      <c r="F13" s="2">
        <v>0.42685170446769577</v>
      </c>
      <c r="G13" s="2">
        <v>0.43643894915113046</v>
      </c>
      <c r="H13" s="2">
        <v>0.44621417902443661</v>
      </c>
      <c r="I13" s="2">
        <v>0.46216633592456013</v>
      </c>
      <c r="J13" s="2">
        <v>0.47938203193774998</v>
      </c>
      <c r="K13" s="2">
        <v>0.49843746770727559</v>
      </c>
      <c r="L13" s="2">
        <v>0.51924723198405431</v>
      </c>
      <c r="M13" s="2">
        <v>0.53910843860744428</v>
      </c>
      <c r="N13" s="2">
        <v>0.55865111950696411</v>
      </c>
      <c r="O13" s="2">
        <v>0.57457267641291254</v>
      </c>
      <c r="P13" s="2">
        <v>0.58864970698502894</v>
      </c>
      <c r="Q13" s="2">
        <v>0.60542622363410226</v>
      </c>
      <c r="R13" s="2">
        <v>0.62268087100767422</v>
      </c>
      <c r="S13" s="2">
        <v>0.64385202062193525</v>
      </c>
      <c r="T13" s="2">
        <v>0.67282536154992223</v>
      </c>
      <c r="U13" s="2">
        <v>0.69704707456571935</v>
      </c>
      <c r="V13" s="2">
        <v>0.72667157523476256</v>
      </c>
      <c r="W13" s="2">
        <v>0.7573734492884312</v>
      </c>
      <c r="X13" s="2">
        <v>0.78842576070925674</v>
      </c>
      <c r="Y13" s="2">
        <v>0.81720330097514449</v>
      </c>
      <c r="Z13" s="2">
        <v>0.84335380660634907</v>
      </c>
      <c r="AA13" s="2">
        <v>0.8638051364165531</v>
      </c>
      <c r="AB13" s="2">
        <v>0.8912309494977787</v>
      </c>
      <c r="AC13" s="2">
        <v>0.92509772557869441</v>
      </c>
      <c r="AD13" s="2">
        <v>0.94799389428676695</v>
      </c>
      <c r="AE13" s="2">
        <v>0.95273386375820079</v>
      </c>
      <c r="AF13" s="2">
        <v>0.95273386375820079</v>
      </c>
      <c r="AG13" s="2">
        <v>0.95273386375820079</v>
      </c>
      <c r="AH13" s="2">
        <v>0.95987936773638738</v>
      </c>
      <c r="AI13" s="2">
        <v>0.96947816141375132</v>
      </c>
      <c r="AJ13" s="2">
        <v>0.9813542688910698</v>
      </c>
      <c r="AK13" s="2">
        <v>1</v>
      </c>
      <c r="AL13" s="2">
        <v>1.0195000000000001</v>
      </c>
      <c r="AM13" s="2">
        <v>1.0243426250000001</v>
      </c>
      <c r="AN13" s="2">
        <v>1.0243426250000001</v>
      </c>
      <c r="AO13" s="2">
        <v>1.0404760213437498</v>
      </c>
      <c r="AP13" s="2">
        <v>1.0623260177919687</v>
      </c>
      <c r="AQ13" s="2">
        <v>1.0846348641655996</v>
      </c>
      <c r="AR13" s="2">
        <v>1.1074121963130772</v>
      </c>
      <c r="AS13" s="2">
        <v>1.1306678524356519</v>
      </c>
      <c r="AT13" s="2">
        <f t="shared" si="0"/>
        <v>1.1544118773368008</v>
      </c>
      <c r="AU13" s="2">
        <f t="shared" si="0"/>
        <v>1.1786545267608739</v>
      </c>
      <c r="AV13" s="2">
        <f t="shared" si="0"/>
        <v>1.2034062718228524</v>
      </c>
      <c r="AW13" s="2">
        <f t="shared" si="0"/>
        <v>1.2286778035311325</v>
      </c>
      <c r="AX13" s="2">
        <f t="shared" si="0"/>
        <v>1.2544800374052865</v>
      </c>
      <c r="AY13" s="2">
        <f t="shared" si="0"/>
        <v>1.2808241181907976</v>
      </c>
      <c r="AZ13" s="2">
        <f t="shared" si="0"/>
        <v>1.3077214246728044</v>
      </c>
      <c r="BA13" s="2">
        <f t="shared" si="0"/>
        <v>1.3351835745909335</v>
      </c>
      <c r="BB13" s="2">
        <f t="shared" si="0"/>
        <v>1.3632224296573432</v>
      </c>
      <c r="BC13" s="2">
        <f t="shared" si="0"/>
        <v>1.3918501006801476</v>
      </c>
      <c r="BD13" s="2">
        <f t="shared" si="0"/>
        <v>1.421078952794431</v>
      </c>
      <c r="BE13" s="2">
        <f t="shared" si="0"/>
        <v>1.4509216108031142</v>
      </c>
      <c r="BF13" s="2">
        <f t="shared" si="0"/>
        <v>1.4813909646299799</v>
      </c>
      <c r="BG13" s="2">
        <f t="shared" si="0"/>
        <v>1.5125001748872096</v>
      </c>
      <c r="BH13" s="2">
        <f t="shared" si="0"/>
        <v>1.5442626785598412</v>
      </c>
      <c r="BI13" s="2">
        <f t="shared" si="0"/>
        <v>1.576692194809598</v>
      </c>
      <c r="BJ13" s="2">
        <f t="shared" si="0"/>
        <v>1.6098027309005998</v>
      </c>
      <c r="BK13" s="2">
        <f t="shared" si="0"/>
        <v>1.6436085882495126</v>
      </c>
      <c r="BL13" s="2">
        <f t="shared" si="0"/>
        <v>1.6781243686027525</v>
      </c>
      <c r="BM13" s="2">
        <f t="shared" si="0"/>
        <v>1.7133649803434106</v>
      </c>
      <c r="BN13" s="2">
        <f t="shared" si="0"/>
        <v>1.7493456449306224</v>
      </c>
      <c r="BO13" s="2">
        <f t="shared" si="0"/>
        <v>1.7860819034741657</v>
      </c>
      <c r="BP13" s="2">
        <f t="shared" si="0"/>
        <v>1.8235896234471234</v>
      </c>
      <c r="BQ13" s="2">
        <f t="shared" si="0"/>
        <v>1.8618850055395133</v>
      </c>
      <c r="BR13" s="2">
        <f t="shared" si="0"/>
        <v>1.9009845906558434</v>
      </c>
      <c r="BS13" s="2">
        <f t="shared" si="0"/>
        <v>1.9409052670596163</v>
      </c>
      <c r="BT13" s="2">
        <f t="shared" si="0"/>
        <v>1.9816642776678686</v>
      </c>
      <c r="BU13" s="2">
        <f t="shared" si="0"/>
        <v>2.023279227498894</v>
      </c>
      <c r="BV13" s="2">
        <f t="shared" si="0"/>
        <v>2.0657680912763712</v>
      </c>
      <c r="BW13" s="2">
        <f t="shared" si="0"/>
        <v>2.1091492211931753</v>
      </c>
      <c r="BX13" s="2">
        <f t="shared" si="0"/>
        <v>2.1534413548382321</v>
      </c>
      <c r="BY13" s="2">
        <f t="shared" si="0"/>
        <v>2.1986636232898351</v>
      </c>
      <c r="BZ13" s="2">
        <f t="shared" si="0"/>
        <v>2.244835559378922</v>
      </c>
      <c r="CA13" s="2">
        <f t="shared" si="0"/>
        <v>2.2919771061258798</v>
      </c>
      <c r="CB13" s="2">
        <f t="shared" si="0"/>
        <v>2.3401086253545236</v>
      </c>
    </row>
    <row r="14" spans="2:80">
      <c r="B14" t="str">
        <f>IF('Army Multi Appn'!F12="","",1)</f>
        <v/>
      </c>
      <c r="C14" s="675" t="s">
        <v>334</v>
      </c>
      <c r="D14" s="650" t="s">
        <v>361</v>
      </c>
      <c r="E14" s="2">
        <v>0.51700857958901048</v>
      </c>
      <c r="F14" s="2">
        <v>0.53148481981750273</v>
      </c>
      <c r="G14" s="2">
        <v>0.54583490995257544</v>
      </c>
      <c r="H14" s="2">
        <v>0.56220995725115264</v>
      </c>
      <c r="I14" s="2">
        <v>0.58582277545570116</v>
      </c>
      <c r="J14" s="2">
        <v>0.60984150924938485</v>
      </c>
      <c r="K14" s="2">
        <v>0.63606469414710831</v>
      </c>
      <c r="L14" s="2">
        <v>0.65514663497152148</v>
      </c>
      <c r="M14" s="2">
        <v>0.67087015421083795</v>
      </c>
      <c r="N14" s="2">
        <v>0.68428755729505486</v>
      </c>
      <c r="O14" s="2">
        <v>0.69728902088366074</v>
      </c>
      <c r="P14" s="2">
        <v>0.71123480130133399</v>
      </c>
      <c r="Q14" s="2">
        <v>0.72403702772475798</v>
      </c>
      <c r="R14" s="2">
        <v>0.72910528691883114</v>
      </c>
      <c r="S14" s="2">
        <v>0.73493812921418189</v>
      </c>
      <c r="T14" s="2">
        <v>0.74522726302318043</v>
      </c>
      <c r="U14" s="2">
        <v>0.75864135375759767</v>
      </c>
      <c r="V14" s="2">
        <v>0.76471048458765845</v>
      </c>
      <c r="W14" s="2">
        <v>0.77235758943353505</v>
      </c>
      <c r="X14" s="2">
        <v>0.78780474122220578</v>
      </c>
      <c r="Y14" s="2">
        <v>0.80986327397642754</v>
      </c>
      <c r="Z14" s="2">
        <v>0.8349690354696967</v>
      </c>
      <c r="AA14" s="2">
        <v>0.85751319942737847</v>
      </c>
      <c r="AB14" s="2">
        <v>0.87809351621363563</v>
      </c>
      <c r="AC14" s="2">
        <v>0.89126491895684001</v>
      </c>
      <c r="AD14" s="2">
        <v>0.89839503830849476</v>
      </c>
      <c r="AE14" s="2">
        <v>0.9163629390746646</v>
      </c>
      <c r="AF14" s="2">
        <v>0.9328574719780085</v>
      </c>
      <c r="AG14" s="2">
        <v>0.9468503340576786</v>
      </c>
      <c r="AH14" s="2">
        <v>0.9610530890685437</v>
      </c>
      <c r="AI14" s="2">
        <v>0.97162467304829747</v>
      </c>
      <c r="AJ14" s="2">
        <v>0.98328416912487715</v>
      </c>
      <c r="AK14" s="2">
        <v>1</v>
      </c>
      <c r="AL14" s="2">
        <v>1.022</v>
      </c>
      <c r="AM14" s="2">
        <v>1.04244</v>
      </c>
      <c r="AN14" s="2">
        <v>1.0632888000000003</v>
      </c>
      <c r="AO14" s="2">
        <v>1.0845545760000002</v>
      </c>
      <c r="AP14" s="2">
        <v>1.1062456675200001</v>
      </c>
      <c r="AQ14" s="2">
        <v>1.1283705808704003</v>
      </c>
      <c r="AR14" s="2">
        <v>1.1509379924878085</v>
      </c>
      <c r="AS14" s="2">
        <v>1.1739567523375645</v>
      </c>
      <c r="AT14" s="2">
        <f t="shared" si="0"/>
        <v>1.1974358873843156</v>
      </c>
      <c r="AU14" s="2">
        <f t="shared" si="0"/>
        <v>1.2213846051320016</v>
      </c>
      <c r="AV14" s="2">
        <f t="shared" si="0"/>
        <v>1.2458122972346415</v>
      </c>
      <c r="AW14" s="2">
        <f t="shared" si="0"/>
        <v>1.270728543179334</v>
      </c>
      <c r="AX14" s="2">
        <f t="shared" si="0"/>
        <v>1.2961431140429205</v>
      </c>
      <c r="AY14" s="2">
        <f t="shared" si="0"/>
        <v>1.3220659763237785</v>
      </c>
      <c r="AZ14" s="2">
        <f t="shared" si="0"/>
        <v>1.3485072958502538</v>
      </c>
      <c r="BA14" s="2">
        <f t="shared" si="0"/>
        <v>1.3754774417672586</v>
      </c>
      <c r="BB14" s="2">
        <f t="shared" si="0"/>
        <v>1.4029869906026036</v>
      </c>
      <c r="BC14" s="2">
        <f t="shared" si="0"/>
        <v>1.4310467304146552</v>
      </c>
      <c r="BD14" s="2">
        <f t="shared" si="0"/>
        <v>1.4596676650229481</v>
      </c>
      <c r="BE14" s="2">
        <f t="shared" si="0"/>
        <v>1.4888610183234068</v>
      </c>
      <c r="BF14" s="2">
        <f t="shared" si="0"/>
        <v>1.5186382386898747</v>
      </c>
      <c r="BG14" s="2">
        <f t="shared" si="0"/>
        <v>1.5490110034636719</v>
      </c>
      <c r="BH14" s="2">
        <f t="shared" si="0"/>
        <v>1.579991223532945</v>
      </c>
      <c r="BI14" s="2">
        <f t="shared" si="0"/>
        <v>1.6115910480036035</v>
      </c>
      <c r="BJ14" s="2">
        <f t="shared" si="0"/>
        <v>1.6438228689636754</v>
      </c>
      <c r="BK14" s="2">
        <f t="shared" si="0"/>
        <v>1.6766993263429486</v>
      </c>
      <c r="BL14" s="2">
        <f t="shared" si="0"/>
        <v>1.7102333128698073</v>
      </c>
      <c r="BM14" s="2">
        <f t="shared" si="0"/>
        <v>1.7444379791272031</v>
      </c>
      <c r="BN14" s="2">
        <f t="shared" si="0"/>
        <v>1.7793267387097469</v>
      </c>
      <c r="BO14" s="2">
        <f t="shared" si="0"/>
        <v>1.8149132734839415</v>
      </c>
      <c r="BP14" s="2">
        <f t="shared" si="0"/>
        <v>1.8512115389536199</v>
      </c>
      <c r="BQ14" s="2">
        <f t="shared" si="0"/>
        <v>1.8882357697326919</v>
      </c>
      <c r="BR14" s="2">
        <f t="shared" si="0"/>
        <v>1.9260004851273453</v>
      </c>
      <c r="BS14" s="2">
        <f t="shared" si="0"/>
        <v>1.9645204948298918</v>
      </c>
      <c r="BT14" s="2">
        <f t="shared" si="0"/>
        <v>2.0038109047264894</v>
      </c>
      <c r="BU14" s="2">
        <f t="shared" si="0"/>
        <v>2.0438871228210189</v>
      </c>
      <c r="BV14" s="2">
        <f t="shared" si="0"/>
        <v>2.0847648652774389</v>
      </c>
      <c r="BW14" s="2">
        <f t="shared" si="0"/>
        <v>2.1264601625829873</v>
      </c>
      <c r="BX14" s="2">
        <f t="shared" si="0"/>
        <v>2.1689893658346464</v>
      </c>
      <c r="BY14" s="2">
        <f t="shared" si="0"/>
        <v>2.212369153151339</v>
      </c>
      <c r="BZ14" s="2">
        <f t="shared" si="0"/>
        <v>2.2566165362143651</v>
      </c>
      <c r="CA14" s="2">
        <f t="shared" si="0"/>
        <v>2.3017488669386519</v>
      </c>
      <c r="CB14" s="2">
        <f t="shared" si="0"/>
        <v>2.3477838442774246</v>
      </c>
    </row>
    <row r="15" spans="2:80">
      <c r="B15" t="str">
        <f>IF('Army Multi Appn'!G12="","",1)</f>
        <v/>
      </c>
      <c r="C15" s="675" t="s">
        <v>330</v>
      </c>
      <c r="D15" s="650" t="s">
        <v>356</v>
      </c>
      <c r="E15" s="2">
        <v>0.51700857958901025</v>
      </c>
      <c r="F15" s="2">
        <v>0.53148481981750262</v>
      </c>
      <c r="G15" s="2">
        <v>0.54583490995257511</v>
      </c>
      <c r="H15" s="2">
        <v>0.56220995725115241</v>
      </c>
      <c r="I15" s="2">
        <v>0.58582277545570083</v>
      </c>
      <c r="J15" s="2">
        <v>0.60984150924938452</v>
      </c>
      <c r="K15" s="2">
        <v>0.63606469414710809</v>
      </c>
      <c r="L15" s="2">
        <v>0.65514663497152137</v>
      </c>
      <c r="M15" s="2">
        <v>0.67087015421083784</v>
      </c>
      <c r="N15" s="2">
        <v>0.68428755729505464</v>
      </c>
      <c r="O15" s="2">
        <v>0.69728902088366063</v>
      </c>
      <c r="P15" s="2">
        <v>0.71123480130133387</v>
      </c>
      <c r="Q15" s="2">
        <v>0.72403702772475775</v>
      </c>
      <c r="R15" s="2">
        <v>0.72910528691883114</v>
      </c>
      <c r="S15" s="2">
        <v>0.73493812921418189</v>
      </c>
      <c r="T15" s="2">
        <v>0.74522726302318032</v>
      </c>
      <c r="U15" s="2">
        <v>0.75864135375759767</v>
      </c>
      <c r="V15" s="2">
        <v>0.76471048458765845</v>
      </c>
      <c r="W15" s="2">
        <v>0.77235758943353494</v>
      </c>
      <c r="X15" s="2">
        <v>0.78780474122220567</v>
      </c>
      <c r="Y15" s="2">
        <v>0.80986327397642743</v>
      </c>
      <c r="Z15" s="2">
        <v>0.83496903546969659</v>
      </c>
      <c r="AA15" s="2">
        <v>0.85751319942737836</v>
      </c>
      <c r="AB15" s="2">
        <v>0.87809351621363541</v>
      </c>
      <c r="AC15" s="2">
        <v>0.8912649189568399</v>
      </c>
      <c r="AD15" s="2">
        <v>0.89839503830849465</v>
      </c>
      <c r="AE15" s="2">
        <v>0.9163629390746646</v>
      </c>
      <c r="AF15" s="2">
        <v>0.93285747197800861</v>
      </c>
      <c r="AG15" s="2">
        <v>0.94685033405767849</v>
      </c>
      <c r="AH15" s="2">
        <v>0.9610530890685437</v>
      </c>
      <c r="AI15" s="2">
        <v>0.97162467304829747</v>
      </c>
      <c r="AJ15" s="2">
        <v>0.98328416912487715</v>
      </c>
      <c r="AK15" s="2">
        <v>1</v>
      </c>
      <c r="AL15" s="2">
        <v>1.022</v>
      </c>
      <c r="AM15" s="2">
        <v>1.0424399999999998</v>
      </c>
      <c r="AN15" s="2">
        <v>1.0632888</v>
      </c>
      <c r="AO15" s="2">
        <v>1.0845545759999999</v>
      </c>
      <c r="AP15" s="2">
        <v>1.1062456675200003</v>
      </c>
      <c r="AQ15" s="2">
        <v>1.1283705808704003</v>
      </c>
      <c r="AR15" s="2">
        <v>1.1509379924878083</v>
      </c>
      <c r="AS15" s="2">
        <v>1.1739567523375642</v>
      </c>
      <c r="AT15" s="2">
        <f t="shared" si="0"/>
        <v>1.1974358873843154</v>
      </c>
      <c r="AU15" s="2">
        <f t="shared" si="0"/>
        <v>1.2213846051320014</v>
      </c>
      <c r="AV15" s="2">
        <f t="shared" si="0"/>
        <v>1.2458122972346413</v>
      </c>
      <c r="AW15" s="2">
        <f t="shared" si="0"/>
        <v>1.2707285431793338</v>
      </c>
      <c r="AX15" s="2">
        <f t="shared" si="0"/>
        <v>1.2961431140429203</v>
      </c>
      <c r="AY15" s="2">
        <f t="shared" si="0"/>
        <v>1.3220659763237783</v>
      </c>
      <c r="AZ15" s="2">
        <f t="shared" si="0"/>
        <v>1.3485072958502535</v>
      </c>
      <c r="BA15" s="2">
        <f t="shared" si="0"/>
        <v>1.3754774417672584</v>
      </c>
      <c r="BB15" s="2">
        <f t="shared" si="0"/>
        <v>1.4029869906026033</v>
      </c>
      <c r="BC15" s="2">
        <f t="shared" si="0"/>
        <v>1.431046730414655</v>
      </c>
      <c r="BD15" s="2">
        <f t="shared" si="0"/>
        <v>1.4596676650229479</v>
      </c>
      <c r="BE15" s="2">
        <f t="shared" si="0"/>
        <v>1.4888610183234066</v>
      </c>
      <c r="BF15" s="2">
        <f t="shared" si="0"/>
        <v>1.5186382386898745</v>
      </c>
      <c r="BG15" s="2">
        <f t="shared" si="0"/>
        <v>1.5490110034636717</v>
      </c>
      <c r="BH15" s="2">
        <f t="shared" si="0"/>
        <v>1.5799912235329447</v>
      </c>
      <c r="BI15" s="2">
        <f t="shared" si="0"/>
        <v>1.6115910480036033</v>
      </c>
      <c r="BJ15" s="2">
        <f t="shared" si="0"/>
        <v>1.6438228689636751</v>
      </c>
      <c r="BK15" s="2">
        <f t="shared" si="0"/>
        <v>1.6766993263429484</v>
      </c>
      <c r="BL15" s="2">
        <f t="shared" si="0"/>
        <v>1.7102333128698071</v>
      </c>
      <c r="BM15" s="2">
        <f t="shared" si="0"/>
        <v>1.7444379791272029</v>
      </c>
      <c r="BN15" s="2">
        <f t="shared" si="0"/>
        <v>1.7793267387097467</v>
      </c>
      <c r="BO15" s="2">
        <f t="shared" si="0"/>
        <v>1.8149132734839413</v>
      </c>
      <c r="BP15" s="2">
        <f t="shared" si="0"/>
        <v>1.8512115389536197</v>
      </c>
      <c r="BQ15" s="2">
        <f t="shared" si="0"/>
        <v>1.8882357697326917</v>
      </c>
      <c r="BR15" s="2">
        <f t="shared" si="0"/>
        <v>1.9260004851273451</v>
      </c>
      <c r="BS15" s="2">
        <f t="shared" si="0"/>
        <v>1.9645204948298916</v>
      </c>
      <c r="BT15" s="2">
        <f t="shared" si="0"/>
        <v>2.0038109047264889</v>
      </c>
      <c r="BU15" s="2">
        <f t="shared" si="0"/>
        <v>2.0438871228210185</v>
      </c>
      <c r="BV15" s="2">
        <f t="shared" si="0"/>
        <v>2.0847648652774384</v>
      </c>
      <c r="BW15" s="2">
        <f t="shared" si="0"/>
        <v>2.1264601625829869</v>
      </c>
      <c r="BX15" s="2">
        <f t="shared" si="0"/>
        <v>2.168989365834646</v>
      </c>
      <c r="BY15" s="2">
        <f t="shared" si="0"/>
        <v>2.2123691531513385</v>
      </c>
      <c r="BZ15" s="2">
        <f t="shared" si="0"/>
        <v>2.2566165362143646</v>
      </c>
      <c r="CA15" s="2">
        <f t="shared" si="0"/>
        <v>2.3017488669386514</v>
      </c>
      <c r="CB15" s="2">
        <f t="shared" si="0"/>
        <v>2.3477838442774241</v>
      </c>
    </row>
    <row r="16" spans="2:80">
      <c r="B16" t="str">
        <f>IF('Army Multi Appn'!H12="","",1)</f>
        <v/>
      </c>
      <c r="C16" s="675" t="s">
        <v>332</v>
      </c>
      <c r="D16" s="650" t="s">
        <v>357</v>
      </c>
      <c r="E16" s="2">
        <v>0.51700857958901048</v>
      </c>
      <c r="F16" s="2">
        <v>0.53148481981750273</v>
      </c>
      <c r="G16" s="2">
        <v>0.54583490995257544</v>
      </c>
      <c r="H16" s="2">
        <v>0.56220995725115264</v>
      </c>
      <c r="I16" s="2">
        <v>0.58582277545570116</v>
      </c>
      <c r="J16" s="2">
        <v>0.60984150924938485</v>
      </c>
      <c r="K16" s="2">
        <v>0.63606469414710831</v>
      </c>
      <c r="L16" s="2">
        <v>0.65514663497152148</v>
      </c>
      <c r="M16" s="2">
        <v>0.67087015421083795</v>
      </c>
      <c r="N16" s="2">
        <v>0.68428755729505486</v>
      </c>
      <c r="O16" s="2">
        <v>0.69728902088366074</v>
      </c>
      <c r="P16" s="2">
        <v>0.71123480130133399</v>
      </c>
      <c r="Q16" s="2">
        <v>0.72403702772475798</v>
      </c>
      <c r="R16" s="2">
        <v>0.72910528691883114</v>
      </c>
      <c r="S16" s="2">
        <v>0.73493812921418189</v>
      </c>
      <c r="T16" s="2">
        <v>0.74522726302318043</v>
      </c>
      <c r="U16" s="2">
        <v>0.75864135375759767</v>
      </c>
      <c r="V16" s="2">
        <v>0.76471048458765845</v>
      </c>
      <c r="W16" s="2">
        <v>0.77235758943353505</v>
      </c>
      <c r="X16" s="2">
        <v>0.78780474122220578</v>
      </c>
      <c r="Y16" s="2">
        <v>0.80986327397642754</v>
      </c>
      <c r="Z16" s="2">
        <v>0.8349690354696967</v>
      </c>
      <c r="AA16" s="2">
        <v>0.85751319942737847</v>
      </c>
      <c r="AB16" s="2">
        <v>0.87809351621363563</v>
      </c>
      <c r="AC16" s="2">
        <v>0.89126491895684001</v>
      </c>
      <c r="AD16" s="2">
        <v>0.89839503830849476</v>
      </c>
      <c r="AE16" s="2">
        <v>0.9163629390746646</v>
      </c>
      <c r="AF16" s="2">
        <v>0.9328574719780085</v>
      </c>
      <c r="AG16" s="2">
        <v>0.9468503340576786</v>
      </c>
      <c r="AH16" s="2">
        <v>0.9610530890685437</v>
      </c>
      <c r="AI16" s="2">
        <v>0.97162467304829747</v>
      </c>
      <c r="AJ16" s="2">
        <v>0.98328416912487715</v>
      </c>
      <c r="AK16" s="2">
        <v>1</v>
      </c>
      <c r="AL16" s="2">
        <v>1.022</v>
      </c>
      <c r="AM16" s="2">
        <v>1.04244</v>
      </c>
      <c r="AN16" s="2">
        <v>1.0632888000000003</v>
      </c>
      <c r="AO16" s="2">
        <v>1.0845545760000002</v>
      </c>
      <c r="AP16" s="2">
        <v>1.1062456675200001</v>
      </c>
      <c r="AQ16" s="2">
        <v>1.1283705808704003</v>
      </c>
      <c r="AR16" s="2">
        <v>1.1509379924878085</v>
      </c>
      <c r="AS16" s="2">
        <v>1.1739567523375645</v>
      </c>
      <c r="AT16" s="2">
        <f t="shared" si="0"/>
        <v>1.1974358873843156</v>
      </c>
      <c r="AU16" s="2">
        <f t="shared" si="0"/>
        <v>1.2213846051320016</v>
      </c>
      <c r="AV16" s="2">
        <f t="shared" si="0"/>
        <v>1.2458122972346415</v>
      </c>
      <c r="AW16" s="2">
        <f t="shared" si="0"/>
        <v>1.270728543179334</v>
      </c>
      <c r="AX16" s="2">
        <f t="shared" si="0"/>
        <v>1.2961431140429205</v>
      </c>
      <c r="AY16" s="2">
        <f t="shared" si="0"/>
        <v>1.3220659763237785</v>
      </c>
      <c r="AZ16" s="2">
        <f t="shared" si="0"/>
        <v>1.3485072958502538</v>
      </c>
      <c r="BA16" s="2">
        <f t="shared" si="0"/>
        <v>1.3754774417672586</v>
      </c>
      <c r="BB16" s="2">
        <f t="shared" si="0"/>
        <v>1.4029869906026036</v>
      </c>
      <c r="BC16" s="2">
        <f t="shared" si="0"/>
        <v>1.4310467304146552</v>
      </c>
      <c r="BD16" s="2">
        <f t="shared" si="0"/>
        <v>1.4596676650229481</v>
      </c>
      <c r="BE16" s="2">
        <f t="shared" si="0"/>
        <v>1.4888610183234068</v>
      </c>
      <c r="BF16" s="2">
        <f t="shared" si="0"/>
        <v>1.5186382386898747</v>
      </c>
      <c r="BG16" s="2">
        <f t="shared" si="0"/>
        <v>1.5490110034636719</v>
      </c>
      <c r="BH16" s="2">
        <f t="shared" si="0"/>
        <v>1.579991223532945</v>
      </c>
      <c r="BI16" s="2">
        <f t="shared" si="0"/>
        <v>1.6115910480036035</v>
      </c>
      <c r="BJ16" s="2">
        <f t="shared" si="0"/>
        <v>1.6438228689636754</v>
      </c>
      <c r="BK16" s="2">
        <f t="shared" si="0"/>
        <v>1.6766993263429486</v>
      </c>
      <c r="BL16" s="2">
        <f t="shared" si="0"/>
        <v>1.7102333128698073</v>
      </c>
      <c r="BM16" s="2">
        <f t="shared" si="0"/>
        <v>1.7444379791272031</v>
      </c>
      <c r="BN16" s="2">
        <f t="shared" si="0"/>
        <v>1.7793267387097469</v>
      </c>
      <c r="BO16" s="2">
        <f t="shared" si="0"/>
        <v>1.8149132734839415</v>
      </c>
      <c r="BP16" s="2">
        <f t="shared" si="0"/>
        <v>1.8512115389536199</v>
      </c>
      <c r="BQ16" s="2">
        <f t="shared" si="0"/>
        <v>1.8882357697326919</v>
      </c>
      <c r="BR16" s="2">
        <f t="shared" si="0"/>
        <v>1.9260004851273453</v>
      </c>
      <c r="BS16" s="2">
        <f t="shared" si="0"/>
        <v>1.9645204948298918</v>
      </c>
      <c r="BT16" s="2">
        <f t="shared" si="0"/>
        <v>2.0038109047264894</v>
      </c>
      <c r="BU16" s="2">
        <f t="shared" si="0"/>
        <v>2.0438871228210189</v>
      </c>
      <c r="BV16" s="2">
        <f t="shared" si="0"/>
        <v>2.0847648652774389</v>
      </c>
      <c r="BW16" s="2">
        <f t="shared" si="0"/>
        <v>2.1264601625829873</v>
      </c>
      <c r="BX16" s="2">
        <f t="shared" si="0"/>
        <v>2.1689893658346464</v>
      </c>
      <c r="BY16" s="2">
        <f t="shared" si="0"/>
        <v>2.212369153151339</v>
      </c>
      <c r="BZ16" s="2">
        <f t="shared" si="0"/>
        <v>2.2566165362143651</v>
      </c>
      <c r="CA16" s="2">
        <f t="shared" si="0"/>
        <v>2.3017488669386519</v>
      </c>
      <c r="CB16" s="2">
        <f t="shared" si="0"/>
        <v>2.3477838442774246</v>
      </c>
    </row>
    <row r="17" spans="2:80">
      <c r="B17" t="str">
        <f>IF('Army Multi Appn'!I12="","",1)</f>
        <v/>
      </c>
      <c r="C17" s="675" t="s">
        <v>336</v>
      </c>
      <c r="D17" s="650" t="s">
        <v>362</v>
      </c>
      <c r="E17" s="2">
        <v>0.51700857958901048</v>
      </c>
      <c r="F17" s="2">
        <v>0.53148481981750273</v>
      </c>
      <c r="G17" s="2">
        <v>0.54583490995257544</v>
      </c>
      <c r="H17" s="2">
        <v>0.56220995725115264</v>
      </c>
      <c r="I17" s="2">
        <v>0.58582277545570116</v>
      </c>
      <c r="J17" s="2">
        <v>0.60984150924938485</v>
      </c>
      <c r="K17" s="2">
        <v>0.63606469414710831</v>
      </c>
      <c r="L17" s="2">
        <v>0.65514663497152148</v>
      </c>
      <c r="M17" s="2">
        <v>0.67087015421083795</v>
      </c>
      <c r="N17" s="2">
        <v>0.68428755729505486</v>
      </c>
      <c r="O17" s="2">
        <v>0.69728902088366074</v>
      </c>
      <c r="P17" s="2">
        <v>0.71123480130133399</v>
      </c>
      <c r="Q17" s="2">
        <v>0.72403702772475798</v>
      </c>
      <c r="R17" s="2">
        <v>0.72910528691883114</v>
      </c>
      <c r="S17" s="2">
        <v>0.73493812921418189</v>
      </c>
      <c r="T17" s="2">
        <v>0.74522726302318043</v>
      </c>
      <c r="U17" s="2">
        <v>0.75864135375759767</v>
      </c>
      <c r="V17" s="2">
        <v>0.76471048458765845</v>
      </c>
      <c r="W17" s="2">
        <v>0.77235758943353505</v>
      </c>
      <c r="X17" s="2">
        <v>0.78780474122220578</v>
      </c>
      <c r="Y17" s="2">
        <v>0.80986327397642754</v>
      </c>
      <c r="Z17" s="2">
        <v>0.8349690354696967</v>
      </c>
      <c r="AA17" s="2">
        <v>0.85751319942737847</v>
      </c>
      <c r="AB17" s="2">
        <v>0.87809351621363563</v>
      </c>
      <c r="AC17" s="2">
        <v>0.89126491895684001</v>
      </c>
      <c r="AD17" s="2">
        <v>0.89839503830849476</v>
      </c>
      <c r="AE17" s="2">
        <v>0.9163629390746646</v>
      </c>
      <c r="AF17" s="2">
        <v>0.9328574719780085</v>
      </c>
      <c r="AG17" s="2">
        <v>0.9468503340576786</v>
      </c>
      <c r="AH17" s="2">
        <v>0.9610530890685437</v>
      </c>
      <c r="AI17" s="2">
        <v>0.97162467304829747</v>
      </c>
      <c r="AJ17" s="2">
        <v>0.98328416912487715</v>
      </c>
      <c r="AK17" s="2">
        <v>1</v>
      </c>
      <c r="AL17" s="2">
        <v>1.022</v>
      </c>
      <c r="AM17" s="2">
        <v>1.04244</v>
      </c>
      <c r="AN17" s="2">
        <v>1.0632888000000003</v>
      </c>
      <c r="AO17" s="2">
        <v>1.0845545760000002</v>
      </c>
      <c r="AP17" s="2">
        <v>1.1062456675200001</v>
      </c>
      <c r="AQ17" s="2">
        <v>1.1283705808704003</v>
      </c>
      <c r="AR17" s="2">
        <v>1.1509379924878085</v>
      </c>
      <c r="AS17" s="2">
        <v>1.1739567523375645</v>
      </c>
      <c r="AT17" s="2">
        <f t="shared" si="0"/>
        <v>1.1974358873843156</v>
      </c>
      <c r="AU17" s="2">
        <f t="shared" si="0"/>
        <v>1.2213846051320016</v>
      </c>
      <c r="AV17" s="2">
        <f t="shared" si="0"/>
        <v>1.2458122972346415</v>
      </c>
      <c r="AW17" s="2">
        <f t="shared" si="0"/>
        <v>1.270728543179334</v>
      </c>
      <c r="AX17" s="2">
        <f t="shared" si="0"/>
        <v>1.2961431140429205</v>
      </c>
      <c r="AY17" s="2">
        <f t="shared" si="0"/>
        <v>1.3220659763237785</v>
      </c>
      <c r="AZ17" s="2">
        <f t="shared" si="0"/>
        <v>1.3485072958502538</v>
      </c>
      <c r="BA17" s="2">
        <f t="shared" si="0"/>
        <v>1.3754774417672586</v>
      </c>
      <c r="BB17" s="2">
        <f t="shared" si="0"/>
        <v>1.4029869906026036</v>
      </c>
      <c r="BC17" s="2">
        <f t="shared" si="0"/>
        <v>1.4310467304146552</v>
      </c>
      <c r="BD17" s="2">
        <f t="shared" ref="BD17:BD32" si="1">BC17*(BC17/BB17)</f>
        <v>1.4596676650229481</v>
      </c>
      <c r="BE17" s="2">
        <f t="shared" ref="BE17:BE32" si="2">BD17*(BD17/BC17)</f>
        <v>1.4888610183234068</v>
      </c>
      <c r="BF17" s="2">
        <f t="shared" ref="BF17:BF32" si="3">BE17*(BE17/BD17)</f>
        <v>1.5186382386898747</v>
      </c>
      <c r="BG17" s="2">
        <f t="shared" ref="BG17:BG32" si="4">BF17*(BF17/BE17)</f>
        <v>1.5490110034636719</v>
      </c>
      <c r="BH17" s="2">
        <f t="shared" ref="BH17:BH32" si="5">BG17*(BG17/BF17)</f>
        <v>1.579991223532945</v>
      </c>
      <c r="BI17" s="2">
        <f t="shared" ref="BI17:BI32" si="6">BH17*(BH17/BG17)</f>
        <v>1.6115910480036035</v>
      </c>
      <c r="BJ17" s="2">
        <f t="shared" ref="BJ17:BJ32" si="7">BI17*(BI17/BH17)</f>
        <v>1.6438228689636754</v>
      </c>
      <c r="BK17" s="2">
        <f t="shared" ref="BK17:BK32" si="8">BJ17*(BJ17/BI17)</f>
        <v>1.6766993263429486</v>
      </c>
      <c r="BL17" s="2">
        <f t="shared" ref="BL17:BL32" si="9">BK17*(BK17/BJ17)</f>
        <v>1.7102333128698073</v>
      </c>
      <c r="BM17" s="2">
        <f t="shared" ref="BM17:BM32" si="10">BL17*(BL17/BK17)</f>
        <v>1.7444379791272031</v>
      </c>
      <c r="BN17" s="2">
        <f t="shared" ref="BN17:BN32" si="11">BM17*(BM17/BL17)</f>
        <v>1.7793267387097469</v>
      </c>
      <c r="BO17" s="2">
        <f t="shared" ref="BO17:BO32" si="12">BN17*(BN17/BM17)</f>
        <v>1.8149132734839415</v>
      </c>
      <c r="BP17" s="2">
        <f t="shared" ref="BP17:BP32" si="13">BO17*(BO17/BN17)</f>
        <v>1.8512115389536199</v>
      </c>
      <c r="BQ17" s="2">
        <f t="shared" ref="BQ17:BQ32" si="14">BP17*(BP17/BO17)</f>
        <v>1.8882357697326919</v>
      </c>
      <c r="BR17" s="2">
        <f t="shared" ref="BR17:BR32" si="15">BQ17*(BQ17/BP17)</f>
        <v>1.9260004851273453</v>
      </c>
      <c r="BS17" s="2">
        <f t="shared" ref="BS17:BS32" si="16">BR17*(BR17/BQ17)</f>
        <v>1.9645204948298918</v>
      </c>
      <c r="BT17" s="2">
        <f t="shared" ref="BT17:BT32" si="17">BS17*(BS17/BR17)</f>
        <v>2.0038109047264894</v>
      </c>
      <c r="BU17" s="2">
        <f t="shared" ref="BU17:BU32" si="18">BT17*(BT17/BS17)</f>
        <v>2.0438871228210189</v>
      </c>
      <c r="BV17" s="2">
        <f t="shared" ref="BV17:BV32" si="19">BU17*(BU17/BT17)</f>
        <v>2.0847648652774389</v>
      </c>
      <c r="BW17" s="2">
        <f t="shared" ref="BW17:BW32" si="20">BV17*(BV17/BU17)</f>
        <v>2.1264601625829873</v>
      </c>
      <c r="BX17" s="2">
        <f t="shared" ref="BX17:BX32" si="21">BW17*(BW17/BV17)</f>
        <v>2.1689893658346464</v>
      </c>
      <c r="BY17" s="2">
        <f t="shared" ref="BY17:BY32" si="22">BX17*(BX17/BW17)</f>
        <v>2.212369153151339</v>
      </c>
      <c r="BZ17" s="2">
        <f t="shared" ref="BZ17:BZ32" si="23">BY17*(BY17/BX17)</f>
        <v>2.2566165362143651</v>
      </c>
      <c r="CA17" s="2">
        <f t="shared" ref="CA17:CA32" si="24">BZ17*(BZ17/BY17)</f>
        <v>2.3017488669386519</v>
      </c>
      <c r="CB17" s="2">
        <f t="shared" ref="CB17:CB32" si="25">CA17*(CA17/BZ17)</f>
        <v>2.3477838442774246</v>
      </c>
    </row>
    <row r="18" spans="2:80">
      <c r="B18" t="str">
        <f>IF('Army Multi Appn'!J12="","",1)</f>
        <v/>
      </c>
      <c r="C18" s="675" t="s">
        <v>338</v>
      </c>
      <c r="D18" s="650" t="s">
        <v>363</v>
      </c>
      <c r="E18" s="2">
        <v>0.51700857958901048</v>
      </c>
      <c r="F18" s="2">
        <v>0.53148481981750273</v>
      </c>
      <c r="G18" s="2">
        <v>0.54583490995257544</v>
      </c>
      <c r="H18" s="2">
        <v>0.56220995725115264</v>
      </c>
      <c r="I18" s="2">
        <v>0.58582277545570116</v>
      </c>
      <c r="J18" s="2">
        <v>0.60984150924938485</v>
      </c>
      <c r="K18" s="2">
        <v>0.63606469414710831</v>
      </c>
      <c r="L18" s="2">
        <v>0.65514663497152148</v>
      </c>
      <c r="M18" s="2">
        <v>0.67087015421083795</v>
      </c>
      <c r="N18" s="2">
        <v>0.68428755729505486</v>
      </c>
      <c r="O18" s="2">
        <v>0.69728902088366074</v>
      </c>
      <c r="P18" s="2">
        <v>0.71123480130133399</v>
      </c>
      <c r="Q18" s="2">
        <v>0.72403702772475798</v>
      </c>
      <c r="R18" s="2">
        <v>0.72910528691883114</v>
      </c>
      <c r="S18" s="2">
        <v>0.73493812921418189</v>
      </c>
      <c r="T18" s="2">
        <v>0.74522726302318043</v>
      </c>
      <c r="U18" s="2">
        <v>0.75864135375759767</v>
      </c>
      <c r="V18" s="2">
        <v>0.76471048458765845</v>
      </c>
      <c r="W18" s="2">
        <v>0.77235758943353505</v>
      </c>
      <c r="X18" s="2">
        <v>0.78780474122220578</v>
      </c>
      <c r="Y18" s="2">
        <v>0.80986327397642754</v>
      </c>
      <c r="Z18" s="2">
        <v>0.8349690354696967</v>
      </c>
      <c r="AA18" s="2">
        <v>0.85751319942737847</v>
      </c>
      <c r="AB18" s="2">
        <v>0.87809351621363563</v>
      </c>
      <c r="AC18" s="2">
        <v>0.89126491895684001</v>
      </c>
      <c r="AD18" s="2">
        <v>0.89839503830849476</v>
      </c>
      <c r="AE18" s="2">
        <v>0.9163629390746646</v>
      </c>
      <c r="AF18" s="2">
        <v>0.9328574719780085</v>
      </c>
      <c r="AG18" s="2">
        <v>0.9468503340576786</v>
      </c>
      <c r="AH18" s="2">
        <v>0.9610530890685437</v>
      </c>
      <c r="AI18" s="2">
        <v>0.97162467304829747</v>
      </c>
      <c r="AJ18" s="2">
        <v>0.98328416912487715</v>
      </c>
      <c r="AK18" s="2">
        <v>1</v>
      </c>
      <c r="AL18" s="2">
        <v>1.022</v>
      </c>
      <c r="AM18" s="2">
        <v>1.04244</v>
      </c>
      <c r="AN18" s="2">
        <v>1.0632888000000003</v>
      </c>
      <c r="AO18" s="2">
        <v>1.0845545760000002</v>
      </c>
      <c r="AP18" s="2">
        <v>1.1062456675200001</v>
      </c>
      <c r="AQ18" s="2">
        <v>1.1283705808704003</v>
      </c>
      <c r="AR18" s="2">
        <v>1.1509379924878085</v>
      </c>
      <c r="AS18" s="2">
        <v>1.1739567523375645</v>
      </c>
      <c r="AT18" s="2">
        <f t="shared" ref="AT18:AT32" si="26">AS18*(AS18/AR18)</f>
        <v>1.1974358873843156</v>
      </c>
      <c r="AU18" s="2">
        <f t="shared" ref="AU18:AU32" si="27">AT18*(AT18/AS18)</f>
        <v>1.2213846051320016</v>
      </c>
      <c r="AV18" s="2">
        <f t="shared" ref="AV18:AV32" si="28">AU18*(AU18/AT18)</f>
        <v>1.2458122972346415</v>
      </c>
      <c r="AW18" s="2">
        <f t="shared" ref="AW18:AW32" si="29">AV18*(AV18/AU18)</f>
        <v>1.270728543179334</v>
      </c>
      <c r="AX18" s="2">
        <f t="shared" ref="AX18:AX32" si="30">AW18*(AW18/AV18)</f>
        <v>1.2961431140429205</v>
      </c>
      <c r="AY18" s="2">
        <f t="shared" ref="AY18:AY32" si="31">AX18*(AX18/AW18)</f>
        <v>1.3220659763237785</v>
      </c>
      <c r="AZ18" s="2">
        <f t="shared" ref="AZ18:AZ32" si="32">AY18*(AY18/AX18)</f>
        <v>1.3485072958502538</v>
      </c>
      <c r="BA18" s="2">
        <f t="shared" ref="BA18:BA32" si="33">AZ18*(AZ18/AY18)</f>
        <v>1.3754774417672586</v>
      </c>
      <c r="BB18" s="2">
        <f t="shared" ref="BB18:BB32" si="34">BA18*(BA18/AZ18)</f>
        <v>1.4029869906026036</v>
      </c>
      <c r="BC18" s="2">
        <f t="shared" ref="BC18:BC32" si="35">BB18*(BB18/BA18)</f>
        <v>1.4310467304146552</v>
      </c>
      <c r="BD18" s="2">
        <f t="shared" si="1"/>
        <v>1.4596676650229481</v>
      </c>
      <c r="BE18" s="2">
        <f t="shared" si="2"/>
        <v>1.4888610183234068</v>
      </c>
      <c r="BF18" s="2">
        <f t="shared" si="3"/>
        <v>1.5186382386898747</v>
      </c>
      <c r="BG18" s="2">
        <f t="shared" si="4"/>
        <v>1.5490110034636719</v>
      </c>
      <c r="BH18" s="2">
        <f t="shared" si="5"/>
        <v>1.579991223532945</v>
      </c>
      <c r="BI18" s="2">
        <f t="shared" si="6"/>
        <v>1.6115910480036035</v>
      </c>
      <c r="BJ18" s="2">
        <f t="shared" si="7"/>
        <v>1.6438228689636754</v>
      </c>
      <c r="BK18" s="2">
        <f t="shared" si="8"/>
        <v>1.6766993263429486</v>
      </c>
      <c r="BL18" s="2">
        <f t="shared" si="9"/>
        <v>1.7102333128698073</v>
      </c>
      <c r="BM18" s="2">
        <f t="shared" si="10"/>
        <v>1.7444379791272031</v>
      </c>
      <c r="BN18" s="2">
        <f t="shared" si="11"/>
        <v>1.7793267387097469</v>
      </c>
      <c r="BO18" s="2">
        <f t="shared" si="12"/>
        <v>1.8149132734839415</v>
      </c>
      <c r="BP18" s="2">
        <f t="shared" si="13"/>
        <v>1.8512115389536199</v>
      </c>
      <c r="BQ18" s="2">
        <f t="shared" si="14"/>
        <v>1.8882357697326919</v>
      </c>
      <c r="BR18" s="2">
        <f t="shared" si="15"/>
        <v>1.9260004851273453</v>
      </c>
      <c r="BS18" s="2">
        <f t="shared" si="16"/>
        <v>1.9645204948298918</v>
      </c>
      <c r="BT18" s="2">
        <f t="shared" si="17"/>
        <v>2.0038109047264894</v>
      </c>
      <c r="BU18" s="2">
        <f t="shared" si="18"/>
        <v>2.0438871228210189</v>
      </c>
      <c r="BV18" s="2">
        <f t="shared" si="19"/>
        <v>2.0847648652774389</v>
      </c>
      <c r="BW18" s="2">
        <f t="shared" si="20"/>
        <v>2.1264601625829873</v>
      </c>
      <c r="BX18" s="2">
        <f t="shared" si="21"/>
        <v>2.1689893658346464</v>
      </c>
      <c r="BY18" s="2">
        <f t="shared" si="22"/>
        <v>2.212369153151339</v>
      </c>
      <c r="BZ18" s="2">
        <f t="shared" si="23"/>
        <v>2.2566165362143651</v>
      </c>
      <c r="CA18" s="2">
        <f t="shared" si="24"/>
        <v>2.3017488669386519</v>
      </c>
      <c r="CB18" s="2">
        <f t="shared" si="25"/>
        <v>2.3477838442774246</v>
      </c>
    </row>
    <row r="19" spans="2:80">
      <c r="B19" t="str">
        <f>IF('Army Multi Appn'!K12="","",1)</f>
        <v/>
      </c>
      <c r="C19" s="675" t="s">
        <v>700</v>
      </c>
      <c r="D19" s="650" t="s">
        <v>364</v>
      </c>
      <c r="E19" s="2">
        <v>0.38065798314268778</v>
      </c>
      <c r="F19" s="2">
        <v>0.39588430246839529</v>
      </c>
      <c r="G19" s="2">
        <v>0.40479169927393416</v>
      </c>
      <c r="H19" s="2">
        <v>0.41387724401558385</v>
      </c>
      <c r="I19" s="2">
        <v>0.42867335548914093</v>
      </c>
      <c r="J19" s="2">
        <v>0.44464143798111139</v>
      </c>
      <c r="K19" s="2">
        <v>0.46231593514086056</v>
      </c>
      <c r="L19" s="2">
        <v>0.48161762543299141</v>
      </c>
      <c r="M19" s="2">
        <v>0.50003949960580329</v>
      </c>
      <c r="N19" s="2">
        <v>0.51291551672065261</v>
      </c>
      <c r="O19" s="2">
        <v>0.52573840463866894</v>
      </c>
      <c r="P19" s="2">
        <v>0.5386189955523164</v>
      </c>
      <c r="Q19" s="2">
        <v>0.55396963692555745</v>
      </c>
      <c r="R19" s="2">
        <v>0.56975777157793572</v>
      </c>
      <c r="S19" s="2">
        <v>0.58912953581158556</v>
      </c>
      <c r="T19" s="2">
        <v>0.61387297631567217</v>
      </c>
      <c r="U19" s="2">
        <v>0.63766055414790446</v>
      </c>
      <c r="V19" s="2">
        <v>0.67655784795092666</v>
      </c>
      <c r="W19" s="2">
        <v>0.71207713496835034</v>
      </c>
      <c r="X19" s="2">
        <v>0.74234041320450528</v>
      </c>
      <c r="Y19" s="2">
        <v>0.76943583828646966</v>
      </c>
      <c r="Z19" s="2">
        <v>0.79405778511163672</v>
      </c>
      <c r="AA19" s="2">
        <v>0.81331368640059398</v>
      </c>
      <c r="AB19" s="2">
        <v>0.83913639594381284</v>
      </c>
      <c r="AC19" s="2">
        <v>0.87102357898967786</v>
      </c>
      <c r="AD19" s="2">
        <v>0.90172716014906396</v>
      </c>
      <c r="AE19" s="2">
        <v>0.91885997619189619</v>
      </c>
      <c r="AF19" s="2">
        <v>0.93310230582287068</v>
      </c>
      <c r="AG19" s="2">
        <v>0.94873176944540372</v>
      </c>
      <c r="AH19" s="2">
        <v>0.95987936773638727</v>
      </c>
      <c r="AI19" s="2">
        <v>0.96947816141375109</v>
      </c>
      <c r="AJ19" s="2">
        <v>0.98135426889106969</v>
      </c>
      <c r="AK19" s="2">
        <v>1</v>
      </c>
      <c r="AL19" s="2">
        <v>1.02325</v>
      </c>
      <c r="AM19" s="2">
        <v>1.049342875</v>
      </c>
      <c r="AN19" s="2">
        <v>1.08056082553125</v>
      </c>
      <c r="AO19" s="2">
        <v>1.1100061080269765</v>
      </c>
      <c r="AP19" s="2">
        <v>1.1388662668356779</v>
      </c>
      <c r="AQ19" s="2">
        <v>1.1684767897734059</v>
      </c>
      <c r="AR19" s="2">
        <v>1.1988571863075141</v>
      </c>
      <c r="AS19" s="2">
        <v>1.2300274731515097</v>
      </c>
      <c r="AT19" s="2">
        <f t="shared" si="26"/>
        <v>1.2620081874534492</v>
      </c>
      <c r="AU19" s="2">
        <f t="shared" si="27"/>
        <v>1.2948204003272392</v>
      </c>
      <c r="AV19" s="2">
        <f t="shared" si="28"/>
        <v>1.3284857307357478</v>
      </c>
      <c r="AW19" s="2">
        <f t="shared" si="29"/>
        <v>1.3630263597348775</v>
      </c>
      <c r="AX19" s="2">
        <f t="shared" si="30"/>
        <v>1.3984650450879847</v>
      </c>
      <c r="AY19" s="2">
        <f t="shared" si="31"/>
        <v>1.4348251362602726</v>
      </c>
      <c r="AZ19" s="2">
        <f t="shared" si="32"/>
        <v>1.4721305898030401</v>
      </c>
      <c r="BA19" s="2">
        <f t="shared" si="33"/>
        <v>1.5104059851379195</v>
      </c>
      <c r="BB19" s="2">
        <f t="shared" si="34"/>
        <v>1.5496765407515056</v>
      </c>
      <c r="BC19" s="2">
        <f t="shared" si="35"/>
        <v>1.5899681308110452</v>
      </c>
      <c r="BD19" s="2">
        <f t="shared" si="1"/>
        <v>1.6313073022121327</v>
      </c>
      <c r="BE19" s="2">
        <f t="shared" si="2"/>
        <v>1.6737212920696485</v>
      </c>
      <c r="BF19" s="2">
        <f t="shared" si="3"/>
        <v>1.7172380456634597</v>
      </c>
      <c r="BG19" s="2">
        <f t="shared" si="4"/>
        <v>1.7618862348507101</v>
      </c>
      <c r="BH19" s="2">
        <f t="shared" si="5"/>
        <v>1.8076952769568289</v>
      </c>
      <c r="BI19" s="2">
        <f t="shared" si="6"/>
        <v>1.8546953541577069</v>
      </c>
      <c r="BJ19" s="2">
        <f t="shared" si="7"/>
        <v>1.9029174333658077</v>
      </c>
      <c r="BK19" s="2">
        <f t="shared" si="8"/>
        <v>1.9523932866333191</v>
      </c>
      <c r="BL19" s="2">
        <f t="shared" si="9"/>
        <v>2.0031555120857858</v>
      </c>
      <c r="BM19" s="2">
        <f t="shared" si="10"/>
        <v>2.0552375554000166</v>
      </c>
      <c r="BN19" s="2">
        <f t="shared" si="11"/>
        <v>2.1086737318404176</v>
      </c>
      <c r="BO19" s="2">
        <f t="shared" si="12"/>
        <v>2.1634992488682689</v>
      </c>
      <c r="BP19" s="2">
        <f t="shared" si="13"/>
        <v>2.2197502293388442</v>
      </c>
      <c r="BQ19" s="2">
        <f t="shared" si="14"/>
        <v>2.2774637353016547</v>
      </c>
      <c r="BR19" s="2">
        <f t="shared" si="15"/>
        <v>2.3366777924194984</v>
      </c>
      <c r="BS19" s="2">
        <f t="shared" si="16"/>
        <v>2.3974314150224059</v>
      </c>
      <c r="BT19" s="2">
        <f t="shared" si="17"/>
        <v>2.4597646318129889</v>
      </c>
      <c r="BU19" s="2">
        <f t="shared" si="18"/>
        <v>2.5237185122401273</v>
      </c>
      <c r="BV19" s="2">
        <f t="shared" si="19"/>
        <v>2.5893351935583713</v>
      </c>
      <c r="BW19" s="2">
        <f t="shared" si="20"/>
        <v>2.6566579085908897</v>
      </c>
      <c r="BX19" s="2">
        <f t="shared" si="21"/>
        <v>2.7257310142142535</v>
      </c>
      <c r="BY19" s="2">
        <f t="shared" si="22"/>
        <v>2.7966000205838246</v>
      </c>
      <c r="BZ19" s="2">
        <f t="shared" si="23"/>
        <v>2.8693116211190048</v>
      </c>
      <c r="CA19" s="2">
        <f t="shared" si="24"/>
        <v>2.9439137232680999</v>
      </c>
      <c r="CB19" s="2">
        <f t="shared" si="25"/>
        <v>3.0204554800730712</v>
      </c>
    </row>
    <row r="20" spans="2:80">
      <c r="B20" t="str">
        <f>IF('Army Multi Appn'!L12="","",1)</f>
        <v/>
      </c>
      <c r="C20" s="675" t="s">
        <v>370</v>
      </c>
      <c r="D20" s="650" t="s">
        <v>365</v>
      </c>
      <c r="E20" s="2">
        <v>0.51852177543171007</v>
      </c>
      <c r="F20" s="2">
        <v>0.53148481981750284</v>
      </c>
      <c r="G20" s="2">
        <v>0.54583490995257533</v>
      </c>
      <c r="H20" s="2">
        <v>0.56220995725115264</v>
      </c>
      <c r="I20" s="2">
        <v>0.58582277545570105</v>
      </c>
      <c r="J20" s="2">
        <v>0.60984150924938463</v>
      </c>
      <c r="K20" s="2">
        <v>0.6360646941471082</v>
      </c>
      <c r="L20" s="2">
        <v>0.65514663497152148</v>
      </c>
      <c r="M20" s="2">
        <v>0.67087015421083807</v>
      </c>
      <c r="N20" s="2">
        <v>0.68428755729505475</v>
      </c>
      <c r="O20" s="2">
        <v>0.69728902088366074</v>
      </c>
      <c r="P20" s="2">
        <v>0.71123480130133399</v>
      </c>
      <c r="Q20" s="2">
        <v>0.72403702772475798</v>
      </c>
      <c r="R20" s="2">
        <v>0.72910528691883125</v>
      </c>
      <c r="S20" s="2">
        <v>0.73493812921418178</v>
      </c>
      <c r="T20" s="2">
        <v>0.74522726302318032</v>
      </c>
      <c r="U20" s="2">
        <v>0.75864135375759767</v>
      </c>
      <c r="V20" s="2">
        <v>0.76471048458765856</v>
      </c>
      <c r="W20" s="2">
        <v>0.77235758943353505</v>
      </c>
      <c r="X20" s="2">
        <v>0.78780474122220567</v>
      </c>
      <c r="Y20" s="2">
        <v>0.80986327397642754</v>
      </c>
      <c r="Z20" s="2">
        <v>0.8349690354696967</v>
      </c>
      <c r="AA20" s="2">
        <v>0.85751319942737858</v>
      </c>
      <c r="AB20" s="2">
        <v>0.87809351621363563</v>
      </c>
      <c r="AC20" s="2">
        <v>0.89126491895684012</v>
      </c>
      <c r="AD20" s="2">
        <v>0.89839503830849476</v>
      </c>
      <c r="AE20" s="2">
        <v>0.91636293907466482</v>
      </c>
      <c r="AF20" s="2">
        <v>0.93285747197800861</v>
      </c>
      <c r="AG20" s="2">
        <v>0.9468503340576786</v>
      </c>
      <c r="AH20" s="2">
        <v>0.9610530890685437</v>
      </c>
      <c r="AI20" s="2">
        <v>0.97162467304829758</v>
      </c>
      <c r="AJ20" s="2">
        <v>0.98328416912487726</v>
      </c>
      <c r="AK20" s="2">
        <v>1</v>
      </c>
      <c r="AL20" s="2">
        <v>1.022</v>
      </c>
      <c r="AM20" s="2">
        <v>1.04244</v>
      </c>
      <c r="AN20" s="2">
        <v>1.0632887999999998</v>
      </c>
      <c r="AO20" s="2">
        <v>1.0845545759999999</v>
      </c>
      <c r="AP20" s="2">
        <v>1.1062456675200003</v>
      </c>
      <c r="AQ20" s="2">
        <v>1.1283705808704001</v>
      </c>
      <c r="AR20" s="2">
        <v>1.1509379924878083</v>
      </c>
      <c r="AS20" s="2">
        <v>1.1739567523375642</v>
      </c>
      <c r="AT20" s="2">
        <f t="shared" si="26"/>
        <v>1.1974358873843154</v>
      </c>
      <c r="AU20" s="2">
        <f t="shared" si="27"/>
        <v>1.2213846051320014</v>
      </c>
      <c r="AV20" s="2">
        <f t="shared" si="28"/>
        <v>1.2458122972346413</v>
      </c>
      <c r="AW20" s="2">
        <f t="shared" si="29"/>
        <v>1.2707285431793338</v>
      </c>
      <c r="AX20" s="2">
        <f t="shared" si="30"/>
        <v>1.2961431140429203</v>
      </c>
      <c r="AY20" s="2">
        <f t="shared" si="31"/>
        <v>1.3220659763237783</v>
      </c>
      <c r="AZ20" s="2">
        <f t="shared" si="32"/>
        <v>1.3485072958502535</v>
      </c>
      <c r="BA20" s="2">
        <f t="shared" si="33"/>
        <v>1.3754774417672584</v>
      </c>
      <c r="BB20" s="2">
        <f t="shared" si="34"/>
        <v>1.4029869906026033</v>
      </c>
      <c r="BC20" s="2">
        <f t="shared" si="35"/>
        <v>1.431046730414655</v>
      </c>
      <c r="BD20" s="2">
        <f t="shared" si="1"/>
        <v>1.4596676650229479</v>
      </c>
      <c r="BE20" s="2">
        <f t="shared" si="2"/>
        <v>1.4888610183234066</v>
      </c>
      <c r="BF20" s="2">
        <f t="shared" si="3"/>
        <v>1.5186382386898745</v>
      </c>
      <c r="BG20" s="2">
        <f t="shared" si="4"/>
        <v>1.5490110034636717</v>
      </c>
      <c r="BH20" s="2">
        <f t="shared" si="5"/>
        <v>1.5799912235329447</v>
      </c>
      <c r="BI20" s="2">
        <f t="shared" si="6"/>
        <v>1.6115910480036033</v>
      </c>
      <c r="BJ20" s="2">
        <f t="shared" si="7"/>
        <v>1.6438228689636751</v>
      </c>
      <c r="BK20" s="2">
        <f t="shared" si="8"/>
        <v>1.6766993263429484</v>
      </c>
      <c r="BL20" s="2">
        <f t="shared" si="9"/>
        <v>1.7102333128698071</v>
      </c>
      <c r="BM20" s="2">
        <f t="shared" si="10"/>
        <v>1.7444379791272029</v>
      </c>
      <c r="BN20" s="2">
        <f t="shared" si="11"/>
        <v>1.7793267387097467</v>
      </c>
      <c r="BO20" s="2">
        <f t="shared" si="12"/>
        <v>1.8149132734839413</v>
      </c>
      <c r="BP20" s="2">
        <f t="shared" si="13"/>
        <v>1.8512115389536197</v>
      </c>
      <c r="BQ20" s="2">
        <f t="shared" si="14"/>
        <v>1.8882357697326917</v>
      </c>
      <c r="BR20" s="2">
        <f t="shared" si="15"/>
        <v>1.9260004851273451</v>
      </c>
      <c r="BS20" s="2">
        <f t="shared" si="16"/>
        <v>1.9645204948298916</v>
      </c>
      <c r="BT20" s="2">
        <f t="shared" si="17"/>
        <v>2.0038109047264889</v>
      </c>
      <c r="BU20" s="2">
        <f t="shared" si="18"/>
        <v>2.0438871228210185</v>
      </c>
      <c r="BV20" s="2">
        <f t="shared" si="19"/>
        <v>2.0847648652774384</v>
      </c>
      <c r="BW20" s="2">
        <f t="shared" si="20"/>
        <v>2.1264601625829869</v>
      </c>
      <c r="BX20" s="2">
        <f t="shared" si="21"/>
        <v>2.168989365834646</v>
      </c>
      <c r="BY20" s="2">
        <f t="shared" si="22"/>
        <v>2.2123691531513385</v>
      </c>
      <c r="BZ20" s="2">
        <f t="shared" si="23"/>
        <v>2.2566165362143646</v>
      </c>
      <c r="CA20" s="2">
        <f t="shared" si="24"/>
        <v>2.3017488669386514</v>
      </c>
      <c r="CB20" s="2">
        <f t="shared" si="25"/>
        <v>2.3477838442774241</v>
      </c>
    </row>
    <row r="21" spans="2:80">
      <c r="B21" t="str">
        <f>IF('Army Multi Appn'!M12="","",1)</f>
        <v/>
      </c>
      <c r="C21" s="675" t="s">
        <v>371</v>
      </c>
      <c r="D21" s="650" t="s">
        <v>367</v>
      </c>
      <c r="E21" s="2">
        <v>0.51852177543171007</v>
      </c>
      <c r="F21" s="2">
        <v>0.53148481981750284</v>
      </c>
      <c r="G21" s="2">
        <v>0.54583490995257533</v>
      </c>
      <c r="H21" s="2">
        <v>0.56220995725115264</v>
      </c>
      <c r="I21" s="2">
        <v>0.58582277545570105</v>
      </c>
      <c r="J21" s="2">
        <v>0.60984150924938463</v>
      </c>
      <c r="K21" s="2">
        <v>0.6360646941471082</v>
      </c>
      <c r="L21" s="2">
        <v>0.65514663497152148</v>
      </c>
      <c r="M21" s="2">
        <v>0.67087015421083807</v>
      </c>
      <c r="N21" s="2">
        <v>0.68428755729505475</v>
      </c>
      <c r="O21" s="2">
        <v>0.69728902088366074</v>
      </c>
      <c r="P21" s="2">
        <v>0.71123480130133399</v>
      </c>
      <c r="Q21" s="2">
        <v>0.72403702772475798</v>
      </c>
      <c r="R21" s="2">
        <v>0.72910528691883125</v>
      </c>
      <c r="S21" s="2">
        <v>0.73493812921418178</v>
      </c>
      <c r="T21" s="2">
        <v>0.74522726302318032</v>
      </c>
      <c r="U21" s="2">
        <v>0.75864135375759767</v>
      </c>
      <c r="V21" s="2">
        <v>0.76471048458765856</v>
      </c>
      <c r="W21" s="2">
        <v>0.77235758943353505</v>
      </c>
      <c r="X21" s="2">
        <v>0.78780474122220567</v>
      </c>
      <c r="Y21" s="2">
        <v>0.80986327397642754</v>
      </c>
      <c r="Z21" s="2">
        <v>0.8349690354696967</v>
      </c>
      <c r="AA21" s="2">
        <v>0.85751319942737858</v>
      </c>
      <c r="AB21" s="2">
        <v>0.87809351621363563</v>
      </c>
      <c r="AC21" s="2">
        <v>0.89126491895684012</v>
      </c>
      <c r="AD21" s="2">
        <v>0.89839503830849476</v>
      </c>
      <c r="AE21" s="2">
        <v>0.91636293907466482</v>
      </c>
      <c r="AF21" s="2">
        <v>0.93285747197800861</v>
      </c>
      <c r="AG21" s="2">
        <v>0.9468503340576786</v>
      </c>
      <c r="AH21" s="2">
        <v>0.9610530890685437</v>
      </c>
      <c r="AI21" s="2">
        <v>0.97162467304829758</v>
      </c>
      <c r="AJ21" s="2">
        <v>0.98328416912487726</v>
      </c>
      <c r="AK21" s="2">
        <v>1</v>
      </c>
      <c r="AL21" s="2">
        <v>1.022</v>
      </c>
      <c r="AM21" s="2">
        <v>1.04244</v>
      </c>
      <c r="AN21" s="2">
        <v>1.0632887999999998</v>
      </c>
      <c r="AO21" s="2">
        <v>1.0845545759999999</v>
      </c>
      <c r="AP21" s="2">
        <v>1.1062456675200003</v>
      </c>
      <c r="AQ21" s="2">
        <v>1.1283705808704001</v>
      </c>
      <c r="AR21" s="2">
        <v>1.1509379924878083</v>
      </c>
      <c r="AS21" s="2">
        <v>1.1739567523375642</v>
      </c>
      <c r="AT21" s="2">
        <f t="shared" si="26"/>
        <v>1.1974358873843154</v>
      </c>
      <c r="AU21" s="2">
        <f t="shared" si="27"/>
        <v>1.2213846051320014</v>
      </c>
      <c r="AV21" s="2">
        <f t="shared" si="28"/>
        <v>1.2458122972346413</v>
      </c>
      <c r="AW21" s="2">
        <f t="shared" si="29"/>
        <v>1.2707285431793338</v>
      </c>
      <c r="AX21" s="2">
        <f t="shared" si="30"/>
        <v>1.2961431140429203</v>
      </c>
      <c r="AY21" s="2">
        <f t="shared" si="31"/>
        <v>1.3220659763237783</v>
      </c>
      <c r="AZ21" s="2">
        <f t="shared" si="32"/>
        <v>1.3485072958502535</v>
      </c>
      <c r="BA21" s="2">
        <f t="shared" si="33"/>
        <v>1.3754774417672584</v>
      </c>
      <c r="BB21" s="2">
        <f t="shared" si="34"/>
        <v>1.4029869906026033</v>
      </c>
      <c r="BC21" s="2">
        <f t="shared" si="35"/>
        <v>1.431046730414655</v>
      </c>
      <c r="BD21" s="2">
        <f t="shared" si="1"/>
        <v>1.4596676650229479</v>
      </c>
      <c r="BE21" s="2">
        <f t="shared" si="2"/>
        <v>1.4888610183234066</v>
      </c>
      <c r="BF21" s="2">
        <f t="shared" si="3"/>
        <v>1.5186382386898745</v>
      </c>
      <c r="BG21" s="2">
        <f t="shared" si="4"/>
        <v>1.5490110034636717</v>
      </c>
      <c r="BH21" s="2">
        <f t="shared" si="5"/>
        <v>1.5799912235329447</v>
      </c>
      <c r="BI21" s="2">
        <f t="shared" si="6"/>
        <v>1.6115910480036033</v>
      </c>
      <c r="BJ21" s="2">
        <f t="shared" si="7"/>
        <v>1.6438228689636751</v>
      </c>
      <c r="BK21" s="2">
        <f t="shared" si="8"/>
        <v>1.6766993263429484</v>
      </c>
      <c r="BL21" s="2">
        <f t="shared" si="9"/>
        <v>1.7102333128698071</v>
      </c>
      <c r="BM21" s="2">
        <f t="shared" si="10"/>
        <v>1.7444379791272029</v>
      </c>
      <c r="BN21" s="2">
        <f t="shared" si="11"/>
        <v>1.7793267387097467</v>
      </c>
      <c r="BO21" s="2">
        <f t="shared" si="12"/>
        <v>1.8149132734839413</v>
      </c>
      <c r="BP21" s="2">
        <f t="shared" si="13"/>
        <v>1.8512115389536197</v>
      </c>
      <c r="BQ21" s="2">
        <f t="shared" si="14"/>
        <v>1.8882357697326917</v>
      </c>
      <c r="BR21" s="2">
        <f t="shared" si="15"/>
        <v>1.9260004851273451</v>
      </c>
      <c r="BS21" s="2">
        <f t="shared" si="16"/>
        <v>1.9645204948298916</v>
      </c>
      <c r="BT21" s="2">
        <f t="shared" si="17"/>
        <v>2.0038109047264889</v>
      </c>
      <c r="BU21" s="2">
        <f t="shared" si="18"/>
        <v>2.0438871228210185</v>
      </c>
      <c r="BV21" s="2">
        <f t="shared" si="19"/>
        <v>2.0847648652774384</v>
      </c>
      <c r="BW21" s="2">
        <f t="shared" si="20"/>
        <v>2.1264601625829869</v>
      </c>
      <c r="BX21" s="2">
        <f t="shared" si="21"/>
        <v>2.168989365834646</v>
      </c>
      <c r="BY21" s="2">
        <f t="shared" si="22"/>
        <v>2.2123691531513385</v>
      </c>
      <c r="BZ21" s="2">
        <f t="shared" si="23"/>
        <v>2.2566165362143646</v>
      </c>
      <c r="CA21" s="2">
        <f t="shared" si="24"/>
        <v>2.3017488669386514</v>
      </c>
      <c r="CB21" s="2">
        <f t="shared" si="25"/>
        <v>2.3477838442774241</v>
      </c>
    </row>
    <row r="22" spans="2:80">
      <c r="B22" t="str">
        <f>IF('Army Multi Appn'!N12="","",1)</f>
        <v/>
      </c>
      <c r="C22" s="675" t="s">
        <v>372</v>
      </c>
      <c r="D22" s="650" t="s">
        <v>366</v>
      </c>
      <c r="E22" s="2">
        <v>0.51852177543171007</v>
      </c>
      <c r="F22" s="2">
        <v>0.53148481981750284</v>
      </c>
      <c r="G22" s="2">
        <v>0.54583490995257533</v>
      </c>
      <c r="H22" s="2">
        <v>0.56220995725115264</v>
      </c>
      <c r="I22" s="2">
        <v>0.58582277545570105</v>
      </c>
      <c r="J22" s="2">
        <v>0.60984150924938463</v>
      </c>
      <c r="K22" s="2">
        <v>0.6360646941471082</v>
      </c>
      <c r="L22" s="2">
        <v>0.65514663497152148</v>
      </c>
      <c r="M22" s="2">
        <v>0.67087015421083807</v>
      </c>
      <c r="N22" s="2">
        <v>0.68428755729505475</v>
      </c>
      <c r="O22" s="2">
        <v>0.69728902088366074</v>
      </c>
      <c r="P22" s="2">
        <v>0.71123480130133399</v>
      </c>
      <c r="Q22" s="2">
        <v>0.72403702772475798</v>
      </c>
      <c r="R22" s="2">
        <v>0.72910528691883125</v>
      </c>
      <c r="S22" s="2">
        <v>0.73493812921418178</v>
      </c>
      <c r="T22" s="2">
        <v>0.74522726302318032</v>
      </c>
      <c r="U22" s="2">
        <v>0.75864135375759767</v>
      </c>
      <c r="V22" s="2">
        <v>0.76471048458765856</v>
      </c>
      <c r="W22" s="2">
        <v>0.77235758943353505</v>
      </c>
      <c r="X22" s="2">
        <v>0.78780474122220567</v>
      </c>
      <c r="Y22" s="2">
        <v>0.80986327397642754</v>
      </c>
      <c r="Z22" s="2">
        <v>0.8349690354696967</v>
      </c>
      <c r="AA22" s="2">
        <v>0.85751319942737858</v>
      </c>
      <c r="AB22" s="2">
        <v>0.87809351621363563</v>
      </c>
      <c r="AC22" s="2">
        <v>0.89126491895684012</v>
      </c>
      <c r="AD22" s="2">
        <v>0.89839503830849476</v>
      </c>
      <c r="AE22" s="2">
        <v>0.91636293907466482</v>
      </c>
      <c r="AF22" s="2">
        <v>0.93285747197800861</v>
      </c>
      <c r="AG22" s="2">
        <v>0.9468503340576786</v>
      </c>
      <c r="AH22" s="2">
        <v>0.9610530890685437</v>
      </c>
      <c r="AI22" s="2">
        <v>0.97162467304829758</v>
      </c>
      <c r="AJ22" s="2">
        <v>0.98328416912487726</v>
      </c>
      <c r="AK22" s="2">
        <v>1</v>
      </c>
      <c r="AL22" s="2">
        <v>1.022</v>
      </c>
      <c r="AM22" s="2">
        <v>1.04244</v>
      </c>
      <c r="AN22" s="2">
        <v>1.0632887999999998</v>
      </c>
      <c r="AO22" s="2">
        <v>1.0845545759999999</v>
      </c>
      <c r="AP22" s="2">
        <v>1.1062456675200003</v>
      </c>
      <c r="AQ22" s="2">
        <v>1.1283705808704001</v>
      </c>
      <c r="AR22" s="2">
        <v>1.1509379924878083</v>
      </c>
      <c r="AS22" s="2">
        <v>1.1739567523375642</v>
      </c>
      <c r="AT22" s="2">
        <f t="shared" si="26"/>
        <v>1.1974358873843154</v>
      </c>
      <c r="AU22" s="2">
        <f t="shared" si="27"/>
        <v>1.2213846051320014</v>
      </c>
      <c r="AV22" s="2">
        <f t="shared" si="28"/>
        <v>1.2458122972346413</v>
      </c>
      <c r="AW22" s="2">
        <f t="shared" si="29"/>
        <v>1.2707285431793338</v>
      </c>
      <c r="AX22" s="2">
        <f t="shared" si="30"/>
        <v>1.2961431140429203</v>
      </c>
      <c r="AY22" s="2">
        <f t="shared" si="31"/>
        <v>1.3220659763237783</v>
      </c>
      <c r="AZ22" s="2">
        <f t="shared" si="32"/>
        <v>1.3485072958502535</v>
      </c>
      <c r="BA22" s="2">
        <f t="shared" si="33"/>
        <v>1.3754774417672584</v>
      </c>
      <c r="BB22" s="2">
        <f t="shared" si="34"/>
        <v>1.4029869906026033</v>
      </c>
      <c r="BC22" s="2">
        <f t="shared" si="35"/>
        <v>1.431046730414655</v>
      </c>
      <c r="BD22" s="2">
        <f t="shared" si="1"/>
        <v>1.4596676650229479</v>
      </c>
      <c r="BE22" s="2">
        <f t="shared" si="2"/>
        <v>1.4888610183234066</v>
      </c>
      <c r="BF22" s="2">
        <f t="shared" si="3"/>
        <v>1.5186382386898745</v>
      </c>
      <c r="BG22" s="2">
        <f t="shared" si="4"/>
        <v>1.5490110034636717</v>
      </c>
      <c r="BH22" s="2">
        <f t="shared" si="5"/>
        <v>1.5799912235329447</v>
      </c>
      <c r="BI22" s="2">
        <f t="shared" si="6"/>
        <v>1.6115910480036033</v>
      </c>
      <c r="BJ22" s="2">
        <f t="shared" si="7"/>
        <v>1.6438228689636751</v>
      </c>
      <c r="BK22" s="2">
        <f t="shared" si="8"/>
        <v>1.6766993263429484</v>
      </c>
      <c r="BL22" s="2">
        <f t="shared" si="9"/>
        <v>1.7102333128698071</v>
      </c>
      <c r="BM22" s="2">
        <f t="shared" si="10"/>
        <v>1.7444379791272029</v>
      </c>
      <c r="BN22" s="2">
        <f t="shared" si="11"/>
        <v>1.7793267387097467</v>
      </c>
      <c r="BO22" s="2">
        <f t="shared" si="12"/>
        <v>1.8149132734839413</v>
      </c>
      <c r="BP22" s="2">
        <f t="shared" si="13"/>
        <v>1.8512115389536197</v>
      </c>
      <c r="BQ22" s="2">
        <f t="shared" si="14"/>
        <v>1.8882357697326917</v>
      </c>
      <c r="BR22" s="2">
        <f t="shared" si="15"/>
        <v>1.9260004851273451</v>
      </c>
      <c r="BS22" s="2">
        <f t="shared" si="16"/>
        <v>1.9645204948298916</v>
      </c>
      <c r="BT22" s="2">
        <f t="shared" si="17"/>
        <v>2.0038109047264889</v>
      </c>
      <c r="BU22" s="2">
        <f t="shared" si="18"/>
        <v>2.0438871228210185</v>
      </c>
      <c r="BV22" s="2">
        <f t="shared" si="19"/>
        <v>2.0847648652774384</v>
      </c>
      <c r="BW22" s="2">
        <f t="shared" si="20"/>
        <v>2.1264601625829869</v>
      </c>
      <c r="BX22" s="2">
        <f t="shared" si="21"/>
        <v>2.168989365834646</v>
      </c>
      <c r="BY22" s="2">
        <f t="shared" si="22"/>
        <v>2.2123691531513385</v>
      </c>
      <c r="BZ22" s="2">
        <f t="shared" si="23"/>
        <v>2.2566165362143646</v>
      </c>
      <c r="CA22" s="2">
        <f t="shared" si="24"/>
        <v>2.3017488669386514</v>
      </c>
      <c r="CB22" s="2">
        <f t="shared" si="25"/>
        <v>2.3477838442774241</v>
      </c>
    </row>
    <row r="23" spans="2:80">
      <c r="B23" t="str">
        <f>IF('Army Multi Appn'!O12="","",1)</f>
        <v/>
      </c>
      <c r="C23" s="675" t="s">
        <v>315</v>
      </c>
      <c r="D23" s="650" t="s">
        <v>293</v>
      </c>
      <c r="E23" s="2">
        <v>0.51700857958901036</v>
      </c>
      <c r="F23" s="2">
        <v>0.53148481981750273</v>
      </c>
      <c r="G23" s="2">
        <v>0.54583490995257533</v>
      </c>
      <c r="H23" s="2">
        <v>0.56220995725115264</v>
      </c>
      <c r="I23" s="2">
        <v>0.58582277545570094</v>
      </c>
      <c r="J23" s="2">
        <v>0.60984150924938474</v>
      </c>
      <c r="K23" s="2">
        <v>0.6360646941471082</v>
      </c>
      <c r="L23" s="2">
        <v>0.65514663497152148</v>
      </c>
      <c r="M23" s="2">
        <v>0.67087015421083807</v>
      </c>
      <c r="N23" s="2">
        <v>0.68428755729505486</v>
      </c>
      <c r="O23" s="2">
        <v>0.69728902088366074</v>
      </c>
      <c r="P23" s="2">
        <v>0.71123480130133399</v>
      </c>
      <c r="Q23" s="2">
        <v>0.72403702772475809</v>
      </c>
      <c r="R23" s="2">
        <v>0.72910528691883125</v>
      </c>
      <c r="S23" s="2">
        <v>0.73493812921418189</v>
      </c>
      <c r="T23" s="2">
        <v>0.74522726302318043</v>
      </c>
      <c r="U23" s="2">
        <v>0.75864135375759767</v>
      </c>
      <c r="V23" s="2">
        <v>0.76471048458765845</v>
      </c>
      <c r="W23" s="2">
        <v>0.77235758943353516</v>
      </c>
      <c r="X23" s="2">
        <v>0.78780474122220578</v>
      </c>
      <c r="Y23" s="2">
        <v>0.80986327397642754</v>
      </c>
      <c r="Z23" s="2">
        <v>0.83496903546969659</v>
      </c>
      <c r="AA23" s="2">
        <v>0.85751319942737836</v>
      </c>
      <c r="AB23" s="2">
        <v>0.87809351621363541</v>
      </c>
      <c r="AC23" s="2">
        <v>0.89126491895683979</v>
      </c>
      <c r="AD23" s="2">
        <v>0.89839503830849454</v>
      </c>
      <c r="AE23" s="2">
        <v>0.91636293907466437</v>
      </c>
      <c r="AF23" s="2">
        <v>0.93285747197800839</v>
      </c>
      <c r="AG23" s="2">
        <v>0.94685033405767849</v>
      </c>
      <c r="AH23" s="2">
        <v>0.96105308906854359</v>
      </c>
      <c r="AI23" s="2">
        <v>0.97162467304829747</v>
      </c>
      <c r="AJ23" s="2">
        <v>0.98328416912487715</v>
      </c>
      <c r="AK23" s="2">
        <v>1</v>
      </c>
      <c r="AL23" s="2">
        <v>1.0220000000000002</v>
      </c>
      <c r="AM23" s="2">
        <v>1.04244</v>
      </c>
      <c r="AN23" s="2">
        <v>1.0632888000000003</v>
      </c>
      <c r="AO23" s="2">
        <v>1.0845545760000002</v>
      </c>
      <c r="AP23" s="2">
        <v>1.1062456675200001</v>
      </c>
      <c r="AQ23" s="2">
        <v>1.1283705808704003</v>
      </c>
      <c r="AR23" s="2">
        <v>1.1509379924878083</v>
      </c>
      <c r="AS23" s="2">
        <v>1.1739567523375645</v>
      </c>
      <c r="AT23" s="2">
        <f t="shared" si="26"/>
        <v>1.1974358873843158</v>
      </c>
      <c r="AU23" s="2">
        <f t="shared" si="27"/>
        <v>1.2213846051320021</v>
      </c>
      <c r="AV23" s="2">
        <f t="shared" si="28"/>
        <v>1.2458122972346422</v>
      </c>
      <c r="AW23" s="2">
        <f t="shared" si="29"/>
        <v>1.2707285431793349</v>
      </c>
      <c r="AX23" s="2">
        <f t="shared" si="30"/>
        <v>1.2961431140429216</v>
      </c>
      <c r="AY23" s="2">
        <f t="shared" si="31"/>
        <v>1.3220659763237801</v>
      </c>
      <c r="AZ23" s="2">
        <f t="shared" si="32"/>
        <v>1.3485072958502557</v>
      </c>
      <c r="BA23" s="2">
        <f t="shared" si="33"/>
        <v>1.3754774417672608</v>
      </c>
      <c r="BB23" s="2">
        <f t="shared" si="34"/>
        <v>1.402986990602606</v>
      </c>
      <c r="BC23" s="2">
        <f t="shared" si="35"/>
        <v>1.4310467304146581</v>
      </c>
      <c r="BD23" s="2">
        <f t="shared" si="1"/>
        <v>1.4596676650229514</v>
      </c>
      <c r="BE23" s="2">
        <f t="shared" si="2"/>
        <v>1.4888610183234106</v>
      </c>
      <c r="BF23" s="2">
        <f t="shared" si="3"/>
        <v>1.5186382386898787</v>
      </c>
      <c r="BG23" s="2">
        <f t="shared" si="4"/>
        <v>1.5490110034636764</v>
      </c>
      <c r="BH23" s="2">
        <f t="shared" si="5"/>
        <v>1.5799912235329499</v>
      </c>
      <c r="BI23" s="2">
        <f t="shared" si="6"/>
        <v>1.6115910480036089</v>
      </c>
      <c r="BJ23" s="2">
        <f t="shared" si="7"/>
        <v>1.6438228689636811</v>
      </c>
      <c r="BK23" s="2">
        <f t="shared" si="8"/>
        <v>1.6766993263429548</v>
      </c>
      <c r="BL23" s="2">
        <f t="shared" si="9"/>
        <v>1.7102333128698139</v>
      </c>
      <c r="BM23" s="2">
        <f t="shared" si="10"/>
        <v>1.7444379791272102</v>
      </c>
      <c r="BN23" s="2">
        <f t="shared" si="11"/>
        <v>1.7793267387097544</v>
      </c>
      <c r="BO23" s="2">
        <f t="shared" si="12"/>
        <v>1.8149132734839495</v>
      </c>
      <c r="BP23" s="2">
        <f t="shared" si="13"/>
        <v>1.8512115389536286</v>
      </c>
      <c r="BQ23" s="2">
        <f t="shared" si="14"/>
        <v>1.8882357697327012</v>
      </c>
      <c r="BR23" s="2">
        <f t="shared" si="15"/>
        <v>1.9260004851273553</v>
      </c>
      <c r="BS23" s="2">
        <f t="shared" si="16"/>
        <v>1.9645204948299024</v>
      </c>
      <c r="BT23" s="2">
        <f t="shared" si="17"/>
        <v>2.0038109047265005</v>
      </c>
      <c r="BU23" s="2">
        <f t="shared" si="18"/>
        <v>2.0438871228210305</v>
      </c>
      <c r="BV23" s="2">
        <f t="shared" si="19"/>
        <v>2.0847648652774513</v>
      </c>
      <c r="BW23" s="2">
        <f t="shared" si="20"/>
        <v>2.1264601625830002</v>
      </c>
      <c r="BX23" s="2">
        <f t="shared" si="21"/>
        <v>2.1689893658346602</v>
      </c>
      <c r="BY23" s="2">
        <f t="shared" si="22"/>
        <v>2.2123691531513536</v>
      </c>
      <c r="BZ23" s="2">
        <f t="shared" si="23"/>
        <v>2.2566165362143806</v>
      </c>
      <c r="CA23" s="2">
        <f t="shared" si="24"/>
        <v>2.3017488669386683</v>
      </c>
      <c r="CB23" s="2">
        <f t="shared" si="25"/>
        <v>2.3477838442774419</v>
      </c>
    </row>
    <row r="24" spans="2:80">
      <c r="B24" t="str">
        <f>IF('Army Multi Appn'!P12="","",1)</f>
        <v/>
      </c>
      <c r="C24" s="675" t="s">
        <v>349</v>
      </c>
      <c r="D24" s="650" t="s">
        <v>368</v>
      </c>
      <c r="E24" s="2">
        <v>0.51700857958901025</v>
      </c>
      <c r="F24" s="2">
        <v>0.53148481981750262</v>
      </c>
      <c r="G24" s="2">
        <v>0.54583490995257511</v>
      </c>
      <c r="H24" s="2">
        <v>0.56220995725115241</v>
      </c>
      <c r="I24" s="2">
        <v>0.58582277545570083</v>
      </c>
      <c r="J24" s="2">
        <v>0.60984150924938452</v>
      </c>
      <c r="K24" s="2">
        <v>0.63606469414710809</v>
      </c>
      <c r="L24" s="2">
        <v>0.65514663497152137</v>
      </c>
      <c r="M24" s="2">
        <v>0.67087015421083784</v>
      </c>
      <c r="N24" s="2">
        <v>0.68428755729505464</v>
      </c>
      <c r="O24" s="2">
        <v>0.69728902088366063</v>
      </c>
      <c r="P24" s="2">
        <v>0.71123480130133387</v>
      </c>
      <c r="Q24" s="2">
        <v>0.72403702772475775</v>
      </c>
      <c r="R24" s="2">
        <v>0.72910528691883114</v>
      </c>
      <c r="S24" s="2">
        <v>0.73493812921418189</v>
      </c>
      <c r="T24" s="2">
        <v>0.74522726302318032</v>
      </c>
      <c r="U24" s="2">
        <v>0.75864135375759767</v>
      </c>
      <c r="V24" s="2">
        <v>0.76471048458765845</v>
      </c>
      <c r="W24" s="2">
        <v>0.77235758943353494</v>
      </c>
      <c r="X24" s="2">
        <v>0.78780474122220567</v>
      </c>
      <c r="Y24" s="2">
        <v>0.80986327397642743</v>
      </c>
      <c r="Z24" s="2">
        <v>0.83496903546969659</v>
      </c>
      <c r="AA24" s="2">
        <v>0.85751319942737836</v>
      </c>
      <c r="AB24" s="2">
        <v>0.87809351621363541</v>
      </c>
      <c r="AC24" s="2">
        <v>0.8912649189568399</v>
      </c>
      <c r="AD24" s="2">
        <v>0.89839503830849465</v>
      </c>
      <c r="AE24" s="2">
        <v>0.9163629390746646</v>
      </c>
      <c r="AF24" s="2">
        <v>0.93285747197800861</v>
      </c>
      <c r="AG24" s="2">
        <v>0.94685033405767849</v>
      </c>
      <c r="AH24" s="2">
        <v>0.9610530890685437</v>
      </c>
      <c r="AI24" s="2">
        <v>0.97162467304829747</v>
      </c>
      <c r="AJ24" s="2">
        <v>0.98328416912487715</v>
      </c>
      <c r="AK24" s="2">
        <v>1</v>
      </c>
      <c r="AL24" s="2">
        <v>1.022</v>
      </c>
      <c r="AM24" s="2">
        <v>1.0424399999999998</v>
      </c>
      <c r="AN24" s="2">
        <v>1.0632888</v>
      </c>
      <c r="AO24" s="2">
        <v>1.0845545759999999</v>
      </c>
      <c r="AP24" s="2">
        <v>1.1062456675200003</v>
      </c>
      <c r="AQ24" s="2">
        <v>1.1283705808704003</v>
      </c>
      <c r="AR24" s="2">
        <v>1.1509379924878083</v>
      </c>
      <c r="AS24" s="2">
        <v>1.1739567523375642</v>
      </c>
      <c r="AT24" s="2">
        <f t="shared" si="26"/>
        <v>1.1974358873843154</v>
      </c>
      <c r="AU24" s="2">
        <f t="shared" si="27"/>
        <v>1.2213846051320014</v>
      </c>
      <c r="AV24" s="2">
        <f t="shared" si="28"/>
        <v>1.2458122972346413</v>
      </c>
      <c r="AW24" s="2">
        <f t="shared" si="29"/>
        <v>1.2707285431793338</v>
      </c>
      <c r="AX24" s="2">
        <f t="shared" si="30"/>
        <v>1.2961431140429203</v>
      </c>
      <c r="AY24" s="2">
        <f t="shared" si="31"/>
        <v>1.3220659763237783</v>
      </c>
      <c r="AZ24" s="2">
        <f t="shared" si="32"/>
        <v>1.3485072958502535</v>
      </c>
      <c r="BA24" s="2">
        <f t="shared" si="33"/>
        <v>1.3754774417672584</v>
      </c>
      <c r="BB24" s="2">
        <f t="shared" si="34"/>
        <v>1.4029869906026033</v>
      </c>
      <c r="BC24" s="2">
        <f t="shared" si="35"/>
        <v>1.431046730414655</v>
      </c>
      <c r="BD24" s="2">
        <f t="shared" si="1"/>
        <v>1.4596676650229479</v>
      </c>
      <c r="BE24" s="2">
        <f t="shared" si="2"/>
        <v>1.4888610183234066</v>
      </c>
      <c r="BF24" s="2">
        <f t="shared" si="3"/>
        <v>1.5186382386898745</v>
      </c>
      <c r="BG24" s="2">
        <f t="shared" si="4"/>
        <v>1.5490110034636717</v>
      </c>
      <c r="BH24" s="2">
        <f t="shared" si="5"/>
        <v>1.5799912235329447</v>
      </c>
      <c r="BI24" s="2">
        <f t="shared" si="6"/>
        <v>1.6115910480036033</v>
      </c>
      <c r="BJ24" s="2">
        <f t="shared" si="7"/>
        <v>1.6438228689636751</v>
      </c>
      <c r="BK24" s="2">
        <f t="shared" si="8"/>
        <v>1.6766993263429484</v>
      </c>
      <c r="BL24" s="2">
        <f t="shared" si="9"/>
        <v>1.7102333128698071</v>
      </c>
      <c r="BM24" s="2">
        <f t="shared" si="10"/>
        <v>1.7444379791272029</v>
      </c>
      <c r="BN24" s="2">
        <f t="shared" si="11"/>
        <v>1.7793267387097467</v>
      </c>
      <c r="BO24" s="2">
        <f t="shared" si="12"/>
        <v>1.8149132734839413</v>
      </c>
      <c r="BP24" s="2">
        <f t="shared" si="13"/>
        <v>1.8512115389536197</v>
      </c>
      <c r="BQ24" s="2">
        <f t="shared" si="14"/>
        <v>1.8882357697326917</v>
      </c>
      <c r="BR24" s="2">
        <f t="shared" si="15"/>
        <v>1.9260004851273451</v>
      </c>
      <c r="BS24" s="2">
        <f t="shared" si="16"/>
        <v>1.9645204948298916</v>
      </c>
      <c r="BT24" s="2">
        <f t="shared" si="17"/>
        <v>2.0038109047264889</v>
      </c>
      <c r="BU24" s="2">
        <f t="shared" si="18"/>
        <v>2.0438871228210185</v>
      </c>
      <c r="BV24" s="2">
        <f t="shared" si="19"/>
        <v>2.0847648652774384</v>
      </c>
      <c r="BW24" s="2">
        <f t="shared" si="20"/>
        <v>2.1264601625829869</v>
      </c>
      <c r="BX24" s="2">
        <f t="shared" si="21"/>
        <v>2.168989365834646</v>
      </c>
      <c r="BY24" s="2">
        <f t="shared" si="22"/>
        <v>2.2123691531513385</v>
      </c>
      <c r="BZ24" s="2">
        <f t="shared" si="23"/>
        <v>2.2566165362143646</v>
      </c>
      <c r="CA24" s="2">
        <f t="shared" si="24"/>
        <v>2.3017488669386514</v>
      </c>
      <c r="CB24" s="2">
        <f t="shared" si="25"/>
        <v>2.3477838442774241</v>
      </c>
    </row>
    <row r="25" spans="2:80">
      <c r="B25" t="str">
        <f>IF('Army Multi Appn'!Q12="","",1)</f>
        <v/>
      </c>
      <c r="C25" s="675" t="s">
        <v>323</v>
      </c>
      <c r="D25" s="650" t="s">
        <v>351</v>
      </c>
      <c r="E25" s="2">
        <v>0.51700857958901025</v>
      </c>
      <c r="F25" s="2">
        <v>0.53148481981750262</v>
      </c>
      <c r="G25" s="2">
        <v>0.54583490995257511</v>
      </c>
      <c r="H25" s="2">
        <v>0.56220995725115241</v>
      </c>
      <c r="I25" s="2">
        <v>0.58582277545570083</v>
      </c>
      <c r="J25" s="2">
        <v>0.60984150924938452</v>
      </c>
      <c r="K25" s="2">
        <v>0.63606469414710809</v>
      </c>
      <c r="L25" s="2">
        <v>0.65514663497152137</v>
      </c>
      <c r="M25" s="2">
        <v>0.67087015421083784</v>
      </c>
      <c r="N25" s="2">
        <v>0.68428755729505464</v>
      </c>
      <c r="O25" s="2">
        <v>0.69728902088366063</v>
      </c>
      <c r="P25" s="2">
        <v>0.71123480130133387</v>
      </c>
      <c r="Q25" s="2">
        <v>0.72403702772475775</v>
      </c>
      <c r="R25" s="2">
        <v>0.72910528691883114</v>
      </c>
      <c r="S25" s="2">
        <v>0.73493812921418189</v>
      </c>
      <c r="T25" s="2">
        <v>0.74522726302318032</v>
      </c>
      <c r="U25" s="2">
        <v>0.75864135375759767</v>
      </c>
      <c r="V25" s="2">
        <v>0.76471048458765845</v>
      </c>
      <c r="W25" s="2">
        <v>0.77235758943353494</v>
      </c>
      <c r="X25" s="2">
        <v>0.78780474122220567</v>
      </c>
      <c r="Y25" s="2">
        <v>0.80986327397642743</v>
      </c>
      <c r="Z25" s="2">
        <v>0.83496903546969659</v>
      </c>
      <c r="AA25" s="2">
        <v>0.85751319942737836</v>
      </c>
      <c r="AB25" s="2">
        <v>0.87809351621363541</v>
      </c>
      <c r="AC25" s="2">
        <v>0.8912649189568399</v>
      </c>
      <c r="AD25" s="2">
        <v>0.89839503830849465</v>
      </c>
      <c r="AE25" s="2">
        <v>0.9163629390746646</v>
      </c>
      <c r="AF25" s="2">
        <v>0.93285747197800861</v>
      </c>
      <c r="AG25" s="2">
        <v>0.94685033405767849</v>
      </c>
      <c r="AH25" s="2">
        <v>0.9610530890685437</v>
      </c>
      <c r="AI25" s="2">
        <v>0.97162467304829747</v>
      </c>
      <c r="AJ25" s="2">
        <v>0.98328416912487715</v>
      </c>
      <c r="AK25" s="2">
        <v>1</v>
      </c>
      <c r="AL25" s="2">
        <v>1.022</v>
      </c>
      <c r="AM25" s="2">
        <v>1.0424399999999998</v>
      </c>
      <c r="AN25" s="2">
        <v>1.0632888</v>
      </c>
      <c r="AO25" s="2">
        <v>1.0845545759999999</v>
      </c>
      <c r="AP25" s="2">
        <v>1.1062456675200003</v>
      </c>
      <c r="AQ25" s="2">
        <v>1.1283705808704003</v>
      </c>
      <c r="AR25" s="2">
        <v>1.1509379924878083</v>
      </c>
      <c r="AS25" s="2">
        <v>1.1739567523375642</v>
      </c>
      <c r="AT25" s="2">
        <f t="shared" si="26"/>
        <v>1.1974358873843154</v>
      </c>
      <c r="AU25" s="2">
        <f t="shared" si="27"/>
        <v>1.2213846051320014</v>
      </c>
      <c r="AV25" s="2">
        <f t="shared" si="28"/>
        <v>1.2458122972346413</v>
      </c>
      <c r="AW25" s="2">
        <f t="shared" si="29"/>
        <v>1.2707285431793338</v>
      </c>
      <c r="AX25" s="2">
        <f t="shared" si="30"/>
        <v>1.2961431140429203</v>
      </c>
      <c r="AY25" s="2">
        <f t="shared" si="31"/>
        <v>1.3220659763237783</v>
      </c>
      <c r="AZ25" s="2">
        <f t="shared" si="32"/>
        <v>1.3485072958502535</v>
      </c>
      <c r="BA25" s="2">
        <f t="shared" si="33"/>
        <v>1.3754774417672584</v>
      </c>
      <c r="BB25" s="2">
        <f t="shared" si="34"/>
        <v>1.4029869906026033</v>
      </c>
      <c r="BC25" s="2">
        <f t="shared" si="35"/>
        <v>1.431046730414655</v>
      </c>
      <c r="BD25" s="2">
        <f t="shared" si="1"/>
        <v>1.4596676650229479</v>
      </c>
      <c r="BE25" s="2">
        <f t="shared" si="2"/>
        <v>1.4888610183234066</v>
      </c>
      <c r="BF25" s="2">
        <f t="shared" si="3"/>
        <v>1.5186382386898745</v>
      </c>
      <c r="BG25" s="2">
        <f t="shared" si="4"/>
        <v>1.5490110034636717</v>
      </c>
      <c r="BH25" s="2">
        <f t="shared" si="5"/>
        <v>1.5799912235329447</v>
      </c>
      <c r="BI25" s="2">
        <f t="shared" si="6"/>
        <v>1.6115910480036033</v>
      </c>
      <c r="BJ25" s="2">
        <f t="shared" si="7"/>
        <v>1.6438228689636751</v>
      </c>
      <c r="BK25" s="2">
        <f t="shared" si="8"/>
        <v>1.6766993263429484</v>
      </c>
      <c r="BL25" s="2">
        <f t="shared" si="9"/>
        <v>1.7102333128698071</v>
      </c>
      <c r="BM25" s="2">
        <f t="shared" si="10"/>
        <v>1.7444379791272029</v>
      </c>
      <c r="BN25" s="2">
        <f t="shared" si="11"/>
        <v>1.7793267387097467</v>
      </c>
      <c r="BO25" s="2">
        <f t="shared" si="12"/>
        <v>1.8149132734839413</v>
      </c>
      <c r="BP25" s="2">
        <f t="shared" si="13"/>
        <v>1.8512115389536197</v>
      </c>
      <c r="BQ25" s="2">
        <f t="shared" si="14"/>
        <v>1.8882357697326917</v>
      </c>
      <c r="BR25" s="2">
        <f t="shared" si="15"/>
        <v>1.9260004851273451</v>
      </c>
      <c r="BS25" s="2">
        <f t="shared" si="16"/>
        <v>1.9645204948298916</v>
      </c>
      <c r="BT25" s="2">
        <f t="shared" si="17"/>
        <v>2.0038109047264889</v>
      </c>
      <c r="BU25" s="2">
        <f t="shared" si="18"/>
        <v>2.0438871228210185</v>
      </c>
      <c r="BV25" s="2">
        <f t="shared" si="19"/>
        <v>2.0847648652774384</v>
      </c>
      <c r="BW25" s="2">
        <f t="shared" si="20"/>
        <v>2.1264601625829869</v>
      </c>
      <c r="BX25" s="2">
        <f t="shared" si="21"/>
        <v>2.168989365834646</v>
      </c>
      <c r="BY25" s="2">
        <f t="shared" si="22"/>
        <v>2.2123691531513385</v>
      </c>
      <c r="BZ25" s="2">
        <f t="shared" si="23"/>
        <v>2.2566165362143646</v>
      </c>
      <c r="CA25" s="2">
        <f t="shared" si="24"/>
        <v>2.3017488669386514</v>
      </c>
      <c r="CB25" s="2">
        <f t="shared" si="25"/>
        <v>2.3477838442774241</v>
      </c>
    </row>
    <row r="26" spans="2:80">
      <c r="B26" t="str">
        <f>IF('Army Multi Appn'!R12="","",1)</f>
        <v/>
      </c>
      <c r="C26" s="675" t="s">
        <v>702</v>
      </c>
      <c r="D26" s="650" t="s">
        <v>353</v>
      </c>
      <c r="E26" s="2">
        <v>0.44433856330286492</v>
      </c>
      <c r="F26" s="2">
        <v>0.38501691150459316</v>
      </c>
      <c r="G26" s="2">
        <v>0.3535158876010413</v>
      </c>
      <c r="H26" s="2">
        <v>0.29633123993693017</v>
      </c>
      <c r="I26" s="2">
        <v>0.29656868484072579</v>
      </c>
      <c r="J26" s="2">
        <v>0.26459277112958274</v>
      </c>
      <c r="K26" s="2">
        <v>0.49534964346829002</v>
      </c>
      <c r="L26" s="2">
        <v>0.33040458363160119</v>
      </c>
      <c r="M26" s="2">
        <v>0.33499518510498311</v>
      </c>
      <c r="N26" s="2">
        <v>0.38224672096031093</v>
      </c>
      <c r="O26" s="2">
        <v>0.33483688850245269</v>
      </c>
      <c r="P26" s="2">
        <v>0.35358775425859007</v>
      </c>
      <c r="Q26" s="2">
        <v>0.35818439506395172</v>
      </c>
      <c r="R26" s="2">
        <v>0.42874672089155025</v>
      </c>
      <c r="S26" s="2">
        <v>0.39101700945309381</v>
      </c>
      <c r="T26" s="2">
        <v>0.29208970606146112</v>
      </c>
      <c r="U26" s="2">
        <v>0.47581413117412008</v>
      </c>
      <c r="V26" s="2">
        <v>0.4710559898623789</v>
      </c>
      <c r="W26" s="2">
        <v>0.39568703148439827</v>
      </c>
      <c r="X26" s="2">
        <v>0.42852905509760331</v>
      </c>
      <c r="Y26" s="2">
        <v>0.56994364327981251</v>
      </c>
      <c r="Z26" s="2">
        <v>0.91019999831786047</v>
      </c>
      <c r="AA26" s="2">
        <v>0.92294279829431047</v>
      </c>
      <c r="AB26" s="2">
        <v>1.2468957204956137</v>
      </c>
      <c r="AC26" s="2">
        <v>0.85786425570098213</v>
      </c>
      <c r="AD26" s="2">
        <v>1.0749039123933308</v>
      </c>
      <c r="AE26" s="2">
        <v>1.3350306591925167</v>
      </c>
      <c r="AF26" s="2">
        <v>1.3764166096274848</v>
      </c>
      <c r="AG26" s="2">
        <v>1.4920356048361938</v>
      </c>
      <c r="AH26" s="2">
        <v>1.448766572295944</v>
      </c>
      <c r="AI26" s="2">
        <v>1.3632893445304832</v>
      </c>
      <c r="AJ26" s="2">
        <v>0.94339622641509435</v>
      </c>
      <c r="AK26" s="2">
        <v>1</v>
      </c>
      <c r="AL26" s="2">
        <v>1.0995999999999999</v>
      </c>
      <c r="AM26" s="2">
        <v>1.3349143999999999</v>
      </c>
      <c r="AN26" s="2">
        <v>1.3255699992000001</v>
      </c>
      <c r="AO26" s="2">
        <v>1.2897796092215998</v>
      </c>
      <c r="AP26" s="2">
        <v>1.276881813129384</v>
      </c>
      <c r="AQ26" s="2">
        <v>1.3177420311495243</v>
      </c>
      <c r="AR26" s="2">
        <v>1.3401436456790661</v>
      </c>
      <c r="AS26" s="2">
        <v>1.3736472368210426</v>
      </c>
      <c r="AT26" s="2">
        <f t="shared" si="26"/>
        <v>1.4079884177415685</v>
      </c>
      <c r="AU26" s="2">
        <f t="shared" si="27"/>
        <v>1.4431881281851076</v>
      </c>
      <c r="AV26" s="2">
        <f t="shared" si="28"/>
        <v>1.4792678313897352</v>
      </c>
      <c r="AW26" s="2">
        <f t="shared" si="29"/>
        <v>1.5162495271744785</v>
      </c>
      <c r="AX26" s="2">
        <f t="shared" si="30"/>
        <v>1.5541557653538403</v>
      </c>
      <c r="AY26" s="2">
        <f t="shared" si="31"/>
        <v>1.5930096594876861</v>
      </c>
      <c r="AZ26" s="2">
        <f t="shared" si="32"/>
        <v>1.6328349009748782</v>
      </c>
      <c r="BA26" s="2">
        <f t="shared" si="33"/>
        <v>1.6736557734992499</v>
      </c>
      <c r="BB26" s="2">
        <f t="shared" si="34"/>
        <v>1.715497167836731</v>
      </c>
      <c r="BC26" s="2">
        <f t="shared" si="35"/>
        <v>1.758384597032649</v>
      </c>
      <c r="BD26" s="2">
        <f t="shared" si="1"/>
        <v>1.8023442119584652</v>
      </c>
      <c r="BE26" s="2">
        <f t="shared" si="2"/>
        <v>1.8474028172574266</v>
      </c>
      <c r="BF26" s="2">
        <f t="shared" si="3"/>
        <v>1.8935878876888621</v>
      </c>
      <c r="BG26" s="2">
        <f t="shared" si="4"/>
        <v>1.9409275848810834</v>
      </c>
      <c r="BH26" s="2">
        <f t="shared" si="5"/>
        <v>1.9894507745031103</v>
      </c>
      <c r="BI26" s="2">
        <f t="shared" si="6"/>
        <v>2.0391870438656881</v>
      </c>
      <c r="BJ26" s="2">
        <f t="shared" si="7"/>
        <v>2.0901667199623306</v>
      </c>
      <c r="BK26" s="2">
        <f t="shared" si="8"/>
        <v>2.1424208879613893</v>
      </c>
      <c r="BL26" s="2">
        <f t="shared" si="9"/>
        <v>2.1959814101604245</v>
      </c>
      <c r="BM26" s="2">
        <f t="shared" si="10"/>
        <v>2.2508809454144352</v>
      </c>
      <c r="BN26" s="2">
        <f t="shared" si="11"/>
        <v>2.3071529690497963</v>
      </c>
      <c r="BO26" s="2">
        <f t="shared" si="12"/>
        <v>2.3648317932760414</v>
      </c>
      <c r="BP26" s="2">
        <f t="shared" si="13"/>
        <v>2.4239525881079427</v>
      </c>
      <c r="BQ26" s="2">
        <f t="shared" si="14"/>
        <v>2.4845514028106415</v>
      </c>
      <c r="BR26" s="2">
        <f t="shared" si="15"/>
        <v>2.5466651878809077</v>
      </c>
      <c r="BS26" s="2">
        <f t="shared" si="16"/>
        <v>2.6103318175779306</v>
      </c>
      <c r="BT26" s="2">
        <f t="shared" si="17"/>
        <v>2.6755901130173791</v>
      </c>
      <c r="BU26" s="2">
        <f t="shared" si="18"/>
        <v>2.7424798658428138</v>
      </c>
      <c r="BV26" s="2">
        <f t="shared" si="19"/>
        <v>2.8110418624888847</v>
      </c>
      <c r="BW26" s="2">
        <f t="shared" si="20"/>
        <v>2.881317909051107</v>
      </c>
      <c r="BX26" s="2">
        <f t="shared" si="21"/>
        <v>2.953350856777385</v>
      </c>
      <c r="BY26" s="2">
        <f t="shared" si="22"/>
        <v>3.02718462819682</v>
      </c>
      <c r="BZ26" s="2">
        <f t="shared" si="23"/>
        <v>3.1028642439017409</v>
      </c>
      <c r="CA26" s="2">
        <f t="shared" si="24"/>
        <v>3.1804358499992849</v>
      </c>
      <c r="CB26" s="2">
        <f t="shared" si="25"/>
        <v>3.2599467462492675</v>
      </c>
    </row>
    <row r="27" spans="2:80">
      <c r="B27" t="str">
        <f>IF('Army Multi Appn'!S12="","",1)</f>
        <v/>
      </c>
      <c r="C27" s="675" t="s">
        <v>328</v>
      </c>
      <c r="D27" s="650" t="s">
        <v>355</v>
      </c>
      <c r="E27" s="2">
        <v>0.51700857958901025</v>
      </c>
      <c r="F27" s="2">
        <v>0.53148481981750262</v>
      </c>
      <c r="G27" s="2">
        <v>0.54583490995257511</v>
      </c>
      <c r="H27" s="2">
        <v>0.56220995725115241</v>
      </c>
      <c r="I27" s="2">
        <v>0.58582277545570083</v>
      </c>
      <c r="J27" s="2">
        <v>0.60984150924938452</v>
      </c>
      <c r="K27" s="2">
        <v>0.63606469414710809</v>
      </c>
      <c r="L27" s="2">
        <v>0.65514663497152137</v>
      </c>
      <c r="M27" s="2">
        <v>0.67087015421083784</v>
      </c>
      <c r="N27" s="2">
        <v>0.68428755729505464</v>
      </c>
      <c r="O27" s="2">
        <v>0.69728902088366063</v>
      </c>
      <c r="P27" s="2">
        <v>0.71123480130133387</v>
      </c>
      <c r="Q27" s="2">
        <v>0.72403702772475775</v>
      </c>
      <c r="R27" s="2">
        <v>0.72910528691883114</v>
      </c>
      <c r="S27" s="2">
        <v>0.73493812921418189</v>
      </c>
      <c r="T27" s="2">
        <v>0.74522726302318032</v>
      </c>
      <c r="U27" s="2">
        <v>0.75864135375759767</v>
      </c>
      <c r="V27" s="2">
        <v>0.76471048458765845</v>
      </c>
      <c r="W27" s="2">
        <v>0.77235758943353494</v>
      </c>
      <c r="X27" s="2">
        <v>0.78780474122220567</v>
      </c>
      <c r="Y27" s="2">
        <v>0.80986327397642743</v>
      </c>
      <c r="Z27" s="2">
        <v>0.83496903546969659</v>
      </c>
      <c r="AA27" s="2">
        <v>0.85751319942737836</v>
      </c>
      <c r="AB27" s="2">
        <v>0.87809351621363541</v>
      </c>
      <c r="AC27" s="2">
        <v>0.8912649189568399</v>
      </c>
      <c r="AD27" s="2">
        <v>0.89839503830849465</v>
      </c>
      <c r="AE27" s="2">
        <v>0.9163629390746646</v>
      </c>
      <c r="AF27" s="2">
        <v>0.93285747197800861</v>
      </c>
      <c r="AG27" s="2">
        <v>0.94685033405767849</v>
      </c>
      <c r="AH27" s="2">
        <v>0.9610530890685437</v>
      </c>
      <c r="AI27" s="2">
        <v>0.97162467304829747</v>
      </c>
      <c r="AJ27" s="2">
        <v>0.98328416912487715</v>
      </c>
      <c r="AK27" s="2">
        <v>1</v>
      </c>
      <c r="AL27" s="2">
        <v>1.022</v>
      </c>
      <c r="AM27" s="2">
        <v>1.0424399999999998</v>
      </c>
      <c r="AN27" s="2">
        <v>1.0632888</v>
      </c>
      <c r="AO27" s="2">
        <v>1.0845545759999999</v>
      </c>
      <c r="AP27" s="2">
        <v>1.1062456675200003</v>
      </c>
      <c r="AQ27" s="2">
        <v>1.1283705808704003</v>
      </c>
      <c r="AR27" s="2">
        <v>1.1509379924878083</v>
      </c>
      <c r="AS27" s="2">
        <v>1.1739567523375642</v>
      </c>
      <c r="AT27" s="2">
        <f t="shared" si="26"/>
        <v>1.1974358873843154</v>
      </c>
      <c r="AU27" s="2">
        <f t="shared" si="27"/>
        <v>1.2213846051320014</v>
      </c>
      <c r="AV27" s="2">
        <f t="shared" si="28"/>
        <v>1.2458122972346413</v>
      </c>
      <c r="AW27" s="2">
        <f t="shared" si="29"/>
        <v>1.2707285431793338</v>
      </c>
      <c r="AX27" s="2">
        <f t="shared" si="30"/>
        <v>1.2961431140429203</v>
      </c>
      <c r="AY27" s="2">
        <f t="shared" si="31"/>
        <v>1.3220659763237783</v>
      </c>
      <c r="AZ27" s="2">
        <f t="shared" si="32"/>
        <v>1.3485072958502535</v>
      </c>
      <c r="BA27" s="2">
        <f t="shared" si="33"/>
        <v>1.3754774417672584</v>
      </c>
      <c r="BB27" s="2">
        <f t="shared" si="34"/>
        <v>1.4029869906026033</v>
      </c>
      <c r="BC27" s="2">
        <f t="shared" si="35"/>
        <v>1.431046730414655</v>
      </c>
      <c r="BD27" s="2">
        <f t="shared" si="1"/>
        <v>1.4596676650229479</v>
      </c>
      <c r="BE27" s="2">
        <f t="shared" si="2"/>
        <v>1.4888610183234066</v>
      </c>
      <c r="BF27" s="2">
        <f t="shared" si="3"/>
        <v>1.5186382386898745</v>
      </c>
      <c r="BG27" s="2">
        <f t="shared" si="4"/>
        <v>1.5490110034636717</v>
      </c>
      <c r="BH27" s="2">
        <f t="shared" si="5"/>
        <v>1.5799912235329447</v>
      </c>
      <c r="BI27" s="2">
        <f t="shared" si="6"/>
        <v>1.6115910480036033</v>
      </c>
      <c r="BJ27" s="2">
        <f t="shared" si="7"/>
        <v>1.6438228689636751</v>
      </c>
      <c r="BK27" s="2">
        <f t="shared" si="8"/>
        <v>1.6766993263429484</v>
      </c>
      <c r="BL27" s="2">
        <f t="shared" si="9"/>
        <v>1.7102333128698071</v>
      </c>
      <c r="BM27" s="2">
        <f t="shared" si="10"/>
        <v>1.7444379791272029</v>
      </c>
      <c r="BN27" s="2">
        <f t="shared" si="11"/>
        <v>1.7793267387097467</v>
      </c>
      <c r="BO27" s="2">
        <f t="shared" si="12"/>
        <v>1.8149132734839413</v>
      </c>
      <c r="BP27" s="2">
        <f t="shared" si="13"/>
        <v>1.8512115389536197</v>
      </c>
      <c r="BQ27" s="2">
        <f t="shared" si="14"/>
        <v>1.8882357697326917</v>
      </c>
      <c r="BR27" s="2">
        <f t="shared" si="15"/>
        <v>1.9260004851273451</v>
      </c>
      <c r="BS27" s="2">
        <f t="shared" si="16"/>
        <v>1.9645204948298916</v>
      </c>
      <c r="BT27" s="2">
        <f t="shared" si="17"/>
        <v>2.0038109047264889</v>
      </c>
      <c r="BU27" s="2">
        <f t="shared" si="18"/>
        <v>2.0438871228210185</v>
      </c>
      <c r="BV27" s="2">
        <f t="shared" si="19"/>
        <v>2.0847648652774384</v>
      </c>
      <c r="BW27" s="2">
        <f t="shared" si="20"/>
        <v>2.1264601625829869</v>
      </c>
      <c r="BX27" s="2">
        <f t="shared" si="21"/>
        <v>2.168989365834646</v>
      </c>
      <c r="BY27" s="2">
        <f t="shared" si="22"/>
        <v>2.2123691531513385</v>
      </c>
      <c r="BZ27" s="2">
        <f t="shared" si="23"/>
        <v>2.2566165362143646</v>
      </c>
      <c r="CA27" s="2">
        <f t="shared" si="24"/>
        <v>2.3017488669386514</v>
      </c>
      <c r="CB27" s="2">
        <f t="shared" si="25"/>
        <v>2.3477838442774241</v>
      </c>
    </row>
    <row r="28" spans="2:80">
      <c r="B28" t="str">
        <f>IF('Army Multi Appn'!T12="","",1)</f>
        <v/>
      </c>
      <c r="C28" s="675" t="s">
        <v>326</v>
      </c>
      <c r="D28" s="650" t="s">
        <v>354</v>
      </c>
      <c r="E28" s="2">
        <v>0.51700857958901025</v>
      </c>
      <c r="F28" s="2">
        <v>0.53148481981750262</v>
      </c>
      <c r="G28" s="2">
        <v>0.54583490995257511</v>
      </c>
      <c r="H28" s="2">
        <v>0.56220995725115241</v>
      </c>
      <c r="I28" s="2">
        <v>0.58582277545570083</v>
      </c>
      <c r="J28" s="2">
        <v>0.60984150924938452</v>
      </c>
      <c r="K28" s="2">
        <v>0.63606469414710809</v>
      </c>
      <c r="L28" s="2">
        <v>0.65514663497152137</v>
      </c>
      <c r="M28" s="2">
        <v>0.67087015421083784</v>
      </c>
      <c r="N28" s="2">
        <v>0.68428755729505464</v>
      </c>
      <c r="O28" s="2">
        <v>0.69728902088366063</v>
      </c>
      <c r="P28" s="2">
        <v>0.71123480130133387</v>
      </c>
      <c r="Q28" s="2">
        <v>0.72403702772475775</v>
      </c>
      <c r="R28" s="2">
        <v>0.72910528691883114</v>
      </c>
      <c r="S28" s="2">
        <v>0.73493812921418189</v>
      </c>
      <c r="T28" s="2">
        <v>0.74522726302318032</v>
      </c>
      <c r="U28" s="2">
        <v>0.75864135375759767</v>
      </c>
      <c r="V28" s="2">
        <v>0.76471048458765845</v>
      </c>
      <c r="W28" s="2">
        <v>0.77235758943353494</v>
      </c>
      <c r="X28" s="2">
        <v>0.78780474122220567</v>
      </c>
      <c r="Y28" s="2">
        <v>0.80986327397642743</v>
      </c>
      <c r="Z28" s="2">
        <v>0.83496903546969659</v>
      </c>
      <c r="AA28" s="2">
        <v>0.85751319942737836</v>
      </c>
      <c r="AB28" s="2">
        <v>0.87809351621363541</v>
      </c>
      <c r="AC28" s="2">
        <v>0.8912649189568399</v>
      </c>
      <c r="AD28" s="2">
        <v>0.89839503830849465</v>
      </c>
      <c r="AE28" s="2">
        <v>0.9163629390746646</v>
      </c>
      <c r="AF28" s="2">
        <v>0.93285747197800861</v>
      </c>
      <c r="AG28" s="2">
        <v>0.94685033405767849</v>
      </c>
      <c r="AH28" s="2">
        <v>0.9610530890685437</v>
      </c>
      <c r="AI28" s="2">
        <v>0.97162467304829747</v>
      </c>
      <c r="AJ28" s="2">
        <v>0.98328416912487715</v>
      </c>
      <c r="AK28" s="2">
        <v>1</v>
      </c>
      <c r="AL28" s="2">
        <v>1.022</v>
      </c>
      <c r="AM28" s="2">
        <v>1.0424399999999998</v>
      </c>
      <c r="AN28" s="2">
        <v>1.0632888</v>
      </c>
      <c r="AO28" s="2">
        <v>1.0845545759999999</v>
      </c>
      <c r="AP28" s="2">
        <v>1.1062456675200003</v>
      </c>
      <c r="AQ28" s="2">
        <v>1.1283705808704003</v>
      </c>
      <c r="AR28" s="2">
        <v>1.1509379924878083</v>
      </c>
      <c r="AS28" s="2">
        <v>1.1739567523375642</v>
      </c>
      <c r="AT28" s="2">
        <f t="shared" si="26"/>
        <v>1.1974358873843154</v>
      </c>
      <c r="AU28" s="2">
        <f t="shared" si="27"/>
        <v>1.2213846051320014</v>
      </c>
      <c r="AV28" s="2">
        <f t="shared" si="28"/>
        <v>1.2458122972346413</v>
      </c>
      <c r="AW28" s="2">
        <f t="shared" si="29"/>
        <v>1.2707285431793338</v>
      </c>
      <c r="AX28" s="2">
        <f t="shared" si="30"/>
        <v>1.2961431140429203</v>
      </c>
      <c r="AY28" s="2">
        <f t="shared" si="31"/>
        <v>1.3220659763237783</v>
      </c>
      <c r="AZ28" s="2">
        <f t="shared" si="32"/>
        <v>1.3485072958502535</v>
      </c>
      <c r="BA28" s="2">
        <f t="shared" si="33"/>
        <v>1.3754774417672584</v>
      </c>
      <c r="BB28" s="2">
        <f t="shared" si="34"/>
        <v>1.4029869906026033</v>
      </c>
      <c r="BC28" s="2">
        <f t="shared" si="35"/>
        <v>1.431046730414655</v>
      </c>
      <c r="BD28" s="2">
        <f t="shared" si="1"/>
        <v>1.4596676650229479</v>
      </c>
      <c r="BE28" s="2">
        <f t="shared" si="2"/>
        <v>1.4888610183234066</v>
      </c>
      <c r="BF28" s="2">
        <f t="shared" si="3"/>
        <v>1.5186382386898745</v>
      </c>
      <c r="BG28" s="2">
        <f t="shared" si="4"/>
        <v>1.5490110034636717</v>
      </c>
      <c r="BH28" s="2">
        <f t="shared" si="5"/>
        <v>1.5799912235329447</v>
      </c>
      <c r="BI28" s="2">
        <f t="shared" si="6"/>
        <v>1.6115910480036033</v>
      </c>
      <c r="BJ28" s="2">
        <f t="shared" si="7"/>
        <v>1.6438228689636751</v>
      </c>
      <c r="BK28" s="2">
        <f t="shared" si="8"/>
        <v>1.6766993263429484</v>
      </c>
      <c r="BL28" s="2">
        <f t="shared" si="9"/>
        <v>1.7102333128698071</v>
      </c>
      <c r="BM28" s="2">
        <f t="shared" si="10"/>
        <v>1.7444379791272029</v>
      </c>
      <c r="BN28" s="2">
        <f t="shared" si="11"/>
        <v>1.7793267387097467</v>
      </c>
      <c r="BO28" s="2">
        <f t="shared" si="12"/>
        <v>1.8149132734839413</v>
      </c>
      <c r="BP28" s="2">
        <f t="shared" si="13"/>
        <v>1.8512115389536197</v>
      </c>
      <c r="BQ28" s="2">
        <f t="shared" si="14"/>
        <v>1.8882357697326917</v>
      </c>
      <c r="BR28" s="2">
        <f t="shared" si="15"/>
        <v>1.9260004851273451</v>
      </c>
      <c r="BS28" s="2">
        <f t="shared" si="16"/>
        <v>1.9645204948298916</v>
      </c>
      <c r="BT28" s="2">
        <f t="shared" si="17"/>
        <v>2.0038109047264889</v>
      </c>
      <c r="BU28" s="2">
        <f t="shared" si="18"/>
        <v>2.0438871228210185</v>
      </c>
      <c r="BV28" s="2">
        <f t="shared" si="19"/>
        <v>2.0847648652774384</v>
      </c>
      <c r="BW28" s="2">
        <f t="shared" si="20"/>
        <v>2.1264601625829869</v>
      </c>
      <c r="BX28" s="2">
        <f t="shared" si="21"/>
        <v>2.168989365834646</v>
      </c>
      <c r="BY28" s="2">
        <f t="shared" si="22"/>
        <v>2.2123691531513385</v>
      </c>
      <c r="BZ28" s="2">
        <f t="shared" si="23"/>
        <v>2.2566165362143646</v>
      </c>
      <c r="CA28" s="2">
        <f t="shared" si="24"/>
        <v>2.3017488669386514</v>
      </c>
      <c r="CB28" s="2">
        <f t="shared" si="25"/>
        <v>2.3477838442774241</v>
      </c>
    </row>
    <row r="29" spans="2:80">
      <c r="B29" t="str">
        <f>IF('Army Multi Appn'!U12="","",1)</f>
        <v/>
      </c>
      <c r="C29" s="675" t="s">
        <v>320</v>
      </c>
      <c r="D29" s="650" t="s">
        <v>360</v>
      </c>
      <c r="E29" s="2">
        <v>0.51700857958901059</v>
      </c>
      <c r="F29" s="2">
        <v>0.53148481981750295</v>
      </c>
      <c r="G29" s="2">
        <v>0.54583490995257544</v>
      </c>
      <c r="H29" s="2">
        <v>0.56220995725115286</v>
      </c>
      <c r="I29" s="2">
        <v>0.58582277545570127</v>
      </c>
      <c r="J29" s="2">
        <v>0.60984150924938496</v>
      </c>
      <c r="K29" s="2">
        <v>0.63606469414710842</v>
      </c>
      <c r="L29" s="2">
        <v>0.65514663497152181</v>
      </c>
      <c r="M29" s="2">
        <v>0.67087015421083829</v>
      </c>
      <c r="N29" s="2">
        <v>0.68428755729505497</v>
      </c>
      <c r="O29" s="2">
        <v>0.69728902088366085</v>
      </c>
      <c r="P29" s="2">
        <v>0.7112348013013341</v>
      </c>
      <c r="Q29" s="2">
        <v>0.72403702772475809</v>
      </c>
      <c r="R29" s="2">
        <v>0.72910528691883136</v>
      </c>
      <c r="S29" s="2">
        <v>0.734938129214182</v>
      </c>
      <c r="T29" s="2">
        <v>0.74522726302318043</v>
      </c>
      <c r="U29" s="2">
        <v>0.75864135375759778</v>
      </c>
      <c r="V29" s="2">
        <v>0.76471048458765856</v>
      </c>
      <c r="W29" s="2">
        <v>0.77235758943353505</v>
      </c>
      <c r="X29" s="2">
        <v>0.7878047412222059</v>
      </c>
      <c r="Y29" s="2">
        <v>0.80986327397642766</v>
      </c>
      <c r="Z29" s="2">
        <v>0.83496903546969681</v>
      </c>
      <c r="AA29" s="2">
        <v>0.85751319942737847</v>
      </c>
      <c r="AB29" s="2">
        <v>0.87809351621363563</v>
      </c>
      <c r="AC29" s="2">
        <v>0.89126491895684012</v>
      </c>
      <c r="AD29" s="2">
        <v>0.89839503830849465</v>
      </c>
      <c r="AE29" s="2">
        <v>0.91636293907466471</v>
      </c>
      <c r="AF29" s="2">
        <v>0.93285747197800861</v>
      </c>
      <c r="AG29" s="2">
        <v>0.9468503340576786</v>
      </c>
      <c r="AH29" s="2">
        <v>0.96105308906854381</v>
      </c>
      <c r="AI29" s="2">
        <v>0.97162467304829758</v>
      </c>
      <c r="AJ29" s="2">
        <v>0.98328416912487715</v>
      </c>
      <c r="AK29" s="2">
        <v>1</v>
      </c>
      <c r="AL29" s="2">
        <v>1.022</v>
      </c>
      <c r="AM29" s="2">
        <v>1.04244</v>
      </c>
      <c r="AN29" s="2">
        <v>1.0632888000000003</v>
      </c>
      <c r="AO29" s="2">
        <v>1.0845545760000002</v>
      </c>
      <c r="AP29" s="2">
        <v>1.1062456675200003</v>
      </c>
      <c r="AQ29" s="2">
        <v>1.1283705808704001</v>
      </c>
      <c r="AR29" s="2">
        <v>1.1509379924878083</v>
      </c>
      <c r="AS29" s="2">
        <v>1.1739567523375642</v>
      </c>
      <c r="AT29" s="2">
        <f t="shared" si="26"/>
        <v>1.1974358873843154</v>
      </c>
      <c r="AU29" s="2">
        <f t="shared" si="27"/>
        <v>1.2213846051320014</v>
      </c>
      <c r="AV29" s="2">
        <f t="shared" si="28"/>
        <v>1.2458122972346413</v>
      </c>
      <c r="AW29" s="2">
        <f t="shared" si="29"/>
        <v>1.2707285431793338</v>
      </c>
      <c r="AX29" s="2">
        <f t="shared" si="30"/>
        <v>1.2961431140429203</v>
      </c>
      <c r="AY29" s="2">
        <f t="shared" si="31"/>
        <v>1.3220659763237783</v>
      </c>
      <c r="AZ29" s="2">
        <f t="shared" si="32"/>
        <v>1.3485072958502535</v>
      </c>
      <c r="BA29" s="2">
        <f t="shared" si="33"/>
        <v>1.3754774417672584</v>
      </c>
      <c r="BB29" s="2">
        <f t="shared" si="34"/>
        <v>1.4029869906026033</v>
      </c>
      <c r="BC29" s="2">
        <f t="shared" si="35"/>
        <v>1.431046730414655</v>
      </c>
      <c r="BD29" s="2">
        <f t="shared" si="1"/>
        <v>1.4596676650229479</v>
      </c>
      <c r="BE29" s="2">
        <f t="shared" si="2"/>
        <v>1.4888610183234066</v>
      </c>
      <c r="BF29" s="2">
        <f t="shared" si="3"/>
        <v>1.5186382386898745</v>
      </c>
      <c r="BG29" s="2">
        <f t="shared" si="4"/>
        <v>1.5490110034636717</v>
      </c>
      <c r="BH29" s="2">
        <f t="shared" si="5"/>
        <v>1.5799912235329447</v>
      </c>
      <c r="BI29" s="2">
        <f t="shared" si="6"/>
        <v>1.6115910480036033</v>
      </c>
      <c r="BJ29" s="2">
        <f t="shared" si="7"/>
        <v>1.6438228689636751</v>
      </c>
      <c r="BK29" s="2">
        <f t="shared" si="8"/>
        <v>1.6766993263429484</v>
      </c>
      <c r="BL29" s="2">
        <f t="shared" si="9"/>
        <v>1.7102333128698071</v>
      </c>
      <c r="BM29" s="2">
        <f t="shared" si="10"/>
        <v>1.7444379791272029</v>
      </c>
      <c r="BN29" s="2">
        <f t="shared" si="11"/>
        <v>1.7793267387097467</v>
      </c>
      <c r="BO29" s="2">
        <f t="shared" si="12"/>
        <v>1.8149132734839413</v>
      </c>
      <c r="BP29" s="2">
        <f t="shared" si="13"/>
        <v>1.8512115389536197</v>
      </c>
      <c r="BQ29" s="2">
        <f t="shared" si="14"/>
        <v>1.8882357697326917</v>
      </c>
      <c r="BR29" s="2">
        <f t="shared" si="15"/>
        <v>1.9260004851273451</v>
      </c>
      <c r="BS29" s="2">
        <f t="shared" si="16"/>
        <v>1.9645204948298916</v>
      </c>
      <c r="BT29" s="2">
        <f t="shared" si="17"/>
        <v>2.0038109047264889</v>
      </c>
      <c r="BU29" s="2">
        <f t="shared" si="18"/>
        <v>2.0438871228210185</v>
      </c>
      <c r="BV29" s="2">
        <f t="shared" si="19"/>
        <v>2.0847648652774384</v>
      </c>
      <c r="BW29" s="2">
        <f t="shared" si="20"/>
        <v>2.1264601625829869</v>
      </c>
      <c r="BX29" s="2">
        <f t="shared" si="21"/>
        <v>2.168989365834646</v>
      </c>
      <c r="BY29" s="2">
        <f t="shared" si="22"/>
        <v>2.2123691531513385</v>
      </c>
      <c r="BZ29" s="2">
        <f t="shared" si="23"/>
        <v>2.2566165362143646</v>
      </c>
      <c r="CA29" s="2">
        <f t="shared" si="24"/>
        <v>2.3017488669386514</v>
      </c>
      <c r="CB29" s="2">
        <f t="shared" si="25"/>
        <v>2.3477838442774241</v>
      </c>
    </row>
    <row r="30" spans="2:80">
      <c r="B30" t="str">
        <f>IF('Army Multi Appn'!V12="","",1)</f>
        <v/>
      </c>
      <c r="C30" s="675" t="s">
        <v>408</v>
      </c>
      <c r="D30" s="650" t="s">
        <v>369</v>
      </c>
      <c r="E30" s="2">
        <v>0.51700857958901025</v>
      </c>
      <c r="F30" s="2">
        <v>0.53148481981750262</v>
      </c>
      <c r="G30" s="2">
        <v>0.54583490995257511</v>
      </c>
      <c r="H30" s="2">
        <v>0.56220995725115241</v>
      </c>
      <c r="I30" s="2">
        <v>0.58582277545570083</v>
      </c>
      <c r="J30" s="2">
        <v>0.60984150924938452</v>
      </c>
      <c r="K30" s="2">
        <v>0.63606469414710809</v>
      </c>
      <c r="L30" s="2">
        <v>0.65514663497152137</v>
      </c>
      <c r="M30" s="2">
        <v>0.67087015421083784</v>
      </c>
      <c r="N30" s="2">
        <v>0.68428755729505464</v>
      </c>
      <c r="O30" s="2">
        <v>0.69728902088366063</v>
      </c>
      <c r="P30" s="2">
        <v>0.71123480130133387</v>
      </c>
      <c r="Q30" s="2">
        <v>0.72403702772475775</v>
      </c>
      <c r="R30" s="2">
        <v>0.72910528691883114</v>
      </c>
      <c r="S30" s="2">
        <v>0.73493812921418189</v>
      </c>
      <c r="T30" s="2">
        <v>0.74522726302318032</v>
      </c>
      <c r="U30" s="2">
        <v>0.75864135375759767</v>
      </c>
      <c r="V30" s="2">
        <v>0.76471048458765845</v>
      </c>
      <c r="W30" s="2">
        <v>0.77235758943353494</v>
      </c>
      <c r="X30" s="2">
        <v>0.78780474122220567</v>
      </c>
      <c r="Y30" s="2">
        <v>0.80986327397642743</v>
      </c>
      <c r="Z30" s="2">
        <v>0.83496903546969659</v>
      </c>
      <c r="AA30" s="2">
        <v>0.85751319942737836</v>
      </c>
      <c r="AB30" s="2">
        <v>0.87809351621363541</v>
      </c>
      <c r="AC30" s="2">
        <v>0.8912649189568399</v>
      </c>
      <c r="AD30" s="2">
        <v>0.89839503830849465</v>
      </c>
      <c r="AE30" s="2">
        <v>0.9163629390746646</v>
      </c>
      <c r="AF30" s="2">
        <v>0.93285747197800861</v>
      </c>
      <c r="AG30" s="2">
        <v>0.94685033405767849</v>
      </c>
      <c r="AH30" s="2">
        <v>0.9610530890685437</v>
      </c>
      <c r="AI30" s="2">
        <v>0.97162467304829747</v>
      </c>
      <c r="AJ30" s="2">
        <v>0.98328416912487715</v>
      </c>
      <c r="AK30" s="2">
        <v>1</v>
      </c>
      <c r="AL30" s="2">
        <v>1.022</v>
      </c>
      <c r="AM30" s="2">
        <v>1.0424399999999998</v>
      </c>
      <c r="AN30" s="2">
        <v>1.0632888</v>
      </c>
      <c r="AO30" s="2">
        <v>1.0845545759999999</v>
      </c>
      <c r="AP30" s="2">
        <v>1.1062456675200003</v>
      </c>
      <c r="AQ30" s="2">
        <v>1.1283705808704003</v>
      </c>
      <c r="AR30" s="2">
        <v>1.1509379924878083</v>
      </c>
      <c r="AS30" s="2">
        <v>1.1739567523375642</v>
      </c>
      <c r="AT30" s="2">
        <f t="shared" si="26"/>
        <v>1.1974358873843154</v>
      </c>
      <c r="AU30" s="2">
        <f t="shared" si="27"/>
        <v>1.2213846051320014</v>
      </c>
      <c r="AV30" s="2">
        <f t="shared" si="28"/>
        <v>1.2458122972346413</v>
      </c>
      <c r="AW30" s="2">
        <f t="shared" si="29"/>
        <v>1.2707285431793338</v>
      </c>
      <c r="AX30" s="2">
        <f t="shared" si="30"/>
        <v>1.2961431140429203</v>
      </c>
      <c r="AY30" s="2">
        <f t="shared" si="31"/>
        <v>1.3220659763237783</v>
      </c>
      <c r="AZ30" s="2">
        <f t="shared" si="32"/>
        <v>1.3485072958502535</v>
      </c>
      <c r="BA30" s="2">
        <f t="shared" si="33"/>
        <v>1.3754774417672584</v>
      </c>
      <c r="BB30" s="2">
        <f t="shared" si="34"/>
        <v>1.4029869906026033</v>
      </c>
      <c r="BC30" s="2">
        <f t="shared" si="35"/>
        <v>1.431046730414655</v>
      </c>
      <c r="BD30" s="2">
        <f t="shared" si="1"/>
        <v>1.4596676650229479</v>
      </c>
      <c r="BE30" s="2">
        <f t="shared" si="2"/>
        <v>1.4888610183234066</v>
      </c>
      <c r="BF30" s="2">
        <f t="shared" si="3"/>
        <v>1.5186382386898745</v>
      </c>
      <c r="BG30" s="2">
        <f t="shared" si="4"/>
        <v>1.5490110034636717</v>
      </c>
      <c r="BH30" s="2">
        <f t="shared" si="5"/>
        <v>1.5799912235329447</v>
      </c>
      <c r="BI30" s="2">
        <f t="shared" si="6"/>
        <v>1.6115910480036033</v>
      </c>
      <c r="BJ30" s="2">
        <f t="shared" si="7"/>
        <v>1.6438228689636751</v>
      </c>
      <c r="BK30" s="2">
        <f t="shared" si="8"/>
        <v>1.6766993263429484</v>
      </c>
      <c r="BL30" s="2">
        <f t="shared" si="9"/>
        <v>1.7102333128698071</v>
      </c>
      <c r="BM30" s="2">
        <f t="shared" si="10"/>
        <v>1.7444379791272029</v>
      </c>
      <c r="BN30" s="2">
        <f t="shared" si="11"/>
        <v>1.7793267387097467</v>
      </c>
      <c r="BO30" s="2">
        <f t="shared" si="12"/>
        <v>1.8149132734839413</v>
      </c>
      <c r="BP30" s="2">
        <f t="shared" si="13"/>
        <v>1.8512115389536197</v>
      </c>
      <c r="BQ30" s="2">
        <f t="shared" si="14"/>
        <v>1.8882357697326917</v>
      </c>
      <c r="BR30" s="2">
        <f t="shared" si="15"/>
        <v>1.9260004851273451</v>
      </c>
      <c r="BS30" s="2">
        <f t="shared" si="16"/>
        <v>1.9645204948298916</v>
      </c>
      <c r="BT30" s="2">
        <f t="shared" si="17"/>
        <v>2.0038109047264889</v>
      </c>
      <c r="BU30" s="2">
        <f t="shared" si="18"/>
        <v>2.0438871228210185</v>
      </c>
      <c r="BV30" s="2">
        <f t="shared" si="19"/>
        <v>2.0847648652774384</v>
      </c>
      <c r="BW30" s="2">
        <f t="shared" si="20"/>
        <v>2.1264601625829869</v>
      </c>
      <c r="BX30" s="2">
        <f t="shared" si="21"/>
        <v>2.168989365834646</v>
      </c>
      <c r="BY30" s="2">
        <f t="shared" si="22"/>
        <v>2.2123691531513385</v>
      </c>
      <c r="BZ30" s="2">
        <f t="shared" si="23"/>
        <v>2.2566165362143646</v>
      </c>
      <c r="CA30" s="2">
        <f t="shared" si="24"/>
        <v>2.3017488669386514</v>
      </c>
      <c r="CB30" s="2">
        <f t="shared" si="25"/>
        <v>2.3477838442774241</v>
      </c>
    </row>
    <row r="31" spans="2:80">
      <c r="B31" t="str">
        <f>IF('Army Multi Appn'!W12="","",1)</f>
        <v/>
      </c>
      <c r="C31" s="675" t="s">
        <v>311</v>
      </c>
      <c r="D31" s="650" t="s">
        <v>291</v>
      </c>
      <c r="E31" s="2">
        <v>0.51700857958901048</v>
      </c>
      <c r="F31" s="2">
        <v>0.53148481981750273</v>
      </c>
      <c r="G31" s="2">
        <v>0.54583490995257544</v>
      </c>
      <c r="H31" s="2">
        <v>0.56220995725115264</v>
      </c>
      <c r="I31" s="2">
        <v>0.58582277545570116</v>
      </c>
      <c r="J31" s="2">
        <v>0.60984150924938485</v>
      </c>
      <c r="K31" s="2">
        <v>0.63606469414710831</v>
      </c>
      <c r="L31" s="2">
        <v>0.65514663497152148</v>
      </c>
      <c r="M31" s="2">
        <v>0.67087015421083795</v>
      </c>
      <c r="N31" s="2">
        <v>0.68428755729505486</v>
      </c>
      <c r="O31" s="2">
        <v>0.69728902088366074</v>
      </c>
      <c r="P31" s="2">
        <v>0.71123480130133399</v>
      </c>
      <c r="Q31" s="2">
        <v>0.72403702772475798</v>
      </c>
      <c r="R31" s="2">
        <v>0.72910528691883114</v>
      </c>
      <c r="S31" s="2">
        <v>0.73493812921418189</v>
      </c>
      <c r="T31" s="2">
        <v>0.74522726302318043</v>
      </c>
      <c r="U31" s="2">
        <v>0.75864135375759767</v>
      </c>
      <c r="V31" s="2">
        <v>0.76471048458765845</v>
      </c>
      <c r="W31" s="2">
        <v>0.77235758943353505</v>
      </c>
      <c r="X31" s="2">
        <v>0.78780474122220578</v>
      </c>
      <c r="Y31" s="2">
        <v>0.80986327397642754</v>
      </c>
      <c r="Z31" s="2">
        <v>0.8349690354696967</v>
      </c>
      <c r="AA31" s="2">
        <v>0.85751319942737847</v>
      </c>
      <c r="AB31" s="2">
        <v>0.87809351621363563</v>
      </c>
      <c r="AC31" s="2">
        <v>0.89126491895684001</v>
      </c>
      <c r="AD31" s="2">
        <v>0.89839503830849476</v>
      </c>
      <c r="AE31" s="2">
        <v>0.9163629390746646</v>
      </c>
      <c r="AF31" s="2">
        <v>0.9328574719780085</v>
      </c>
      <c r="AG31" s="2">
        <v>0.9468503340576786</v>
      </c>
      <c r="AH31" s="2">
        <v>0.9610530890685437</v>
      </c>
      <c r="AI31" s="2">
        <v>0.97162467304829747</v>
      </c>
      <c r="AJ31" s="2">
        <v>0.98328416912487715</v>
      </c>
      <c r="AK31" s="2">
        <v>1</v>
      </c>
      <c r="AL31" s="2">
        <v>1.022</v>
      </c>
      <c r="AM31" s="2">
        <v>1.04244</v>
      </c>
      <c r="AN31" s="2">
        <v>1.0632888000000003</v>
      </c>
      <c r="AO31" s="2">
        <v>1.0845545760000002</v>
      </c>
      <c r="AP31" s="2">
        <v>1.1062456675200001</v>
      </c>
      <c r="AQ31" s="2">
        <v>1.1283705808704003</v>
      </c>
      <c r="AR31" s="2">
        <v>1.1509379924878085</v>
      </c>
      <c r="AS31" s="2">
        <v>1.1739567523375645</v>
      </c>
      <c r="AT31" s="2">
        <f t="shared" si="26"/>
        <v>1.1974358873843156</v>
      </c>
      <c r="AU31" s="2">
        <f t="shared" si="27"/>
        <v>1.2213846051320016</v>
      </c>
      <c r="AV31" s="2">
        <f t="shared" si="28"/>
        <v>1.2458122972346415</v>
      </c>
      <c r="AW31" s="2">
        <f t="shared" si="29"/>
        <v>1.270728543179334</v>
      </c>
      <c r="AX31" s="2">
        <f t="shared" si="30"/>
        <v>1.2961431140429205</v>
      </c>
      <c r="AY31" s="2">
        <f t="shared" si="31"/>
        <v>1.3220659763237785</v>
      </c>
      <c r="AZ31" s="2">
        <f t="shared" si="32"/>
        <v>1.3485072958502538</v>
      </c>
      <c r="BA31" s="2">
        <f t="shared" si="33"/>
        <v>1.3754774417672586</v>
      </c>
      <c r="BB31" s="2">
        <f t="shared" si="34"/>
        <v>1.4029869906026036</v>
      </c>
      <c r="BC31" s="2">
        <f t="shared" si="35"/>
        <v>1.4310467304146552</v>
      </c>
      <c r="BD31" s="2">
        <f t="shared" si="1"/>
        <v>1.4596676650229481</v>
      </c>
      <c r="BE31" s="2">
        <f t="shared" si="2"/>
        <v>1.4888610183234068</v>
      </c>
      <c r="BF31" s="2">
        <f t="shared" si="3"/>
        <v>1.5186382386898747</v>
      </c>
      <c r="BG31" s="2">
        <f t="shared" si="4"/>
        <v>1.5490110034636719</v>
      </c>
      <c r="BH31" s="2">
        <f t="shared" si="5"/>
        <v>1.579991223532945</v>
      </c>
      <c r="BI31" s="2">
        <f t="shared" si="6"/>
        <v>1.6115910480036035</v>
      </c>
      <c r="BJ31" s="2">
        <f t="shared" si="7"/>
        <v>1.6438228689636754</v>
      </c>
      <c r="BK31" s="2">
        <f t="shared" si="8"/>
        <v>1.6766993263429486</v>
      </c>
      <c r="BL31" s="2">
        <f t="shared" si="9"/>
        <v>1.7102333128698073</v>
      </c>
      <c r="BM31" s="2">
        <f t="shared" si="10"/>
        <v>1.7444379791272031</v>
      </c>
      <c r="BN31" s="2">
        <f t="shared" si="11"/>
        <v>1.7793267387097469</v>
      </c>
      <c r="BO31" s="2">
        <f t="shared" si="12"/>
        <v>1.8149132734839415</v>
      </c>
      <c r="BP31" s="2">
        <f t="shared" si="13"/>
        <v>1.8512115389536199</v>
      </c>
      <c r="BQ31" s="2">
        <f t="shared" si="14"/>
        <v>1.8882357697326919</v>
      </c>
      <c r="BR31" s="2">
        <f t="shared" si="15"/>
        <v>1.9260004851273453</v>
      </c>
      <c r="BS31" s="2">
        <f t="shared" si="16"/>
        <v>1.9645204948298918</v>
      </c>
      <c r="BT31" s="2">
        <f t="shared" si="17"/>
        <v>2.0038109047264894</v>
      </c>
      <c r="BU31" s="2">
        <f t="shared" si="18"/>
        <v>2.0438871228210189</v>
      </c>
      <c r="BV31" s="2">
        <f t="shared" si="19"/>
        <v>2.0847648652774389</v>
      </c>
      <c r="BW31" s="2">
        <f t="shared" si="20"/>
        <v>2.1264601625829873</v>
      </c>
      <c r="BX31" s="2">
        <f t="shared" si="21"/>
        <v>2.1689893658346464</v>
      </c>
      <c r="BY31" s="2">
        <f t="shared" si="22"/>
        <v>2.212369153151339</v>
      </c>
      <c r="BZ31" s="2">
        <f t="shared" si="23"/>
        <v>2.2566165362143651</v>
      </c>
      <c r="CA31" s="2">
        <f t="shared" si="24"/>
        <v>2.3017488669386519</v>
      </c>
      <c r="CB31" s="2">
        <f t="shared" si="25"/>
        <v>2.3477838442774246</v>
      </c>
    </row>
    <row r="32" spans="2:80">
      <c r="B32" t="str">
        <f>IF('Army Multi Appn'!X12="","",1)</f>
        <v/>
      </c>
      <c r="C32" s="675" t="s">
        <v>402</v>
      </c>
      <c r="D32" s="650" t="s">
        <v>359</v>
      </c>
      <c r="E32" s="2">
        <v>0.51700857958901036</v>
      </c>
      <c r="F32" s="2">
        <v>0.53148481981750273</v>
      </c>
      <c r="G32" s="2">
        <v>0.54583490995257533</v>
      </c>
      <c r="H32" s="2">
        <v>0.56220995725115264</v>
      </c>
      <c r="I32" s="2">
        <v>0.58582277545570094</v>
      </c>
      <c r="J32" s="2">
        <v>0.60984150924938474</v>
      </c>
      <c r="K32" s="2">
        <v>0.6360646941471082</v>
      </c>
      <c r="L32" s="2">
        <v>0.65514663497152148</v>
      </c>
      <c r="M32" s="2">
        <v>0.67087015421083807</v>
      </c>
      <c r="N32" s="2">
        <v>0.68428755729505486</v>
      </c>
      <c r="O32" s="2">
        <v>0.69728902088366074</v>
      </c>
      <c r="P32" s="2">
        <v>0.71123480130133399</v>
      </c>
      <c r="Q32" s="2">
        <v>0.72403702772475809</v>
      </c>
      <c r="R32" s="2">
        <v>0.72910528691883125</v>
      </c>
      <c r="S32" s="2">
        <v>0.73493812921418189</v>
      </c>
      <c r="T32" s="2">
        <v>0.74522726302318043</v>
      </c>
      <c r="U32" s="2">
        <v>0.75864135375759767</v>
      </c>
      <c r="V32" s="2">
        <v>0.76471048458765845</v>
      </c>
      <c r="W32" s="2">
        <v>0.77235758943353516</v>
      </c>
      <c r="X32" s="2">
        <v>0.78780474122220578</v>
      </c>
      <c r="Y32" s="2">
        <v>0.80986327397642754</v>
      </c>
      <c r="Z32" s="2">
        <v>0.83496903546969659</v>
      </c>
      <c r="AA32" s="2">
        <v>0.85751319942737836</v>
      </c>
      <c r="AB32" s="2">
        <v>0.87809351621363541</v>
      </c>
      <c r="AC32" s="2">
        <v>0.89126491895683979</v>
      </c>
      <c r="AD32" s="2">
        <v>0.89839503830849454</v>
      </c>
      <c r="AE32" s="2">
        <v>0.91636293907466437</v>
      </c>
      <c r="AF32" s="2">
        <v>0.93285747197800839</v>
      </c>
      <c r="AG32" s="2">
        <v>0.94685033405767849</v>
      </c>
      <c r="AH32" s="2">
        <v>0.96105308906854359</v>
      </c>
      <c r="AI32" s="2">
        <v>0.97162467304829747</v>
      </c>
      <c r="AJ32" s="2">
        <v>0.98328416912487715</v>
      </c>
      <c r="AK32" s="2">
        <v>1</v>
      </c>
      <c r="AL32" s="2">
        <v>1.0220000000000002</v>
      </c>
      <c r="AM32" s="2">
        <v>1.04244</v>
      </c>
      <c r="AN32" s="2">
        <v>1.0632888000000003</v>
      </c>
      <c r="AO32" s="2">
        <v>1.0845545760000002</v>
      </c>
      <c r="AP32" s="2">
        <v>1.1062456675200001</v>
      </c>
      <c r="AQ32" s="2">
        <v>1.1283705808704003</v>
      </c>
      <c r="AR32" s="2">
        <v>1.1509379924878083</v>
      </c>
      <c r="AS32" s="2">
        <v>1.1739567523375645</v>
      </c>
      <c r="AT32" s="2">
        <f t="shared" si="26"/>
        <v>1.1974358873843158</v>
      </c>
      <c r="AU32" s="2">
        <f t="shared" si="27"/>
        <v>1.2213846051320021</v>
      </c>
      <c r="AV32" s="2">
        <f t="shared" si="28"/>
        <v>1.2458122972346422</v>
      </c>
      <c r="AW32" s="2">
        <f t="shared" si="29"/>
        <v>1.2707285431793349</v>
      </c>
      <c r="AX32" s="2">
        <f t="shared" si="30"/>
        <v>1.2961431140429216</v>
      </c>
      <c r="AY32" s="2">
        <f t="shared" si="31"/>
        <v>1.3220659763237801</v>
      </c>
      <c r="AZ32" s="2">
        <f t="shared" si="32"/>
        <v>1.3485072958502557</v>
      </c>
      <c r="BA32" s="2">
        <f t="shared" si="33"/>
        <v>1.3754774417672608</v>
      </c>
      <c r="BB32" s="2">
        <f t="shared" si="34"/>
        <v>1.402986990602606</v>
      </c>
      <c r="BC32" s="2">
        <f t="shared" si="35"/>
        <v>1.4310467304146581</v>
      </c>
      <c r="BD32" s="2">
        <f t="shared" si="1"/>
        <v>1.4596676650229514</v>
      </c>
      <c r="BE32" s="2">
        <f t="shared" si="2"/>
        <v>1.4888610183234106</v>
      </c>
      <c r="BF32" s="2">
        <f t="shared" si="3"/>
        <v>1.5186382386898787</v>
      </c>
      <c r="BG32" s="2">
        <f t="shared" si="4"/>
        <v>1.5490110034636764</v>
      </c>
      <c r="BH32" s="2">
        <f t="shared" si="5"/>
        <v>1.5799912235329499</v>
      </c>
      <c r="BI32" s="2">
        <f t="shared" si="6"/>
        <v>1.6115910480036089</v>
      </c>
      <c r="BJ32" s="2">
        <f t="shared" si="7"/>
        <v>1.6438228689636811</v>
      </c>
      <c r="BK32" s="2">
        <f t="shared" si="8"/>
        <v>1.6766993263429548</v>
      </c>
      <c r="BL32" s="2">
        <f t="shared" si="9"/>
        <v>1.7102333128698139</v>
      </c>
      <c r="BM32" s="2">
        <f t="shared" si="10"/>
        <v>1.7444379791272102</v>
      </c>
      <c r="BN32" s="2">
        <f t="shared" si="11"/>
        <v>1.7793267387097544</v>
      </c>
      <c r="BO32" s="2">
        <f t="shared" si="12"/>
        <v>1.8149132734839495</v>
      </c>
      <c r="BP32" s="2">
        <f t="shared" si="13"/>
        <v>1.8512115389536286</v>
      </c>
      <c r="BQ32" s="2">
        <f t="shared" si="14"/>
        <v>1.8882357697327012</v>
      </c>
      <c r="BR32" s="2">
        <f t="shared" si="15"/>
        <v>1.9260004851273553</v>
      </c>
      <c r="BS32" s="2">
        <f t="shared" si="16"/>
        <v>1.9645204948299024</v>
      </c>
      <c r="BT32" s="2">
        <f t="shared" si="17"/>
        <v>2.0038109047265005</v>
      </c>
      <c r="BU32" s="2">
        <f t="shared" si="18"/>
        <v>2.0438871228210305</v>
      </c>
      <c r="BV32" s="2">
        <f t="shared" si="19"/>
        <v>2.0847648652774513</v>
      </c>
      <c r="BW32" s="2">
        <f t="shared" si="20"/>
        <v>2.1264601625830002</v>
      </c>
      <c r="BX32" s="2">
        <f t="shared" si="21"/>
        <v>2.1689893658346602</v>
      </c>
      <c r="BY32" s="2">
        <f t="shared" si="22"/>
        <v>2.2123691531513536</v>
      </c>
      <c r="BZ32" s="2">
        <f t="shared" si="23"/>
        <v>2.2566165362143806</v>
      </c>
      <c r="CA32" s="2">
        <f t="shared" si="24"/>
        <v>2.3017488669386683</v>
      </c>
      <c r="CB32" s="2">
        <f t="shared" si="25"/>
        <v>2.3477838442774419</v>
      </c>
    </row>
    <row r="33" spans="2:80">
      <c r="B33" t="str">
        <f>IF('Army Multi Appn'!Y12="","",1)</f>
        <v/>
      </c>
      <c r="C33" s="675" t="s">
        <v>374</v>
      </c>
      <c r="D33" s="650" t="s">
        <v>723</v>
      </c>
      <c r="E33" s="2">
        <v>0.39995891406315087</v>
      </c>
      <c r="F33" s="2">
        <v>0.41486837489727035</v>
      </c>
      <c r="G33" s="2">
        <v>0.4245377487689439</v>
      </c>
      <c r="H33" s="2">
        <v>0.43464382386856348</v>
      </c>
      <c r="I33" s="2">
        <v>0.45067427428445933</v>
      </c>
      <c r="J33" s="2">
        <v>0.46776944795866965</v>
      </c>
      <c r="K33" s="2">
        <v>0.48664076140173523</v>
      </c>
      <c r="L33" s="2">
        <v>0.5059116867683856</v>
      </c>
      <c r="M33" s="2">
        <v>0.52395579125050817</v>
      </c>
      <c r="N33" s="2">
        <v>0.53690760240106894</v>
      </c>
      <c r="O33" s="2">
        <v>0.54975549091296783</v>
      </c>
      <c r="P33" s="2">
        <v>0.54845809648001043</v>
      </c>
      <c r="Q33" s="2">
        <v>0.56366347820111196</v>
      </c>
      <c r="R33" s="2">
        <v>0.57884057995236671</v>
      </c>
      <c r="S33" s="2">
        <v>0.59744062563553357</v>
      </c>
      <c r="T33" s="2">
        <v>0.6213601706580002</v>
      </c>
      <c r="U33" s="2">
        <v>0.644556459725657</v>
      </c>
      <c r="V33" s="2">
        <v>0.68158254823922038</v>
      </c>
      <c r="W33" s="2">
        <v>0.71551312087286589</v>
      </c>
      <c r="X33" s="2">
        <v>0.7449318799015141</v>
      </c>
      <c r="Y33" s="2">
        <v>0.77174020212079719</v>
      </c>
      <c r="Z33" s="2">
        <v>0.79638972638204608</v>
      </c>
      <c r="AA33" s="2">
        <v>0.81583305864312072</v>
      </c>
      <c r="AB33" s="2">
        <v>0.84135695179919279</v>
      </c>
      <c r="AC33" s="2">
        <v>0.87217733536780606</v>
      </c>
      <c r="AD33" s="2">
        <v>0.90153722920415147</v>
      </c>
      <c r="AE33" s="2">
        <v>0.91871764507621401</v>
      </c>
      <c r="AF33" s="2">
        <v>0.93308835029371351</v>
      </c>
      <c r="AG33" s="2">
        <v>0.9486245276283034</v>
      </c>
      <c r="AH33" s="2">
        <v>0.95994626985232012</v>
      </c>
      <c r="AI33" s="2">
        <v>0.96960051257692026</v>
      </c>
      <c r="AJ33" s="2">
        <v>0.98146427320439666</v>
      </c>
      <c r="AK33" s="2">
        <v>1</v>
      </c>
      <c r="AL33" s="2">
        <v>1.02317875</v>
      </c>
      <c r="AM33" s="2">
        <v>1.048949411125</v>
      </c>
      <c r="AN33" s="2">
        <v>1.0795763200759687</v>
      </c>
      <c r="AO33" s="2">
        <v>1.1085553707014388</v>
      </c>
      <c r="AP33" s="2">
        <v>1.1370068926746841</v>
      </c>
      <c r="AQ33" s="2">
        <v>1.1661907358659345</v>
      </c>
      <c r="AR33" s="2">
        <v>1.196125792259791</v>
      </c>
      <c r="AS33" s="2">
        <v>1.226831442065115</v>
      </c>
      <c r="AT33" s="2">
        <f>IF('Army Multi Appn'!$J$7&lt;&gt;3,AT19*'Army Multi Appn'!$K$6+AT20*(1-'Army Multi Appn'!$K$6),IF('Army Multi Appn'!$J$7=3,((AT19*'Army Multi Appn'!$K$6)+((AT20*'Army Multi Appn'!$L$8)*(1-'Army Multi Appn'!$K$6)))/'Army Multi Appn'!$AK$10))</f>
        <v>1.2583275663495086</v>
      </c>
      <c r="AU33" s="2">
        <f>IF('Army Multi Appn'!$J$7&lt;&gt;3,AU19*'Army Multi Appn'!$K$6+AU20*(1-'Army Multi Appn'!$K$6),IF('Army Multi Appn'!$J$7=3,((AU19*'Army Multi Appn'!$K$6)+((AU20*'Army Multi Appn'!$L$8)*(1-'Army Multi Appn'!$K$6)))/'Army Multi Appn'!$AK$10))</f>
        <v>1.2906345600011107</v>
      </c>
      <c r="AV33" s="2">
        <f>IF('Army Multi Appn'!$J$7&lt;&gt;3,AV19*'Army Multi Appn'!$K$6+AV20*(1-'Army Multi Appn'!$K$6),IF('Army Multi Appn'!$J$7=3,((AV19*'Army Multi Appn'!$K$6)+((AV20*'Army Multi Appn'!$L$8)*(1-'Army Multi Appn'!$K$6)))/'Army Multi Appn'!$AK$10))</f>
        <v>1.3237733450261846</v>
      </c>
      <c r="AW33" s="2">
        <f>IF('Army Multi Appn'!$J$7&lt;&gt;3,AW19*'Army Multi Appn'!$K$6+AW20*(1-'Army Multi Appn'!$K$6),IF('Army Multi Appn'!$J$7=3,((AW19*'Army Multi Appn'!$K$6)+((AW20*'Army Multi Appn'!$L$8)*(1-'Army Multi Appn'!$K$6)))/'Army Multi Appn'!$AK$10))</f>
        <v>1.3577653841912116</v>
      </c>
      <c r="AX33" s="2">
        <f>IF('Army Multi Appn'!$J$7&lt;&gt;3,AX19*'Army Multi Appn'!$K$6+AX20*(1-'Army Multi Appn'!$K$6),IF('Army Multi Appn'!$J$7=3,((AX19*'Army Multi Appn'!$K$6)+((AX20*'Army Multi Appn'!$L$8)*(1-'Army Multi Appn'!$K$6)))/'Army Multi Appn'!$AK$10))</f>
        <v>1.392632695018416</v>
      </c>
      <c r="AY33" s="2">
        <f>IF('Army Multi Appn'!$J$7&lt;&gt;3,AY19*'Army Multi Appn'!$K$6+AY20*(1-'Army Multi Appn'!$K$6),IF('Army Multi Appn'!$J$7=3,((AY19*'Army Multi Appn'!$K$6)+((AY20*'Army Multi Appn'!$L$8)*(1-'Army Multi Appn'!$K$6)))/'Army Multi Appn'!$AK$10))</f>
        <v>1.4283978641438924</v>
      </c>
      <c r="AZ33" s="2">
        <f>IF('Army Multi Appn'!$J$7&lt;&gt;3,AZ19*'Army Multi Appn'!$K$6+AZ20*(1-'Army Multi Appn'!$K$6),IF('Army Multi Appn'!$J$7=3,((AZ19*'Army Multi Appn'!$K$6)+((AZ20*'Army Multi Appn'!$L$8)*(1-'Army Multi Appn'!$K$6)))/'Army Multi Appn'!$AK$10))</f>
        <v>1.4650840620477312</v>
      </c>
      <c r="BA33" s="2">
        <f>IF('Army Multi Appn'!$J$7&lt;&gt;3,BA19*'Army Multi Appn'!$K$6+BA20*(1-'Army Multi Appn'!$K$6),IF('Army Multi Appn'!$J$7=3,((BA19*'Army Multi Appn'!$K$6)+((BA20*'Army Multi Appn'!$L$8)*(1-'Army Multi Appn'!$K$6)))/'Army Multi Appn'!$AK$10))</f>
        <v>1.5027150581657918</v>
      </c>
      <c r="BB33" s="2">
        <f>IF('Army Multi Appn'!$J$7&lt;&gt;3,BB19*'Army Multi Appn'!$K$6+BB20*(1-'Army Multi Appn'!$K$6),IF('Army Multi Appn'!$J$7=3,((BB19*'Army Multi Appn'!$K$6)+((BB20*'Army Multi Appn'!$L$8)*(1-'Army Multi Appn'!$K$6)))/'Army Multi Appn'!$AK$10))</f>
        <v>1.5413152363930183</v>
      </c>
      <c r="BC33" s="2">
        <f>IF('Army Multi Appn'!$J$7&lt;&gt;3,BC19*'Army Multi Appn'!$K$6+BC20*(1-'Army Multi Appn'!$K$6),IF('Army Multi Appn'!$J$7=3,((BC19*'Army Multi Appn'!$K$6)+((BC20*'Army Multi Appn'!$L$8)*(1-'Army Multi Appn'!$K$6)))/'Army Multi Appn'!$AK$10))</f>
        <v>1.5809096109884508</v>
      </c>
      <c r="BD33" s="2">
        <f>IF('Army Multi Appn'!$J$7&lt;&gt;3,BD19*'Army Multi Appn'!$K$6+BD20*(1-'Army Multi Appn'!$K$6),IF('Army Multi Appn'!$J$7=3,((BD19*'Army Multi Appn'!$K$6)+((BD20*'Army Multi Appn'!$L$8)*(1-'Army Multi Appn'!$K$6)))/'Army Multi Appn'!$AK$10))</f>
        <v>1.6215238428923493</v>
      </c>
      <c r="BE33" s="2">
        <f>IF('Army Multi Appn'!$J$7&lt;&gt;3,BE19*'Army Multi Appn'!$K$6+BE20*(1-'Army Multi Appn'!$K$6),IF('Army Multi Appn'!$J$7=3,((BE19*'Army Multi Appn'!$K$6)+((BE20*'Army Multi Appn'!$L$8)*(1-'Army Multi Appn'!$K$6)))/'Army Multi Appn'!$AK$10))</f>
        <v>1.6631842564661126</v>
      </c>
      <c r="BF33" s="2">
        <f>IF('Army Multi Appn'!$J$7&lt;&gt;3,BF19*'Army Multi Appn'!$K$6+BF20*(1-'Army Multi Appn'!$K$6),IF('Army Multi Appn'!$J$7=3,((BF19*'Army Multi Appn'!$K$6)+((BF20*'Army Multi Appn'!$L$8)*(1-'Army Multi Appn'!$K$6)))/'Army Multi Appn'!$AK$10))</f>
        <v>1.7059178566659654</v>
      </c>
      <c r="BG33" s="2">
        <f>IF('Army Multi Appn'!$J$7&lt;&gt;3,BG19*'Army Multi Appn'!$K$6+BG20*(1-'Army Multi Appn'!$K$6),IF('Army Multi Appn'!$J$7=3,((BG19*'Army Multi Appn'!$K$6)+((BG20*'Army Multi Appn'!$L$8)*(1-'Army Multi Appn'!$K$6)))/'Army Multi Appn'!$AK$10))</f>
        <v>1.7497523466616487</v>
      </c>
      <c r="BH33" s="2">
        <f>IF('Army Multi Appn'!$J$7&lt;&gt;3,BH19*'Army Multi Appn'!$K$6+BH20*(1-'Army Multi Appn'!$K$6),IF('Army Multi Appn'!$J$7=3,((BH19*'Army Multi Appn'!$K$6)+((BH20*'Army Multi Appn'!$L$8)*(1-'Army Multi Appn'!$K$6)))/'Army Multi Appn'!$AK$10))</f>
        <v>1.7947161459116674</v>
      </c>
      <c r="BI33" s="2">
        <f>IF('Army Multi Appn'!$J$7&lt;&gt;3,BI19*'Army Multi Appn'!$K$6+BI20*(1-'Army Multi Appn'!$K$6),IF('Army Multi Appn'!$J$7=3,((BI19*'Army Multi Appn'!$K$6)+((BI20*'Army Multi Appn'!$L$8)*(1-'Army Multi Appn'!$K$6)))/'Army Multi Appn'!$AK$10))</f>
        <v>1.8408384087069232</v>
      </c>
      <c r="BJ33" s="2">
        <f>IF('Army Multi Appn'!$J$7&lt;&gt;3,BJ19*'Army Multi Appn'!$K$6+BJ20*(1-'Army Multi Appn'!$K$6),IF('Army Multi Appn'!$J$7=3,((BJ19*'Army Multi Appn'!$K$6)+((BJ20*'Army Multi Appn'!$L$8)*(1-'Army Multi Appn'!$K$6)))/'Army Multi Appn'!$AK$10))</f>
        <v>1.888149043194886</v>
      </c>
      <c r="BK33" s="2">
        <f>IF('Army Multi Appn'!$J$7&lt;&gt;3,BK19*'Army Multi Appn'!$K$6+BK20*(1-'Army Multi Appn'!$K$6),IF('Army Multi Appn'!$J$7=3,((BK19*'Army Multi Appn'!$K$6)+((BK20*'Army Multi Appn'!$L$8)*(1-'Army Multi Appn'!$K$6)))/'Army Multi Appn'!$AK$10))</f>
        <v>1.9366787308967681</v>
      </c>
      <c r="BL33" s="2">
        <f>IF('Army Multi Appn'!$J$7&lt;&gt;3,BL19*'Army Multi Appn'!$K$6+BL20*(1-'Army Multi Appn'!$K$6),IF('Army Multi Appn'!$J$7=3,((BL19*'Army Multi Appn'!$K$6)+((BL20*'Army Multi Appn'!$L$8)*(1-'Army Multi Appn'!$K$6)))/'Army Multi Appn'!$AK$10))</f>
        <v>1.9864589467304752</v>
      </c>
      <c r="BM33" s="2">
        <f>IF('Army Multi Appn'!$J$7&lt;&gt;3,BM19*'Army Multi Appn'!$K$6+BM20*(1-'Army Multi Appn'!$K$6),IF('Army Multi Appn'!$J$7=3,((BM19*'Army Multi Appn'!$K$6)+((BM20*'Army Multi Appn'!$L$8)*(1-'Army Multi Appn'!$K$6)))/'Army Multi Appn'!$AK$10))</f>
        <v>2.0375219795524662</v>
      </c>
      <c r="BN33" s="2">
        <f>IF('Army Multi Appn'!$J$7&lt;&gt;3,BN19*'Army Multi Appn'!$K$6+BN20*(1-'Army Multi Appn'!$K$6),IF('Army Multi Appn'!$J$7=3,((BN19*'Army Multi Appn'!$K$6)+((BN20*'Army Multi Appn'!$L$8)*(1-'Army Multi Appn'!$K$6)))/'Army Multi Appn'!$AK$10))</f>
        <v>2.0899009532319694</v>
      </c>
      <c r="BO33" s="2">
        <f>IF('Army Multi Appn'!$J$7&lt;&gt;3,BO19*'Army Multi Appn'!$K$6+BO20*(1-'Army Multi Appn'!$K$6),IF('Army Multi Appn'!$J$7=3,((BO19*'Army Multi Appn'!$K$6)+((BO20*'Army Multi Appn'!$L$8)*(1-'Army Multi Appn'!$K$6)))/'Army Multi Appn'!$AK$10))</f>
        <v>2.1436298482713623</v>
      </c>
      <c r="BP33" s="2">
        <f>IF('Army Multi Appn'!$J$7&lt;&gt;3,BP19*'Army Multi Appn'!$K$6+BP20*(1-'Army Multi Appn'!$K$6),IF('Army Multi Appn'!$J$7=3,((BP19*'Army Multi Appn'!$K$6)+((BP20*'Army Multi Appn'!$L$8)*(1-'Army Multi Appn'!$K$6)))/'Army Multi Appn'!$AK$10))</f>
        <v>2.1987435239868862</v>
      </c>
      <c r="BQ33" s="2">
        <f>IF('Army Multi Appn'!$J$7&lt;&gt;3,BQ19*'Army Multi Appn'!$K$6+BQ20*(1-'Army Multi Appn'!$K$6),IF('Army Multi Appn'!$J$7=3,((BQ19*'Army Multi Appn'!$K$6)+((BQ20*'Army Multi Appn'!$L$8)*(1-'Army Multi Appn'!$K$6)))/'Army Multi Appn'!$AK$10))</f>
        <v>2.2552777412642238</v>
      </c>
      <c r="BR33" s="2">
        <f>IF('Army Multi Appn'!$J$7&lt;&gt;3,BR19*'Army Multi Appn'!$K$6+BR20*(1-'Army Multi Appn'!$K$6),IF('Army Multi Appn'!$J$7=3,((BR19*'Army Multi Appn'!$K$6)+((BR20*'Army Multi Appn'!$L$8)*(1-'Army Multi Appn'!$K$6)))/'Army Multi Appn'!$AK$10))</f>
        <v>2.3132691859038457</v>
      </c>
      <c r="BS33" s="2">
        <f>IF('Army Multi Appn'!$J$7&lt;&gt;3,BS19*'Army Multi Appn'!$K$6+BS20*(1-'Army Multi Appn'!$K$6),IF('Army Multi Appn'!$J$7=3,((BS19*'Army Multi Appn'!$K$6)+((BS20*'Army Multi Appn'!$L$8)*(1-'Army Multi Appn'!$K$6)))/'Army Multi Appn'!$AK$10))</f>
        <v>2.3727554925714327</v>
      </c>
      <c r="BT33" s="2">
        <f>IF('Army Multi Appn'!$J$7&lt;&gt;3,BT19*'Army Multi Appn'!$K$6+BT20*(1-'Army Multi Appn'!$K$6),IF('Army Multi Appn'!$J$7=3,((BT19*'Army Multi Appn'!$K$6)+((BT20*'Army Multi Appn'!$L$8)*(1-'Army Multi Appn'!$K$6)))/'Army Multi Appn'!$AK$10))</f>
        <v>2.4337752693690584</v>
      </c>
      <c r="BU33" s="2">
        <f>IF('Army Multi Appn'!$J$7&lt;&gt;3,BU19*'Army Multi Appn'!$K$6+BU20*(1-'Army Multi Appn'!$K$6),IF('Army Multi Appn'!$J$7=3,((BU19*'Army Multi Appn'!$K$6)+((BU20*'Army Multi Appn'!$L$8)*(1-'Army Multi Appn'!$K$6)))/'Army Multi Appn'!$AK$10))</f>
        <v>2.4963681230432382</v>
      </c>
      <c r="BV33" s="2">
        <f>IF('Army Multi Appn'!$J$7&lt;&gt;3,BV19*'Army Multi Appn'!$K$6+BV20*(1-'Army Multi Appn'!$K$6),IF('Army Multi Appn'!$J$7=3,((BV19*'Army Multi Appn'!$K$6)+((BV20*'Army Multi Appn'!$L$8)*(1-'Army Multi Appn'!$K$6)))/'Army Multi Appn'!$AK$10))</f>
        <v>2.5605746848463582</v>
      </c>
      <c r="BW33" s="2">
        <f>IF('Army Multi Appn'!$J$7&lt;&gt;3,BW19*'Army Multi Appn'!$K$6+BW20*(1-'Army Multi Appn'!$K$6),IF('Army Multi Appn'!$J$7=3,((BW19*'Army Multi Appn'!$K$6)+((BW20*'Army Multi Appn'!$L$8)*(1-'Army Multi Appn'!$K$6)))/'Army Multi Appn'!$AK$10))</f>
        <v>2.6264366370684393</v>
      </c>
      <c r="BX33" s="2">
        <f>IF('Army Multi Appn'!$J$7&lt;&gt;3,BX19*'Army Multi Appn'!$K$6+BX20*(1-'Army Multi Appn'!$K$6),IF('Army Multi Appn'!$J$7=3,((BX19*'Army Multi Appn'!$K$6)+((BX20*'Army Multi Appn'!$L$8)*(1-'Army Multi Appn'!$K$6)))/'Army Multi Appn'!$AK$10))</f>
        <v>2.6939967402566154</v>
      </c>
      <c r="BY33" s="2">
        <f>IF('Army Multi Appn'!$J$7&lt;&gt;3,BY19*'Army Multi Appn'!$K$6+BY20*(1-'Army Multi Appn'!$K$6),IF('Army Multi Appn'!$J$7=3,((BY19*'Army Multi Appn'!$K$6)+((BY20*'Army Multi Appn'!$L$8)*(1-'Army Multi Appn'!$K$6)))/'Army Multi Appn'!$AK$10))</f>
        <v>2.7632988611401728</v>
      </c>
      <c r="BZ33" s="2">
        <f>IF('Army Multi Appn'!$J$7&lt;&gt;3,BZ19*'Army Multi Appn'!$K$6+BZ20*(1-'Army Multi Appn'!$K$6),IF('Army Multi Appn'!$J$7=3,((BZ19*'Army Multi Appn'!$K$6)+((BZ20*'Army Multi Appn'!$L$8)*(1-'Army Multi Appn'!$K$6)))/'Army Multi Appn'!$AK$10))</f>
        <v>2.8343880012794402</v>
      </c>
      <c r="CA33" s="2">
        <f>IF('Army Multi Appn'!$J$7&lt;&gt;3,CA19*'Army Multi Appn'!$K$6+CA20*(1-'Army Multi Appn'!$K$6),IF('Army Multi Appn'!$J$7=3,((CA19*'Army Multi Appn'!$K$6)+((CA20*'Army Multi Appn'!$L$8)*(1-'Army Multi Appn'!$K$6)))/'Army Multi Appn'!$AK$10))</f>
        <v>2.907310326457321</v>
      </c>
      <c r="CB33" s="2">
        <f>IF('Army Multi Appn'!$J$7&lt;&gt;3,CB19*'Army Multi Appn'!$K$6+CB20*(1-'Army Multi Appn'!$K$6),IF('Army Multi Appn'!$J$7=3,((CB19*'Army Multi Appn'!$K$6)+((CB20*'Army Multi Appn'!$L$8)*(1-'Army Multi Appn'!$K$6)))/'Army Multi Appn'!$AK$10))</f>
        <v>2.982113196832719</v>
      </c>
    </row>
    <row r="34" spans="2:80">
      <c r="B34" t="str">
        <f>IF('Army Multi Appn'!Z12="","",1)</f>
        <v/>
      </c>
      <c r="C34" s="675" t="s">
        <v>701</v>
      </c>
      <c r="D34" s="650" t="s">
        <v>724</v>
      </c>
      <c r="E34" s="2">
        <v>0.39995891406315087</v>
      </c>
      <c r="F34" s="2">
        <v>0.41486837489727035</v>
      </c>
      <c r="G34" s="2">
        <v>0.4245377487689439</v>
      </c>
      <c r="H34" s="2">
        <v>0.43464382386856348</v>
      </c>
      <c r="I34" s="2">
        <v>0.45067427428445933</v>
      </c>
      <c r="J34" s="2">
        <v>0.46776944795866965</v>
      </c>
      <c r="K34" s="2">
        <v>0.48664076140173523</v>
      </c>
      <c r="L34" s="2">
        <v>0.5059116867683856</v>
      </c>
      <c r="M34" s="2">
        <v>0.52395579125050817</v>
      </c>
      <c r="N34" s="2">
        <v>0.53690760240106894</v>
      </c>
      <c r="O34" s="2">
        <v>0.54975549091296783</v>
      </c>
      <c r="P34" s="2">
        <v>0.54845809648001043</v>
      </c>
      <c r="Q34" s="2">
        <v>0.56366347820111196</v>
      </c>
      <c r="R34" s="2">
        <v>0.57884057995236671</v>
      </c>
      <c r="S34" s="2">
        <v>0.59744062563553357</v>
      </c>
      <c r="T34" s="2">
        <v>0.6213601706580002</v>
      </c>
      <c r="U34" s="2">
        <v>0.644556459725657</v>
      </c>
      <c r="V34" s="2">
        <v>0.68158254823922038</v>
      </c>
      <c r="W34" s="2">
        <v>0.71551312087286589</v>
      </c>
      <c r="X34" s="2">
        <v>0.7449318799015141</v>
      </c>
      <c r="Y34" s="2">
        <v>0.77174020212079719</v>
      </c>
      <c r="Z34" s="2">
        <v>0.79638972638204608</v>
      </c>
      <c r="AA34" s="2">
        <v>0.81583305864312072</v>
      </c>
      <c r="AB34" s="2">
        <v>0.84135695179919279</v>
      </c>
      <c r="AC34" s="2">
        <v>0.87217733536780606</v>
      </c>
      <c r="AD34" s="2">
        <v>0.90153722920415147</v>
      </c>
      <c r="AE34" s="2">
        <v>0.91871764507621401</v>
      </c>
      <c r="AF34" s="2">
        <v>0.93308835029371351</v>
      </c>
      <c r="AG34" s="2">
        <v>0.9486245276283034</v>
      </c>
      <c r="AH34" s="2">
        <v>0.95994626985232012</v>
      </c>
      <c r="AI34" s="2">
        <v>0.96960051257692026</v>
      </c>
      <c r="AJ34" s="2">
        <v>0.98146427320439666</v>
      </c>
      <c r="AK34" s="2">
        <v>1</v>
      </c>
      <c r="AL34" s="2">
        <v>1.02317875</v>
      </c>
      <c r="AM34" s="2">
        <v>1.048949411125</v>
      </c>
      <c r="AN34" s="2">
        <v>1.0795763200759687</v>
      </c>
      <c r="AO34" s="2">
        <v>1.1085553707014388</v>
      </c>
      <c r="AP34" s="2">
        <v>1.1370068926746841</v>
      </c>
      <c r="AQ34" s="2">
        <v>1.1661907358659345</v>
      </c>
      <c r="AR34" s="2">
        <v>1.196125792259791</v>
      </c>
      <c r="AS34" s="2">
        <v>1.226831442065115</v>
      </c>
      <c r="AT34" s="2">
        <f>IF('Army Multi Appn'!$J$7&lt;&gt;3,AT19*'Army Multi Appn'!$K$6+AT21*(1-'Army Multi Appn'!$K$6),IF('Army Multi Appn'!$J$7=3,((AT19*'Army Multi Appn'!$K$6)+((AT21*'Army Multi Appn'!$M$8)*(1-'Army Multi Appn'!$K$6)))/'Army Multi Appn'!$AL$10))</f>
        <v>1.2583275663495086</v>
      </c>
      <c r="AU34" s="2">
        <f>IF('Army Multi Appn'!$J$7&lt;&gt;3,AU19*'Army Multi Appn'!$K$6+AU21*(1-'Army Multi Appn'!$K$6),IF('Army Multi Appn'!$J$7=3,((AU19*'Army Multi Appn'!$K$6)+((AU21*'Army Multi Appn'!$M$8)*(1-'Army Multi Appn'!$K$6)))/'Army Multi Appn'!$AL$10))</f>
        <v>1.2906345600011107</v>
      </c>
      <c r="AV34" s="2">
        <f>IF('Army Multi Appn'!$J$7&lt;&gt;3,AV19*'Army Multi Appn'!$K$6+AV21*(1-'Army Multi Appn'!$K$6),IF('Army Multi Appn'!$J$7=3,((AV19*'Army Multi Appn'!$K$6)+((AV21*'Army Multi Appn'!$M$8)*(1-'Army Multi Appn'!$K$6)))/'Army Multi Appn'!$AL$10))</f>
        <v>1.3237733450261846</v>
      </c>
      <c r="AW34" s="2">
        <f>IF('Army Multi Appn'!$J$7&lt;&gt;3,AW19*'Army Multi Appn'!$K$6+AW21*(1-'Army Multi Appn'!$K$6),IF('Army Multi Appn'!$J$7=3,((AW19*'Army Multi Appn'!$K$6)+((AW21*'Army Multi Appn'!$M$8)*(1-'Army Multi Appn'!$K$6)))/'Army Multi Appn'!$AL$10))</f>
        <v>1.3577653841912116</v>
      </c>
      <c r="AX34" s="2">
        <f>IF('Army Multi Appn'!$J$7&lt;&gt;3,AX19*'Army Multi Appn'!$K$6+AX21*(1-'Army Multi Appn'!$K$6),IF('Army Multi Appn'!$J$7=3,((AX19*'Army Multi Appn'!$K$6)+((AX21*'Army Multi Appn'!$M$8)*(1-'Army Multi Appn'!$K$6)))/'Army Multi Appn'!$AL$10))</f>
        <v>1.392632695018416</v>
      </c>
      <c r="AY34" s="2">
        <f>IF('Army Multi Appn'!$J$7&lt;&gt;3,AY19*'Army Multi Appn'!$K$6+AY21*(1-'Army Multi Appn'!$K$6),IF('Army Multi Appn'!$J$7=3,((AY19*'Army Multi Appn'!$K$6)+((AY21*'Army Multi Appn'!$M$8)*(1-'Army Multi Appn'!$K$6)))/'Army Multi Appn'!$AL$10))</f>
        <v>1.4283978641438924</v>
      </c>
      <c r="AZ34" s="2">
        <f>IF('Army Multi Appn'!$J$7&lt;&gt;3,AZ19*'Army Multi Appn'!$K$6+AZ21*(1-'Army Multi Appn'!$K$6),IF('Army Multi Appn'!$J$7=3,((AZ19*'Army Multi Appn'!$K$6)+((AZ21*'Army Multi Appn'!$M$8)*(1-'Army Multi Appn'!$K$6)))/'Army Multi Appn'!$AL$10))</f>
        <v>1.4650840620477312</v>
      </c>
      <c r="BA34" s="2">
        <f>IF('Army Multi Appn'!$J$7&lt;&gt;3,BA19*'Army Multi Appn'!$K$6+BA21*(1-'Army Multi Appn'!$K$6),IF('Army Multi Appn'!$J$7=3,((BA19*'Army Multi Appn'!$K$6)+((BA21*'Army Multi Appn'!$M$8)*(1-'Army Multi Appn'!$K$6)))/'Army Multi Appn'!$AL$10))</f>
        <v>1.5027150581657918</v>
      </c>
      <c r="BB34" s="2">
        <f>IF('Army Multi Appn'!$J$7&lt;&gt;3,BB19*'Army Multi Appn'!$K$6+BB21*(1-'Army Multi Appn'!$K$6),IF('Army Multi Appn'!$J$7=3,((BB19*'Army Multi Appn'!$K$6)+((BB21*'Army Multi Appn'!$M$8)*(1-'Army Multi Appn'!$K$6)))/'Army Multi Appn'!$AL$10))</f>
        <v>1.5413152363930183</v>
      </c>
      <c r="BC34" s="2">
        <f>IF('Army Multi Appn'!$J$7&lt;&gt;3,BC19*'Army Multi Appn'!$K$6+BC21*(1-'Army Multi Appn'!$K$6),IF('Army Multi Appn'!$J$7=3,((BC19*'Army Multi Appn'!$K$6)+((BC21*'Army Multi Appn'!$M$8)*(1-'Army Multi Appn'!$K$6)))/'Army Multi Appn'!$AL$10))</f>
        <v>1.5809096109884508</v>
      </c>
      <c r="BD34" s="2">
        <f>IF('Army Multi Appn'!$J$7&lt;&gt;3,BD19*'Army Multi Appn'!$K$6+BD21*(1-'Army Multi Appn'!$K$6),IF('Army Multi Appn'!$J$7=3,((BD19*'Army Multi Appn'!$K$6)+((BD21*'Army Multi Appn'!$M$8)*(1-'Army Multi Appn'!$K$6)))/'Army Multi Appn'!$AL$10))</f>
        <v>1.6215238428923493</v>
      </c>
      <c r="BE34" s="2">
        <f>IF('Army Multi Appn'!$J$7&lt;&gt;3,BE19*'Army Multi Appn'!$K$6+BE21*(1-'Army Multi Appn'!$K$6),IF('Army Multi Appn'!$J$7=3,((BE19*'Army Multi Appn'!$K$6)+((BE21*'Army Multi Appn'!$M$8)*(1-'Army Multi Appn'!$K$6)))/'Army Multi Appn'!$AL$10))</f>
        <v>1.6631842564661126</v>
      </c>
      <c r="BF34" s="2">
        <f>IF('Army Multi Appn'!$J$7&lt;&gt;3,BF19*'Army Multi Appn'!$K$6+BF21*(1-'Army Multi Appn'!$K$6),IF('Army Multi Appn'!$J$7=3,((BF19*'Army Multi Appn'!$K$6)+((BF21*'Army Multi Appn'!$M$8)*(1-'Army Multi Appn'!$K$6)))/'Army Multi Appn'!$AL$10))</f>
        <v>1.7059178566659654</v>
      </c>
      <c r="BG34" s="2">
        <f>IF('Army Multi Appn'!$J$7&lt;&gt;3,BG19*'Army Multi Appn'!$K$6+BG21*(1-'Army Multi Appn'!$K$6),IF('Army Multi Appn'!$J$7=3,((BG19*'Army Multi Appn'!$K$6)+((BG21*'Army Multi Appn'!$M$8)*(1-'Army Multi Appn'!$K$6)))/'Army Multi Appn'!$AL$10))</f>
        <v>1.7497523466616487</v>
      </c>
      <c r="BH34" s="2">
        <f>IF('Army Multi Appn'!$J$7&lt;&gt;3,BH19*'Army Multi Appn'!$K$6+BH21*(1-'Army Multi Appn'!$K$6),IF('Army Multi Appn'!$J$7=3,((BH19*'Army Multi Appn'!$K$6)+((BH21*'Army Multi Appn'!$M$8)*(1-'Army Multi Appn'!$K$6)))/'Army Multi Appn'!$AL$10))</f>
        <v>1.7947161459116674</v>
      </c>
      <c r="BI34" s="2">
        <f>IF('Army Multi Appn'!$J$7&lt;&gt;3,BI19*'Army Multi Appn'!$K$6+BI21*(1-'Army Multi Appn'!$K$6),IF('Army Multi Appn'!$J$7=3,((BI19*'Army Multi Appn'!$K$6)+((BI21*'Army Multi Appn'!$M$8)*(1-'Army Multi Appn'!$K$6)))/'Army Multi Appn'!$AL$10))</f>
        <v>1.8408384087069232</v>
      </c>
      <c r="BJ34" s="2">
        <f>IF('Army Multi Appn'!$J$7&lt;&gt;3,BJ19*'Army Multi Appn'!$K$6+BJ21*(1-'Army Multi Appn'!$K$6),IF('Army Multi Appn'!$J$7=3,((BJ19*'Army Multi Appn'!$K$6)+((BJ21*'Army Multi Appn'!$M$8)*(1-'Army Multi Appn'!$K$6)))/'Army Multi Appn'!$AL$10))</f>
        <v>1.888149043194886</v>
      </c>
      <c r="BK34" s="2">
        <f>IF('Army Multi Appn'!$J$7&lt;&gt;3,BK19*'Army Multi Appn'!$K$6+BK21*(1-'Army Multi Appn'!$K$6),IF('Army Multi Appn'!$J$7=3,((BK19*'Army Multi Appn'!$K$6)+((BK21*'Army Multi Appn'!$M$8)*(1-'Army Multi Appn'!$K$6)))/'Army Multi Appn'!$AL$10))</f>
        <v>1.9366787308967681</v>
      </c>
      <c r="BL34" s="2">
        <f>IF('Army Multi Appn'!$J$7&lt;&gt;3,BL19*'Army Multi Appn'!$K$6+BL21*(1-'Army Multi Appn'!$K$6),IF('Army Multi Appn'!$J$7=3,((BL19*'Army Multi Appn'!$K$6)+((BL21*'Army Multi Appn'!$M$8)*(1-'Army Multi Appn'!$K$6)))/'Army Multi Appn'!$AL$10))</f>
        <v>1.9864589467304752</v>
      </c>
      <c r="BM34" s="2">
        <f>IF('Army Multi Appn'!$J$7&lt;&gt;3,BM19*'Army Multi Appn'!$K$6+BM21*(1-'Army Multi Appn'!$K$6),IF('Army Multi Appn'!$J$7=3,((BM19*'Army Multi Appn'!$K$6)+((BM21*'Army Multi Appn'!$M$8)*(1-'Army Multi Appn'!$K$6)))/'Army Multi Appn'!$AL$10))</f>
        <v>2.0375219795524662</v>
      </c>
      <c r="BN34" s="2">
        <f>IF('Army Multi Appn'!$J$7&lt;&gt;3,BN19*'Army Multi Appn'!$K$6+BN21*(1-'Army Multi Appn'!$K$6),IF('Army Multi Appn'!$J$7=3,((BN19*'Army Multi Appn'!$K$6)+((BN21*'Army Multi Appn'!$M$8)*(1-'Army Multi Appn'!$K$6)))/'Army Multi Appn'!$AL$10))</f>
        <v>2.0899009532319694</v>
      </c>
      <c r="BO34" s="2">
        <f>IF('Army Multi Appn'!$J$7&lt;&gt;3,BO19*'Army Multi Appn'!$K$6+BO21*(1-'Army Multi Appn'!$K$6),IF('Army Multi Appn'!$J$7=3,((BO19*'Army Multi Appn'!$K$6)+((BO21*'Army Multi Appn'!$M$8)*(1-'Army Multi Appn'!$K$6)))/'Army Multi Appn'!$AL$10))</f>
        <v>2.1436298482713623</v>
      </c>
      <c r="BP34" s="2">
        <f>IF('Army Multi Appn'!$J$7&lt;&gt;3,BP19*'Army Multi Appn'!$K$6+BP21*(1-'Army Multi Appn'!$K$6),IF('Army Multi Appn'!$J$7=3,((BP19*'Army Multi Appn'!$K$6)+((BP21*'Army Multi Appn'!$M$8)*(1-'Army Multi Appn'!$K$6)))/'Army Multi Appn'!$AL$10))</f>
        <v>2.1987435239868862</v>
      </c>
      <c r="BQ34" s="2">
        <f>IF('Army Multi Appn'!$J$7&lt;&gt;3,BQ19*'Army Multi Appn'!$K$6+BQ21*(1-'Army Multi Appn'!$K$6),IF('Army Multi Appn'!$J$7=3,((BQ19*'Army Multi Appn'!$K$6)+((BQ21*'Army Multi Appn'!$M$8)*(1-'Army Multi Appn'!$K$6)))/'Army Multi Appn'!$AL$10))</f>
        <v>2.2552777412642238</v>
      </c>
      <c r="BR34" s="2">
        <f>IF('Army Multi Appn'!$J$7&lt;&gt;3,BR19*'Army Multi Appn'!$K$6+BR21*(1-'Army Multi Appn'!$K$6),IF('Army Multi Appn'!$J$7=3,((BR19*'Army Multi Appn'!$K$6)+((BR21*'Army Multi Appn'!$M$8)*(1-'Army Multi Appn'!$K$6)))/'Army Multi Appn'!$AL$10))</f>
        <v>2.3132691859038457</v>
      </c>
      <c r="BS34" s="2">
        <f>IF('Army Multi Appn'!$J$7&lt;&gt;3,BS19*'Army Multi Appn'!$K$6+BS21*(1-'Army Multi Appn'!$K$6),IF('Army Multi Appn'!$J$7=3,((BS19*'Army Multi Appn'!$K$6)+((BS21*'Army Multi Appn'!$M$8)*(1-'Army Multi Appn'!$K$6)))/'Army Multi Appn'!$AL$10))</f>
        <v>2.3727554925714327</v>
      </c>
      <c r="BT34" s="2">
        <f>IF('Army Multi Appn'!$J$7&lt;&gt;3,BT19*'Army Multi Appn'!$K$6+BT21*(1-'Army Multi Appn'!$K$6),IF('Army Multi Appn'!$J$7=3,((BT19*'Army Multi Appn'!$K$6)+((BT21*'Army Multi Appn'!$M$8)*(1-'Army Multi Appn'!$K$6)))/'Army Multi Appn'!$AL$10))</f>
        <v>2.4337752693690584</v>
      </c>
      <c r="BU34" s="2">
        <f>IF('Army Multi Appn'!$J$7&lt;&gt;3,BU19*'Army Multi Appn'!$K$6+BU21*(1-'Army Multi Appn'!$K$6),IF('Army Multi Appn'!$J$7=3,((BU19*'Army Multi Appn'!$K$6)+((BU21*'Army Multi Appn'!$M$8)*(1-'Army Multi Appn'!$K$6)))/'Army Multi Appn'!$AL$10))</f>
        <v>2.4963681230432382</v>
      </c>
      <c r="BV34" s="2">
        <f>IF('Army Multi Appn'!$J$7&lt;&gt;3,BV19*'Army Multi Appn'!$K$6+BV21*(1-'Army Multi Appn'!$K$6),IF('Army Multi Appn'!$J$7=3,((BV19*'Army Multi Appn'!$K$6)+((BV21*'Army Multi Appn'!$M$8)*(1-'Army Multi Appn'!$K$6)))/'Army Multi Appn'!$AL$10))</f>
        <v>2.5605746848463582</v>
      </c>
      <c r="BW34" s="2">
        <f>IF('Army Multi Appn'!$J$7&lt;&gt;3,BW19*'Army Multi Appn'!$K$6+BW21*(1-'Army Multi Appn'!$K$6),IF('Army Multi Appn'!$J$7=3,((BW19*'Army Multi Appn'!$K$6)+((BW21*'Army Multi Appn'!$M$8)*(1-'Army Multi Appn'!$K$6)))/'Army Multi Appn'!$AL$10))</f>
        <v>2.6264366370684393</v>
      </c>
      <c r="BX34" s="2">
        <f>IF('Army Multi Appn'!$J$7&lt;&gt;3,BX19*'Army Multi Appn'!$K$6+BX21*(1-'Army Multi Appn'!$K$6),IF('Army Multi Appn'!$J$7=3,((BX19*'Army Multi Appn'!$K$6)+((BX21*'Army Multi Appn'!$M$8)*(1-'Army Multi Appn'!$K$6)))/'Army Multi Appn'!$AL$10))</f>
        <v>2.6939967402566154</v>
      </c>
      <c r="BY34" s="2">
        <f>IF('Army Multi Appn'!$J$7&lt;&gt;3,BY19*'Army Multi Appn'!$K$6+BY21*(1-'Army Multi Appn'!$K$6),IF('Army Multi Appn'!$J$7=3,((BY19*'Army Multi Appn'!$K$6)+((BY21*'Army Multi Appn'!$M$8)*(1-'Army Multi Appn'!$K$6)))/'Army Multi Appn'!$AL$10))</f>
        <v>2.7632988611401728</v>
      </c>
      <c r="BZ34" s="2">
        <f>IF('Army Multi Appn'!$J$7&lt;&gt;3,BZ19*'Army Multi Appn'!$K$6+BZ21*(1-'Army Multi Appn'!$K$6),IF('Army Multi Appn'!$J$7=3,((BZ19*'Army Multi Appn'!$K$6)+((BZ21*'Army Multi Appn'!$M$8)*(1-'Army Multi Appn'!$K$6)))/'Army Multi Appn'!$AL$10))</f>
        <v>2.8343880012794402</v>
      </c>
      <c r="CA34" s="2">
        <f>IF('Army Multi Appn'!$J$7&lt;&gt;3,CA19*'Army Multi Appn'!$K$6+CA21*(1-'Army Multi Appn'!$K$6),IF('Army Multi Appn'!$J$7=3,((CA19*'Army Multi Appn'!$K$6)+((CA21*'Army Multi Appn'!$M$8)*(1-'Army Multi Appn'!$K$6)))/'Army Multi Appn'!$AL$10))</f>
        <v>2.907310326457321</v>
      </c>
      <c r="CB34" s="2">
        <f>IF('Army Multi Appn'!$J$7&lt;&gt;3,CB19*'Army Multi Appn'!$K$6+CB21*(1-'Army Multi Appn'!$K$6),IF('Army Multi Appn'!$J$7=3,((CB19*'Army Multi Appn'!$K$6)+((CB21*'Army Multi Appn'!$M$8)*(1-'Army Multi Appn'!$K$6)))/'Army Multi Appn'!$AL$10))</f>
        <v>2.982113196832719</v>
      </c>
    </row>
    <row r="35" spans="2:80">
      <c r="B35" t="str">
        <f>IF('Army Multi Appn'!AA12="","",1)</f>
        <v/>
      </c>
      <c r="C35" s="675" t="s">
        <v>373</v>
      </c>
      <c r="D35" s="650" t="s">
        <v>725</v>
      </c>
      <c r="E35" s="2">
        <v>0.39995891406315087</v>
      </c>
      <c r="F35" s="2">
        <v>0.41486837489727035</v>
      </c>
      <c r="G35" s="2">
        <v>0.4245377487689439</v>
      </c>
      <c r="H35" s="2">
        <v>0.43464382386856348</v>
      </c>
      <c r="I35" s="2">
        <v>0.45067427428445933</v>
      </c>
      <c r="J35" s="2">
        <v>0.46776944795866965</v>
      </c>
      <c r="K35" s="2">
        <v>0.48664076140173523</v>
      </c>
      <c r="L35" s="2">
        <v>0.5059116867683856</v>
      </c>
      <c r="M35" s="2">
        <v>0.52395579125050817</v>
      </c>
      <c r="N35" s="2">
        <v>0.53690760240106894</v>
      </c>
      <c r="O35" s="2">
        <v>0.54975549091296783</v>
      </c>
      <c r="P35" s="2">
        <v>0.54845809648001043</v>
      </c>
      <c r="Q35" s="2">
        <v>0.56366347820111196</v>
      </c>
      <c r="R35" s="2">
        <v>0.57884057995236671</v>
      </c>
      <c r="S35" s="2">
        <v>0.59744062563553357</v>
      </c>
      <c r="T35" s="2">
        <v>0.6213601706580002</v>
      </c>
      <c r="U35" s="2">
        <v>0.644556459725657</v>
      </c>
      <c r="V35" s="2">
        <v>0.68158254823922038</v>
      </c>
      <c r="W35" s="2">
        <v>0.71551312087286589</v>
      </c>
      <c r="X35" s="2">
        <v>0.7449318799015141</v>
      </c>
      <c r="Y35" s="2">
        <v>0.77174020212079719</v>
      </c>
      <c r="Z35" s="2">
        <v>0.79638972638204608</v>
      </c>
      <c r="AA35" s="2">
        <v>0.81583305864312072</v>
      </c>
      <c r="AB35" s="2">
        <v>0.84135695179919279</v>
      </c>
      <c r="AC35" s="2">
        <v>0.87217733536780606</v>
      </c>
      <c r="AD35" s="2">
        <v>0.90153722920415147</v>
      </c>
      <c r="AE35" s="2">
        <v>0.91871764507621401</v>
      </c>
      <c r="AF35" s="2">
        <v>0.93308835029371351</v>
      </c>
      <c r="AG35" s="2">
        <v>0.9486245276283034</v>
      </c>
      <c r="AH35" s="2">
        <v>0.95994626985232012</v>
      </c>
      <c r="AI35" s="2">
        <v>0.96960051257692026</v>
      </c>
      <c r="AJ35" s="2">
        <v>0.98146427320439666</v>
      </c>
      <c r="AK35" s="2">
        <v>1</v>
      </c>
      <c r="AL35" s="2">
        <v>1.02317875</v>
      </c>
      <c r="AM35" s="2">
        <v>1.048949411125</v>
      </c>
      <c r="AN35" s="2">
        <v>1.0795763200759687</v>
      </c>
      <c r="AO35" s="2">
        <v>1.1085553707014388</v>
      </c>
      <c r="AP35" s="2">
        <v>1.1370068926746841</v>
      </c>
      <c r="AQ35" s="2">
        <v>1.1661907358659345</v>
      </c>
      <c r="AR35" s="2">
        <v>1.196125792259791</v>
      </c>
      <c r="AS35" s="2">
        <v>1.226831442065115</v>
      </c>
      <c r="AT35" s="2">
        <f>IF('Army Multi Appn'!$J$7&lt;&gt;3,AT19*'Army Multi Appn'!$K$6+AT22*(1-'Army Multi Appn'!$K$6),IF('Army Multi Appn'!$J$7=3,((AT19*'Army Multi Appn'!$K$6)+((AT22*'Army Multi Appn'!$N$8)*(1-'Army Multi Appn'!$K$6)))/'Army Multi Appn'!$AM$10))</f>
        <v>1.2583275663495086</v>
      </c>
      <c r="AU35" s="2">
        <f>IF('Army Multi Appn'!$J$7&lt;&gt;3,AU19*'Army Multi Appn'!$K$6+AU22*(1-'Army Multi Appn'!$K$6),IF('Army Multi Appn'!$J$7=3,((AU19*'Army Multi Appn'!$K$6)+((AU22*'Army Multi Appn'!$N$8)*(1-'Army Multi Appn'!$K$6)))/'Army Multi Appn'!$AM$10))</f>
        <v>1.2906345600011107</v>
      </c>
      <c r="AV35" s="2">
        <f>IF('Army Multi Appn'!$J$7&lt;&gt;3,AV19*'Army Multi Appn'!$K$6+AV22*(1-'Army Multi Appn'!$K$6),IF('Army Multi Appn'!$J$7=3,((AV19*'Army Multi Appn'!$K$6)+((AV22*'Army Multi Appn'!$N$8)*(1-'Army Multi Appn'!$K$6)))/'Army Multi Appn'!$AM$10))</f>
        <v>1.3237733450261846</v>
      </c>
      <c r="AW35" s="2">
        <f>IF('Army Multi Appn'!$J$7&lt;&gt;3,AW19*'Army Multi Appn'!$K$6+AW22*(1-'Army Multi Appn'!$K$6),IF('Army Multi Appn'!$J$7=3,((AW19*'Army Multi Appn'!$K$6)+((AW22*'Army Multi Appn'!$N$8)*(1-'Army Multi Appn'!$K$6)))/'Army Multi Appn'!$AM$10))</f>
        <v>1.3577653841912116</v>
      </c>
      <c r="AX35" s="2">
        <f>IF('Army Multi Appn'!$J$7&lt;&gt;3,AX19*'Army Multi Appn'!$K$6+AX22*(1-'Army Multi Appn'!$K$6),IF('Army Multi Appn'!$J$7=3,((AX19*'Army Multi Appn'!$K$6)+((AX22*'Army Multi Appn'!$N$8)*(1-'Army Multi Appn'!$K$6)))/'Army Multi Appn'!$AM$10))</f>
        <v>1.392632695018416</v>
      </c>
      <c r="AY35" s="2">
        <f>IF('Army Multi Appn'!$J$7&lt;&gt;3,AY19*'Army Multi Appn'!$K$6+AY22*(1-'Army Multi Appn'!$K$6),IF('Army Multi Appn'!$J$7=3,((AY19*'Army Multi Appn'!$K$6)+((AY22*'Army Multi Appn'!$N$8)*(1-'Army Multi Appn'!$K$6)))/'Army Multi Appn'!$AM$10))</f>
        <v>1.4283978641438924</v>
      </c>
      <c r="AZ35" s="2">
        <f>IF('Army Multi Appn'!$J$7&lt;&gt;3,AZ19*'Army Multi Appn'!$K$6+AZ22*(1-'Army Multi Appn'!$K$6),IF('Army Multi Appn'!$J$7=3,((AZ19*'Army Multi Appn'!$K$6)+((AZ22*'Army Multi Appn'!$N$8)*(1-'Army Multi Appn'!$K$6)))/'Army Multi Appn'!$AM$10))</f>
        <v>1.4650840620477312</v>
      </c>
      <c r="BA35" s="2">
        <f>IF('Army Multi Appn'!$J$7&lt;&gt;3,BA19*'Army Multi Appn'!$K$6+BA22*(1-'Army Multi Appn'!$K$6),IF('Army Multi Appn'!$J$7=3,((BA19*'Army Multi Appn'!$K$6)+((BA22*'Army Multi Appn'!$N$8)*(1-'Army Multi Appn'!$K$6)))/'Army Multi Appn'!$AM$10))</f>
        <v>1.5027150581657918</v>
      </c>
      <c r="BB35" s="2">
        <f>IF('Army Multi Appn'!$J$7&lt;&gt;3,BB19*'Army Multi Appn'!$K$6+BB22*(1-'Army Multi Appn'!$K$6),IF('Army Multi Appn'!$J$7=3,((BB19*'Army Multi Appn'!$K$6)+((BB22*'Army Multi Appn'!$N$8)*(1-'Army Multi Appn'!$K$6)))/'Army Multi Appn'!$AM$10))</f>
        <v>1.5413152363930183</v>
      </c>
      <c r="BC35" s="2">
        <f>IF('Army Multi Appn'!$J$7&lt;&gt;3,BC19*'Army Multi Appn'!$K$6+BC22*(1-'Army Multi Appn'!$K$6),IF('Army Multi Appn'!$J$7=3,((BC19*'Army Multi Appn'!$K$6)+((BC22*'Army Multi Appn'!$N$8)*(1-'Army Multi Appn'!$K$6)))/'Army Multi Appn'!$AM$10))</f>
        <v>1.5809096109884508</v>
      </c>
      <c r="BD35" s="2">
        <f>IF('Army Multi Appn'!$J$7&lt;&gt;3,BD19*'Army Multi Appn'!$K$6+BD22*(1-'Army Multi Appn'!$K$6),IF('Army Multi Appn'!$J$7=3,((BD19*'Army Multi Appn'!$K$6)+((BD22*'Army Multi Appn'!$N$8)*(1-'Army Multi Appn'!$K$6)))/'Army Multi Appn'!$AM$10))</f>
        <v>1.6215238428923493</v>
      </c>
      <c r="BE35" s="2">
        <f>IF('Army Multi Appn'!$J$7&lt;&gt;3,BE19*'Army Multi Appn'!$K$6+BE22*(1-'Army Multi Appn'!$K$6),IF('Army Multi Appn'!$J$7=3,((BE19*'Army Multi Appn'!$K$6)+((BE22*'Army Multi Appn'!$N$8)*(1-'Army Multi Appn'!$K$6)))/'Army Multi Appn'!$AM$10))</f>
        <v>1.6631842564661126</v>
      </c>
      <c r="BF35" s="2">
        <f>IF('Army Multi Appn'!$J$7&lt;&gt;3,BF19*'Army Multi Appn'!$K$6+BF22*(1-'Army Multi Appn'!$K$6),IF('Army Multi Appn'!$J$7=3,((BF19*'Army Multi Appn'!$K$6)+((BF22*'Army Multi Appn'!$N$8)*(1-'Army Multi Appn'!$K$6)))/'Army Multi Appn'!$AM$10))</f>
        <v>1.7059178566659654</v>
      </c>
      <c r="BG35" s="2">
        <f>IF('Army Multi Appn'!$J$7&lt;&gt;3,BG19*'Army Multi Appn'!$K$6+BG22*(1-'Army Multi Appn'!$K$6),IF('Army Multi Appn'!$J$7=3,((BG19*'Army Multi Appn'!$K$6)+((BG22*'Army Multi Appn'!$N$8)*(1-'Army Multi Appn'!$K$6)))/'Army Multi Appn'!$AM$10))</f>
        <v>1.7497523466616487</v>
      </c>
      <c r="BH35" s="2">
        <f>IF('Army Multi Appn'!$J$7&lt;&gt;3,BH19*'Army Multi Appn'!$K$6+BH22*(1-'Army Multi Appn'!$K$6),IF('Army Multi Appn'!$J$7=3,((BH19*'Army Multi Appn'!$K$6)+((BH22*'Army Multi Appn'!$N$8)*(1-'Army Multi Appn'!$K$6)))/'Army Multi Appn'!$AM$10))</f>
        <v>1.7947161459116674</v>
      </c>
      <c r="BI35" s="2">
        <f>IF('Army Multi Appn'!$J$7&lt;&gt;3,BI19*'Army Multi Appn'!$K$6+BI22*(1-'Army Multi Appn'!$K$6),IF('Army Multi Appn'!$J$7=3,((BI19*'Army Multi Appn'!$K$6)+((BI22*'Army Multi Appn'!$N$8)*(1-'Army Multi Appn'!$K$6)))/'Army Multi Appn'!$AM$10))</f>
        <v>1.8408384087069232</v>
      </c>
      <c r="BJ35" s="2">
        <f>IF('Army Multi Appn'!$J$7&lt;&gt;3,BJ19*'Army Multi Appn'!$K$6+BJ22*(1-'Army Multi Appn'!$K$6),IF('Army Multi Appn'!$J$7=3,((BJ19*'Army Multi Appn'!$K$6)+((BJ22*'Army Multi Appn'!$N$8)*(1-'Army Multi Appn'!$K$6)))/'Army Multi Appn'!$AM$10))</f>
        <v>1.888149043194886</v>
      </c>
      <c r="BK35" s="2">
        <f>IF('Army Multi Appn'!$J$7&lt;&gt;3,BK19*'Army Multi Appn'!$K$6+BK22*(1-'Army Multi Appn'!$K$6),IF('Army Multi Appn'!$J$7=3,((BK19*'Army Multi Appn'!$K$6)+((BK22*'Army Multi Appn'!$N$8)*(1-'Army Multi Appn'!$K$6)))/'Army Multi Appn'!$AM$10))</f>
        <v>1.9366787308967681</v>
      </c>
      <c r="BL35" s="2">
        <f>IF('Army Multi Appn'!$J$7&lt;&gt;3,BL19*'Army Multi Appn'!$K$6+BL22*(1-'Army Multi Appn'!$K$6),IF('Army Multi Appn'!$J$7=3,((BL19*'Army Multi Appn'!$K$6)+((BL22*'Army Multi Appn'!$N$8)*(1-'Army Multi Appn'!$K$6)))/'Army Multi Appn'!$AM$10))</f>
        <v>1.9864589467304752</v>
      </c>
      <c r="BM35" s="2">
        <f>IF('Army Multi Appn'!$J$7&lt;&gt;3,BM19*'Army Multi Appn'!$K$6+BM22*(1-'Army Multi Appn'!$K$6),IF('Army Multi Appn'!$J$7=3,((BM19*'Army Multi Appn'!$K$6)+((BM22*'Army Multi Appn'!$N$8)*(1-'Army Multi Appn'!$K$6)))/'Army Multi Appn'!$AM$10))</f>
        <v>2.0375219795524662</v>
      </c>
      <c r="BN35" s="2">
        <f>IF('Army Multi Appn'!$J$7&lt;&gt;3,BN19*'Army Multi Appn'!$K$6+BN22*(1-'Army Multi Appn'!$K$6),IF('Army Multi Appn'!$J$7=3,((BN19*'Army Multi Appn'!$K$6)+((BN22*'Army Multi Appn'!$N$8)*(1-'Army Multi Appn'!$K$6)))/'Army Multi Appn'!$AM$10))</f>
        <v>2.0899009532319694</v>
      </c>
      <c r="BO35" s="2">
        <f>IF('Army Multi Appn'!$J$7&lt;&gt;3,BO19*'Army Multi Appn'!$K$6+BO22*(1-'Army Multi Appn'!$K$6),IF('Army Multi Appn'!$J$7=3,((BO19*'Army Multi Appn'!$K$6)+((BO22*'Army Multi Appn'!$N$8)*(1-'Army Multi Appn'!$K$6)))/'Army Multi Appn'!$AM$10))</f>
        <v>2.1436298482713623</v>
      </c>
      <c r="BP35" s="2">
        <f>IF('Army Multi Appn'!$J$7&lt;&gt;3,BP19*'Army Multi Appn'!$K$6+BP22*(1-'Army Multi Appn'!$K$6),IF('Army Multi Appn'!$J$7=3,((BP19*'Army Multi Appn'!$K$6)+((BP22*'Army Multi Appn'!$N$8)*(1-'Army Multi Appn'!$K$6)))/'Army Multi Appn'!$AM$10))</f>
        <v>2.1987435239868862</v>
      </c>
      <c r="BQ35" s="2">
        <f>IF('Army Multi Appn'!$J$7&lt;&gt;3,BQ19*'Army Multi Appn'!$K$6+BQ22*(1-'Army Multi Appn'!$K$6),IF('Army Multi Appn'!$J$7=3,((BQ19*'Army Multi Appn'!$K$6)+((BQ22*'Army Multi Appn'!$N$8)*(1-'Army Multi Appn'!$K$6)))/'Army Multi Appn'!$AM$10))</f>
        <v>2.2552777412642238</v>
      </c>
      <c r="BR35" s="2">
        <f>IF('Army Multi Appn'!$J$7&lt;&gt;3,BR19*'Army Multi Appn'!$K$6+BR22*(1-'Army Multi Appn'!$K$6),IF('Army Multi Appn'!$J$7=3,((BR19*'Army Multi Appn'!$K$6)+((BR22*'Army Multi Appn'!$N$8)*(1-'Army Multi Appn'!$K$6)))/'Army Multi Appn'!$AM$10))</f>
        <v>2.3132691859038457</v>
      </c>
      <c r="BS35" s="2">
        <f>IF('Army Multi Appn'!$J$7&lt;&gt;3,BS19*'Army Multi Appn'!$K$6+BS22*(1-'Army Multi Appn'!$K$6),IF('Army Multi Appn'!$J$7=3,((BS19*'Army Multi Appn'!$K$6)+((BS22*'Army Multi Appn'!$N$8)*(1-'Army Multi Appn'!$K$6)))/'Army Multi Appn'!$AM$10))</f>
        <v>2.3727554925714327</v>
      </c>
      <c r="BT35" s="2">
        <f>IF('Army Multi Appn'!$J$7&lt;&gt;3,BT19*'Army Multi Appn'!$K$6+BT22*(1-'Army Multi Appn'!$K$6),IF('Army Multi Appn'!$J$7=3,((BT19*'Army Multi Appn'!$K$6)+((BT22*'Army Multi Appn'!$N$8)*(1-'Army Multi Appn'!$K$6)))/'Army Multi Appn'!$AM$10))</f>
        <v>2.4337752693690584</v>
      </c>
      <c r="BU35" s="2">
        <f>IF('Army Multi Appn'!$J$7&lt;&gt;3,BU19*'Army Multi Appn'!$K$6+BU22*(1-'Army Multi Appn'!$K$6),IF('Army Multi Appn'!$J$7=3,((BU19*'Army Multi Appn'!$K$6)+((BU22*'Army Multi Appn'!$N$8)*(1-'Army Multi Appn'!$K$6)))/'Army Multi Appn'!$AM$10))</f>
        <v>2.4963681230432382</v>
      </c>
      <c r="BV35" s="2">
        <f>IF('Army Multi Appn'!$J$7&lt;&gt;3,BV19*'Army Multi Appn'!$K$6+BV22*(1-'Army Multi Appn'!$K$6),IF('Army Multi Appn'!$J$7=3,((BV19*'Army Multi Appn'!$K$6)+((BV22*'Army Multi Appn'!$N$8)*(1-'Army Multi Appn'!$K$6)))/'Army Multi Appn'!$AM$10))</f>
        <v>2.5605746848463582</v>
      </c>
      <c r="BW35" s="2">
        <f>IF('Army Multi Appn'!$J$7&lt;&gt;3,BW19*'Army Multi Appn'!$K$6+BW22*(1-'Army Multi Appn'!$K$6),IF('Army Multi Appn'!$J$7=3,((BW19*'Army Multi Appn'!$K$6)+((BW22*'Army Multi Appn'!$N$8)*(1-'Army Multi Appn'!$K$6)))/'Army Multi Appn'!$AM$10))</f>
        <v>2.6264366370684393</v>
      </c>
      <c r="BX35" s="2">
        <f>IF('Army Multi Appn'!$J$7&lt;&gt;3,BX19*'Army Multi Appn'!$K$6+BX22*(1-'Army Multi Appn'!$K$6),IF('Army Multi Appn'!$J$7=3,((BX19*'Army Multi Appn'!$K$6)+((BX22*'Army Multi Appn'!$N$8)*(1-'Army Multi Appn'!$K$6)))/'Army Multi Appn'!$AM$10))</f>
        <v>2.6939967402566154</v>
      </c>
      <c r="BY35" s="2">
        <f>IF('Army Multi Appn'!$J$7&lt;&gt;3,BY19*'Army Multi Appn'!$K$6+BY22*(1-'Army Multi Appn'!$K$6),IF('Army Multi Appn'!$J$7=3,((BY19*'Army Multi Appn'!$K$6)+((BY22*'Army Multi Appn'!$N$8)*(1-'Army Multi Appn'!$K$6)))/'Army Multi Appn'!$AM$10))</f>
        <v>2.7632988611401728</v>
      </c>
      <c r="BZ35" s="2">
        <f>IF('Army Multi Appn'!$J$7&lt;&gt;3,BZ19*'Army Multi Appn'!$K$6+BZ22*(1-'Army Multi Appn'!$K$6),IF('Army Multi Appn'!$J$7=3,((BZ19*'Army Multi Appn'!$K$6)+((BZ22*'Army Multi Appn'!$N$8)*(1-'Army Multi Appn'!$K$6)))/'Army Multi Appn'!$AM$10))</f>
        <v>2.8343880012794402</v>
      </c>
      <c r="CA35" s="2">
        <f>IF('Army Multi Appn'!$J$7&lt;&gt;3,CA19*'Army Multi Appn'!$K$6+CA22*(1-'Army Multi Appn'!$K$6),IF('Army Multi Appn'!$J$7=3,((CA19*'Army Multi Appn'!$K$6)+((CA22*'Army Multi Appn'!$N$8)*(1-'Army Multi Appn'!$K$6)))/'Army Multi Appn'!$AM$10))</f>
        <v>2.907310326457321</v>
      </c>
      <c r="CB35" s="2">
        <f>IF('Army Multi Appn'!$J$7&lt;&gt;3,CB19*'Army Multi Appn'!$K$6+CB22*(1-'Army Multi Appn'!$K$6),IF('Army Multi Appn'!$J$7=3,((CB19*'Army Multi Appn'!$K$6)+((CB22*'Army Multi Appn'!$N$8)*(1-'Army Multi Appn'!$K$6)))/'Army Multi Appn'!$AM$10))</f>
        <v>2.982113196832719</v>
      </c>
    </row>
    <row r="37" spans="2:80">
      <c r="AQ37" s="705"/>
      <c r="AR37" s="705"/>
      <c r="AS37" s="706"/>
      <c r="AT37" s="706"/>
      <c r="AU37" s="706"/>
      <c r="AV37" s="706"/>
      <c r="AW37" s="706"/>
      <c r="AX37" s="706"/>
      <c r="AY37" s="706"/>
      <c r="AZ37" s="706"/>
      <c r="BA37" s="706"/>
      <c r="BB37" s="706"/>
      <c r="BC37" s="706"/>
      <c r="BD37" s="706"/>
      <c r="BE37" s="706"/>
      <c r="BF37" s="706"/>
      <c r="BG37" s="706"/>
      <c r="BH37" s="706"/>
      <c r="BI37" s="706"/>
      <c r="BJ37" s="706"/>
      <c r="BK37" s="706"/>
      <c r="BL37" s="706"/>
      <c r="BM37" s="706"/>
      <c r="BN37" s="706"/>
      <c r="BO37" s="706"/>
      <c r="BP37" s="706"/>
      <c r="BQ37" s="706"/>
      <c r="BR37" s="706"/>
      <c r="BS37" s="706"/>
      <c r="BT37" s="706"/>
      <c r="BU37" s="706"/>
      <c r="BV37" s="706"/>
      <c r="BW37" s="706"/>
      <c r="BX37" s="706"/>
      <c r="BY37" s="706"/>
      <c r="BZ37" s="706"/>
      <c r="CA37" s="706"/>
      <c r="CB37" s="706"/>
    </row>
    <row r="38" spans="2:80">
      <c r="D38" s="38"/>
      <c r="E38" s="38"/>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700"/>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row>
    <row r="39" spans="2:80">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702"/>
      <c r="AR39" s="702"/>
      <c r="AS39" s="702"/>
      <c r="AT39" s="702"/>
      <c r="AU39" s="702"/>
      <c r="AV39" s="702"/>
      <c r="AW39" s="702"/>
      <c r="AX39" s="702"/>
      <c r="AY39" s="702"/>
      <c r="AZ39" s="702"/>
      <c r="BA39" s="702"/>
      <c r="BB39" s="702"/>
      <c r="BC39" s="702"/>
      <c r="BD39" s="702"/>
      <c r="BE39" s="702"/>
      <c r="BF39" s="702"/>
      <c r="BG39" s="702"/>
      <c r="BH39" s="702"/>
      <c r="BI39" s="702"/>
      <c r="BJ39" s="702"/>
      <c r="BK39" s="702"/>
      <c r="BL39" s="702"/>
      <c r="BM39" s="702"/>
      <c r="BN39" s="702"/>
      <c r="BO39" s="702"/>
      <c r="BP39" s="702"/>
      <c r="BQ39" s="702"/>
      <c r="BR39" s="702"/>
      <c r="BS39" s="702"/>
      <c r="BT39" s="702"/>
      <c r="BU39" s="702"/>
      <c r="BV39" s="702"/>
      <c r="BW39" s="702"/>
      <c r="BX39" s="702"/>
      <c r="BY39" s="702"/>
      <c r="BZ39" s="702"/>
      <c r="CA39" s="702"/>
      <c r="CB39" s="702"/>
    </row>
    <row r="40" spans="2:80">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c r="CA40" s="38"/>
      <c r="CB40" s="38"/>
    </row>
    <row r="41" spans="2:80">
      <c r="D41" s="704"/>
      <c r="E41" s="687"/>
      <c r="F41" s="687"/>
      <c r="G41" s="687"/>
      <c r="H41" s="687"/>
      <c r="I41" s="687"/>
      <c r="J41" s="687"/>
      <c r="K41" s="687"/>
      <c r="L41" s="687"/>
      <c r="M41" s="687"/>
      <c r="N41" s="687"/>
      <c r="O41" s="687"/>
      <c r="P41" s="687"/>
      <c r="Q41" s="687"/>
      <c r="R41" s="687"/>
      <c r="S41" s="687"/>
      <c r="T41" s="687"/>
      <c r="U41" s="687"/>
      <c r="V41" s="687"/>
      <c r="W41" s="687"/>
      <c r="X41" s="687"/>
      <c r="Y41" s="687"/>
      <c r="Z41" s="687"/>
      <c r="AA41" s="687"/>
      <c r="AB41" s="687"/>
      <c r="AC41" s="687"/>
      <c r="AD41" s="687"/>
      <c r="AE41" s="687"/>
      <c r="AF41" s="687"/>
      <c r="AG41" s="687"/>
      <c r="AH41" s="687"/>
      <c r="AI41" s="687"/>
      <c r="AJ41" s="687"/>
      <c r="AK41" s="687"/>
      <c r="AL41" s="687"/>
      <c r="AM41" s="687"/>
      <c r="AN41" s="687"/>
      <c r="AO41" s="687"/>
      <c r="AP41" s="687"/>
      <c r="AQ41" s="687"/>
      <c r="AR41" s="687"/>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row>
    <row r="42" spans="2:80">
      <c r="D42" s="38"/>
      <c r="E42" s="702"/>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703"/>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row>
    <row r="43" spans="2:80">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row>
    <row r="50" spans="2:80">
      <c r="B50" s="125" t="s">
        <v>711</v>
      </c>
      <c r="C50" s="650" t="s">
        <v>290</v>
      </c>
      <c r="D50" s="650" t="s">
        <v>712</v>
      </c>
      <c r="E50" s="650">
        <v>1985</v>
      </c>
      <c r="F50" s="650">
        <v>1986</v>
      </c>
      <c r="G50" s="650">
        <v>1987</v>
      </c>
      <c r="H50" s="650">
        <v>1988</v>
      </c>
      <c r="I50" s="650">
        <v>1989</v>
      </c>
      <c r="J50" s="650">
        <v>1990</v>
      </c>
      <c r="K50" s="650">
        <v>1991</v>
      </c>
      <c r="L50" s="650">
        <v>1992</v>
      </c>
      <c r="M50" s="650">
        <v>1993</v>
      </c>
      <c r="N50" s="650">
        <v>1994</v>
      </c>
      <c r="O50" s="650">
        <v>1995</v>
      </c>
      <c r="P50" s="650">
        <v>1996</v>
      </c>
      <c r="Q50" s="650">
        <v>1997</v>
      </c>
      <c r="R50" s="650">
        <v>1998</v>
      </c>
      <c r="S50" s="650">
        <v>1999</v>
      </c>
      <c r="T50" s="650">
        <v>2000</v>
      </c>
      <c r="U50" s="650">
        <v>2001</v>
      </c>
      <c r="V50" s="650">
        <v>2002</v>
      </c>
      <c r="W50" s="650">
        <v>2003</v>
      </c>
      <c r="X50" s="650">
        <v>2004</v>
      </c>
      <c r="Y50" s="650">
        <v>2005</v>
      </c>
      <c r="Z50" s="650">
        <v>2006</v>
      </c>
      <c r="AA50" s="650">
        <v>2007</v>
      </c>
      <c r="AB50" s="650">
        <v>2008</v>
      </c>
      <c r="AC50" s="650">
        <v>2009</v>
      </c>
      <c r="AD50" s="650">
        <v>2010</v>
      </c>
      <c r="AE50" s="650">
        <v>2011</v>
      </c>
      <c r="AF50" s="650">
        <v>2012</v>
      </c>
      <c r="AG50" s="650">
        <v>2013</v>
      </c>
      <c r="AH50" s="650">
        <v>2014</v>
      </c>
      <c r="AI50" s="650">
        <v>2015</v>
      </c>
      <c r="AJ50" s="650">
        <v>2016</v>
      </c>
      <c r="AK50" s="650">
        <v>2017</v>
      </c>
      <c r="AL50" s="650">
        <v>2018</v>
      </c>
      <c r="AM50" s="650">
        <v>2019</v>
      </c>
      <c r="AN50" s="650">
        <v>2020</v>
      </c>
      <c r="AO50" s="650">
        <v>2021</v>
      </c>
      <c r="AP50" s="650">
        <v>2022</v>
      </c>
      <c r="AQ50" s="650">
        <v>2023</v>
      </c>
      <c r="AR50" s="650">
        <v>2024</v>
      </c>
      <c r="AS50" s="651">
        <v>2025</v>
      </c>
      <c r="AT50" s="651">
        <v>2026</v>
      </c>
      <c r="AU50" s="651">
        <v>2027</v>
      </c>
      <c r="AV50" s="651">
        <v>2028</v>
      </c>
      <c r="AW50" s="651">
        <v>2029</v>
      </c>
      <c r="AX50" s="651">
        <v>2030</v>
      </c>
      <c r="AY50" s="651">
        <v>2031</v>
      </c>
      <c r="AZ50" s="651">
        <v>2032</v>
      </c>
      <c r="BA50" s="651">
        <v>2033</v>
      </c>
      <c r="BB50" s="651">
        <v>2034</v>
      </c>
      <c r="BC50" s="651">
        <v>2035</v>
      </c>
      <c r="BD50" s="651">
        <v>2036</v>
      </c>
      <c r="BE50" s="651">
        <v>2037</v>
      </c>
      <c r="BF50" s="651">
        <v>2038</v>
      </c>
      <c r="BG50" s="651">
        <v>2039</v>
      </c>
      <c r="BH50" s="651">
        <v>2040</v>
      </c>
      <c r="BI50" s="651">
        <v>2041</v>
      </c>
      <c r="BJ50" s="651">
        <v>2042</v>
      </c>
      <c r="BK50" s="651">
        <v>2043</v>
      </c>
      <c r="BL50" s="651">
        <v>2044</v>
      </c>
      <c r="BM50" s="651">
        <v>2045</v>
      </c>
      <c r="BN50" s="651">
        <v>2046</v>
      </c>
      <c r="BO50" s="651">
        <v>2047</v>
      </c>
      <c r="BP50" s="651">
        <v>2048</v>
      </c>
      <c r="BQ50" s="651">
        <v>2049</v>
      </c>
      <c r="BR50" s="651">
        <v>2050</v>
      </c>
      <c r="BS50" s="651">
        <v>2051</v>
      </c>
      <c r="BT50" s="651">
        <v>2052</v>
      </c>
      <c r="BU50" s="651">
        <v>2053</v>
      </c>
      <c r="BV50" s="651">
        <v>2054</v>
      </c>
      <c r="BW50" s="651">
        <v>2055</v>
      </c>
      <c r="BX50" s="651">
        <v>2056</v>
      </c>
      <c r="BY50" s="651">
        <v>2057</v>
      </c>
      <c r="BZ50" s="651">
        <v>2058</v>
      </c>
      <c r="CA50" s="651">
        <v>2059</v>
      </c>
      <c r="CB50" s="651">
        <v>2060</v>
      </c>
    </row>
    <row r="51" spans="2:80">
      <c r="C51" s="675"/>
      <c r="D51" s="650"/>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row>
    <row r="52" spans="2:80">
      <c r="C52" s="675"/>
      <c r="D52" s="650"/>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row>
    <row r="53" spans="2:80">
      <c r="C53" s="675"/>
      <c r="D53" s="650"/>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row>
    <row r="54" spans="2:80">
      <c r="C54" s="675"/>
      <c r="D54" s="650"/>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row>
    <row r="55" spans="2:80">
      <c r="C55" s="675"/>
      <c r="D55" s="650"/>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row>
    <row r="56" spans="2:80">
      <c r="C56" s="675"/>
      <c r="D56" s="650"/>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row>
    <row r="57" spans="2:80">
      <c r="C57" s="675"/>
      <c r="D57" s="650"/>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row>
    <row r="58" spans="2:80">
      <c r="C58" s="675"/>
      <c r="D58" s="650"/>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row>
    <row r="59" spans="2:80">
      <c r="C59" s="675"/>
      <c r="D59" s="650"/>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row>
    <row r="60" spans="2:80">
      <c r="C60" s="675"/>
      <c r="D60" s="650"/>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row>
    <row r="61" spans="2:80">
      <c r="C61" s="675"/>
      <c r="D61" s="650"/>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row>
    <row r="62" spans="2:80">
      <c r="C62" s="675"/>
      <c r="D62" s="650"/>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row>
    <row r="63" spans="2:80">
      <c r="C63" s="675"/>
      <c r="D63" s="650"/>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row>
    <row r="64" spans="2:80">
      <c r="C64" s="675"/>
      <c r="D64" s="650"/>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row>
    <row r="65" spans="1:80">
      <c r="C65" s="675"/>
      <c r="D65" s="650"/>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row>
    <row r="66" spans="1:80">
      <c r="C66" s="675"/>
      <c r="D66" s="650"/>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row>
    <row r="67" spans="1:80">
      <c r="C67" s="675"/>
      <c r="D67" s="650"/>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row>
    <row r="68" spans="1:80">
      <c r="C68" s="675"/>
      <c r="D68" s="650"/>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row>
    <row r="69" spans="1:80">
      <c r="C69" s="675"/>
      <c r="D69" s="650"/>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row>
    <row r="70" spans="1:80">
      <c r="C70" s="675"/>
      <c r="D70" s="650"/>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row>
    <row r="71" spans="1:80">
      <c r="C71" s="675"/>
      <c r="D71" s="650"/>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row>
    <row r="72" spans="1:80">
      <c r="A72" s="11"/>
      <c r="C72" s="675"/>
      <c r="D72" s="650"/>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row>
    <row r="73" spans="1:80">
      <c r="A73" s="135"/>
      <c r="C73" s="675"/>
      <c r="D73" s="650"/>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row>
    <row r="74" spans="1:80">
      <c r="A74" s="135"/>
      <c r="C74" s="675"/>
      <c r="D74" s="650"/>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row>
    <row r="75" spans="1:80" ht="13.5" customHeight="1">
      <c r="A75" s="134"/>
      <c r="C75" s="675"/>
      <c r="D75" s="650"/>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row>
    <row r="76" spans="1:80">
      <c r="A76" s="135"/>
      <c r="C76" s="675"/>
      <c r="D76" s="650"/>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row>
    <row r="77" spans="1:80">
      <c r="A77" s="134"/>
      <c r="B77" s="153"/>
      <c r="C77" s="153"/>
      <c r="D77" s="11"/>
      <c r="E77" s="11"/>
      <c r="F77" s="11"/>
      <c r="G77" s="11"/>
      <c r="H77" s="11"/>
    </row>
    <row r="78" spans="1:80">
      <c r="A78" s="135"/>
      <c r="B78" s="153"/>
      <c r="C78" s="153"/>
      <c r="D78" s="11"/>
      <c r="E78" s="11"/>
      <c r="F78" s="11"/>
      <c r="G78" s="11"/>
      <c r="H78" s="11"/>
    </row>
    <row r="79" spans="1:80">
      <c r="A79" s="134"/>
      <c r="B79" s="137"/>
      <c r="C79" s="137"/>
      <c r="D79" s="11"/>
      <c r="E79" s="11"/>
      <c r="F79" s="11"/>
      <c r="G79" s="11"/>
      <c r="H79" s="11"/>
    </row>
    <row r="80" spans="1:80">
      <c r="A80" s="135"/>
      <c r="B80" s="676"/>
      <c r="C80" s="676"/>
      <c r="D80" s="11"/>
      <c r="E80" s="11"/>
      <c r="F80" s="11"/>
      <c r="G80" s="11"/>
      <c r="H80" s="11"/>
    </row>
    <row r="81" spans="1:8">
      <c r="A81" s="135"/>
      <c r="B81" s="676"/>
      <c r="C81" s="676"/>
      <c r="D81" s="11"/>
      <c r="E81" s="11"/>
      <c r="F81" s="11"/>
      <c r="G81" s="11"/>
      <c r="H81" s="11"/>
    </row>
    <row r="82" spans="1:8">
      <c r="A82" s="135"/>
      <c r="B82" s="676"/>
      <c r="C82" s="676"/>
      <c r="D82" s="264"/>
      <c r="E82" s="11"/>
      <c r="F82" s="11"/>
      <c r="G82" s="11"/>
      <c r="H82" s="11"/>
    </row>
    <row r="83" spans="1:8">
      <c r="A83" s="134"/>
      <c r="B83" s="676"/>
      <c r="C83" s="676"/>
      <c r="D83" s="11"/>
      <c r="E83" s="11"/>
      <c r="F83" s="11"/>
      <c r="G83" s="11"/>
      <c r="H83" s="11"/>
    </row>
    <row r="84" spans="1:8">
      <c r="A84" s="135"/>
      <c r="B84" s="676"/>
      <c r="C84" s="676"/>
      <c r="D84" s="11"/>
      <c r="E84" s="11"/>
      <c r="F84" s="11"/>
      <c r="G84" s="11"/>
      <c r="H84" s="11"/>
    </row>
    <row r="85" spans="1:8">
      <c r="A85" s="134"/>
      <c r="B85" s="676"/>
      <c r="C85" s="676"/>
      <c r="D85" s="264"/>
      <c r="E85" s="11"/>
      <c r="F85" s="11"/>
      <c r="G85" s="11"/>
      <c r="H85" s="11"/>
    </row>
    <row r="86" spans="1:8">
      <c r="A86" s="135"/>
      <c r="B86" s="676"/>
      <c r="C86" s="676"/>
      <c r="D86" s="11"/>
      <c r="E86" s="11"/>
      <c r="F86" s="11"/>
      <c r="G86" s="11"/>
      <c r="H86" s="11"/>
    </row>
    <row r="87" spans="1:8">
      <c r="A87" s="134"/>
      <c r="B87" s="676"/>
      <c r="C87" s="676"/>
      <c r="D87" s="11"/>
      <c r="E87" s="11"/>
      <c r="F87" s="11"/>
      <c r="G87" s="11"/>
      <c r="H87" s="11"/>
    </row>
    <row r="88" spans="1:8">
      <c r="A88" s="134"/>
      <c r="B88" s="676"/>
      <c r="C88" s="676"/>
      <c r="D88" s="11"/>
      <c r="E88" s="11"/>
      <c r="F88" s="11"/>
      <c r="G88" s="11"/>
      <c r="H88" s="11"/>
    </row>
    <row r="89" spans="1:8">
      <c r="A89" s="135"/>
      <c r="B89" s="676"/>
      <c r="C89" s="676"/>
      <c r="D89" s="11"/>
      <c r="E89" s="11"/>
      <c r="F89" s="11"/>
      <c r="G89" s="11"/>
      <c r="H89" s="11"/>
    </row>
    <row r="90" spans="1:8">
      <c r="A90" s="135"/>
      <c r="B90" s="676"/>
      <c r="C90" s="676"/>
      <c r="D90" s="11"/>
      <c r="E90" s="11"/>
      <c r="F90" s="11"/>
      <c r="G90" s="11"/>
      <c r="H90" s="11"/>
    </row>
    <row r="91" spans="1:8">
      <c r="A91" s="135"/>
      <c r="B91" s="676"/>
      <c r="C91" s="676"/>
      <c r="D91" s="11"/>
      <c r="E91" s="11"/>
      <c r="F91" s="11"/>
      <c r="G91" s="11"/>
      <c r="H91" s="11"/>
    </row>
    <row r="92" spans="1:8">
      <c r="A92" s="135"/>
      <c r="B92" s="676"/>
      <c r="C92" s="676"/>
      <c r="D92" s="264"/>
      <c r="E92" s="11"/>
      <c r="F92" s="11"/>
      <c r="G92" s="11"/>
      <c r="H92" s="11"/>
    </row>
    <row r="93" spans="1:8">
      <c r="A93" s="134"/>
      <c r="B93" s="676"/>
      <c r="C93" s="676"/>
      <c r="D93" s="11"/>
      <c r="E93" s="11"/>
      <c r="F93" s="11"/>
      <c r="G93" s="11"/>
      <c r="H93" s="11"/>
    </row>
    <row r="94" spans="1:8">
      <c r="A94" s="134"/>
      <c r="B94" s="676"/>
      <c r="C94" s="676"/>
      <c r="D94" s="11"/>
      <c r="E94" s="11"/>
      <c r="F94" s="11"/>
      <c r="G94" s="11"/>
      <c r="H94" s="11"/>
    </row>
    <row r="95" spans="1:8">
      <c r="A95" s="135"/>
      <c r="B95" s="676"/>
      <c r="C95" s="676"/>
      <c r="D95" s="11"/>
      <c r="E95" s="11"/>
      <c r="F95" s="11"/>
      <c r="G95" s="11"/>
      <c r="H95" s="11"/>
    </row>
    <row r="96" spans="1:8">
      <c r="A96" s="134"/>
      <c r="B96" s="676"/>
      <c r="C96" s="676"/>
      <c r="D96" s="11"/>
      <c r="E96" s="11"/>
      <c r="F96" s="11"/>
      <c r="G96" s="11"/>
      <c r="H96" s="11"/>
    </row>
    <row r="97" spans="1:8">
      <c r="A97" s="134"/>
      <c r="B97" s="676"/>
      <c r="C97" s="676"/>
      <c r="D97" s="11"/>
      <c r="E97" s="11"/>
      <c r="F97" s="11"/>
      <c r="G97" s="11"/>
      <c r="H97" s="11"/>
    </row>
    <row r="98" spans="1:8">
      <c r="A98" s="135"/>
      <c r="B98" s="676"/>
      <c r="C98" s="676"/>
      <c r="D98" s="11"/>
      <c r="E98" s="11"/>
      <c r="F98" s="11"/>
      <c r="G98" s="11"/>
      <c r="H98" s="11"/>
    </row>
  </sheetData>
  <conditionalFormatting sqref="E41:AR41">
    <cfRule type="cellIs" dxfId="0" priority="1" stopIfTrue="1" operator="equal">
      <formula>1</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42</vt:i4>
      </vt:variant>
    </vt:vector>
  </HeadingPairs>
  <TitlesOfParts>
    <vt:vector size="64" baseType="lpstr">
      <vt:lpstr>Main</vt:lpstr>
      <vt:lpstr>Query</vt:lpstr>
      <vt:lpstr>Inflation Table</vt:lpstr>
      <vt:lpstr>Examples_notes</vt:lpstr>
      <vt:lpstr>Multi Appn</vt:lpstr>
      <vt:lpstr>Multi_T</vt:lpstr>
      <vt:lpstr>Army Multi Appn</vt:lpstr>
      <vt:lpstr>Army_Multi_T</vt:lpstr>
      <vt:lpstr>SAR Calc</vt:lpstr>
      <vt:lpstr>SAR </vt:lpstr>
      <vt:lpstr>Army Notes</vt:lpstr>
      <vt:lpstr>Titles</vt:lpstr>
      <vt:lpstr>Glossary</vt:lpstr>
      <vt:lpstr>Instructions</vt:lpstr>
      <vt:lpstr>Inflation_Escalation</vt:lpstr>
      <vt:lpstr>1970=1 Infl Index</vt:lpstr>
      <vt:lpstr>Inflation</vt:lpstr>
      <vt:lpstr>CombOutFac(COF)</vt:lpstr>
      <vt:lpstr>Composite</vt:lpstr>
      <vt:lpstr>Excel07 Enable Macro</vt:lpstr>
      <vt:lpstr>Work_Multi_T</vt:lpstr>
      <vt:lpstr>Work_Army_Multi_T</vt:lpstr>
      <vt:lpstr>comboutfac</vt:lpstr>
      <vt:lpstr>Query!Criteria</vt:lpstr>
      <vt:lpstr>Titles!Criteria</vt:lpstr>
      <vt:lpstr>Work_Army_Multi_T!Criteria</vt:lpstr>
      <vt:lpstr>Work_Multi_T!Criteria</vt:lpstr>
      <vt:lpstr>Escalation_Indicies</vt:lpstr>
      <vt:lpstr>Query!Extract</vt:lpstr>
      <vt:lpstr>Titles!Extract</vt:lpstr>
      <vt:lpstr>Work_Army_Multi_T!Extract</vt:lpstr>
      <vt:lpstr>Work_Multi_T!Extract</vt:lpstr>
      <vt:lpstr>index1970</vt:lpstr>
      <vt:lpstr>marange2</vt:lpstr>
      <vt:lpstr>'Army Multi Appn'!Print_Area</vt:lpstr>
      <vt:lpstr>Composite!Print_Area</vt:lpstr>
      <vt:lpstr>Glossary!Print_Area</vt:lpstr>
      <vt:lpstr>'Inflation Table'!Print_Area</vt:lpstr>
      <vt:lpstr>Instructions!Print_Area</vt:lpstr>
      <vt:lpstr>Main!Print_Area</vt:lpstr>
      <vt:lpstr>'Multi Appn'!Print_Area</vt:lpstr>
      <vt:lpstr>Query!Print_Area</vt:lpstr>
      <vt:lpstr>'SAR '!Print_Area</vt:lpstr>
      <vt:lpstr>Titles!Print_Area</vt:lpstr>
      <vt:lpstr>'1970=1 Infl Index'!Print_Titles</vt:lpstr>
      <vt:lpstr>'CombOutFac(COF)'!Print_Titles</vt:lpstr>
      <vt:lpstr>Composite!Print_Titles</vt:lpstr>
      <vt:lpstr>Inflation!Print_Titles</vt:lpstr>
      <vt:lpstr>'Inflation Table'!Print_Titles</vt:lpstr>
      <vt:lpstr>Instructions!Print_Titles</vt:lpstr>
      <vt:lpstr>'Multi Appn'!Print_Titles</vt:lpstr>
      <vt:lpstr>'SAR Calc'!Print_Titles</vt:lpstr>
      <vt:lpstr>printq</vt:lpstr>
      <vt:lpstr>quicklookprt</vt:lpstr>
      <vt:lpstr>rawindx</vt:lpstr>
      <vt:lpstr>rawindx2</vt:lpstr>
      <vt:lpstr>rawindx3</vt:lpstr>
      <vt:lpstr>rawindx4</vt:lpstr>
      <vt:lpstr>rawindx5</vt:lpstr>
      <vt:lpstr>shorttitle</vt:lpstr>
      <vt:lpstr>titlesA1</vt:lpstr>
      <vt:lpstr>titlesdelete</vt:lpstr>
      <vt:lpstr>TmultdelArmy</vt:lpstr>
      <vt:lpstr>Tmultidelete</vt:lpstr>
    </vt:vector>
  </TitlesOfParts>
  <Company>DNHN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HiramaR</dc:creator>
  <cp:lastModifiedBy>Tannery, Thomas CIV OASN(FM&amp;C), NCCA</cp:lastModifiedBy>
  <cp:lastPrinted>2019-01-23T14:25:35Z</cp:lastPrinted>
  <dcterms:created xsi:type="dcterms:W3CDTF">2002-04-09T18:15:15Z</dcterms:created>
  <dcterms:modified xsi:type="dcterms:W3CDTF">2019-04-10T15:52:59Z</dcterms:modified>
</cp:coreProperties>
</file>