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durue\Downloads\"/>
    </mc:Choice>
  </mc:AlternateContent>
  <xr:revisionPtr revIDLastSave="0" documentId="13_ncr:1_{0DD4B990-ED40-44EF-B67B-458C78D82C93}" xr6:coauthVersionLast="47" xr6:coauthVersionMax="47" xr10:uidLastSave="{00000000-0000-0000-0000-000000000000}"/>
  <bookViews>
    <workbookView xWindow="-110" yWindow="-110" windowWidth="19420" windowHeight="10300" firstSheet="3" activeTab="7" xr2:uid="{00000000-000D-0000-FFFF-FFFF00000000}"/>
  </bookViews>
  <sheets>
    <sheet name="DATASET" sheetId="2" r:id="rId1"/>
    <sheet name="STATISTICS" sheetId="3" r:id="rId2"/>
    <sheet name="WORKPAGE" sheetId="4" r:id="rId3"/>
    <sheet name="DEFAULTS" sheetId="11" r:id="rId4"/>
    <sheet name="KPI" sheetId="6" r:id="rId5"/>
    <sheet name="KPI2" sheetId="12" r:id="rId6"/>
    <sheet name="DASHBOARD" sheetId="13" r:id="rId7"/>
    <sheet name="REPORT" sheetId="17" r:id="rId8"/>
    <sheet name="Q&amp;A" sheetId="1" r:id="rId9"/>
  </sheets>
  <definedNames>
    <definedName name="Slicer_Credit_Range1">#N/A</definedName>
    <definedName name="Slicer_Loan_Grade">#N/A</definedName>
    <definedName name="Slicer_Loan_Term_Months">#N/A</definedName>
  </definedNames>
  <calcPr calcId="191029"/>
  <pivotCaches>
    <pivotCache cacheId="13" r:id="rId10"/>
    <pivotCache cacheId="1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3" l="1"/>
  <c r="M1" i="3"/>
  <c r="J2" i="11" l="1" a="1"/>
  <c r="J2" i="11" s="1"/>
  <c r="J3" i="11" a="1"/>
  <c r="J3" i="11"/>
  <c r="J4" i="11" a="1"/>
  <c r="J4" i="11" s="1"/>
  <c r="J5" i="11" a="1"/>
  <c r="J5" i="11" s="1"/>
  <c r="J6" i="11" a="1"/>
  <c r="J6" i="11" s="1"/>
  <c r="J7" i="11" a="1"/>
  <c r="J7" i="11"/>
  <c r="J8" i="11" a="1"/>
  <c r="J8" i="11" s="1"/>
  <c r="J9" i="11" a="1"/>
  <c r="J9" i="11" s="1"/>
  <c r="J10" i="11" a="1"/>
  <c r="J10" i="11" s="1"/>
  <c r="J11" i="11" a="1"/>
  <c r="J11" i="11"/>
  <c r="J12" i="11" a="1"/>
  <c r="J12" i="11" s="1"/>
  <c r="J13" i="11" a="1"/>
  <c r="J13" i="11" s="1"/>
  <c r="J14" i="11" a="1"/>
  <c r="J14" i="11" s="1"/>
  <c r="J15" i="11" a="1"/>
  <c r="J15" i="11"/>
  <c r="J16" i="11" a="1"/>
  <c r="J16" i="11" s="1"/>
  <c r="J17" i="11" a="1"/>
  <c r="J17" i="11" s="1"/>
  <c r="J18" i="11" a="1"/>
  <c r="J18" i="11" s="1"/>
  <c r="J19" i="11" a="1"/>
  <c r="J19" i="11" s="1"/>
  <c r="J20" i="11" a="1"/>
  <c r="J20" i="11" s="1"/>
  <c r="J21" i="11" a="1"/>
  <c r="J21" i="11" s="1"/>
  <c r="J22" i="11" a="1"/>
  <c r="J22" i="11" s="1"/>
  <c r="J23" i="11" a="1"/>
  <c r="J23" i="11" s="1"/>
  <c r="J24" i="11" a="1"/>
  <c r="J24" i="11" s="1"/>
  <c r="J25" i="11" a="1"/>
  <c r="J25" i="11" s="1"/>
  <c r="J26" i="11" a="1"/>
  <c r="J26" i="11" s="1"/>
  <c r="J27" i="11" a="1"/>
  <c r="J27" i="11" s="1"/>
  <c r="J28" i="11" a="1"/>
  <c r="J28" i="11" s="1"/>
  <c r="J29" i="11" a="1"/>
  <c r="J29" i="11" s="1"/>
  <c r="J30" i="11" a="1"/>
  <c r="J30" i="11" s="1"/>
  <c r="J31" i="11" a="1"/>
  <c r="J31" i="11" s="1"/>
  <c r="J32" i="11" a="1"/>
  <c r="J32" i="11" s="1"/>
  <c r="J33" i="11" a="1"/>
  <c r="J33" i="11" s="1"/>
  <c r="J34" i="11" a="1"/>
  <c r="J34" i="11" s="1"/>
  <c r="J35" i="11" a="1"/>
  <c r="J35" i="11" s="1"/>
  <c r="J36" i="11" a="1"/>
  <c r="J36" i="11" s="1"/>
  <c r="J37" i="11" a="1"/>
  <c r="J37" i="11" s="1"/>
  <c r="J38" i="11" a="1"/>
  <c r="J38" i="11" s="1"/>
  <c r="J39" i="11" a="1"/>
  <c r="J39" i="11" s="1"/>
  <c r="J40" i="11" a="1"/>
  <c r="J40" i="11" s="1"/>
  <c r="J41" i="11" a="1"/>
  <c r="J41" i="11" s="1"/>
  <c r="J42" i="11" a="1"/>
  <c r="J42" i="11" s="1"/>
  <c r="J43" i="11" a="1"/>
  <c r="J43" i="11" s="1"/>
  <c r="J44" i="11" a="1"/>
  <c r="J44" i="11" s="1"/>
  <c r="J45" i="11" a="1"/>
  <c r="J45" i="11" s="1"/>
  <c r="J46" i="11" a="1"/>
  <c r="J46" i="11" s="1"/>
  <c r="J47" i="11" a="1"/>
  <c r="J47" i="11" s="1"/>
  <c r="J48" i="11" a="1"/>
  <c r="J48" i="11" s="1"/>
  <c r="J2" i="4" a="1"/>
  <c r="J2" i="4" s="1"/>
  <c r="G3" i="4" a="1"/>
  <c r="G3" i="4" s="1"/>
  <c r="G2" i="4" a="1"/>
  <c r="G2"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90" i="4" a="1"/>
  <c r="G90" i="4" s="1"/>
  <c r="G91" i="4" a="1"/>
  <c r="G91" i="4" s="1"/>
  <c r="G92" i="4" a="1"/>
  <c r="G92" i="4" s="1"/>
  <c r="G93" i="4" a="1"/>
  <c r="G93" i="4" s="1"/>
  <c r="G94" i="4" a="1"/>
  <c r="G94" i="4" s="1"/>
  <c r="G95" i="4" a="1"/>
  <c r="G95" i="4" s="1"/>
  <c r="G96" i="4" a="1"/>
  <c r="G96" i="4" s="1"/>
  <c r="G97" i="4" a="1"/>
  <c r="G97" i="4" s="1"/>
  <c r="G98" i="4" a="1"/>
  <c r="G98" i="4" s="1"/>
  <c r="G99" i="4" a="1"/>
  <c r="G99" i="4" s="1"/>
  <c r="G100" i="4" a="1"/>
  <c r="G100" i="4" s="1"/>
  <c r="G101" i="4" a="1"/>
  <c r="G101" i="4" s="1"/>
  <c r="G102" i="4" a="1"/>
  <c r="G102" i="4" s="1"/>
  <c r="G103" i="4" a="1"/>
  <c r="G103" i="4" s="1"/>
  <c r="G104" i="4" a="1"/>
  <c r="G104" i="4" s="1"/>
  <c r="G105" i="4" a="1"/>
  <c r="G105" i="4" s="1"/>
  <c r="G106" i="4" a="1"/>
  <c r="G106" i="4" s="1"/>
  <c r="G107" i="4" a="1"/>
  <c r="G107" i="4" s="1"/>
  <c r="G108" i="4" a="1"/>
  <c r="G108" i="4" s="1"/>
  <c r="G109" i="4" a="1"/>
  <c r="G109" i="4" s="1"/>
  <c r="G110" i="4" a="1"/>
  <c r="G110" i="4" s="1"/>
  <c r="G111" i="4" a="1"/>
  <c r="G111" i="4" s="1"/>
  <c r="G112" i="4" a="1"/>
  <c r="G112" i="4" s="1"/>
  <c r="G113" i="4" a="1"/>
  <c r="G113" i="4" s="1"/>
  <c r="G114" i="4" a="1"/>
  <c r="G114" i="4" s="1"/>
  <c r="G115" i="4" a="1"/>
  <c r="G115" i="4" s="1"/>
  <c r="G116" i="4" a="1"/>
  <c r="G116" i="4" s="1"/>
  <c r="G117" i="4" a="1"/>
  <c r="G117" i="4" s="1"/>
  <c r="G118" i="4" a="1"/>
  <c r="G118" i="4" s="1"/>
  <c r="G119" i="4" a="1"/>
  <c r="G119" i="4" s="1"/>
  <c r="G120" i="4" a="1"/>
  <c r="G120" i="4" s="1"/>
  <c r="G121" i="4" a="1"/>
  <c r="G121" i="4" s="1"/>
  <c r="G122" i="4" a="1"/>
  <c r="G122" i="4" s="1"/>
  <c r="G123" i="4" a="1"/>
  <c r="G123" i="4" s="1"/>
  <c r="G124" i="4" a="1"/>
  <c r="G124" i="4" s="1"/>
  <c r="G125" i="4" a="1"/>
  <c r="G125" i="4" s="1"/>
  <c r="G126" i="4" a="1"/>
  <c r="G126" i="4" s="1"/>
  <c r="G127" i="4" a="1"/>
  <c r="G127" i="4" s="1"/>
  <c r="G128" i="4" a="1"/>
  <c r="G128" i="4" s="1"/>
  <c r="G129" i="4" a="1"/>
  <c r="G129" i="4" s="1"/>
  <c r="G130" i="4" a="1"/>
  <c r="G130" i="4" s="1"/>
  <c r="G131" i="4" a="1"/>
  <c r="G131" i="4" s="1"/>
  <c r="G132" i="4" a="1"/>
  <c r="G132" i="4" s="1"/>
  <c r="G133" i="4" a="1"/>
  <c r="G133" i="4" s="1"/>
  <c r="G134" i="4" a="1"/>
  <c r="G134" i="4" s="1"/>
  <c r="G135" i="4" a="1"/>
  <c r="G135" i="4" s="1"/>
  <c r="G136" i="4" a="1"/>
  <c r="G136" i="4" s="1"/>
  <c r="G137" i="4" a="1"/>
  <c r="G137" i="4" s="1"/>
  <c r="G138" i="4" a="1"/>
  <c r="G138" i="4" s="1"/>
  <c r="G139" i="4" a="1"/>
  <c r="G139" i="4" s="1"/>
  <c r="G140" i="4" a="1"/>
  <c r="G140" i="4" s="1"/>
  <c r="G141" i="4" a="1"/>
  <c r="G141" i="4" s="1"/>
  <c r="G142" i="4" a="1"/>
  <c r="G142" i="4" s="1"/>
  <c r="G143" i="4" a="1"/>
  <c r="G143" i="4" s="1"/>
  <c r="G144" i="4" a="1"/>
  <c r="G144" i="4" s="1"/>
  <c r="G145" i="4" a="1"/>
  <c r="G145" i="4" s="1"/>
  <c r="G146" i="4" a="1"/>
  <c r="G146" i="4" s="1"/>
  <c r="G147" i="4" a="1"/>
  <c r="G147" i="4" s="1"/>
  <c r="G148" i="4" a="1"/>
  <c r="G148" i="4" s="1"/>
  <c r="G149" i="4" a="1"/>
  <c r="G149" i="4" s="1"/>
  <c r="G150" i="4" a="1"/>
  <c r="G150" i="4" s="1"/>
  <c r="G151" i="4" a="1"/>
  <c r="G151" i="4" s="1"/>
  <c r="G152" i="4" a="1"/>
  <c r="G152" i="4" s="1"/>
  <c r="G153" i="4" a="1"/>
  <c r="G153" i="4" s="1"/>
  <c r="G154" i="4" a="1"/>
  <c r="G154" i="4" s="1"/>
  <c r="G155" i="4" a="1"/>
  <c r="G155" i="4" s="1"/>
  <c r="G156" i="4" a="1"/>
  <c r="G156" i="4" s="1"/>
  <c r="G157" i="4" a="1"/>
  <c r="G157" i="4" s="1"/>
  <c r="G158" i="4" a="1"/>
  <c r="G158" i="4" s="1"/>
  <c r="G159" i="4" a="1"/>
  <c r="G159" i="4" s="1"/>
  <c r="G160" i="4" a="1"/>
  <c r="G160" i="4" s="1"/>
  <c r="G161" i="4" a="1"/>
  <c r="G161" i="4" s="1"/>
  <c r="G162" i="4" a="1"/>
  <c r="G162" i="4" s="1"/>
  <c r="G163" i="4" a="1"/>
  <c r="G163" i="4" s="1"/>
  <c r="G164" i="4" a="1"/>
  <c r="G164" i="4" s="1"/>
  <c r="G165" i="4" a="1"/>
  <c r="G165" i="4" s="1"/>
  <c r="G166" i="4" a="1"/>
  <c r="G166" i="4" s="1"/>
  <c r="G167" i="4" a="1"/>
  <c r="G167" i="4" s="1"/>
  <c r="G168" i="4" a="1"/>
  <c r="G168" i="4" s="1"/>
  <c r="G169" i="4" a="1"/>
  <c r="G169" i="4" s="1"/>
  <c r="G170" i="4" a="1"/>
  <c r="G170" i="4" s="1"/>
  <c r="G171" i="4" a="1"/>
  <c r="G171" i="4" s="1"/>
  <c r="G172" i="4" a="1"/>
  <c r="G172" i="4" s="1"/>
  <c r="G173" i="4" a="1"/>
  <c r="G173" i="4" s="1"/>
  <c r="G174" i="4" a="1"/>
  <c r="G174" i="4" s="1"/>
  <c r="G175" i="4" a="1"/>
  <c r="G175" i="4" s="1"/>
  <c r="G176" i="4" a="1"/>
  <c r="G176" i="4" s="1"/>
  <c r="G177" i="4" a="1"/>
  <c r="G177" i="4" s="1"/>
  <c r="G178" i="4" a="1"/>
  <c r="G178" i="4" s="1"/>
  <c r="G179" i="4" a="1"/>
  <c r="G179" i="4" s="1"/>
  <c r="G180" i="4" a="1"/>
  <c r="G180" i="4" s="1"/>
  <c r="G181" i="4" a="1"/>
  <c r="G181" i="4" s="1"/>
  <c r="G182" i="4" a="1"/>
  <c r="G182" i="4" s="1"/>
  <c r="G183" i="4" a="1"/>
  <c r="G183" i="4" s="1"/>
  <c r="G184" i="4" a="1"/>
  <c r="G184" i="4" s="1"/>
  <c r="G185" i="4" a="1"/>
  <c r="G185" i="4" s="1"/>
  <c r="G186" i="4" a="1"/>
  <c r="G186" i="4" s="1"/>
  <c r="G187" i="4" a="1"/>
  <c r="G187" i="4" s="1"/>
  <c r="G188" i="4" a="1"/>
  <c r="G188" i="4" s="1"/>
  <c r="G189" i="4" a="1"/>
  <c r="G189" i="4" s="1"/>
  <c r="G190" i="4" a="1"/>
  <c r="G190" i="4" s="1"/>
  <c r="G191" i="4" a="1"/>
  <c r="G191" i="4" s="1"/>
  <c r="G192" i="4" a="1"/>
  <c r="G192" i="4" s="1"/>
  <c r="G193" i="4" a="1"/>
  <c r="G193" i="4" s="1"/>
  <c r="G194" i="4" a="1"/>
  <c r="G194" i="4" s="1"/>
  <c r="G195" i="4" a="1"/>
  <c r="G195" i="4" s="1"/>
  <c r="G196" i="4" a="1"/>
  <c r="G196" i="4" s="1"/>
  <c r="G197" i="4" a="1"/>
  <c r="G197" i="4" s="1"/>
  <c r="G198" i="4" a="1"/>
  <c r="G198" i="4" s="1"/>
  <c r="G199" i="4" a="1"/>
  <c r="G199" i="4" s="1"/>
  <c r="G200" i="4" a="1"/>
  <c r="G200" i="4" s="1"/>
  <c r="G201" i="4" a="1"/>
  <c r="G201" i="4" s="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s="1"/>
  <c r="J21" i="4" a="1"/>
  <c r="J21"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56" i="4" a="1"/>
  <c r="J56" i="4" s="1"/>
  <c r="J57" i="4" a="1"/>
  <c r="J57" i="4" s="1"/>
  <c r="J58" i="4" a="1"/>
  <c r="J58" i="4" s="1"/>
  <c r="J59" i="4" a="1"/>
  <c r="J59" i="4" s="1"/>
  <c r="J60" i="4" a="1"/>
  <c r="J60" i="4" s="1"/>
  <c r="J61" i="4" a="1"/>
  <c r="J61" i="4" s="1"/>
  <c r="J62" i="4" a="1"/>
  <c r="J62" i="4" s="1"/>
  <c r="J63" i="4" a="1"/>
  <c r="J63" i="4" s="1"/>
  <c r="J64" i="4" a="1"/>
  <c r="J64" i="4" s="1"/>
  <c r="J65" i="4" a="1"/>
  <c r="J65" i="4" s="1"/>
  <c r="J66" i="4" a="1"/>
  <c r="J66" i="4" s="1"/>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90" i="4" a="1"/>
  <c r="J90" i="4" s="1"/>
  <c r="J91" i="4" a="1"/>
  <c r="J91" i="4" s="1"/>
  <c r="J92" i="4" a="1"/>
  <c r="J92" i="4" s="1"/>
  <c r="J93" i="4" a="1"/>
  <c r="J93" i="4" s="1"/>
  <c r="J94" i="4" a="1"/>
  <c r="J94" i="4" s="1"/>
  <c r="J95" i="4" a="1"/>
  <c r="J95" i="4" s="1"/>
  <c r="J96" i="4" a="1"/>
  <c r="J96" i="4" s="1"/>
  <c r="J97" i="4" a="1"/>
  <c r="J97" i="4" s="1"/>
  <c r="J98" i="4" a="1"/>
  <c r="J98" i="4" s="1"/>
  <c r="J99" i="4" a="1"/>
  <c r="J99" i="4" s="1"/>
  <c r="J100" i="4" a="1"/>
  <c r="J100" i="4" s="1"/>
  <c r="J101" i="4" a="1"/>
  <c r="J101" i="4" s="1"/>
  <c r="J102" i="4" a="1"/>
  <c r="J102" i="4" s="1"/>
  <c r="J103" i="4" a="1"/>
  <c r="J103" i="4" s="1"/>
  <c r="J104" i="4" a="1"/>
  <c r="J104" i="4" s="1"/>
  <c r="J105" i="4" a="1"/>
  <c r="J105" i="4" s="1"/>
  <c r="J106" i="4" a="1"/>
  <c r="J106" i="4" s="1"/>
  <c r="J107" i="4" a="1"/>
  <c r="J107" i="4" s="1"/>
  <c r="J108" i="4" a="1"/>
  <c r="J108" i="4" s="1"/>
  <c r="J109" i="4" a="1"/>
  <c r="J109" i="4" s="1"/>
  <c r="J110" i="4" a="1"/>
  <c r="J110" i="4" s="1"/>
  <c r="J111" i="4" a="1"/>
  <c r="J111" i="4" s="1"/>
  <c r="J112" i="4" a="1"/>
  <c r="J112" i="4" s="1"/>
  <c r="J113" i="4" a="1"/>
  <c r="J113" i="4" s="1"/>
  <c r="J114" i="4" a="1"/>
  <c r="J114" i="4" s="1"/>
  <c r="J115" i="4" a="1"/>
  <c r="J115" i="4" s="1"/>
  <c r="J116" i="4" a="1"/>
  <c r="J116" i="4" s="1"/>
  <c r="J117" i="4" a="1"/>
  <c r="J117" i="4" s="1"/>
  <c r="J118" i="4" a="1"/>
  <c r="J118" i="4" s="1"/>
  <c r="J119" i="4" a="1"/>
  <c r="J119" i="4" s="1"/>
  <c r="J120" i="4" a="1"/>
  <c r="J120" i="4" s="1"/>
  <c r="J121" i="4" a="1"/>
  <c r="J121" i="4" s="1"/>
  <c r="J122" i="4" a="1"/>
  <c r="J122" i="4" s="1"/>
  <c r="J123" i="4" a="1"/>
  <c r="J123" i="4" s="1"/>
  <c r="J124" i="4" a="1"/>
  <c r="J124" i="4" s="1"/>
  <c r="J125" i="4" a="1"/>
  <c r="J125" i="4" s="1"/>
  <c r="J126" i="4" a="1"/>
  <c r="J126" i="4" s="1"/>
  <c r="J127" i="4" a="1"/>
  <c r="J127" i="4" s="1"/>
  <c r="J128" i="4" a="1"/>
  <c r="J128" i="4" s="1"/>
  <c r="J129" i="4" a="1"/>
  <c r="J129" i="4" s="1"/>
  <c r="J130" i="4" a="1"/>
  <c r="J130" i="4" s="1"/>
  <c r="J131" i="4" a="1"/>
  <c r="J131" i="4" s="1"/>
  <c r="J132" i="4" a="1"/>
  <c r="J132" i="4" s="1"/>
  <c r="J133" i="4" a="1"/>
  <c r="J133" i="4" s="1"/>
  <c r="J134" i="4" a="1"/>
  <c r="J134" i="4" s="1"/>
  <c r="J135" i="4" a="1"/>
  <c r="J135" i="4" s="1"/>
  <c r="J136" i="4" a="1"/>
  <c r="J136" i="4" s="1"/>
  <c r="J137" i="4" a="1"/>
  <c r="J137" i="4" s="1"/>
  <c r="J138" i="4" a="1"/>
  <c r="J138" i="4" s="1"/>
  <c r="J139" i="4" a="1"/>
  <c r="J139" i="4" s="1"/>
  <c r="J140" i="4" a="1"/>
  <c r="J140" i="4" s="1"/>
  <c r="J141" i="4" a="1"/>
  <c r="J141" i="4" s="1"/>
  <c r="J142" i="4" a="1"/>
  <c r="J142" i="4" s="1"/>
  <c r="J143" i="4" a="1"/>
  <c r="J143" i="4" s="1"/>
  <c r="J144" i="4" a="1"/>
  <c r="J144" i="4" s="1"/>
  <c r="J145" i="4" a="1"/>
  <c r="J145" i="4" s="1"/>
  <c r="J146" i="4" a="1"/>
  <c r="J146" i="4" s="1"/>
  <c r="J147" i="4" a="1"/>
  <c r="J147" i="4" s="1"/>
  <c r="J148" i="4" a="1"/>
  <c r="J148" i="4" s="1"/>
  <c r="J149" i="4" a="1"/>
  <c r="J149" i="4" s="1"/>
  <c r="J150" i="4" a="1"/>
  <c r="J150" i="4" s="1"/>
  <c r="J151" i="4" a="1"/>
  <c r="J151" i="4" s="1"/>
  <c r="J152" i="4" a="1"/>
  <c r="J152" i="4" s="1"/>
  <c r="J153" i="4" a="1"/>
  <c r="J153" i="4" s="1"/>
  <c r="J154" i="4" a="1"/>
  <c r="J154" i="4" s="1"/>
  <c r="J155" i="4" a="1"/>
  <c r="J155" i="4" s="1"/>
  <c r="J156" i="4" a="1"/>
  <c r="J156" i="4" s="1"/>
  <c r="J157" i="4" a="1"/>
  <c r="J157" i="4" s="1"/>
  <c r="J158" i="4" a="1"/>
  <c r="J158" i="4" s="1"/>
  <c r="J159" i="4" a="1"/>
  <c r="J159" i="4" s="1"/>
  <c r="J160" i="4" a="1"/>
  <c r="J160" i="4" s="1"/>
  <c r="J161" i="4" a="1"/>
  <c r="J161" i="4" s="1"/>
  <c r="J162" i="4" a="1"/>
  <c r="J162" i="4" s="1"/>
  <c r="J163" i="4" a="1"/>
  <c r="J163" i="4" s="1"/>
  <c r="J164" i="4" a="1"/>
  <c r="J164" i="4" s="1"/>
  <c r="J165" i="4" a="1"/>
  <c r="J165" i="4" s="1"/>
  <c r="J166" i="4" a="1"/>
  <c r="J166" i="4" s="1"/>
  <c r="J167" i="4" a="1"/>
  <c r="J167" i="4" s="1"/>
  <c r="J168" i="4" a="1"/>
  <c r="J168" i="4" s="1"/>
  <c r="J169" i="4" a="1"/>
  <c r="J169" i="4" s="1"/>
  <c r="J170" i="4" a="1"/>
  <c r="J170" i="4" s="1"/>
  <c r="J171" i="4" a="1"/>
  <c r="J171" i="4" s="1"/>
  <c r="J172" i="4" a="1"/>
  <c r="J172" i="4" s="1"/>
  <c r="J173" i="4" a="1"/>
  <c r="J173" i="4" s="1"/>
  <c r="J174" i="4" a="1"/>
  <c r="J174" i="4" s="1"/>
  <c r="J175" i="4" a="1"/>
  <c r="J175" i="4" s="1"/>
  <c r="J176" i="4" a="1"/>
  <c r="J176" i="4" s="1"/>
  <c r="J177" i="4" a="1"/>
  <c r="J177" i="4" s="1"/>
  <c r="J178" i="4" a="1"/>
  <c r="J178" i="4" s="1"/>
  <c r="J179" i="4" a="1"/>
  <c r="J179" i="4" s="1"/>
  <c r="J180" i="4" a="1"/>
  <c r="J180" i="4" s="1"/>
  <c r="J181" i="4" a="1"/>
  <c r="J181" i="4" s="1"/>
  <c r="J182" i="4" a="1"/>
  <c r="J182" i="4" s="1"/>
  <c r="J183" i="4" a="1"/>
  <c r="J183" i="4" s="1"/>
  <c r="J184" i="4" a="1"/>
  <c r="J184" i="4" s="1"/>
  <c r="J185" i="4" a="1"/>
  <c r="J185" i="4" s="1"/>
  <c r="J186" i="4" a="1"/>
  <c r="J186" i="4" s="1"/>
  <c r="J187" i="4" a="1"/>
  <c r="J187" i="4" s="1"/>
  <c r="J188" i="4" a="1"/>
  <c r="J188" i="4" s="1"/>
  <c r="J189" i="4" a="1"/>
  <c r="J189" i="4" s="1"/>
  <c r="J190" i="4" a="1"/>
  <c r="J190" i="4" s="1"/>
  <c r="J191" i="4" a="1"/>
  <c r="J191" i="4" s="1"/>
  <c r="J192" i="4" a="1"/>
  <c r="J192" i="4" s="1"/>
  <c r="J193" i="4" a="1"/>
  <c r="J193" i="4" s="1"/>
  <c r="J194" i="4" a="1"/>
  <c r="J194" i="4" s="1"/>
  <c r="J195" i="4" a="1"/>
  <c r="J195" i="4" s="1"/>
  <c r="J196" i="4" a="1"/>
  <c r="J196" i="4" s="1"/>
  <c r="J197" i="4" a="1"/>
  <c r="J197" i="4" s="1"/>
  <c r="J198" i="4" a="1"/>
  <c r="J198" i="4" s="1"/>
  <c r="J199" i="4" a="1"/>
  <c r="J199" i="4" s="1"/>
  <c r="J200" i="4" a="1"/>
  <c r="J200" i="4" s="1"/>
  <c r="J201" i="4" a="1"/>
  <c r="J201" i="4" s="1"/>
  <c r="E2" i="4" a="1"/>
  <c r="E2" i="4" s="1"/>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90" i="4" a="1"/>
  <c r="E90" i="4" s="1"/>
  <c r="E91" i="4" a="1"/>
  <c r="E91" i="4" s="1"/>
  <c r="E92" i="4" a="1"/>
  <c r="E92" i="4" s="1"/>
  <c r="E93" i="4" a="1"/>
  <c r="E93" i="4" s="1"/>
  <c r="E94" i="4" a="1"/>
  <c r="E94" i="4" s="1"/>
  <c r="E95" i="4" a="1"/>
  <c r="E95" i="4" s="1"/>
  <c r="E96" i="4" a="1"/>
  <c r="E96" i="4" s="1"/>
  <c r="E97" i="4" a="1"/>
  <c r="E97" i="4" s="1"/>
  <c r="E98" i="4" a="1"/>
  <c r="E98" i="4" s="1"/>
  <c r="E99" i="4" a="1"/>
  <c r="E99" i="4" s="1"/>
  <c r="E100" i="4" a="1"/>
  <c r="E100" i="4" s="1"/>
  <c r="E101" i="4" a="1"/>
  <c r="E101" i="4" s="1"/>
  <c r="E102" i="4" a="1"/>
  <c r="E102" i="4" s="1"/>
  <c r="E103" i="4" a="1"/>
  <c r="E103" i="4" s="1"/>
  <c r="E104" i="4" a="1"/>
  <c r="E104" i="4" s="1"/>
  <c r="E105" i="4" a="1"/>
  <c r="E105" i="4" s="1"/>
  <c r="E106" i="4" a="1"/>
  <c r="E106" i="4" s="1"/>
  <c r="E107" i="4" a="1"/>
  <c r="E107" i="4" s="1"/>
  <c r="E108" i="4" a="1"/>
  <c r="E108" i="4" s="1"/>
  <c r="E109" i="4" a="1"/>
  <c r="E109" i="4" s="1"/>
  <c r="E110" i="4" a="1"/>
  <c r="E110" i="4" s="1"/>
  <c r="E111" i="4" a="1"/>
  <c r="E111" i="4" s="1"/>
  <c r="E112" i="4" a="1"/>
  <c r="E112" i="4" s="1"/>
  <c r="E113" i="4" a="1"/>
  <c r="E113" i="4" s="1"/>
  <c r="E114" i="4" a="1"/>
  <c r="E114" i="4" s="1"/>
  <c r="E115" i="4" a="1"/>
  <c r="E115" i="4" s="1"/>
  <c r="E116" i="4" a="1"/>
  <c r="E116" i="4" s="1"/>
  <c r="E117" i="4" a="1"/>
  <c r="E117" i="4" s="1"/>
  <c r="E118" i="4" a="1"/>
  <c r="E118" i="4" s="1"/>
  <c r="E119" i="4" a="1"/>
  <c r="E119" i="4" s="1"/>
  <c r="E120" i="4" a="1"/>
  <c r="E120" i="4" s="1"/>
  <c r="E121" i="4" a="1"/>
  <c r="E121" i="4" s="1"/>
  <c r="E122" i="4" a="1"/>
  <c r="E122" i="4" s="1"/>
  <c r="E123" i="4" a="1"/>
  <c r="E123" i="4" s="1"/>
  <c r="E124" i="4" a="1"/>
  <c r="E124" i="4" s="1"/>
  <c r="E125" i="4" a="1"/>
  <c r="E125" i="4" s="1"/>
  <c r="E126" i="4" a="1"/>
  <c r="E126" i="4" s="1"/>
  <c r="E127" i="4" a="1"/>
  <c r="E127" i="4" s="1"/>
  <c r="E128" i="4" a="1"/>
  <c r="E128" i="4" s="1"/>
  <c r="E129" i="4" a="1"/>
  <c r="E129" i="4" s="1"/>
  <c r="E130" i="4" a="1"/>
  <c r="E130" i="4" s="1"/>
  <c r="E131" i="4" a="1"/>
  <c r="E131" i="4" s="1"/>
  <c r="E132" i="4" a="1"/>
  <c r="E132" i="4" s="1"/>
  <c r="E133" i="4" a="1"/>
  <c r="E133" i="4" s="1"/>
  <c r="E134" i="4" a="1"/>
  <c r="E134" i="4" s="1"/>
  <c r="E135" i="4" a="1"/>
  <c r="E135" i="4" s="1"/>
  <c r="E136" i="4" a="1"/>
  <c r="E136" i="4" s="1"/>
  <c r="E137" i="4" a="1"/>
  <c r="E137" i="4" s="1"/>
  <c r="E138" i="4" a="1"/>
  <c r="E138" i="4" s="1"/>
  <c r="E139" i="4" a="1"/>
  <c r="E139" i="4" s="1"/>
  <c r="E140" i="4" a="1"/>
  <c r="E140" i="4" s="1"/>
  <c r="E141" i="4" a="1"/>
  <c r="E141" i="4" s="1"/>
  <c r="E142" i="4" a="1"/>
  <c r="E142" i="4" s="1"/>
  <c r="E143" i="4" a="1"/>
  <c r="E143" i="4" s="1"/>
  <c r="E144" i="4" a="1"/>
  <c r="E144" i="4" s="1"/>
  <c r="E145" i="4" a="1"/>
  <c r="E145" i="4" s="1"/>
  <c r="E146" i="4" a="1"/>
  <c r="E146" i="4" s="1"/>
  <c r="E147" i="4" a="1"/>
  <c r="E147" i="4" s="1"/>
  <c r="E148" i="4" a="1"/>
  <c r="E148" i="4" s="1"/>
  <c r="E149" i="4" a="1"/>
  <c r="E149" i="4" s="1"/>
  <c r="E150" i="4" a="1"/>
  <c r="E150" i="4" s="1"/>
  <c r="E151" i="4" a="1"/>
  <c r="E151" i="4" s="1"/>
  <c r="E152" i="4" a="1"/>
  <c r="E152" i="4" s="1"/>
  <c r="E153" i="4" a="1"/>
  <c r="E153" i="4" s="1"/>
  <c r="E154" i="4" a="1"/>
  <c r="E154" i="4" s="1"/>
  <c r="E155" i="4" a="1"/>
  <c r="E155" i="4" s="1"/>
  <c r="E156" i="4" a="1"/>
  <c r="E156" i="4" s="1"/>
  <c r="E157" i="4" a="1"/>
  <c r="E157" i="4" s="1"/>
  <c r="E158" i="4" a="1"/>
  <c r="E158" i="4" s="1"/>
  <c r="E159" i="4" a="1"/>
  <c r="E159" i="4" s="1"/>
  <c r="E160" i="4" a="1"/>
  <c r="E160" i="4" s="1"/>
  <c r="E161" i="4" a="1"/>
  <c r="E161" i="4" s="1"/>
  <c r="E162" i="4" a="1"/>
  <c r="E162" i="4" s="1"/>
  <c r="E163" i="4" a="1"/>
  <c r="E163" i="4" s="1"/>
  <c r="E164" i="4" a="1"/>
  <c r="E164" i="4" s="1"/>
  <c r="E165" i="4" a="1"/>
  <c r="E165" i="4" s="1"/>
  <c r="E166" i="4" a="1"/>
  <c r="E166" i="4" s="1"/>
  <c r="E167" i="4" a="1"/>
  <c r="E167" i="4" s="1"/>
  <c r="E168" i="4" a="1"/>
  <c r="E168" i="4" s="1"/>
  <c r="E169" i="4" a="1"/>
  <c r="E169" i="4" s="1"/>
  <c r="E170" i="4" a="1"/>
  <c r="E170" i="4" s="1"/>
  <c r="E171" i="4" a="1"/>
  <c r="E171" i="4" s="1"/>
  <c r="E172" i="4" a="1"/>
  <c r="E172" i="4" s="1"/>
  <c r="E173" i="4" a="1"/>
  <c r="E173" i="4" s="1"/>
  <c r="E174" i="4" a="1"/>
  <c r="E174" i="4" s="1"/>
  <c r="E175" i="4" a="1"/>
  <c r="E175" i="4" s="1"/>
  <c r="E176" i="4" a="1"/>
  <c r="E176" i="4" s="1"/>
  <c r="E177" i="4" a="1"/>
  <c r="E177" i="4" s="1"/>
  <c r="E178" i="4" a="1"/>
  <c r="E178" i="4" s="1"/>
  <c r="E179" i="4" a="1"/>
  <c r="E179" i="4" s="1"/>
  <c r="E180" i="4" a="1"/>
  <c r="E180" i="4" s="1"/>
  <c r="E181" i="4" a="1"/>
  <c r="E181" i="4" s="1"/>
  <c r="E182" i="4" a="1"/>
  <c r="E182" i="4" s="1"/>
  <c r="E183" i="4" a="1"/>
  <c r="E183" i="4" s="1"/>
  <c r="E184" i="4" a="1"/>
  <c r="E184" i="4" s="1"/>
  <c r="E185" i="4" a="1"/>
  <c r="E185" i="4" s="1"/>
  <c r="E186" i="4" a="1"/>
  <c r="E186" i="4" s="1"/>
  <c r="E187" i="4" a="1"/>
  <c r="E187" i="4" s="1"/>
  <c r="E188" i="4" a="1"/>
  <c r="E188" i="4" s="1"/>
  <c r="E189" i="4" a="1"/>
  <c r="E189" i="4" s="1"/>
  <c r="E190" i="4" a="1"/>
  <c r="E190" i="4" s="1"/>
  <c r="E191" i="4" a="1"/>
  <c r="E191" i="4" s="1"/>
  <c r="E192" i="4" a="1"/>
  <c r="E192" i="4" s="1"/>
  <c r="E193" i="4" a="1"/>
  <c r="E193" i="4" s="1"/>
  <c r="E194" i="4" a="1"/>
  <c r="E194" i="4" s="1"/>
  <c r="E195" i="4" a="1"/>
  <c r="E195" i="4" s="1"/>
  <c r="E196" i="4" a="1"/>
  <c r="E196" i="4" s="1"/>
  <c r="E197" i="4" a="1"/>
  <c r="E197" i="4" s="1"/>
  <c r="E198" i="4" a="1"/>
  <c r="E198" i="4" s="1"/>
  <c r="E199" i="4" a="1"/>
  <c r="E199" i="4" s="1"/>
  <c r="E200" i="4" a="1"/>
  <c r="E200" i="4" s="1"/>
  <c r="E201" i="4" a="1"/>
  <c r="E201" i="4" s="1"/>
  <c r="C2" i="4" a="1"/>
  <c r="C2" i="4" s="1"/>
  <c r="C3" i="4" a="1"/>
  <c r="C3" i="4" s="1"/>
  <c r="C4" i="4" a="1"/>
  <c r="C4" i="4" s="1"/>
  <c r="C5" i="4" a="1"/>
  <c r="C5" i="4" s="1"/>
  <c r="C6" i="4" a="1"/>
  <c r="C6"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42" i="4" a="1"/>
  <c r="C42" i="4" s="1"/>
  <c r="C43" i="4" a="1"/>
  <c r="C43" i="4" s="1"/>
  <c r="C44" i="4" a="1"/>
  <c r="C44" i="4" s="1"/>
  <c r="C45" i="4" a="1"/>
  <c r="C45" i="4" s="1"/>
  <c r="C46" i="4" a="1"/>
  <c r="C46" i="4" s="1"/>
  <c r="C47" i="4" a="1"/>
  <c r="C47" i="4" s="1"/>
  <c r="C48" i="4" a="1"/>
  <c r="C48" i="4" s="1"/>
  <c r="C49" i="4" a="1"/>
  <c r="C49" i="4" s="1"/>
  <c r="C50" i="4" a="1"/>
  <c r="C50" i="4" s="1"/>
  <c r="C51" i="4" a="1"/>
  <c r="C51" i="4" s="1"/>
  <c r="C52" i="4" a="1"/>
  <c r="C52" i="4" s="1"/>
  <c r="C53" i="4" a="1"/>
  <c r="C53" i="4" s="1"/>
  <c r="C54" i="4" a="1"/>
  <c r="C54" i="4" s="1"/>
  <c r="C55" i="4" a="1"/>
  <c r="C55" i="4" s="1"/>
  <c r="C56" i="4" a="1"/>
  <c r="C56" i="4" s="1"/>
  <c r="C57" i="4" a="1"/>
  <c r="C57" i="4" s="1"/>
  <c r="C58" i="4" a="1"/>
  <c r="C58" i="4" s="1"/>
  <c r="C59" i="4" a="1"/>
  <c r="C59" i="4" s="1"/>
  <c r="C60" i="4" a="1"/>
  <c r="C60" i="4" s="1"/>
  <c r="C61" i="4" a="1"/>
  <c r="C61" i="4" s="1"/>
  <c r="C62" i="4" a="1"/>
  <c r="C62" i="4" s="1"/>
  <c r="C63" i="4" a="1"/>
  <c r="C63" i="4" s="1"/>
  <c r="C64" i="4" a="1"/>
  <c r="C64" i="4" s="1"/>
  <c r="C65" i="4" a="1"/>
  <c r="C65" i="4" s="1"/>
  <c r="C66" i="4" a="1"/>
  <c r="C66" i="4" s="1"/>
  <c r="C67" i="4" a="1"/>
  <c r="C67" i="4" s="1"/>
  <c r="C68" i="4" a="1"/>
  <c r="C68" i="4" s="1"/>
  <c r="C69" i="4" a="1"/>
  <c r="C69" i="4" s="1"/>
  <c r="C70" i="4" a="1"/>
  <c r="C70" i="4" s="1"/>
  <c r="C71" i="4" a="1"/>
  <c r="C71" i="4" s="1"/>
  <c r="C72" i="4" a="1"/>
  <c r="C72" i="4" s="1"/>
  <c r="C73" i="4" a="1"/>
  <c r="C73" i="4" s="1"/>
  <c r="C74" i="4" a="1"/>
  <c r="C74" i="4" s="1"/>
  <c r="C75" i="4" a="1"/>
  <c r="C75" i="4" s="1"/>
  <c r="C76" i="4" a="1"/>
  <c r="C76" i="4" s="1"/>
  <c r="C77" i="4" a="1"/>
  <c r="C77" i="4" s="1"/>
  <c r="C78" i="4" a="1"/>
  <c r="C78" i="4" s="1"/>
  <c r="C79" i="4" a="1"/>
  <c r="C79" i="4" s="1"/>
  <c r="C80" i="4" a="1"/>
  <c r="C80" i="4" s="1"/>
  <c r="C81" i="4" a="1"/>
  <c r="C81" i="4" s="1"/>
  <c r="C82" i="4" a="1"/>
  <c r="C82" i="4" s="1"/>
  <c r="C83" i="4" a="1"/>
  <c r="C83" i="4" s="1"/>
  <c r="C84" i="4" a="1"/>
  <c r="C84" i="4" s="1"/>
  <c r="C85" i="4" a="1"/>
  <c r="C85" i="4" s="1"/>
  <c r="C86" i="4" a="1"/>
  <c r="C86" i="4" s="1"/>
  <c r="C87" i="4" a="1"/>
  <c r="C87" i="4" s="1"/>
  <c r="C88" i="4" a="1"/>
  <c r="C88" i="4" s="1"/>
  <c r="C89" i="4" a="1"/>
  <c r="C89" i="4" s="1"/>
  <c r="C90" i="4" a="1"/>
  <c r="C90" i="4" s="1"/>
  <c r="C91" i="4" a="1"/>
  <c r="C91" i="4" s="1"/>
  <c r="C92" i="4" a="1"/>
  <c r="C92" i="4" s="1"/>
  <c r="C93" i="4" a="1"/>
  <c r="C93" i="4" s="1"/>
  <c r="C94" i="4" a="1"/>
  <c r="C94" i="4" s="1"/>
  <c r="C95" i="4" a="1"/>
  <c r="C95" i="4" s="1"/>
  <c r="C96" i="4" a="1"/>
  <c r="C96" i="4" s="1"/>
  <c r="C97" i="4" a="1"/>
  <c r="C97" i="4" s="1"/>
  <c r="C98" i="4" a="1"/>
  <c r="C98" i="4" s="1"/>
  <c r="C99" i="4" a="1"/>
  <c r="C99" i="4" s="1"/>
  <c r="C100" i="4" a="1"/>
  <c r="C100" i="4" s="1"/>
  <c r="C101" i="4" a="1"/>
  <c r="C101" i="4" s="1"/>
  <c r="C102" i="4" a="1"/>
  <c r="C102" i="4" s="1"/>
  <c r="C103" i="4" a="1"/>
  <c r="C103" i="4" s="1"/>
  <c r="C104" i="4" a="1"/>
  <c r="C104" i="4" s="1"/>
  <c r="C105" i="4" a="1"/>
  <c r="C105" i="4" s="1"/>
  <c r="C106" i="4" a="1"/>
  <c r="C106" i="4" s="1"/>
  <c r="C107" i="4" a="1"/>
  <c r="C107" i="4" s="1"/>
  <c r="C108" i="4" a="1"/>
  <c r="C108" i="4" s="1"/>
  <c r="C109" i="4" a="1"/>
  <c r="C109" i="4" s="1"/>
  <c r="C110" i="4" a="1"/>
  <c r="C110" i="4" s="1"/>
  <c r="C111" i="4" a="1"/>
  <c r="C111" i="4" s="1"/>
  <c r="C112" i="4" a="1"/>
  <c r="C112" i="4" s="1"/>
  <c r="C113" i="4" a="1"/>
  <c r="C113" i="4" s="1"/>
  <c r="C114" i="4" a="1"/>
  <c r="C114" i="4" s="1"/>
  <c r="C115" i="4" a="1"/>
  <c r="C115" i="4" s="1"/>
  <c r="C116" i="4" a="1"/>
  <c r="C116" i="4" s="1"/>
  <c r="C117" i="4" a="1"/>
  <c r="C117" i="4" s="1"/>
  <c r="C118" i="4" a="1"/>
  <c r="C118" i="4" s="1"/>
  <c r="C119" i="4" a="1"/>
  <c r="C119" i="4" s="1"/>
  <c r="C120" i="4" a="1"/>
  <c r="C120" i="4" s="1"/>
  <c r="C121" i="4" a="1"/>
  <c r="C121" i="4" s="1"/>
  <c r="C122" i="4" a="1"/>
  <c r="C122" i="4" s="1"/>
  <c r="C123" i="4" a="1"/>
  <c r="C123" i="4" s="1"/>
  <c r="C124" i="4" a="1"/>
  <c r="C124" i="4" s="1"/>
  <c r="C125" i="4" a="1"/>
  <c r="C125" i="4" s="1"/>
  <c r="C126" i="4" a="1"/>
  <c r="C126" i="4" s="1"/>
  <c r="C127" i="4" a="1"/>
  <c r="C127" i="4" s="1"/>
  <c r="C128" i="4" a="1"/>
  <c r="C128" i="4" s="1"/>
  <c r="C129" i="4" a="1"/>
  <c r="C129" i="4" s="1"/>
  <c r="C130" i="4" a="1"/>
  <c r="C130" i="4" s="1"/>
  <c r="C131" i="4" a="1"/>
  <c r="C131" i="4" s="1"/>
  <c r="C132" i="4" a="1"/>
  <c r="C132" i="4" s="1"/>
  <c r="C133" i="4" a="1"/>
  <c r="C133" i="4" s="1"/>
  <c r="C134" i="4" a="1"/>
  <c r="C134" i="4" s="1"/>
  <c r="C135" i="4" a="1"/>
  <c r="C135" i="4" s="1"/>
  <c r="C136" i="4" a="1"/>
  <c r="C136" i="4" s="1"/>
  <c r="C137" i="4" a="1"/>
  <c r="C137" i="4" s="1"/>
  <c r="C138" i="4" a="1"/>
  <c r="C138" i="4" s="1"/>
  <c r="C139" i="4" a="1"/>
  <c r="C139" i="4" s="1"/>
  <c r="C140" i="4" a="1"/>
  <c r="C140" i="4" s="1"/>
  <c r="C141" i="4" a="1"/>
  <c r="C141" i="4" s="1"/>
  <c r="C142" i="4" a="1"/>
  <c r="C142" i="4" s="1"/>
  <c r="C143" i="4" a="1"/>
  <c r="C143" i="4" s="1"/>
  <c r="C144" i="4" a="1"/>
  <c r="C144" i="4" s="1"/>
  <c r="C145" i="4" a="1"/>
  <c r="C145" i="4" s="1"/>
  <c r="C146" i="4" a="1"/>
  <c r="C146" i="4" s="1"/>
  <c r="C147" i="4" a="1"/>
  <c r="C147" i="4" s="1"/>
  <c r="C148" i="4" a="1"/>
  <c r="C148" i="4" s="1"/>
  <c r="C149" i="4" a="1"/>
  <c r="C149" i="4" s="1"/>
  <c r="C150" i="4" a="1"/>
  <c r="C150" i="4" s="1"/>
  <c r="C151" i="4" a="1"/>
  <c r="C151" i="4" s="1"/>
  <c r="C152" i="4" a="1"/>
  <c r="C152" i="4" s="1"/>
  <c r="C153" i="4" a="1"/>
  <c r="C153" i="4" s="1"/>
  <c r="C154" i="4" a="1"/>
  <c r="C154" i="4" s="1"/>
  <c r="C155" i="4" a="1"/>
  <c r="C155" i="4" s="1"/>
  <c r="C156" i="4" a="1"/>
  <c r="C156" i="4" s="1"/>
  <c r="C157" i="4" a="1"/>
  <c r="C157" i="4" s="1"/>
  <c r="C158" i="4" a="1"/>
  <c r="C158" i="4" s="1"/>
  <c r="C159" i="4" a="1"/>
  <c r="C159" i="4" s="1"/>
  <c r="C160" i="4" a="1"/>
  <c r="C160" i="4" s="1"/>
  <c r="C161" i="4" a="1"/>
  <c r="C161" i="4" s="1"/>
  <c r="C162" i="4" a="1"/>
  <c r="C162" i="4" s="1"/>
  <c r="C163" i="4" a="1"/>
  <c r="C163" i="4" s="1"/>
  <c r="C164" i="4" a="1"/>
  <c r="C164" i="4" s="1"/>
  <c r="C165" i="4" a="1"/>
  <c r="C165" i="4" s="1"/>
  <c r="C166" i="4" a="1"/>
  <c r="C166" i="4" s="1"/>
  <c r="C167" i="4" a="1"/>
  <c r="C167" i="4" s="1"/>
  <c r="C168" i="4" a="1"/>
  <c r="C168" i="4" s="1"/>
  <c r="C169" i="4" a="1"/>
  <c r="C169" i="4" s="1"/>
  <c r="C170" i="4" a="1"/>
  <c r="C170" i="4" s="1"/>
  <c r="C171" i="4" a="1"/>
  <c r="C171" i="4" s="1"/>
  <c r="C172" i="4" a="1"/>
  <c r="C172" i="4" s="1"/>
  <c r="C173" i="4" a="1"/>
  <c r="C173" i="4" s="1"/>
  <c r="C174" i="4" a="1"/>
  <c r="C174" i="4" s="1"/>
  <c r="C175" i="4" a="1"/>
  <c r="C175" i="4" s="1"/>
  <c r="C176" i="4" a="1"/>
  <c r="C176" i="4" s="1"/>
  <c r="C177" i="4" a="1"/>
  <c r="C177" i="4" s="1"/>
  <c r="C178" i="4" a="1"/>
  <c r="C178" i="4" s="1"/>
  <c r="C179" i="4" a="1"/>
  <c r="C179" i="4" s="1"/>
  <c r="C180" i="4" a="1"/>
  <c r="C180" i="4" s="1"/>
  <c r="C181" i="4" a="1"/>
  <c r="C181" i="4" s="1"/>
  <c r="C182" i="4" a="1"/>
  <c r="C182" i="4" s="1"/>
  <c r="C183" i="4" a="1"/>
  <c r="C183" i="4" s="1"/>
  <c r="C184" i="4" a="1"/>
  <c r="C184" i="4" s="1"/>
  <c r="C185" i="4" a="1"/>
  <c r="C185" i="4" s="1"/>
  <c r="C186" i="4" a="1"/>
  <c r="C186" i="4" s="1"/>
  <c r="C187" i="4" a="1"/>
  <c r="C187" i="4" s="1"/>
  <c r="C188" i="4" a="1"/>
  <c r="C188" i="4" s="1"/>
  <c r="C189" i="4" a="1"/>
  <c r="C189" i="4" s="1"/>
  <c r="C190" i="4" a="1"/>
  <c r="C190" i="4" s="1"/>
  <c r="C191" i="4" a="1"/>
  <c r="C191" i="4" s="1"/>
  <c r="C192" i="4" a="1"/>
  <c r="C192" i="4" s="1"/>
  <c r="C193" i="4" a="1"/>
  <c r="C193" i="4" s="1"/>
  <c r="C194" i="4" a="1"/>
  <c r="C194" i="4" s="1"/>
  <c r="C195" i="4" a="1"/>
  <c r="C195" i="4" s="1"/>
  <c r="C196" i="4" a="1"/>
  <c r="C196" i="4" s="1"/>
  <c r="C197" i="4" a="1"/>
  <c r="C197" i="4" s="1"/>
  <c r="C198" i="4" a="1"/>
  <c r="C198" i="4" s="1"/>
  <c r="C199" i="4" a="1"/>
  <c r="C199" i="4" s="1"/>
  <c r="C200" i="4" a="1"/>
  <c r="C200" i="4" s="1"/>
  <c r="C201" i="4" a="1"/>
  <c r="C201" i="4" s="1"/>
  <c r="L3" i="3"/>
  <c r="L2" i="3"/>
  <c r="K2" i="3"/>
  <c r="K3" i="3"/>
  <c r="H4" i="3"/>
  <c r="H3" i="3"/>
  <c r="H2" i="3"/>
  <c r="G2" i="3" a="1"/>
  <c r="G2" i="3" s="1"/>
  <c r="E5" i="3"/>
  <c r="E4" i="3"/>
  <c r="E3" i="3"/>
  <c r="E2" i="3"/>
  <c r="D2" i="3" a="1"/>
  <c r="D2" i="3" s="1"/>
  <c r="B17" i="3"/>
  <c r="B16" i="3"/>
  <c r="B15" i="3"/>
  <c r="B14" i="3"/>
  <c r="B13" i="3"/>
  <c r="B12" i="3"/>
  <c r="B11" i="3"/>
  <c r="B10" i="3"/>
  <c r="B8" i="3"/>
  <c r="B7" i="3"/>
  <c r="B6" i="3"/>
  <c r="B5" i="3"/>
  <c r="B4" i="3"/>
  <c r="B3" i="3"/>
  <c r="B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<sst xmlns="http://schemas.openxmlformats.org/spreadsheetml/2006/main" count="1808" uniqueCount="370">
  <si>
    <t>Bank Loan Default Analysis Project Report</t>
  </si>
  <si>
    <t>Objective:</t>
  </si>
  <si>
    <t xml:space="preserve">The purpose of this project is to analyze a dataset of loan applicants to identify patterns and key factors that contribute to loan defaults. </t>
  </si>
  <si>
    <t>The goal is to help financial institutions minimize default risks through improved screening and risk management strategies.</t>
  </si>
  <si>
    <t>1. What is the default rate in the dataset, and how does it compare to industry averages?</t>
  </si>
  <si>
    <t>Default Rate = 23%</t>
  </si>
  <si>
    <t>Total Loan Defaults: 1,224,305</t>
  </si>
  <si>
    <t>Total Loans Disbursed: 5,383,719</t>
  </si>
  <si>
    <t>This indicates a relatively high default rate and may exceed industry benchmarks, warranting investigation and remedial action.</t>
  </si>
  <si>
    <t>2. What are the key factors associated with loan defaults?</t>
  </si>
  <si>
    <t>i. Age Grade</t>
  </si>
  <si>
    <t>Adults contribute to about 42% of total defaulted loan amounts.</t>
  </si>
  <si>
    <t>Combined with Middle Age individuals, they account for 65% of defaults.</t>
  </si>
  <si>
    <t>This may stem from financial responsibilities, unstable income, or bad credit history.</t>
  </si>
  <si>
    <t>ii. Income Category</t>
  </si>
  <si>
    <t>Average Earners default the most (47%), possibly due to over-leveraging.</t>
  </si>
  <si>
    <t>Low Earners default less — may result from stricter approvals or smaller loan sizes.</t>
  </si>
  <si>
    <t>iii. Loan Term</t>
  </si>
  <si>
    <t>60-month and 48-month loans have significantly higher default rates.</t>
  </si>
  <si>
    <t>Longer repayment periods increase the risk of default due to accumulated interest.</t>
  </si>
  <si>
    <t>iv. Marital Status</t>
  </si>
  <si>
    <t>Divorced and Single individuals have higher default rates.</t>
  </si>
  <si>
    <t>Indicates potential financial instability or single-income challenges.</t>
  </si>
  <si>
    <t>3. How does credit score affect the likelihood of defaulting on a loan?</t>
  </si>
  <si>
    <t>Borrowers with bad credit represent the majority of defaults (29 out of 47 categories).</t>
  </si>
  <si>
    <t>They contribute over 68% of the total defaulted loan value (841,895 out of 1,224,305).</t>
  </si>
  <si>
    <t>Indicates a correlation between bad credit and loan defaults and highlights the need for stronger credit evaluation and risk assessment.</t>
  </si>
  <si>
    <t>4. What impact does loan amount and term have on default risk?</t>
  </si>
  <si>
    <t>Longer-term loans (especially 60 and 48 months) show higher default rates, possibly due to interest burden and long-term financial commitments.</t>
  </si>
  <si>
    <t>Small loan defaulters are higher in number, but medium and large loans account for the majority of defaulted loan amounts.</t>
  </si>
  <si>
    <t>Large loans pose a greater financial risk to lenders despite fewer cases.</t>
  </si>
  <si>
    <t>5. How does employment status influence loan default risk?</t>
  </si>
  <si>
    <t>Defaults are highest among Employed and Self-employed individuals.</t>
  </si>
  <si>
    <t>Suggests that employment alone does not reduce default risk.</t>
  </si>
  <si>
    <t>Loan defaults may be driven by poor financial discipline or ineffective loan recovery methods.</t>
  </si>
  <si>
    <t>Institutions should enhance repayment strategies (e.g., timely reminders, salary-linked repayment plans).</t>
  </si>
  <si>
    <t>6. Are there any noticeable trends in defaults based on marital status?</t>
  </si>
  <si>
    <t>Widowed individuals show lower default rates.</t>
  </si>
  <si>
    <t>People who don't have a partner or are divorced may face higher financial stress, increasing their likelihood to default.</t>
  </si>
  <si>
    <t>7. What steps can financial institutions take to reduce loan defaults based on the analysis?</t>
  </si>
  <si>
    <t>Implement stricter screening for long-term loans.</t>
  </si>
  <si>
    <t>Enforce minimum credit score thresholds for medium and large loans.</t>
  </si>
  <si>
    <t>Use predictive analytics in loan approval workflows.</t>
  </si>
  <si>
    <t>Provide repayment support mechanisms such as auto-debit, SMS/email reminders.</t>
  </si>
  <si>
    <t>Offer tailored loan products based on income and employment profiles.</t>
  </si>
  <si>
    <t>8. How can the findings of this analysis be used to optimize the loan approval process?</t>
  </si>
  <si>
    <t>Apply age, income, credit score, and loan term filters to assess risk more precisely.</t>
  </si>
  <si>
    <t>Use credit scoring models integrated with predictive analytics to flag high-risk applications.</t>
  </si>
  <si>
    <t>Cap maximum loan amounts and terms based on risk profile.</t>
  </si>
  <si>
    <t>Introduce flexible repayment plans for high-risk but eligible borrowers.</t>
  </si>
  <si>
    <t>9. What role do socio-economic factors (like income) play in loan defaults, and how can these be addressed by financial institutions?</t>
  </si>
  <si>
    <t>Medium-income earners default the most in value, indicating potential over-leveraging.</t>
  </si>
  <si>
    <t>Lower-income defaults are fewer, possibly due to smaller approved loan sizes.</t>
  </si>
  <si>
    <t>Recommendations:</t>
  </si>
  <si>
    <t>Introduce budget-matched loan products.</t>
  </si>
  <si>
    <t>Promote financial literacy programs.</t>
  </si>
  <si>
    <t>Use debt-to-income ratios during credit assessment.</t>
  </si>
  <si>
    <t>Encourage co-signers or collateral for riskier profiles.</t>
  </si>
  <si>
    <t>10. What are the top 3 actionable insights that can be derived from this analysis to support loan risk management?</t>
  </si>
  <si>
    <t>1. Restrict Longer-Term Loans: Loans exceeding 48 months show disproportionately high defaults.</t>
  </si>
  <si>
    <t>2. Leverage Credit Score Analytics: Poor credit ratings are a major default indicator.</t>
  </si>
  <si>
    <t>3. Control Medium and Large Loans: Although fewer in number, they contribute the most to total defaults.</t>
  </si>
  <si>
    <t>These insights can significantly improve loan approval strategies and risk mitigation.</t>
  </si>
  <si>
    <t>Prepared by: Durueke Franklin</t>
  </si>
  <si>
    <t>Role: Finance Data Analyst / Open Banking Data Specialist</t>
  </si>
  <si>
    <t>Tools Used: Microsoft Excel (Pivot Tables, Conditional Formatting, Filtering, Summary Statistics)</t>
  </si>
  <si>
    <t>Project Focus: Loan Risk Analysis, Credit Behavior Profiling, Financial Strategy Recommendations</t>
  </si>
  <si>
    <t>Loan_ID</t>
  </si>
  <si>
    <t>Age</t>
  </si>
  <si>
    <t>Income</t>
  </si>
  <si>
    <t>Loan_Amount</t>
  </si>
  <si>
    <t>Loan_Term_Months</t>
  </si>
  <si>
    <t>Credit_Score</t>
  </si>
  <si>
    <t>Marital_Status</t>
  </si>
  <si>
    <t>Employment_Status</t>
  </si>
  <si>
    <t>Defaulted</t>
  </si>
  <si>
    <t>LN0001</t>
  </si>
  <si>
    <t>Widowed</t>
  </si>
  <si>
    <t>Employed</t>
  </si>
  <si>
    <t>LN0002</t>
  </si>
  <si>
    <t>Married</t>
  </si>
  <si>
    <t>Self-employed</t>
  </si>
  <si>
    <t>LN0003</t>
  </si>
  <si>
    <t>Unemployed</t>
  </si>
  <si>
    <t>LN0004</t>
  </si>
  <si>
    <t>LN0005</t>
  </si>
  <si>
    <t>Single</t>
  </si>
  <si>
    <t>LN0006</t>
  </si>
  <si>
    <t>LN0007</t>
  </si>
  <si>
    <t>Divorced</t>
  </si>
  <si>
    <t>LN0008</t>
  </si>
  <si>
    <t>LN0009</t>
  </si>
  <si>
    <t>LN0010</t>
  </si>
  <si>
    <t>LN0011</t>
  </si>
  <si>
    <t>LN0012</t>
  </si>
  <si>
    <t>LN0013</t>
  </si>
  <si>
    <t>LN0014</t>
  </si>
  <si>
    <t>LN0015</t>
  </si>
  <si>
    <t>LN0016</t>
  </si>
  <si>
    <t>LN0017</t>
  </si>
  <si>
    <t>LN0018</t>
  </si>
  <si>
    <t>LN0019</t>
  </si>
  <si>
    <t>LN0020</t>
  </si>
  <si>
    <t>LN0021</t>
  </si>
  <si>
    <t>LN0022</t>
  </si>
  <si>
    <t>LN0023</t>
  </si>
  <si>
    <t>LN0024</t>
  </si>
  <si>
    <t>LN0025</t>
  </si>
  <si>
    <t>LN0026</t>
  </si>
  <si>
    <t>LN0027</t>
  </si>
  <si>
    <t>LN0028</t>
  </si>
  <si>
    <t>LN0029</t>
  </si>
  <si>
    <t>LN0030</t>
  </si>
  <si>
    <t>LN0031</t>
  </si>
  <si>
    <t>LN0032</t>
  </si>
  <si>
    <t>LN0033</t>
  </si>
  <si>
    <t>LN0034</t>
  </si>
  <si>
    <t>LN0035</t>
  </si>
  <si>
    <t>LN0036</t>
  </si>
  <si>
    <t>LN0037</t>
  </si>
  <si>
    <t>LN0038</t>
  </si>
  <si>
    <t>LN0039</t>
  </si>
  <si>
    <t>LN0040</t>
  </si>
  <si>
    <t>LN0041</t>
  </si>
  <si>
    <t>LN0042</t>
  </si>
  <si>
    <t>LN0043</t>
  </si>
  <si>
    <t>LN0044</t>
  </si>
  <si>
    <t>LN0045</t>
  </si>
  <si>
    <t>LN0046</t>
  </si>
  <si>
    <t>LN0047</t>
  </si>
  <si>
    <t>LN0048</t>
  </si>
  <si>
    <t>LN0049</t>
  </si>
  <si>
    <t>LN0050</t>
  </si>
  <si>
    <t>LN0051</t>
  </si>
  <si>
    <t>LN0052</t>
  </si>
  <si>
    <t>LN0053</t>
  </si>
  <si>
    <t>LN0054</t>
  </si>
  <si>
    <t>LN0055</t>
  </si>
  <si>
    <t>LN0056</t>
  </si>
  <si>
    <t>LN0057</t>
  </si>
  <si>
    <t>LN0058</t>
  </si>
  <si>
    <t>LN0059</t>
  </si>
  <si>
    <t>LN0060</t>
  </si>
  <si>
    <t>LN0061</t>
  </si>
  <si>
    <t>LN0062</t>
  </si>
  <si>
    <t>LN0063</t>
  </si>
  <si>
    <t>LN0064</t>
  </si>
  <si>
    <t>LN0065</t>
  </si>
  <si>
    <t>LN0066</t>
  </si>
  <si>
    <t>LN0067</t>
  </si>
  <si>
    <t>LN0068</t>
  </si>
  <si>
    <t>LN0069</t>
  </si>
  <si>
    <t>LN0070</t>
  </si>
  <si>
    <t>LN0071</t>
  </si>
  <si>
    <t>LN0072</t>
  </si>
  <si>
    <t>LN0073</t>
  </si>
  <si>
    <t>LN0074</t>
  </si>
  <si>
    <t>LN0075</t>
  </si>
  <si>
    <t>LN0076</t>
  </si>
  <si>
    <t>LN0077</t>
  </si>
  <si>
    <t>LN0078</t>
  </si>
  <si>
    <t>LN0079</t>
  </si>
  <si>
    <t>LN0080</t>
  </si>
  <si>
    <t>LN0081</t>
  </si>
  <si>
    <t>LN0082</t>
  </si>
  <si>
    <t>LN0083</t>
  </si>
  <si>
    <t>LN0084</t>
  </si>
  <si>
    <t>LN0085</t>
  </si>
  <si>
    <t>LN0086</t>
  </si>
  <si>
    <t>LN0087</t>
  </si>
  <si>
    <t>LN0088</t>
  </si>
  <si>
    <t>LN0089</t>
  </si>
  <si>
    <t>LN0090</t>
  </si>
  <si>
    <t>LN0091</t>
  </si>
  <si>
    <t>LN0092</t>
  </si>
  <si>
    <t>LN0093</t>
  </si>
  <si>
    <t>LN0094</t>
  </si>
  <si>
    <t>LN0095</t>
  </si>
  <si>
    <t>LN0096</t>
  </si>
  <si>
    <t>LN0097</t>
  </si>
  <si>
    <t>LN0098</t>
  </si>
  <si>
    <t>LN0099</t>
  </si>
  <si>
    <t>LN0100</t>
  </si>
  <si>
    <t>LN0101</t>
  </si>
  <si>
    <t>LN0102</t>
  </si>
  <si>
    <t>LN0103</t>
  </si>
  <si>
    <t>LN0104</t>
  </si>
  <si>
    <t>LN0105</t>
  </si>
  <si>
    <t>LN0106</t>
  </si>
  <si>
    <t>LN0107</t>
  </si>
  <si>
    <t>LN0108</t>
  </si>
  <si>
    <t>LN0109</t>
  </si>
  <si>
    <t>LN0110</t>
  </si>
  <si>
    <t>LN0111</t>
  </si>
  <si>
    <t>LN0112</t>
  </si>
  <si>
    <t>LN0113</t>
  </si>
  <si>
    <t>LN0114</t>
  </si>
  <si>
    <t>LN0115</t>
  </si>
  <si>
    <t>LN0116</t>
  </si>
  <si>
    <t>LN0117</t>
  </si>
  <si>
    <t>LN0118</t>
  </si>
  <si>
    <t>LN0119</t>
  </si>
  <si>
    <t>LN0120</t>
  </si>
  <si>
    <t>LN0121</t>
  </si>
  <si>
    <t>LN0122</t>
  </si>
  <si>
    <t>LN0123</t>
  </si>
  <si>
    <t>LN0124</t>
  </si>
  <si>
    <t>LN0125</t>
  </si>
  <si>
    <t>LN0126</t>
  </si>
  <si>
    <t>LN0127</t>
  </si>
  <si>
    <t>LN0128</t>
  </si>
  <si>
    <t>LN0129</t>
  </si>
  <si>
    <t>LN0130</t>
  </si>
  <si>
    <t>LN0131</t>
  </si>
  <si>
    <t>LN0132</t>
  </si>
  <si>
    <t>LN0133</t>
  </si>
  <si>
    <t>LN0134</t>
  </si>
  <si>
    <t>LN0135</t>
  </si>
  <si>
    <t>LN0136</t>
  </si>
  <si>
    <t>LN0137</t>
  </si>
  <si>
    <t>LN0138</t>
  </si>
  <si>
    <t>LN0139</t>
  </si>
  <si>
    <t>LN0140</t>
  </si>
  <si>
    <t>LN0141</t>
  </si>
  <si>
    <t>LN0142</t>
  </si>
  <si>
    <t>LN0143</t>
  </si>
  <si>
    <t>LN0144</t>
  </si>
  <si>
    <t>LN0145</t>
  </si>
  <si>
    <t>LN0146</t>
  </si>
  <si>
    <t>LN0147</t>
  </si>
  <si>
    <t>LN0148</t>
  </si>
  <si>
    <t>LN0149</t>
  </si>
  <si>
    <t>LN0150</t>
  </si>
  <si>
    <t>LN0151</t>
  </si>
  <si>
    <t>LN0152</t>
  </si>
  <si>
    <t>LN0153</t>
  </si>
  <si>
    <t>LN0154</t>
  </si>
  <si>
    <t>LN0155</t>
  </si>
  <si>
    <t>LN0156</t>
  </si>
  <si>
    <t>LN0157</t>
  </si>
  <si>
    <t>LN0158</t>
  </si>
  <si>
    <t>LN0159</t>
  </si>
  <si>
    <t>LN0160</t>
  </si>
  <si>
    <t>LN0161</t>
  </si>
  <si>
    <t>LN0162</t>
  </si>
  <si>
    <t>LN0163</t>
  </si>
  <si>
    <t>LN0164</t>
  </si>
  <si>
    <t>LN0165</t>
  </si>
  <si>
    <t>LN0166</t>
  </si>
  <si>
    <t>LN0167</t>
  </si>
  <si>
    <t>LN0168</t>
  </si>
  <si>
    <t>LN0169</t>
  </si>
  <si>
    <t>LN0170</t>
  </si>
  <si>
    <t>LN0171</t>
  </si>
  <si>
    <t>LN0172</t>
  </si>
  <si>
    <t>LN0173</t>
  </si>
  <si>
    <t>LN0174</t>
  </si>
  <si>
    <t>LN0175</t>
  </si>
  <si>
    <t>LN0176</t>
  </si>
  <si>
    <t>LN0177</t>
  </si>
  <si>
    <t>LN0178</t>
  </si>
  <si>
    <t>LN0179</t>
  </si>
  <si>
    <t>LN0180</t>
  </si>
  <si>
    <t>LN0181</t>
  </si>
  <si>
    <t>LN0182</t>
  </si>
  <si>
    <t>LN0183</t>
  </si>
  <si>
    <t>LN0184</t>
  </si>
  <si>
    <t>LN0185</t>
  </si>
  <si>
    <t>LN0186</t>
  </si>
  <si>
    <t>LN0187</t>
  </si>
  <si>
    <t>LN0188</t>
  </si>
  <si>
    <t>LN0189</t>
  </si>
  <si>
    <t>LN0190</t>
  </si>
  <si>
    <t>LN0191</t>
  </si>
  <si>
    <t>LN0192</t>
  </si>
  <si>
    <t>LN0193</t>
  </si>
  <si>
    <t>LN0194</t>
  </si>
  <si>
    <t>LN0195</t>
  </si>
  <si>
    <t>LN0196</t>
  </si>
  <si>
    <t>LN0197</t>
  </si>
  <si>
    <t>LN0198</t>
  </si>
  <si>
    <t>LN0199</t>
  </si>
  <si>
    <t>LN0200</t>
  </si>
  <si>
    <t>STATISTICS OF LOAN APPLICANTS</t>
  </si>
  <si>
    <t xml:space="preserve">  TOTAL NUMBER</t>
  </si>
  <si>
    <t xml:space="preserve">  AVERAGE AGE</t>
  </si>
  <si>
    <t xml:space="preserve">  MINIMUM AGE</t>
  </si>
  <si>
    <t xml:space="preserve">  MAXIMUM AGE</t>
  </si>
  <si>
    <t xml:space="preserve">  AVERAGE INCOME</t>
  </si>
  <si>
    <t xml:space="preserve">  MINIMUM INCOME</t>
  </si>
  <si>
    <t xml:space="preserve">  MAXIMUM INCOME</t>
  </si>
  <si>
    <t xml:space="preserve">  AVERAGE LOAN AMOUNT</t>
  </si>
  <si>
    <t xml:space="preserve">  MINIMUM LOAN AMOUNT</t>
  </si>
  <si>
    <t xml:space="preserve">  MAXIMUM LOAN AMOUNT</t>
  </si>
  <si>
    <t xml:space="preserve">  AVERAGE LOAN TERM IN MONTHS</t>
  </si>
  <si>
    <t xml:space="preserve">  MINIMUM LOAN TERM IN MONTHS</t>
  </si>
  <si>
    <t xml:space="preserve">  MAXIMUM LOAN TERM IN MONTHS</t>
  </si>
  <si>
    <t xml:space="preserve">  AVERAGE CREDIT SCORE</t>
  </si>
  <si>
    <t xml:space="preserve">  MINIMUM CREDIT SCORE</t>
  </si>
  <si>
    <t xml:space="preserve">  MAXIMUM CREDIT SCORE</t>
  </si>
  <si>
    <t>BY MARITAL STATUS</t>
  </si>
  <si>
    <t>BY EMPLOYMENT STATUS</t>
  </si>
  <si>
    <t>LOAN STATUS</t>
  </si>
  <si>
    <t>DEFAULTED</t>
  </si>
  <si>
    <t>NON-DEFAULTED</t>
  </si>
  <si>
    <t>TOTAL AMOUNT =</t>
  </si>
  <si>
    <t>Age Grade</t>
  </si>
  <si>
    <t>Income Grade</t>
  </si>
  <si>
    <t>Loan Grade</t>
  </si>
  <si>
    <t>Credit Range</t>
  </si>
  <si>
    <t>Divorced individuals consistently default more, even with good or excellent credit.</t>
  </si>
  <si>
    <t>ADULT</t>
  </si>
  <si>
    <t>LOW EARNER</t>
  </si>
  <si>
    <t>MEDIUM</t>
  </si>
  <si>
    <t>BAD</t>
  </si>
  <si>
    <t>SENIOR</t>
  </si>
  <si>
    <t>AVERAGE EARNER</t>
  </si>
  <si>
    <t>BIG</t>
  </si>
  <si>
    <t>GOOD</t>
  </si>
  <si>
    <t>MIDDLE AGE</t>
  </si>
  <si>
    <t>HIGH EARNER</t>
  </si>
  <si>
    <t>SMALL</t>
  </si>
  <si>
    <t>EXCELLENT</t>
  </si>
  <si>
    <t>YOUNG</t>
  </si>
  <si>
    <t>Grand Total</t>
  </si>
  <si>
    <t>Sum of Loan Defaults</t>
  </si>
  <si>
    <t>Income Category</t>
  </si>
  <si>
    <t>No of Defaulted Loans</t>
  </si>
  <si>
    <t>Marital Status</t>
  </si>
  <si>
    <t>Employment Status</t>
  </si>
  <si>
    <t>Sum of Defaulted Loans</t>
  </si>
  <si>
    <t/>
  </si>
  <si>
    <t>Loan Term</t>
  </si>
  <si>
    <t>Row Labels</t>
  </si>
  <si>
    <t>Column Labels</t>
  </si>
  <si>
    <t>Sum of Defaulted</t>
  </si>
  <si>
    <t>Sum of Loan_Amount</t>
  </si>
  <si>
    <t>AVG EARNER</t>
  </si>
  <si>
    <t>Total Loans Disbursed: 200</t>
  </si>
  <si>
    <t>Defaulted Loans: 47</t>
  </si>
  <si>
    <t>Default Rate: 23%</t>
  </si>
  <si>
    <t>Average Loan Amount: 26,918.60</t>
  </si>
  <si>
    <t>Total Loan Disbursed: 5.4M</t>
  </si>
  <si>
    <t>Total Defaulted Amount: 1.22M</t>
  </si>
  <si>
    <t>1. Credit Score Matters</t>
  </si>
  <si>
    <t>62% of defaults come from Bad credit group. This shows a strong correlation between poor credit and loan default and suggests that credit score is the strongest predictor of loan default</t>
  </si>
  <si>
    <t>2. Loan Term &amp; Default Correlation</t>
  </si>
  <si>
    <t>Defaults spike at 60 months (26%) – longer repayment periods appear riskier.</t>
  </si>
  <si>
    <t>3. Age and Default Behavior</t>
  </si>
  <si>
    <t>Adult and Middle-aged borrowers have the highest default count and amount.</t>
  </si>
  <si>
    <t>4. Employment Status Analysis</t>
  </si>
  <si>
    <t>Self-employed contribute the most to total defaulted amount (₦489,634, 38%).</t>
  </si>
  <si>
    <t>5. Income Grade and Risk</t>
  </si>
  <si>
    <t>Surprisingly, even High Earners default.</t>
  </si>
  <si>
    <t>6. Marital Status Implications</t>
  </si>
  <si>
    <t>Divorced and Single borrowers show higher default patterns.</t>
  </si>
  <si>
    <t>Recommendations for Stakeholders:</t>
  </si>
  <si>
    <t>Adjust approval models to account for term length, self-employed applicants, real credit behaviour and credit score.</t>
  </si>
  <si>
    <t>Focus follow-up on Middle-aged and Self-employed groups.</t>
  </si>
  <si>
    <t>Incentivize loan education for middle-aged and single/divorced groups.</t>
  </si>
  <si>
    <t>Review lending policy on "Bad" credit group and long-tenure loans.</t>
  </si>
  <si>
    <t>Key Metrics:</t>
  </si>
  <si>
    <t>Notable Findings &amp; Insights:</t>
  </si>
  <si>
    <t>QUESTIONS TO ANSWER</t>
  </si>
  <si>
    <r>
      <rPr>
        <b/>
        <sz val="11"/>
        <color theme="1"/>
        <rFont val="Calibri"/>
        <family val="2"/>
        <scheme val="minor"/>
      </rPr>
      <t>Recommendation:</t>
    </r>
    <r>
      <rPr>
        <sz val="11"/>
        <color theme="1"/>
        <rFont val="Calibri"/>
        <family val="2"/>
        <scheme val="minor"/>
      </rPr>
      <t xml:space="preserve"> Strengthen credit score thresholds for loan approvals or apply tighter credit risk checks for low credit score applicants.</t>
    </r>
  </si>
  <si>
    <r>
      <rPr>
        <b/>
        <sz val="11"/>
        <color theme="1"/>
        <rFont val="Calibri"/>
        <family val="2"/>
        <scheme val="minor"/>
      </rPr>
      <t>Recommendation:</t>
    </r>
    <r>
      <rPr>
        <sz val="11"/>
        <color theme="1"/>
        <rFont val="Calibri"/>
        <family val="2"/>
        <scheme val="minor"/>
      </rPr>
      <t xml:space="preserve"> Introduce stricter vetting or interest rate adjustments for long-term loans.</t>
    </r>
  </si>
  <si>
    <r>
      <rPr>
        <b/>
        <sz val="11"/>
        <color theme="1"/>
        <rFont val="Calibri"/>
        <family val="2"/>
        <scheme val="minor"/>
      </rPr>
      <t>Recommendation:</t>
    </r>
    <r>
      <rPr>
        <sz val="11"/>
        <color theme="1"/>
        <rFont val="Calibri"/>
        <family val="2"/>
        <scheme val="minor"/>
      </rPr>
      <t xml:space="preserve"> Consider personalized financial counselling or automated reminders for this group.</t>
    </r>
  </si>
  <si>
    <r>
      <rPr>
        <b/>
        <sz val="11"/>
        <color theme="1"/>
        <rFont val="Calibri"/>
        <family val="2"/>
        <scheme val="minor"/>
      </rPr>
      <t>Recommendation:</t>
    </r>
    <r>
      <rPr>
        <sz val="11"/>
        <color theme="1"/>
        <rFont val="Calibri"/>
        <family val="2"/>
        <scheme val="minor"/>
      </rPr>
      <t xml:space="preserve"> Use income verification tools or demand business performance data during application.</t>
    </r>
  </si>
  <si>
    <r>
      <rPr>
        <b/>
        <sz val="11"/>
        <color theme="1"/>
        <rFont val="Calibri"/>
        <family val="2"/>
        <scheme val="minor"/>
      </rPr>
      <t>Recommendation:</t>
    </r>
    <r>
      <rPr>
        <sz val="11"/>
        <color theme="1"/>
        <rFont val="Calibri"/>
        <family val="2"/>
        <scheme val="minor"/>
      </rPr>
      <t xml:space="preserve"> Debt-to-income ratio and spending pattern reviews should be added to risk modeling.</t>
    </r>
  </si>
  <si>
    <r>
      <rPr>
        <b/>
        <sz val="11"/>
        <color theme="1"/>
        <rFont val="Calibri"/>
        <family val="2"/>
        <scheme val="minor"/>
      </rPr>
      <t>Recommendation:</t>
    </r>
    <r>
      <rPr>
        <sz val="11"/>
        <color theme="1"/>
        <rFont val="Calibri"/>
        <family val="2"/>
        <scheme val="minor"/>
      </rPr>
      <t xml:space="preserve"> Explore if these groups have inconsistent income patterns or higher debt ratios.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</si>
</sst>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3"/>
      <color theme="1"/>
      <name val="Calibri"/>
      <family val="2"/>
      <scheme val="minor"/>
    </font>
    <font>
      <sz val="10"/>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16">
    <xf numFmtId="0" fontId="0" fillId="0" borderId="0" xfId="0"/>
    <xf numFmtId="0" fontId="16" fillId="0" borderId="10" xfId="0" applyFont="1" applyBorder="1" applyAlignment="1">
      <alignment horizontal="center" vertical="top"/>
    </xf>
    <xf numFmtId="0" fontId="18"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2" fontId="16" fillId="0" borderId="0" xfId="0" applyNumberFormat="1" applyFont="1" applyAlignment="1">
      <alignment horizontal="left"/>
    </xf>
    <xf numFmtId="0" fontId="16" fillId="0" borderId="0" xfId="0" applyFont="1"/>
    <xf numFmtId="0" fontId="16" fillId="0" borderId="0" xfId="0" applyFont="1" applyAlignment="1">
      <alignment horizontal="center"/>
    </xf>
    <xf numFmtId="0" fontId="19" fillId="0" borderId="0" xfId="0" applyFont="1" applyAlignment="1">
      <alignment horizontal="center"/>
    </xf>
    <xf numFmtId="0" fontId="16" fillId="0" borderId="11" xfId="0" applyFont="1" applyBorder="1" applyAlignment="1">
      <alignment horizontal="center" vertical="top"/>
    </xf>
    <xf numFmtId="0" fontId="0" fillId="0" borderId="0" xfId="0" applyAlignment="1">
      <alignment horizontal="center"/>
    </xf>
    <xf numFmtId="0" fontId="16" fillId="0" borderId="11" xfId="0" applyFont="1" applyBorder="1" applyAlignment="1">
      <alignment horizontal="left" vertical="top"/>
    </xf>
    <xf numFmtId="0" fontId="0" fillId="0" borderId="0" xfId="0" pivotButton="1"/>
    <xf numFmtId="9" fontId="0" fillId="0" borderId="0" xfId="0" applyNumberFormat="1"/>
    <xf numFmtId="41" fontId="0" fillId="0" borderId="0" xfId="0" applyNumberFormat="1"/>
    <xf numFmtId="0" fontId="18"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1B428512-9C14-41E2-BECE-2BB206DB24D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33" formatCode="_-* #,##0_-;\-* #,##0_-;_-* &quot;-&quot;_-;_-@_-"/>
    </dxf>
    <dxf>
      <numFmt numFmtId="33" formatCode="_-* #,##0_-;\-* #,##0_-;_-* &quot;-&quot;_-;_-@_-"/>
    </dxf>
    <dxf>
      <numFmt numFmtId="33" formatCode="_-* #,##0_-;\-* #,##0_-;_-* &quot;-&quot;_-;_-@_-"/>
    </dxf>
    <dxf>
      <numFmt numFmtId="0" formatCode="General"/>
    </dxf>
    <dxf>
      <numFmt numFmtId="13" formatCode="0%"/>
    </dxf>
    <dxf>
      <numFmt numFmtId="33" formatCode="_-* #,##0_-;\-* #,##0_-;_-* &quot;-&quot;_-;_-@_-"/>
    </dxf>
    <dxf>
      <numFmt numFmtId="33" formatCode="_-* #,##0_-;\-* #,##0_-;_-* &quot;-&quot;_-;_-@_-"/>
    </dxf>
    <dxf>
      <numFmt numFmtId="13" formatCode="0%"/>
    </dxf>
    <dxf>
      <numFmt numFmtId="164" formatCode="0.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alignment horizontal="center" textRotation="0" wrapText="0" indent="0" justifyLastLine="0" shrinkToFit="0" readingOrder="0"/>
    </dxf>
    <dxf>
      <alignment horizontal="center" textRotation="0" wrapText="0" indent="0" justifyLastLine="0" shrinkToFit="0" readingOrder="0"/>
    </dxf>
    <dxf>
      <numFmt numFmtId="0" formatCode="General"/>
      <alignment horizontal="left" textRotation="0" wrapText="0" indent="0" justifyLastLine="0" shrinkToFit="0" readingOrder="0"/>
    </dxf>
    <dxf>
      <alignment horizontal="center" textRotation="0" wrapText="0" indent="0" justifyLastLine="0" shrinkToFit="0" readingOrder="0"/>
    </dxf>
    <dxf>
      <numFmt numFmtId="0" formatCode="General"/>
    </dxf>
    <dxf>
      <alignment horizontal="center" textRotation="0" wrapText="0" indent="0" justifyLastLine="0" shrinkToFit="0" readingOrder="0"/>
    </dxf>
    <dxf>
      <numFmt numFmtId="0" formatCode="General"/>
    </dxf>
    <dxf>
      <alignment horizont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4A90E2"/>
      <color rgb="FF3B6790"/>
      <color rgb="FF2E86DE"/>
      <color rgb="FF27548A"/>
      <color rgb="FF0747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Analysis.xlsx]KPI!PivotTable3</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100" u="sng">
                <a:solidFill>
                  <a:schemeClr val="bg1"/>
                </a:solidFill>
              </a:rPr>
              <a:t>Default</a:t>
            </a:r>
            <a:r>
              <a:rPr lang="en-US" sz="1100" u="sng" baseline="0">
                <a:solidFill>
                  <a:schemeClr val="bg1"/>
                </a:solidFill>
              </a:rPr>
              <a:t>s by Loan Term in Months</a:t>
            </a:r>
            <a:endParaRPr lang="en-US" sz="1100" u="sng">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4A90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KPI!$AA$2</c:f>
              <c:strCache>
                <c:ptCount val="1"/>
                <c:pt idx="0">
                  <c:v>Total</c:v>
                </c:pt>
              </c:strCache>
            </c:strRef>
          </c:tx>
          <c:spPr>
            <a:solidFill>
              <a:srgbClr val="4A90E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KPI!$Z$3:$Z$8</c:f>
              <c:strCache>
                <c:ptCount val="5"/>
                <c:pt idx="0">
                  <c:v>12</c:v>
                </c:pt>
                <c:pt idx="1">
                  <c:v>24</c:v>
                </c:pt>
                <c:pt idx="2">
                  <c:v>36</c:v>
                </c:pt>
                <c:pt idx="3">
                  <c:v>48</c:v>
                </c:pt>
                <c:pt idx="4">
                  <c:v>60</c:v>
                </c:pt>
              </c:strCache>
            </c:strRef>
          </c:cat>
          <c:val>
            <c:numRef>
              <c:f>KPI!$AA$3:$AA$8</c:f>
              <c:numCache>
                <c:formatCode>0%</c:formatCode>
                <c:ptCount val="5"/>
                <c:pt idx="0">
                  <c:v>0.19148936170212766</c:v>
                </c:pt>
                <c:pt idx="1">
                  <c:v>0.1702127659574468</c:v>
                </c:pt>
                <c:pt idx="2">
                  <c:v>0.1702127659574468</c:v>
                </c:pt>
                <c:pt idx="3">
                  <c:v>0.21276595744680851</c:v>
                </c:pt>
                <c:pt idx="4">
                  <c:v>0.25531914893617019</c:v>
                </c:pt>
              </c:numCache>
            </c:numRef>
          </c:val>
          <c:extLst>
            <c:ext xmlns:c16="http://schemas.microsoft.com/office/drawing/2014/chart" uri="{C3380CC4-5D6E-409C-BE32-E72D297353CC}">
              <c16:uniqueId val="{00000000-69AB-4ED1-8EC3-0110A3939A71}"/>
            </c:ext>
          </c:extLst>
        </c:ser>
        <c:dLbls>
          <c:showLegendKey val="0"/>
          <c:showVal val="1"/>
          <c:showCatName val="0"/>
          <c:showSerName val="0"/>
          <c:showPercent val="0"/>
          <c:showBubbleSize val="0"/>
        </c:dLbls>
        <c:gapWidth val="150"/>
        <c:axId val="188570864"/>
        <c:axId val="188569200"/>
      </c:barChart>
      <c:catAx>
        <c:axId val="188570864"/>
        <c:scaling>
          <c:orientation val="minMax"/>
        </c:scaling>
        <c:delete val="0"/>
        <c:axPos val="b"/>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8569200"/>
        <c:crosses val="autoZero"/>
        <c:auto val="1"/>
        <c:lblAlgn val="ctr"/>
        <c:lblOffset val="100"/>
        <c:noMultiLvlLbl val="0"/>
      </c:catAx>
      <c:valAx>
        <c:axId val="188569200"/>
        <c:scaling>
          <c:orientation val="minMax"/>
        </c:scaling>
        <c:delete val="1"/>
        <c:axPos val="l"/>
        <c:numFmt formatCode="0%" sourceLinked="1"/>
        <c:majorTickMark val="none"/>
        <c:minorTickMark val="none"/>
        <c:tickLblPos val="nextTo"/>
        <c:crossAx val="18857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Analysis.xlsx]KPI!PivotTable19</c:name>
    <c:fmtId val="2"/>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100" u="sng">
                <a:solidFill>
                  <a:schemeClr val="bg1"/>
                </a:solidFill>
              </a:rPr>
              <a:t>Defaulted Amount by Loan Size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4A90E2"/>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KPI!$I$9</c:f>
              <c:strCache>
                <c:ptCount val="1"/>
                <c:pt idx="0">
                  <c:v>Total</c:v>
                </c:pt>
              </c:strCache>
            </c:strRef>
          </c:tx>
          <c:spPr>
            <a:solidFill>
              <a:srgbClr val="4A90E2"/>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KPI!$H$10:$H$13</c:f>
              <c:strCache>
                <c:ptCount val="3"/>
                <c:pt idx="0">
                  <c:v>BIG</c:v>
                </c:pt>
                <c:pt idx="1">
                  <c:v>MEDIUM</c:v>
                </c:pt>
                <c:pt idx="2">
                  <c:v>SMALL</c:v>
                </c:pt>
              </c:strCache>
            </c:strRef>
          </c:cat>
          <c:val>
            <c:numRef>
              <c:f>KPI!$I$10:$I$13</c:f>
              <c:numCache>
                <c:formatCode>_(* #,##0_);_(* \(#,##0\);_(* "-"_);_(@_)</c:formatCode>
                <c:ptCount val="3"/>
                <c:pt idx="0">
                  <c:v>446869</c:v>
                </c:pt>
                <c:pt idx="1">
                  <c:v>546112</c:v>
                </c:pt>
                <c:pt idx="2">
                  <c:v>231324</c:v>
                </c:pt>
              </c:numCache>
            </c:numRef>
          </c:val>
          <c:extLst>
            <c:ext xmlns:c16="http://schemas.microsoft.com/office/drawing/2014/chart" uri="{C3380CC4-5D6E-409C-BE32-E72D297353CC}">
              <c16:uniqueId val="{00000000-2734-4540-9D38-B6C59772D5BE}"/>
            </c:ext>
          </c:extLst>
        </c:ser>
        <c:dLbls>
          <c:dLblPos val="outEnd"/>
          <c:showLegendKey val="0"/>
          <c:showVal val="1"/>
          <c:showCatName val="0"/>
          <c:showSerName val="0"/>
          <c:showPercent val="0"/>
          <c:showBubbleSize val="0"/>
        </c:dLbls>
        <c:gapWidth val="219"/>
        <c:overlap val="-27"/>
        <c:axId val="335887120"/>
        <c:axId val="335887536"/>
      </c:barChart>
      <c:catAx>
        <c:axId val="33588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crossAx val="335887536"/>
        <c:crosses val="autoZero"/>
        <c:auto val="1"/>
        <c:lblAlgn val="ctr"/>
        <c:lblOffset val="100"/>
        <c:noMultiLvlLbl val="0"/>
      </c:catAx>
      <c:valAx>
        <c:axId val="335887536"/>
        <c:scaling>
          <c:orientation val="minMax"/>
        </c:scaling>
        <c:delete val="1"/>
        <c:axPos val="l"/>
        <c:numFmt formatCode="_(* #,##0_);_(* \(#,##0\);_(* &quot;-&quot;_);_(@_)" sourceLinked="1"/>
        <c:majorTickMark val="out"/>
        <c:minorTickMark val="none"/>
        <c:tickLblPos val="nextTo"/>
        <c:crossAx val="335887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Analysis.xlsx]KPI!PivotTable20</c:name>
    <c:fmtId val="2"/>
  </c:pivotSource>
  <c:chart>
    <c:title>
      <c:tx>
        <c:rich>
          <a:bodyPr rot="0" spcFirstLastPara="1" vertOverflow="ellipsis" vert="horz" wrap="square" anchor="ctr" anchorCtr="1"/>
          <a:lstStyle/>
          <a:p>
            <a:pPr>
              <a:defRPr sz="1200" b="0" i="0" u="sng" strike="noStrike" kern="1200" baseline="0">
                <a:solidFill>
                  <a:schemeClr val="bg1"/>
                </a:solidFill>
                <a:latin typeface="+mn-lt"/>
                <a:ea typeface="+mn-ea"/>
                <a:cs typeface="+mn-cs"/>
              </a:defRPr>
            </a:pPr>
            <a:r>
              <a:rPr lang="en-GB" sz="1200" b="0" u="sng">
                <a:solidFill>
                  <a:schemeClr val="bg1"/>
                </a:solidFill>
              </a:rPr>
              <a:t>Credit Range vs Default Count</a:t>
            </a:r>
          </a:p>
        </c:rich>
      </c:tx>
      <c:overlay val="0"/>
      <c:spPr>
        <a:noFill/>
        <a:ln>
          <a:noFill/>
        </a:ln>
        <a:effectLst/>
      </c:spPr>
      <c:txPr>
        <a:bodyPr rot="0" spcFirstLastPara="1" vertOverflow="ellipsis" vert="horz" wrap="square" anchor="ctr" anchorCtr="1"/>
        <a:lstStyle/>
        <a:p>
          <a:pPr>
            <a:defRPr sz="1200" b="0" i="0" u="sng"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9767441860465115E-2"/>
          <c:y val="0.18819444444444444"/>
          <c:w val="0.61121406335835926"/>
          <c:h val="0.71921296296296289"/>
        </c:manualLayout>
      </c:layout>
      <c:pie3DChart>
        <c:varyColors val="1"/>
        <c:ser>
          <c:idx val="0"/>
          <c:order val="0"/>
          <c:tx>
            <c:strRef>
              <c:f>KPI!$L$2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D77-4DCE-9F65-B91008AAE8E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D77-4DCE-9F65-B91008AAE8E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D77-4DCE-9F65-B91008AAE8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KPI!$K$3:$K$6</c:f>
              <c:strCache>
                <c:ptCount val="3"/>
                <c:pt idx="0">
                  <c:v>BAD</c:v>
                </c:pt>
                <c:pt idx="1">
                  <c:v>EXCELLENT</c:v>
                </c:pt>
                <c:pt idx="2">
                  <c:v>GOOD</c:v>
                </c:pt>
              </c:strCache>
            </c:strRef>
          </c:cat>
          <c:val>
            <c:numRef>
              <c:f>KPI!$L$3:$L$6</c:f>
              <c:numCache>
                <c:formatCode>General</c:formatCode>
                <c:ptCount val="3"/>
                <c:pt idx="0">
                  <c:v>29</c:v>
                </c:pt>
                <c:pt idx="1">
                  <c:v>11</c:v>
                </c:pt>
                <c:pt idx="2">
                  <c:v>7</c:v>
                </c:pt>
              </c:numCache>
            </c:numRef>
          </c:val>
          <c:extLst>
            <c:ext xmlns:c16="http://schemas.microsoft.com/office/drawing/2014/chart" uri="{C3380CC4-5D6E-409C-BE32-E72D297353CC}">
              <c16:uniqueId val="{00000006-ED77-4DCE-9F65-B91008AAE8E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Analysis.xlsx]KPI!PivotTable21</c:name>
    <c:fmtId val="4"/>
  </c:pivotSource>
  <c:chart>
    <c:title>
      <c:tx>
        <c:rich>
          <a:bodyPr rot="0" spcFirstLastPara="1" vertOverflow="ellipsis" vert="horz" wrap="square" anchor="ctr" anchorCtr="1"/>
          <a:lstStyle/>
          <a:p>
            <a:pPr>
              <a:defRPr sz="1200" b="0" i="0" u="sng" strike="noStrike" kern="1200" spc="0" baseline="0">
                <a:solidFill>
                  <a:schemeClr val="bg1"/>
                </a:solidFill>
                <a:latin typeface="+mn-lt"/>
                <a:ea typeface="+mn-ea"/>
                <a:cs typeface="+mn-cs"/>
              </a:defRPr>
            </a:pPr>
            <a:r>
              <a:rPr lang="en-US" sz="1200" u="sng" baseline="0">
                <a:solidFill>
                  <a:schemeClr val="bg1"/>
                </a:solidFill>
              </a:rPr>
              <a:t>Credit Range vs Default Amount</a:t>
            </a:r>
            <a:endParaRPr lang="en-US" sz="1200" u="sng">
              <a:solidFill>
                <a:schemeClr val="bg1"/>
              </a:solidFill>
            </a:endParaRPr>
          </a:p>
        </c:rich>
      </c:tx>
      <c:overlay val="0"/>
      <c:spPr>
        <a:noFill/>
        <a:ln>
          <a:noFill/>
        </a:ln>
        <a:effectLst/>
      </c:spPr>
      <c:txPr>
        <a:bodyPr rot="0" spcFirstLastPara="1" vertOverflow="ellipsis" vert="horz" wrap="square" anchor="ctr" anchorCtr="1"/>
        <a:lstStyle/>
        <a:p>
          <a:pPr>
            <a:defRPr sz="12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noFill/>
          </a:ln>
          <a:effectLst/>
          <a:sp3d/>
        </c:spPr>
        <c:marker>
          <c:symbol val="none"/>
        </c:marker>
        <c:dLbl>
          <c:idx val="0"/>
          <c:spPr>
            <a:solidFill>
              <a:schemeClr val="tx1">
                <a:lumMod val="75000"/>
                <a:lumOff val="2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a:sp3d/>
        </c:spPr>
      </c:pivotFmt>
      <c:pivotFmt>
        <c:idx val="7"/>
        <c:spPr>
          <a:solidFill>
            <a:schemeClr val="accent1"/>
          </a:solidFill>
          <a:ln w="25400">
            <a:noFill/>
          </a:ln>
          <a:effectLst/>
          <a:sp3d/>
        </c:spPr>
      </c:pivotFmt>
      <c:pivotFmt>
        <c:idx val="8"/>
        <c:spPr>
          <a:solidFill>
            <a:schemeClr val="accent1"/>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KPI!$L$9</c:f>
              <c:strCache>
                <c:ptCount val="1"/>
                <c:pt idx="0">
                  <c:v>Total</c:v>
                </c:pt>
              </c:strCache>
            </c:strRef>
          </c:tx>
          <c:spPr>
            <a:ln>
              <a:noFill/>
            </a:ln>
          </c:spPr>
          <c:dPt>
            <c:idx val="0"/>
            <c:bubble3D val="0"/>
            <c:spPr>
              <a:solidFill>
                <a:schemeClr val="accent1"/>
              </a:solidFill>
              <a:ln w="25400">
                <a:noFill/>
              </a:ln>
              <a:effectLst/>
              <a:sp3d/>
            </c:spPr>
            <c:extLst>
              <c:ext xmlns:c16="http://schemas.microsoft.com/office/drawing/2014/chart" uri="{C3380CC4-5D6E-409C-BE32-E72D297353CC}">
                <c16:uniqueId val="{00000001-9D20-42EB-8C7A-60192E173170}"/>
              </c:ext>
            </c:extLst>
          </c:dPt>
          <c:dPt>
            <c:idx val="1"/>
            <c:bubble3D val="0"/>
            <c:spPr>
              <a:solidFill>
                <a:schemeClr val="accent2"/>
              </a:solidFill>
              <a:ln w="25400">
                <a:noFill/>
              </a:ln>
              <a:effectLst/>
              <a:sp3d/>
            </c:spPr>
            <c:extLst>
              <c:ext xmlns:c16="http://schemas.microsoft.com/office/drawing/2014/chart" uri="{C3380CC4-5D6E-409C-BE32-E72D297353CC}">
                <c16:uniqueId val="{00000003-9D20-42EB-8C7A-60192E173170}"/>
              </c:ext>
            </c:extLst>
          </c:dPt>
          <c:dPt>
            <c:idx val="2"/>
            <c:bubble3D val="0"/>
            <c:spPr>
              <a:solidFill>
                <a:schemeClr val="accent3"/>
              </a:solidFill>
              <a:ln w="25400">
                <a:noFill/>
              </a:ln>
              <a:effectLst/>
              <a:sp3d/>
            </c:spPr>
            <c:extLst>
              <c:ext xmlns:c16="http://schemas.microsoft.com/office/drawing/2014/chart" uri="{C3380CC4-5D6E-409C-BE32-E72D297353CC}">
                <c16:uniqueId val="{00000005-9D20-42EB-8C7A-60192E173170}"/>
              </c:ext>
            </c:extLst>
          </c:dPt>
          <c:dLbls>
            <c:spPr>
              <a:solidFill>
                <a:schemeClr val="tx1">
                  <a:lumMod val="75000"/>
                  <a:lumOff val="2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KPI!$K$10:$K$13</c:f>
              <c:strCache>
                <c:ptCount val="3"/>
                <c:pt idx="0">
                  <c:v>BAD</c:v>
                </c:pt>
                <c:pt idx="1">
                  <c:v>EXCELLENT</c:v>
                </c:pt>
                <c:pt idx="2">
                  <c:v>GOOD</c:v>
                </c:pt>
              </c:strCache>
            </c:strRef>
          </c:cat>
          <c:val>
            <c:numRef>
              <c:f>KPI!$L$10:$L$13</c:f>
              <c:numCache>
                <c:formatCode>_(* #,##0_);_(* \(#,##0\);_(* "-"_);_(@_)</c:formatCode>
                <c:ptCount val="3"/>
                <c:pt idx="0">
                  <c:v>841895</c:v>
                </c:pt>
                <c:pt idx="1">
                  <c:v>264334</c:v>
                </c:pt>
                <c:pt idx="2">
                  <c:v>118076</c:v>
                </c:pt>
              </c:numCache>
            </c:numRef>
          </c:val>
          <c:extLst>
            <c:ext xmlns:c16="http://schemas.microsoft.com/office/drawing/2014/chart" uri="{C3380CC4-5D6E-409C-BE32-E72D297353CC}">
              <c16:uniqueId val="{00000006-9D20-42EB-8C7A-60192E173170}"/>
            </c:ext>
          </c:extLst>
        </c:ser>
        <c:dLbls>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Analysis.xlsx]KPI!PivotTable17</c:name>
    <c:fmtId val="2"/>
  </c:pivotSource>
  <c:chart>
    <c:title>
      <c:tx>
        <c:rich>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r>
              <a:rPr lang="en-US" sz="1100" b="0" i="0" u="sng" strike="noStrike" kern="1200" spc="0" baseline="0">
                <a:solidFill>
                  <a:schemeClr val="bg1"/>
                </a:solidFill>
                <a:latin typeface="+mn-lt"/>
                <a:ea typeface="+mn-ea"/>
                <a:cs typeface="+mn-cs"/>
              </a:rPr>
              <a:t>Age Grade vs Default Amount</a:t>
            </a:r>
          </a:p>
        </c:rich>
      </c:tx>
      <c:overlay val="0"/>
      <c:spPr>
        <a:noFill/>
        <a:ln>
          <a:noFill/>
        </a:ln>
        <a:effectLst/>
      </c:spPr>
      <c:txPr>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A90E2"/>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KPI!$C$9</c:f>
              <c:strCache>
                <c:ptCount val="1"/>
                <c:pt idx="0">
                  <c:v>Total</c:v>
                </c:pt>
              </c:strCache>
            </c:strRef>
          </c:tx>
          <c:spPr>
            <a:solidFill>
              <a:srgbClr val="4A90E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KPI!$B$10:$B$14</c:f>
              <c:strCache>
                <c:ptCount val="4"/>
                <c:pt idx="0">
                  <c:v>YOUNG</c:v>
                </c:pt>
                <c:pt idx="1">
                  <c:v>SENIOR</c:v>
                </c:pt>
                <c:pt idx="2">
                  <c:v>ADULT</c:v>
                </c:pt>
                <c:pt idx="3">
                  <c:v>MIDDLE AGE</c:v>
                </c:pt>
              </c:strCache>
            </c:strRef>
          </c:cat>
          <c:val>
            <c:numRef>
              <c:f>KPI!$C$10:$C$14</c:f>
              <c:numCache>
                <c:formatCode>_(* #,##0_);_(* \(#,##0\);_(* "-"_);_(@_)</c:formatCode>
                <c:ptCount val="4"/>
                <c:pt idx="0">
                  <c:v>55237</c:v>
                </c:pt>
                <c:pt idx="1">
                  <c:v>278094</c:v>
                </c:pt>
                <c:pt idx="2">
                  <c:v>413071</c:v>
                </c:pt>
                <c:pt idx="3">
                  <c:v>477903</c:v>
                </c:pt>
              </c:numCache>
            </c:numRef>
          </c:val>
          <c:extLst>
            <c:ext xmlns:c16="http://schemas.microsoft.com/office/drawing/2014/chart" uri="{C3380CC4-5D6E-409C-BE32-E72D297353CC}">
              <c16:uniqueId val="{00000000-30ED-45A6-9EED-A47316933B70}"/>
            </c:ext>
          </c:extLst>
        </c:ser>
        <c:dLbls>
          <c:dLblPos val="outEnd"/>
          <c:showLegendKey val="0"/>
          <c:showVal val="1"/>
          <c:showCatName val="0"/>
          <c:showSerName val="0"/>
          <c:showPercent val="0"/>
          <c:showBubbleSize val="0"/>
        </c:dLbls>
        <c:gapWidth val="219"/>
        <c:overlap val="-27"/>
        <c:axId val="197076944"/>
        <c:axId val="197076528"/>
      </c:barChart>
      <c:catAx>
        <c:axId val="19707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197076528"/>
        <c:crosses val="autoZero"/>
        <c:auto val="1"/>
        <c:lblAlgn val="ctr"/>
        <c:lblOffset val="100"/>
        <c:noMultiLvlLbl val="0"/>
      </c:catAx>
      <c:valAx>
        <c:axId val="197076528"/>
        <c:scaling>
          <c:orientation val="minMax"/>
        </c:scaling>
        <c:delete val="1"/>
        <c:axPos val="l"/>
        <c:numFmt formatCode="#,\k;\-#,\k" sourceLinked="0"/>
        <c:majorTickMark val="none"/>
        <c:minorTickMark val="none"/>
        <c:tickLblPos val="nextTo"/>
        <c:crossAx val="19707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Analysis.xlsx]KPI!PivotTable16</c:name>
    <c:fmtId val="2"/>
  </c:pivotSource>
  <c:chart>
    <c:title>
      <c:tx>
        <c:rich>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r>
              <a:rPr lang="en-US" sz="1100" b="0" i="0" u="sng" strike="noStrike" kern="1200" spc="0" baseline="0">
                <a:solidFill>
                  <a:schemeClr val="bg1"/>
                </a:solidFill>
                <a:latin typeface="+mn-lt"/>
                <a:ea typeface="+mn-ea"/>
                <a:cs typeface="+mn-cs"/>
              </a:rPr>
              <a:t>Age Grade vs Default Count</a:t>
            </a:r>
          </a:p>
        </c:rich>
      </c:tx>
      <c:overlay val="0"/>
      <c:spPr>
        <a:noFill/>
        <a:ln>
          <a:noFill/>
        </a:ln>
        <a:effectLst/>
      </c:spPr>
      <c:txPr>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4A90E2"/>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KPI!$C$2</c:f>
              <c:strCache>
                <c:ptCount val="1"/>
                <c:pt idx="0">
                  <c:v>Total</c:v>
                </c:pt>
              </c:strCache>
            </c:strRef>
          </c:tx>
          <c:spPr>
            <a:solidFill>
              <a:srgbClr val="4A90E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KPI!$B$3:$B$7</c:f>
              <c:strCache>
                <c:ptCount val="4"/>
                <c:pt idx="0">
                  <c:v>YOUNG</c:v>
                </c:pt>
                <c:pt idx="1">
                  <c:v>SENIOR</c:v>
                </c:pt>
                <c:pt idx="2">
                  <c:v>ADULT</c:v>
                </c:pt>
                <c:pt idx="3">
                  <c:v>MIDDLE AGE</c:v>
                </c:pt>
              </c:strCache>
            </c:strRef>
          </c:cat>
          <c:val>
            <c:numRef>
              <c:f>KPI!$C$3:$C$7</c:f>
              <c:numCache>
                <c:formatCode>General</c:formatCode>
                <c:ptCount val="4"/>
                <c:pt idx="0">
                  <c:v>4</c:v>
                </c:pt>
                <c:pt idx="1">
                  <c:v>9</c:v>
                </c:pt>
                <c:pt idx="2">
                  <c:v>17</c:v>
                </c:pt>
                <c:pt idx="3">
                  <c:v>17</c:v>
                </c:pt>
              </c:numCache>
            </c:numRef>
          </c:val>
          <c:extLst>
            <c:ext xmlns:c16="http://schemas.microsoft.com/office/drawing/2014/chart" uri="{C3380CC4-5D6E-409C-BE32-E72D297353CC}">
              <c16:uniqueId val="{00000000-10B7-4F07-8F9B-C2087FA9B860}"/>
            </c:ext>
          </c:extLst>
        </c:ser>
        <c:dLbls>
          <c:dLblPos val="outEnd"/>
          <c:showLegendKey val="0"/>
          <c:showVal val="1"/>
          <c:showCatName val="0"/>
          <c:showSerName val="0"/>
          <c:showPercent val="0"/>
          <c:showBubbleSize val="0"/>
        </c:dLbls>
        <c:gapWidth val="219"/>
        <c:overlap val="-27"/>
        <c:axId val="2114210592"/>
        <c:axId val="2114211424"/>
      </c:barChart>
      <c:catAx>
        <c:axId val="211421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2114211424"/>
        <c:crosses val="autoZero"/>
        <c:auto val="1"/>
        <c:lblAlgn val="ctr"/>
        <c:lblOffset val="100"/>
        <c:noMultiLvlLbl val="0"/>
      </c:catAx>
      <c:valAx>
        <c:axId val="2114211424"/>
        <c:scaling>
          <c:orientation val="minMax"/>
        </c:scaling>
        <c:delete val="1"/>
        <c:axPos val="l"/>
        <c:numFmt formatCode="General" sourceLinked="1"/>
        <c:majorTickMark val="none"/>
        <c:minorTickMark val="none"/>
        <c:tickLblPos val="nextTo"/>
        <c:crossAx val="211421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Analysis.xlsx]KPI!PivotTable25</c:name>
    <c:fmtId val="2"/>
  </c:pivotSource>
  <c:chart>
    <c:title>
      <c:tx>
        <c:rich>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r>
              <a:rPr lang="en-US" sz="1100" b="0" i="0" u="sng" strike="noStrike" kern="1200" spc="0" baseline="0">
                <a:solidFill>
                  <a:schemeClr val="bg1"/>
                </a:solidFill>
                <a:latin typeface="+mn-lt"/>
                <a:ea typeface="+mn-ea"/>
                <a:cs typeface="+mn-cs"/>
              </a:rPr>
              <a:t>Marital Status vs </a:t>
            </a:r>
            <a:r>
              <a:rPr lang="en-US" sz="1100" b="0" i="0" u="sng" strike="noStrike" baseline="0">
                <a:effectLst/>
              </a:rPr>
              <a:t>Default Count</a:t>
            </a:r>
            <a:endParaRPr lang="en-US" sz="1100" b="0" i="0" u="sng" strike="noStrike" kern="1200" spc="0" baseline="0">
              <a:solidFill>
                <a:schemeClr val="bg1"/>
              </a:solidFill>
              <a:latin typeface="+mn-lt"/>
              <a:ea typeface="+mn-ea"/>
              <a:cs typeface="+mn-cs"/>
            </a:endParaRPr>
          </a:p>
        </c:rich>
      </c:tx>
      <c:overlay val="0"/>
      <c:spPr>
        <a:noFill/>
        <a:ln>
          <a:noFill/>
        </a:ln>
        <a:effectLst/>
      </c:spPr>
      <c:txPr>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4A90E2"/>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KPI!$O$2</c:f>
              <c:strCache>
                <c:ptCount val="1"/>
                <c:pt idx="0">
                  <c:v>Total</c:v>
                </c:pt>
              </c:strCache>
            </c:strRef>
          </c:tx>
          <c:spPr>
            <a:solidFill>
              <a:srgbClr val="4A90E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KPI!$N$3:$N$7</c:f>
              <c:strCache>
                <c:ptCount val="4"/>
                <c:pt idx="0">
                  <c:v>Divorced</c:v>
                </c:pt>
                <c:pt idx="1">
                  <c:v>Single</c:v>
                </c:pt>
                <c:pt idx="2">
                  <c:v>Married</c:v>
                </c:pt>
                <c:pt idx="3">
                  <c:v>Widowed</c:v>
                </c:pt>
              </c:strCache>
            </c:strRef>
          </c:cat>
          <c:val>
            <c:numRef>
              <c:f>KPI!$O$3:$O$7</c:f>
              <c:numCache>
                <c:formatCode>General</c:formatCode>
                <c:ptCount val="4"/>
                <c:pt idx="0">
                  <c:v>13</c:v>
                </c:pt>
                <c:pt idx="1">
                  <c:v>12</c:v>
                </c:pt>
                <c:pt idx="2">
                  <c:v>11</c:v>
                </c:pt>
                <c:pt idx="3">
                  <c:v>11</c:v>
                </c:pt>
              </c:numCache>
            </c:numRef>
          </c:val>
          <c:extLst>
            <c:ext xmlns:c16="http://schemas.microsoft.com/office/drawing/2014/chart" uri="{C3380CC4-5D6E-409C-BE32-E72D297353CC}">
              <c16:uniqueId val="{00000000-744F-4035-ABED-66E3140836DF}"/>
            </c:ext>
          </c:extLst>
        </c:ser>
        <c:dLbls>
          <c:dLblPos val="outEnd"/>
          <c:showLegendKey val="0"/>
          <c:showVal val="1"/>
          <c:showCatName val="0"/>
          <c:showSerName val="0"/>
          <c:showPercent val="0"/>
          <c:showBubbleSize val="0"/>
        </c:dLbls>
        <c:gapWidth val="219"/>
        <c:axId val="2114211840"/>
        <c:axId val="2114224320"/>
      </c:barChart>
      <c:catAx>
        <c:axId val="2114211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2114224320"/>
        <c:crosses val="autoZero"/>
        <c:auto val="1"/>
        <c:lblAlgn val="ctr"/>
        <c:lblOffset val="100"/>
        <c:noMultiLvlLbl val="0"/>
      </c:catAx>
      <c:valAx>
        <c:axId val="2114224320"/>
        <c:scaling>
          <c:orientation val="minMax"/>
        </c:scaling>
        <c:delete val="1"/>
        <c:axPos val="b"/>
        <c:numFmt formatCode="General" sourceLinked="1"/>
        <c:majorTickMark val="none"/>
        <c:minorTickMark val="none"/>
        <c:tickLblPos val="nextTo"/>
        <c:crossAx val="211421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Analysis.xlsx]KPI!PivotTable29</c:name>
    <c:fmtId val="2"/>
  </c:pivotSource>
  <c:chart>
    <c:title>
      <c:tx>
        <c:rich>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r>
              <a:rPr lang="en-US" sz="1100" b="0" i="0" u="sng" strike="noStrike" kern="1200" spc="0" baseline="0">
                <a:solidFill>
                  <a:schemeClr val="bg1"/>
                </a:solidFill>
                <a:latin typeface="+mn-lt"/>
                <a:ea typeface="+mn-ea"/>
                <a:cs typeface="+mn-cs"/>
              </a:rPr>
              <a:t>Employment Status vs Default Amount</a:t>
            </a:r>
          </a:p>
        </c:rich>
      </c:tx>
      <c:overlay val="0"/>
      <c:spPr>
        <a:noFill/>
        <a:ln>
          <a:noFill/>
        </a:ln>
        <a:effectLst/>
      </c:spPr>
      <c:txPr>
        <a:bodyPr rot="0" spcFirstLastPara="1" vertOverflow="ellipsis" vert="horz" wrap="square" anchor="ctr" anchorCtr="1"/>
        <a:lstStyle/>
        <a:p>
          <a:pPr algn="ctr" rtl="0">
            <a:defRPr lang="en-US"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616407625550774"/>
                  <c:h val="0.18523541700144627"/>
                </c:manualLayout>
              </c15:layout>
            </c:ext>
          </c:extLst>
        </c:dLbl>
      </c:pivotFmt>
      <c:pivotFmt>
        <c:idx val="4"/>
        <c:spPr>
          <a:solidFill>
            <a:schemeClr val="accent1"/>
          </a:solidFill>
          <a:ln>
            <a:noFill/>
          </a:ln>
          <a:effectLst/>
        </c:spPr>
      </c:pivotFmt>
      <c:pivotFmt>
        <c:idx val="5"/>
        <c:spPr>
          <a:solidFill>
            <a:schemeClr val="accent1"/>
          </a:solidFill>
          <a:ln>
            <a:noFill/>
          </a:ln>
          <a:effectLst/>
        </c:spPr>
      </c:pivotFmt>
    </c:pivotFmts>
    <c:plotArea>
      <c:layout/>
      <c:doughnutChart>
        <c:varyColors val="1"/>
        <c:ser>
          <c:idx val="0"/>
          <c:order val="0"/>
          <c:tx>
            <c:strRef>
              <c:f>KPI!$R$9</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656-449D-A245-9755E846C604}"/>
              </c:ext>
            </c:extLst>
          </c:dPt>
          <c:dPt>
            <c:idx val="1"/>
            <c:bubble3D val="0"/>
            <c:spPr>
              <a:solidFill>
                <a:schemeClr val="accent2"/>
              </a:solidFill>
              <a:ln>
                <a:noFill/>
              </a:ln>
              <a:effectLst/>
            </c:spPr>
            <c:extLst>
              <c:ext xmlns:c16="http://schemas.microsoft.com/office/drawing/2014/chart" uri="{C3380CC4-5D6E-409C-BE32-E72D297353CC}">
                <c16:uniqueId val="{00000003-4656-449D-A245-9755E846C604}"/>
              </c:ext>
            </c:extLst>
          </c:dPt>
          <c:dPt>
            <c:idx val="2"/>
            <c:bubble3D val="0"/>
            <c:spPr>
              <a:solidFill>
                <a:schemeClr val="accent3"/>
              </a:solidFill>
              <a:ln>
                <a:noFill/>
              </a:ln>
              <a:effectLst/>
            </c:spPr>
            <c:extLst>
              <c:ext xmlns:c16="http://schemas.microsoft.com/office/drawing/2014/chart" uri="{C3380CC4-5D6E-409C-BE32-E72D297353CC}">
                <c16:uniqueId val="{00000002-DDD6-478D-84DD-EB8713324555}"/>
              </c:ext>
            </c:extLst>
          </c:dPt>
          <c:dLbls>
            <c:dLbl>
              <c:idx val="2"/>
              <c:showLegendKey val="0"/>
              <c:showVal val="1"/>
              <c:showCatName val="1"/>
              <c:showSerName val="0"/>
              <c:showPercent val="1"/>
              <c:showBubbleSize val="0"/>
              <c:extLst>
                <c:ext xmlns:c15="http://schemas.microsoft.com/office/drawing/2012/chart" uri="{CE6537A1-D6FC-4f65-9D91-7224C49458BB}">
                  <c15:layout>
                    <c:manualLayout>
                      <c:w val="0.24616407625550774"/>
                      <c:h val="0.18523541700144627"/>
                    </c:manualLayout>
                  </c15:layout>
                </c:ext>
                <c:ext xmlns:c16="http://schemas.microsoft.com/office/drawing/2014/chart" uri="{C3380CC4-5D6E-409C-BE32-E72D297353CC}">
                  <c16:uniqueId val="{00000002-DDD6-478D-84DD-EB8713324555}"/>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KPI!$Q$10:$Q$13</c:f>
              <c:strCache>
                <c:ptCount val="3"/>
                <c:pt idx="0">
                  <c:v>Employed</c:v>
                </c:pt>
                <c:pt idx="1">
                  <c:v>Self-employed</c:v>
                </c:pt>
                <c:pt idx="2">
                  <c:v>Unemployed</c:v>
                </c:pt>
              </c:strCache>
            </c:strRef>
          </c:cat>
          <c:val>
            <c:numRef>
              <c:f>KPI!$R$10:$R$13</c:f>
              <c:numCache>
                <c:formatCode>_(* #,##0_);_(* \(#,##0\);_(* "-"_);_(@_)</c:formatCode>
                <c:ptCount val="3"/>
                <c:pt idx="0">
                  <c:v>440448</c:v>
                </c:pt>
                <c:pt idx="1">
                  <c:v>469634</c:v>
                </c:pt>
                <c:pt idx="2">
                  <c:v>314223</c:v>
                </c:pt>
              </c:numCache>
            </c:numRef>
          </c:val>
          <c:extLst>
            <c:ext xmlns:c16="http://schemas.microsoft.com/office/drawing/2014/chart" uri="{C3380CC4-5D6E-409C-BE32-E72D297353CC}">
              <c16:uniqueId val="{00000000-DDD6-478D-84DD-EB8713324555}"/>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Analysis.xlsx]KPI2!PivotTable6</c:name>
    <c:fmtId val="2"/>
  </c:pivotSource>
  <c:chart>
    <c:title>
      <c:tx>
        <c:rich>
          <a:bodyPr rot="0" spcFirstLastPara="1" vertOverflow="ellipsis" vert="horz" wrap="square" anchor="ctr" anchorCtr="1"/>
          <a:lstStyle/>
          <a:p>
            <a:pPr algn="ctr" rtl="0">
              <a:defRPr lang="en-GB" sz="1100" b="0" i="0" u="sng" strike="noStrike" kern="1200" spc="0" baseline="0">
                <a:solidFill>
                  <a:schemeClr val="bg1"/>
                </a:solidFill>
                <a:latin typeface="+mn-lt"/>
                <a:ea typeface="+mn-ea"/>
                <a:cs typeface="+mn-cs"/>
              </a:defRPr>
            </a:pPr>
            <a:r>
              <a:rPr lang="en-GB" sz="1100" b="0" i="0" u="sng" strike="noStrike" kern="1200" spc="0" baseline="0">
                <a:solidFill>
                  <a:schemeClr val="bg1"/>
                </a:solidFill>
                <a:latin typeface="+mn-lt"/>
                <a:ea typeface="+mn-ea"/>
                <a:cs typeface="+mn-cs"/>
              </a:rPr>
              <a:t>Default Amount by Marital Status and Employment</a:t>
            </a:r>
          </a:p>
        </c:rich>
      </c:tx>
      <c:overlay val="0"/>
      <c:spPr>
        <a:noFill/>
        <a:ln>
          <a:noFill/>
        </a:ln>
        <a:effectLst/>
      </c:spPr>
      <c:txPr>
        <a:bodyPr rot="0" spcFirstLastPara="1" vertOverflow="ellipsis" vert="horz" wrap="square" anchor="ctr" anchorCtr="1"/>
        <a:lstStyle/>
        <a:p>
          <a:pPr algn="ctr" rtl="0">
            <a:defRPr lang="en-GB"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pivotFmt>
      <c:pivotFmt>
        <c:idx val="10"/>
        <c:spPr>
          <a:solidFill>
            <a:schemeClr val="accent2"/>
          </a:solidFill>
          <a:ln>
            <a:noFill/>
          </a:ln>
          <a:effectLst/>
        </c:spPr>
      </c:pivotFmt>
    </c:pivotFmts>
    <c:plotArea>
      <c:layout/>
      <c:barChart>
        <c:barDir val="bar"/>
        <c:grouping val="clustered"/>
        <c:varyColors val="0"/>
        <c:ser>
          <c:idx val="0"/>
          <c:order val="0"/>
          <c:tx>
            <c:strRef>
              <c:f>'KPI2'!$P$4:$P$5</c:f>
              <c:strCache>
                <c:ptCount val="1"/>
                <c:pt idx="0">
                  <c:v>Employed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'KPI2'!$O$6:$O$10</c:f>
              <c:strCache>
                <c:ptCount val="4"/>
                <c:pt idx="0">
                  <c:v>Divorced</c:v>
                </c:pt>
                <c:pt idx="1">
                  <c:v>Married</c:v>
                </c:pt>
                <c:pt idx="2">
                  <c:v>Single</c:v>
                </c:pt>
                <c:pt idx="3">
                  <c:v>Widowed</c:v>
                </c:pt>
              </c:strCache>
            </c:strRef>
          </c:cat>
          <c:val>
            <c:numRef>
              <c:f>'KPI2'!$P$6:$P$10</c:f>
              <c:numCache>
                <c:formatCode>_(* #,##0_);_(* \(#,##0\);_(* "-"_);_(@_)</c:formatCode>
                <c:ptCount val="4"/>
                <c:pt idx="0">
                  <c:v>193350</c:v>
                </c:pt>
                <c:pt idx="1">
                  <c:v>62881</c:v>
                </c:pt>
                <c:pt idx="2">
                  <c:v>116868</c:v>
                </c:pt>
                <c:pt idx="3">
                  <c:v>67349</c:v>
                </c:pt>
              </c:numCache>
            </c:numRef>
          </c:val>
          <c:extLst>
            <c:ext xmlns:c16="http://schemas.microsoft.com/office/drawing/2014/chart" uri="{C3380CC4-5D6E-409C-BE32-E72D297353CC}">
              <c16:uniqueId val="{00000000-5355-43C7-8530-EBC96685D18B}"/>
            </c:ext>
          </c:extLst>
        </c:ser>
        <c:ser>
          <c:idx val="1"/>
          <c:order val="1"/>
          <c:tx>
            <c:strRef>
              <c:f>'KPI2'!$Q$4:$Q$5</c:f>
              <c:strCache>
                <c:ptCount val="1"/>
                <c:pt idx="0">
                  <c:v>Self-employed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'KPI2'!$O$6:$O$10</c:f>
              <c:strCache>
                <c:ptCount val="4"/>
                <c:pt idx="0">
                  <c:v>Divorced</c:v>
                </c:pt>
                <c:pt idx="1">
                  <c:v>Married</c:v>
                </c:pt>
                <c:pt idx="2">
                  <c:v>Single</c:v>
                </c:pt>
                <c:pt idx="3">
                  <c:v>Widowed</c:v>
                </c:pt>
              </c:strCache>
            </c:strRef>
          </c:cat>
          <c:val>
            <c:numRef>
              <c:f>'KPI2'!$Q$6:$Q$10</c:f>
              <c:numCache>
                <c:formatCode>_(* #,##0_);_(* \(#,##0\);_(* "-"_);_(@_)</c:formatCode>
                <c:ptCount val="4"/>
                <c:pt idx="0">
                  <c:v>73119</c:v>
                </c:pt>
                <c:pt idx="1">
                  <c:v>178596</c:v>
                </c:pt>
                <c:pt idx="2">
                  <c:v>144264</c:v>
                </c:pt>
                <c:pt idx="3">
                  <c:v>73655</c:v>
                </c:pt>
              </c:numCache>
            </c:numRef>
          </c:val>
          <c:extLst>
            <c:ext xmlns:c16="http://schemas.microsoft.com/office/drawing/2014/chart" uri="{C3380CC4-5D6E-409C-BE32-E72D297353CC}">
              <c16:uniqueId val="{00000001-5355-43C7-8530-EBC96685D18B}"/>
            </c:ext>
          </c:extLst>
        </c:ser>
        <c:ser>
          <c:idx val="2"/>
          <c:order val="2"/>
          <c:tx>
            <c:strRef>
              <c:f>'KPI2'!$R$4:$R$5</c:f>
              <c:strCache>
                <c:ptCount val="1"/>
                <c:pt idx="0">
                  <c:v>Unemployed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'KPI2'!$O$6:$O$10</c:f>
              <c:strCache>
                <c:ptCount val="4"/>
                <c:pt idx="0">
                  <c:v>Divorced</c:v>
                </c:pt>
                <c:pt idx="1">
                  <c:v>Married</c:v>
                </c:pt>
                <c:pt idx="2">
                  <c:v>Single</c:v>
                </c:pt>
                <c:pt idx="3">
                  <c:v>Widowed</c:v>
                </c:pt>
              </c:strCache>
            </c:strRef>
          </c:cat>
          <c:val>
            <c:numRef>
              <c:f>'KPI2'!$R$6:$R$10</c:f>
              <c:numCache>
                <c:formatCode>_(* #,##0_);_(* \(#,##0\);_(* "-"_);_(@_)</c:formatCode>
                <c:ptCount val="4"/>
                <c:pt idx="0">
                  <c:v>78686</c:v>
                </c:pt>
                <c:pt idx="1">
                  <c:v>66914</c:v>
                </c:pt>
                <c:pt idx="2">
                  <c:v>51858</c:v>
                </c:pt>
                <c:pt idx="3">
                  <c:v>116765</c:v>
                </c:pt>
              </c:numCache>
            </c:numRef>
          </c:val>
          <c:extLst>
            <c:ext xmlns:c16="http://schemas.microsoft.com/office/drawing/2014/chart" uri="{C3380CC4-5D6E-409C-BE32-E72D297353CC}">
              <c16:uniqueId val="{00000002-5355-43C7-8530-EBC96685D18B}"/>
            </c:ext>
          </c:extLst>
        </c:ser>
        <c:dLbls>
          <c:dLblPos val="outEnd"/>
          <c:showLegendKey val="0"/>
          <c:showVal val="1"/>
          <c:showCatName val="0"/>
          <c:showSerName val="0"/>
          <c:showPercent val="0"/>
          <c:showBubbleSize val="0"/>
        </c:dLbls>
        <c:gapWidth val="219"/>
        <c:axId val="197075696"/>
        <c:axId val="197077360"/>
      </c:barChart>
      <c:catAx>
        <c:axId val="197075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197077360"/>
        <c:crosses val="autoZero"/>
        <c:auto val="1"/>
        <c:lblAlgn val="ctr"/>
        <c:lblOffset val="100"/>
        <c:noMultiLvlLbl val="0"/>
      </c:catAx>
      <c:valAx>
        <c:axId val="197077360"/>
        <c:scaling>
          <c:orientation val="minMax"/>
        </c:scaling>
        <c:delete val="1"/>
        <c:axPos val="b"/>
        <c:numFmt formatCode="_(* #,##0_);_(* \(#,##0\);_(* &quot;-&quot;_);_(@_)" sourceLinked="1"/>
        <c:majorTickMark val="out"/>
        <c:minorTickMark val="none"/>
        <c:tickLblPos val="nextTo"/>
        <c:crossAx val="19707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Analysis.xlsx]KPI2!PivotTable8</c:name>
    <c:fmtId val="2"/>
  </c:pivotSource>
  <c:chart>
    <c:title>
      <c:tx>
        <c:rich>
          <a:bodyPr rot="0" spcFirstLastPara="1" vertOverflow="ellipsis" vert="horz" wrap="square" anchor="ctr" anchorCtr="1"/>
          <a:lstStyle/>
          <a:p>
            <a:pPr algn="ctr" rtl="0">
              <a:defRPr lang="en-GB" sz="1100" b="0" i="0" u="sng" strike="noStrike" kern="1200" spc="0" baseline="0">
                <a:solidFill>
                  <a:schemeClr val="bg1"/>
                </a:solidFill>
                <a:latin typeface="+mn-lt"/>
                <a:ea typeface="+mn-ea"/>
                <a:cs typeface="+mn-cs"/>
              </a:defRPr>
            </a:pPr>
            <a:r>
              <a:rPr lang="en-GB" sz="1100" b="0" i="0" u="sng" strike="noStrike" kern="1200" spc="0" baseline="0">
                <a:solidFill>
                  <a:schemeClr val="bg1"/>
                </a:solidFill>
                <a:latin typeface="+mn-lt"/>
                <a:ea typeface="+mn-ea"/>
                <a:cs typeface="+mn-cs"/>
              </a:rPr>
              <a:t>Default Amount by Employment Status and Income Grade</a:t>
            </a:r>
          </a:p>
        </c:rich>
      </c:tx>
      <c:overlay val="0"/>
      <c:spPr>
        <a:noFill/>
        <a:ln>
          <a:noFill/>
        </a:ln>
        <a:effectLst/>
      </c:spPr>
      <c:txPr>
        <a:bodyPr rot="0" spcFirstLastPara="1" vertOverflow="ellipsis" vert="horz" wrap="square" anchor="ctr" anchorCtr="1"/>
        <a:lstStyle/>
        <a:p>
          <a:pPr algn="ctr" rtl="0">
            <a:defRPr lang="en-GB"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'KPI2'!$P$13:$P$14</c:f>
              <c:strCache>
                <c:ptCount val="1"/>
                <c:pt idx="0">
                  <c:v>AVERAGE EARNER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'KPI2'!$O$15:$O$18</c:f>
              <c:strCache>
                <c:ptCount val="3"/>
                <c:pt idx="0">
                  <c:v>Employed</c:v>
                </c:pt>
                <c:pt idx="1">
                  <c:v>Self-employed</c:v>
                </c:pt>
                <c:pt idx="2">
                  <c:v>Unemployed</c:v>
                </c:pt>
              </c:strCache>
            </c:strRef>
          </c:cat>
          <c:val>
            <c:numRef>
              <c:f>'KPI2'!$P$15:$P$18</c:f>
              <c:numCache>
                <c:formatCode>General</c:formatCode>
                <c:ptCount val="3"/>
                <c:pt idx="0">
                  <c:v>205089</c:v>
                </c:pt>
                <c:pt idx="1">
                  <c:v>185932</c:v>
                </c:pt>
                <c:pt idx="2">
                  <c:v>162901</c:v>
                </c:pt>
              </c:numCache>
            </c:numRef>
          </c:val>
          <c:extLst>
            <c:ext xmlns:c16="http://schemas.microsoft.com/office/drawing/2014/chart" uri="{C3380CC4-5D6E-409C-BE32-E72D297353CC}">
              <c16:uniqueId val="{00000000-2873-4AAE-941C-24917013D494}"/>
            </c:ext>
          </c:extLst>
        </c:ser>
        <c:ser>
          <c:idx val="1"/>
          <c:order val="1"/>
          <c:tx>
            <c:strRef>
              <c:f>'KPI2'!$Q$13:$Q$14</c:f>
              <c:strCache>
                <c:ptCount val="1"/>
                <c:pt idx="0">
                  <c:v>HIGH EARNER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'KPI2'!$O$15:$O$18</c:f>
              <c:strCache>
                <c:ptCount val="3"/>
                <c:pt idx="0">
                  <c:v>Employed</c:v>
                </c:pt>
                <c:pt idx="1">
                  <c:v>Self-employed</c:v>
                </c:pt>
                <c:pt idx="2">
                  <c:v>Unemployed</c:v>
                </c:pt>
              </c:strCache>
            </c:strRef>
          </c:cat>
          <c:val>
            <c:numRef>
              <c:f>'KPI2'!$Q$15:$Q$18</c:f>
              <c:numCache>
                <c:formatCode>General</c:formatCode>
                <c:ptCount val="3"/>
                <c:pt idx="0">
                  <c:v>204889</c:v>
                </c:pt>
                <c:pt idx="1">
                  <c:v>185104</c:v>
                </c:pt>
                <c:pt idx="2">
                  <c:v>88039</c:v>
                </c:pt>
              </c:numCache>
            </c:numRef>
          </c:val>
          <c:extLst>
            <c:ext xmlns:c16="http://schemas.microsoft.com/office/drawing/2014/chart" uri="{C3380CC4-5D6E-409C-BE32-E72D297353CC}">
              <c16:uniqueId val="{00000001-2873-4AAE-941C-24917013D494}"/>
            </c:ext>
          </c:extLst>
        </c:ser>
        <c:ser>
          <c:idx val="2"/>
          <c:order val="2"/>
          <c:tx>
            <c:strRef>
              <c:f>'KPI2'!$R$13:$R$14</c:f>
              <c:strCache>
                <c:ptCount val="1"/>
                <c:pt idx="0">
                  <c:v>LOW EARNER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'KPI2'!$O$15:$O$18</c:f>
              <c:strCache>
                <c:ptCount val="3"/>
                <c:pt idx="0">
                  <c:v>Employed</c:v>
                </c:pt>
                <c:pt idx="1">
                  <c:v>Self-employed</c:v>
                </c:pt>
                <c:pt idx="2">
                  <c:v>Unemployed</c:v>
                </c:pt>
              </c:strCache>
            </c:strRef>
          </c:cat>
          <c:val>
            <c:numRef>
              <c:f>'KPI2'!$R$15:$R$18</c:f>
              <c:numCache>
                <c:formatCode>General</c:formatCode>
                <c:ptCount val="3"/>
                <c:pt idx="0">
                  <c:v>30470</c:v>
                </c:pt>
                <c:pt idx="1">
                  <c:v>98598</c:v>
                </c:pt>
                <c:pt idx="2">
                  <c:v>63283</c:v>
                </c:pt>
              </c:numCache>
            </c:numRef>
          </c:val>
          <c:extLst>
            <c:ext xmlns:c16="http://schemas.microsoft.com/office/drawing/2014/chart" uri="{C3380CC4-5D6E-409C-BE32-E72D297353CC}">
              <c16:uniqueId val="{00000002-2873-4AAE-941C-24917013D494}"/>
            </c:ext>
          </c:extLst>
        </c:ser>
        <c:dLbls>
          <c:dLblPos val="outEnd"/>
          <c:showLegendKey val="0"/>
          <c:showVal val="1"/>
          <c:showCatName val="0"/>
          <c:showSerName val="0"/>
          <c:showPercent val="0"/>
          <c:showBubbleSize val="0"/>
        </c:dLbls>
        <c:gapWidth val="219"/>
        <c:axId val="91791536"/>
        <c:axId val="91790704"/>
      </c:barChart>
      <c:catAx>
        <c:axId val="91791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91790704"/>
        <c:crosses val="autoZero"/>
        <c:auto val="1"/>
        <c:lblAlgn val="ctr"/>
        <c:lblOffset val="100"/>
        <c:noMultiLvlLbl val="0"/>
      </c:catAx>
      <c:valAx>
        <c:axId val="91790704"/>
        <c:scaling>
          <c:orientation val="minMax"/>
        </c:scaling>
        <c:delete val="1"/>
        <c:axPos val="b"/>
        <c:numFmt formatCode="General" sourceLinked="1"/>
        <c:majorTickMark val="none"/>
        <c:minorTickMark val="none"/>
        <c:tickLblPos val="nextTo"/>
        <c:crossAx val="9179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 Default Analysis.xlsx]KPI!PivotTable11</c:name>
    <c:fmtId val="2"/>
  </c:pivotSource>
  <c:chart>
    <c:title>
      <c:tx>
        <c:rich>
          <a:bodyPr rot="0" spcFirstLastPara="1" vertOverflow="ellipsis" vert="horz" wrap="square" anchor="ctr" anchorCtr="1"/>
          <a:lstStyle/>
          <a:p>
            <a:pPr algn="ctr" rtl="0">
              <a:defRPr lang="en-GB" sz="1100" b="0" i="0" u="sng" strike="noStrike" kern="1200" spc="0" baseline="0">
                <a:solidFill>
                  <a:schemeClr val="bg1"/>
                </a:solidFill>
                <a:latin typeface="+mn-lt"/>
                <a:ea typeface="+mn-ea"/>
                <a:cs typeface="+mn-cs"/>
              </a:defRPr>
            </a:pPr>
            <a:r>
              <a:rPr lang="en-GB" sz="1100" b="0" i="0" u="sng" strike="noStrike" kern="1200" spc="0" baseline="0">
                <a:solidFill>
                  <a:schemeClr val="bg1"/>
                </a:solidFill>
                <a:latin typeface="+mn-lt"/>
                <a:ea typeface="+mn-ea"/>
                <a:cs typeface="+mn-cs"/>
              </a:rPr>
              <a:t>Income Grade vs Default Count</a:t>
            </a:r>
          </a:p>
        </c:rich>
      </c:tx>
      <c:overlay val="0"/>
      <c:spPr>
        <a:noFill/>
        <a:ln>
          <a:noFill/>
        </a:ln>
        <a:effectLst/>
      </c:spPr>
      <c:txPr>
        <a:bodyPr rot="0" spcFirstLastPara="1" vertOverflow="ellipsis" vert="horz" wrap="square" anchor="ctr" anchorCtr="1"/>
        <a:lstStyle/>
        <a:p>
          <a:pPr algn="ctr" rtl="0">
            <a:defRPr lang="en-GB" sz="1100" b="0" i="0" u="sng"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A90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KPI!$F$2</c:f>
              <c:strCache>
                <c:ptCount val="1"/>
                <c:pt idx="0">
                  <c:v>Total</c:v>
                </c:pt>
              </c:strCache>
            </c:strRef>
          </c:tx>
          <c:spPr>
            <a:solidFill>
              <a:srgbClr val="4A90E2"/>
            </a:solidFill>
            <a:ln>
              <a:noFill/>
            </a:ln>
            <a:effectLst/>
          </c:spPr>
          <c:invertIfNegative val="0"/>
          <c:cat>
            <c:strRef>
              <c:f>KPI!$E$3:$E$6</c:f>
              <c:strCache>
                <c:ptCount val="3"/>
                <c:pt idx="0">
                  <c:v>AVG EARNER</c:v>
                </c:pt>
                <c:pt idx="1">
                  <c:v>HIGH EARNER</c:v>
                </c:pt>
                <c:pt idx="2">
                  <c:v>LOW EARNER</c:v>
                </c:pt>
              </c:strCache>
            </c:strRef>
          </c:cat>
          <c:val>
            <c:numRef>
              <c:f>KPI!$F$3:$F$6</c:f>
              <c:numCache>
                <c:formatCode>General</c:formatCode>
                <c:ptCount val="3"/>
                <c:pt idx="0">
                  <c:v>22</c:v>
                </c:pt>
                <c:pt idx="1">
                  <c:v>17</c:v>
                </c:pt>
                <c:pt idx="2">
                  <c:v>8</c:v>
                </c:pt>
              </c:numCache>
            </c:numRef>
          </c:val>
          <c:extLst>
            <c:ext xmlns:c16="http://schemas.microsoft.com/office/drawing/2014/chart" uri="{C3380CC4-5D6E-409C-BE32-E72D297353CC}">
              <c16:uniqueId val="{00000000-5E8A-4324-B8A3-3A68BCA88B95}"/>
            </c:ext>
          </c:extLst>
        </c:ser>
        <c:dLbls>
          <c:showLegendKey val="0"/>
          <c:showVal val="0"/>
          <c:showCatName val="0"/>
          <c:showSerName val="0"/>
          <c:showPercent val="0"/>
          <c:showBubbleSize val="0"/>
        </c:dLbls>
        <c:gapWidth val="219"/>
        <c:overlap val="-27"/>
        <c:axId val="2114217248"/>
        <c:axId val="2114220992"/>
      </c:barChart>
      <c:catAx>
        <c:axId val="211421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2114220992"/>
        <c:crosses val="autoZero"/>
        <c:auto val="1"/>
        <c:lblAlgn val="ctr"/>
        <c:lblOffset val="100"/>
        <c:noMultiLvlLbl val="0"/>
      </c:catAx>
      <c:valAx>
        <c:axId val="2114220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211421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406400</xdr:colOff>
      <xdr:row>53</xdr:row>
      <xdr:rowOff>69850</xdr:rowOff>
    </xdr:to>
    <xdr:sp macro="" textlink="">
      <xdr:nvSpPr>
        <xdr:cNvPr id="2" name="Rectangle 1">
          <a:extLst>
            <a:ext uri="{FF2B5EF4-FFF2-40B4-BE49-F238E27FC236}">
              <a16:creationId xmlns:a16="http://schemas.microsoft.com/office/drawing/2014/main" id="{FD68411C-32B9-49F1-8504-6F04884460FF}"/>
            </a:ext>
          </a:extLst>
        </xdr:cNvPr>
        <xdr:cNvSpPr/>
      </xdr:nvSpPr>
      <xdr:spPr>
        <a:xfrm>
          <a:off x="0" y="0"/>
          <a:ext cx="11988800" cy="9829800"/>
        </a:xfrm>
        <a:prstGeom prst="rect">
          <a:avLst/>
        </a:prstGeom>
        <a:solidFill>
          <a:srgbClr val="3B679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101600</xdr:colOff>
      <xdr:row>0</xdr:row>
      <xdr:rowOff>114300</xdr:rowOff>
    </xdr:from>
    <xdr:to>
      <xdr:col>8</xdr:col>
      <xdr:colOff>107950</xdr:colOff>
      <xdr:row>3</xdr:row>
      <xdr:rowOff>69850</xdr:rowOff>
    </xdr:to>
    <xdr:sp macro="" textlink="">
      <xdr:nvSpPr>
        <xdr:cNvPr id="13" name="Rectangle 12">
          <a:extLst>
            <a:ext uri="{FF2B5EF4-FFF2-40B4-BE49-F238E27FC236}">
              <a16:creationId xmlns:a16="http://schemas.microsoft.com/office/drawing/2014/main" id="{056CF203-11A4-40F0-98E8-911280C63C08}"/>
            </a:ext>
          </a:extLst>
        </xdr:cNvPr>
        <xdr:cNvSpPr/>
      </xdr:nvSpPr>
      <xdr:spPr>
        <a:xfrm>
          <a:off x="101600" y="114300"/>
          <a:ext cx="4883150" cy="508000"/>
        </a:xfrm>
        <a:prstGeom prst="rect">
          <a:avLst/>
        </a:prstGeom>
        <a:solidFill>
          <a:srgbClr val="27548A"/>
        </a:solidFill>
        <a:ln w="19050">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2000" b="0">
              <a:solidFill>
                <a:schemeClr val="lt1"/>
              </a:solidFill>
              <a:effectLst/>
              <a:latin typeface="Arial Black" panose="020B0A04020102020204" pitchFamily="34" charset="0"/>
              <a:ea typeface="+mn-ea"/>
              <a:cs typeface="+mn-cs"/>
            </a:rPr>
            <a:t>LOAN DEFAULT DASHBOARD</a:t>
          </a:r>
          <a:endParaRPr lang="en-GB" sz="2000" b="0">
            <a:effectLst/>
            <a:latin typeface="Arial Black" panose="020B0A04020102020204" pitchFamily="34" charset="0"/>
          </a:endParaRPr>
        </a:p>
        <a:p>
          <a:pPr algn="ctr"/>
          <a:endParaRPr lang="en-GB" sz="1100"/>
        </a:p>
      </xdr:txBody>
    </xdr:sp>
    <xdr:clientData/>
  </xdr:twoCellAnchor>
  <xdr:twoCellAnchor>
    <xdr:from>
      <xdr:col>8</xdr:col>
      <xdr:colOff>184150</xdr:colOff>
      <xdr:row>0</xdr:row>
      <xdr:rowOff>114300</xdr:rowOff>
    </xdr:from>
    <xdr:to>
      <xdr:col>19</xdr:col>
      <xdr:colOff>215900</xdr:colOff>
      <xdr:row>6</xdr:row>
      <xdr:rowOff>165100</xdr:rowOff>
    </xdr:to>
    <xdr:sp macro="" textlink="">
      <xdr:nvSpPr>
        <xdr:cNvPr id="14" name="Rectangle 13">
          <a:extLst>
            <a:ext uri="{FF2B5EF4-FFF2-40B4-BE49-F238E27FC236}">
              <a16:creationId xmlns:a16="http://schemas.microsoft.com/office/drawing/2014/main" id="{31B140DD-F5E2-498E-9D3D-500E0D480279}"/>
            </a:ext>
          </a:extLst>
        </xdr:cNvPr>
        <xdr:cNvSpPr/>
      </xdr:nvSpPr>
      <xdr:spPr>
        <a:xfrm>
          <a:off x="5060950" y="114300"/>
          <a:ext cx="6737350" cy="1155700"/>
        </a:xfrm>
        <a:prstGeom prst="rect">
          <a:avLst/>
        </a:prstGeom>
        <a:solidFill>
          <a:srgbClr val="27548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107950</xdr:colOff>
      <xdr:row>3</xdr:row>
      <xdr:rowOff>107950</xdr:rowOff>
    </xdr:from>
    <xdr:to>
      <xdr:col>8</xdr:col>
      <xdr:colOff>107950</xdr:colOff>
      <xdr:row>6</xdr:row>
      <xdr:rowOff>165100</xdr:rowOff>
    </xdr:to>
    <xdr:sp macro="" textlink="">
      <xdr:nvSpPr>
        <xdr:cNvPr id="17" name="Rectangle 16">
          <a:extLst>
            <a:ext uri="{FF2B5EF4-FFF2-40B4-BE49-F238E27FC236}">
              <a16:creationId xmlns:a16="http://schemas.microsoft.com/office/drawing/2014/main" id="{5D05E407-114A-468C-B40C-06E3E66D4152}"/>
            </a:ext>
          </a:extLst>
        </xdr:cNvPr>
        <xdr:cNvSpPr/>
      </xdr:nvSpPr>
      <xdr:spPr>
        <a:xfrm>
          <a:off x="107950" y="660400"/>
          <a:ext cx="4876800" cy="609600"/>
        </a:xfrm>
        <a:prstGeom prst="rect">
          <a:avLst/>
        </a:prstGeom>
        <a:solidFill>
          <a:srgbClr val="27548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80"/>
            <a:t>This dashboard provides insights into default risks, identifying key trends across age, income, credit score, loan features, and demographics to support financial decision-making.</a:t>
          </a:r>
          <a:endParaRPr lang="en-GB" sz="1080" b="1"/>
        </a:p>
      </xdr:txBody>
    </xdr:sp>
    <xdr:clientData/>
  </xdr:twoCellAnchor>
  <xdr:twoCellAnchor>
    <xdr:from>
      <xdr:col>8</xdr:col>
      <xdr:colOff>177800</xdr:colOff>
      <xdr:row>3</xdr:row>
      <xdr:rowOff>171450</xdr:rowOff>
    </xdr:from>
    <xdr:to>
      <xdr:col>11</xdr:col>
      <xdr:colOff>508000</xdr:colOff>
      <xdr:row>6</xdr:row>
      <xdr:rowOff>165100</xdr:rowOff>
    </xdr:to>
    <xdr:sp macro="" textlink="">
      <xdr:nvSpPr>
        <xdr:cNvPr id="24" name="Rectangle 23">
          <a:extLst>
            <a:ext uri="{FF2B5EF4-FFF2-40B4-BE49-F238E27FC236}">
              <a16:creationId xmlns:a16="http://schemas.microsoft.com/office/drawing/2014/main" id="{BEDC1EE4-2290-4726-B0F7-F99672AA7AB8}"/>
            </a:ext>
          </a:extLst>
        </xdr:cNvPr>
        <xdr:cNvSpPr/>
      </xdr:nvSpPr>
      <xdr:spPr>
        <a:xfrm>
          <a:off x="5054600" y="723900"/>
          <a:ext cx="2159000" cy="546100"/>
        </a:xfrm>
        <a:prstGeom prst="rect">
          <a:avLst/>
        </a:prstGeom>
        <a:solidFill>
          <a:srgbClr val="27548A"/>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b="1"/>
            <a:t>TOTAL</a:t>
          </a:r>
          <a:r>
            <a:rPr lang="en-GB" sz="1000" b="1" baseline="0"/>
            <a:t> NO OF DEFAULTED LOANS</a:t>
          </a:r>
          <a:endParaRPr lang="en-GB" sz="1000" b="1"/>
        </a:p>
      </xdr:txBody>
    </xdr:sp>
    <xdr:clientData/>
  </xdr:twoCellAnchor>
  <xdr:twoCellAnchor>
    <xdr:from>
      <xdr:col>11</xdr:col>
      <xdr:colOff>590550</xdr:colOff>
      <xdr:row>3</xdr:row>
      <xdr:rowOff>171450</xdr:rowOff>
    </xdr:from>
    <xdr:to>
      <xdr:col>15</xdr:col>
      <xdr:colOff>533400</xdr:colOff>
      <xdr:row>6</xdr:row>
      <xdr:rowOff>165100</xdr:rowOff>
    </xdr:to>
    <xdr:sp macro="" textlink="">
      <xdr:nvSpPr>
        <xdr:cNvPr id="25" name="Rectangle 24">
          <a:extLst>
            <a:ext uri="{FF2B5EF4-FFF2-40B4-BE49-F238E27FC236}">
              <a16:creationId xmlns:a16="http://schemas.microsoft.com/office/drawing/2014/main" id="{7B436FEF-B3CC-4D5B-BB81-7334CB7B1CF8}"/>
            </a:ext>
          </a:extLst>
        </xdr:cNvPr>
        <xdr:cNvSpPr/>
      </xdr:nvSpPr>
      <xdr:spPr>
        <a:xfrm>
          <a:off x="7296150" y="723900"/>
          <a:ext cx="2381250" cy="546100"/>
        </a:xfrm>
        <a:prstGeom prst="rect">
          <a:avLst/>
        </a:prstGeom>
        <a:solidFill>
          <a:srgbClr val="27548A"/>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b="1"/>
            <a:t>TOTAL</a:t>
          </a:r>
          <a:r>
            <a:rPr lang="en-GB" sz="1000" b="1" baseline="0"/>
            <a:t> AMOUNT OF DEFAULTED LOANS</a:t>
          </a:r>
          <a:endParaRPr lang="en-GB" sz="1000" b="1"/>
        </a:p>
      </xdr:txBody>
    </xdr:sp>
    <xdr:clientData/>
  </xdr:twoCellAnchor>
  <xdr:twoCellAnchor>
    <xdr:from>
      <xdr:col>16</xdr:col>
      <xdr:colOff>0</xdr:colOff>
      <xdr:row>3</xdr:row>
      <xdr:rowOff>171450</xdr:rowOff>
    </xdr:from>
    <xdr:to>
      <xdr:col>19</xdr:col>
      <xdr:colOff>234950</xdr:colOff>
      <xdr:row>6</xdr:row>
      <xdr:rowOff>165100</xdr:rowOff>
    </xdr:to>
    <xdr:sp macro="" textlink="">
      <xdr:nvSpPr>
        <xdr:cNvPr id="26" name="Rectangle 25">
          <a:extLst>
            <a:ext uri="{FF2B5EF4-FFF2-40B4-BE49-F238E27FC236}">
              <a16:creationId xmlns:a16="http://schemas.microsoft.com/office/drawing/2014/main" id="{EFF42151-A70E-4CA7-9031-95A9BB974B6F}"/>
            </a:ext>
          </a:extLst>
        </xdr:cNvPr>
        <xdr:cNvSpPr/>
      </xdr:nvSpPr>
      <xdr:spPr>
        <a:xfrm>
          <a:off x="9753600" y="723900"/>
          <a:ext cx="2063750" cy="546100"/>
        </a:xfrm>
        <a:prstGeom prst="rect">
          <a:avLst/>
        </a:prstGeom>
        <a:solidFill>
          <a:srgbClr val="27548A"/>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t>DEFAULT</a:t>
          </a:r>
          <a:r>
            <a:rPr lang="en-GB" sz="1200" b="1" baseline="0"/>
            <a:t> RATE</a:t>
          </a:r>
          <a:endParaRPr lang="en-GB" sz="1200" b="1"/>
        </a:p>
      </xdr:txBody>
    </xdr:sp>
    <xdr:clientData/>
  </xdr:twoCellAnchor>
  <xdr:twoCellAnchor>
    <xdr:from>
      <xdr:col>8</xdr:col>
      <xdr:colOff>177800</xdr:colOff>
      <xdr:row>0</xdr:row>
      <xdr:rowOff>114300</xdr:rowOff>
    </xdr:from>
    <xdr:to>
      <xdr:col>11</xdr:col>
      <xdr:colOff>508000</xdr:colOff>
      <xdr:row>3</xdr:row>
      <xdr:rowOff>107950</xdr:rowOff>
    </xdr:to>
    <xdr:sp macro="" textlink="">
      <xdr:nvSpPr>
        <xdr:cNvPr id="27" name="Rectangle 26">
          <a:extLst>
            <a:ext uri="{FF2B5EF4-FFF2-40B4-BE49-F238E27FC236}">
              <a16:creationId xmlns:a16="http://schemas.microsoft.com/office/drawing/2014/main" id="{61F59ED0-C882-4989-92CA-97068AAE8403}"/>
            </a:ext>
          </a:extLst>
        </xdr:cNvPr>
        <xdr:cNvSpPr/>
      </xdr:nvSpPr>
      <xdr:spPr>
        <a:xfrm>
          <a:off x="5054600" y="114300"/>
          <a:ext cx="2159000" cy="546100"/>
        </a:xfrm>
        <a:prstGeom prst="rect">
          <a:avLst/>
        </a:prstGeom>
        <a:solidFill>
          <a:srgbClr val="27548A"/>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b="1"/>
            <a:t>TOTAL</a:t>
          </a:r>
          <a:r>
            <a:rPr lang="en-GB" sz="1000" b="1" baseline="0"/>
            <a:t> NO OF LOANS DISBURSED</a:t>
          </a:r>
          <a:endParaRPr lang="en-GB" sz="1000" b="1"/>
        </a:p>
      </xdr:txBody>
    </xdr:sp>
    <xdr:clientData/>
  </xdr:twoCellAnchor>
  <xdr:twoCellAnchor>
    <xdr:from>
      <xdr:col>12</xdr:col>
      <xdr:colOff>552450</xdr:colOff>
      <xdr:row>5</xdr:row>
      <xdr:rowOff>6350</xdr:rowOff>
    </xdr:from>
    <xdr:to>
      <xdr:col>14</xdr:col>
      <xdr:colOff>520700</xdr:colOff>
      <xdr:row>6</xdr:row>
      <xdr:rowOff>139700</xdr:rowOff>
    </xdr:to>
    <xdr:sp macro="" textlink="">
      <xdr:nvSpPr>
        <xdr:cNvPr id="29" name="Rectangle 28">
          <a:extLst>
            <a:ext uri="{FF2B5EF4-FFF2-40B4-BE49-F238E27FC236}">
              <a16:creationId xmlns:a16="http://schemas.microsoft.com/office/drawing/2014/main" id="{E2182C67-A4AF-44CC-BE44-3E04685AC647}"/>
            </a:ext>
          </a:extLst>
        </xdr:cNvPr>
        <xdr:cNvSpPr/>
      </xdr:nvSpPr>
      <xdr:spPr>
        <a:xfrm>
          <a:off x="7867650" y="927100"/>
          <a:ext cx="1187450" cy="317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i="0" u="none" strike="noStrike">
              <a:solidFill>
                <a:schemeClr val="lt1"/>
              </a:solidFill>
              <a:effectLst/>
              <a:latin typeface="Arial Black" panose="020B0A04020102020204" pitchFamily="34" charset="0"/>
              <a:ea typeface="+mn-ea"/>
              <a:cs typeface="+mn-cs"/>
            </a:rPr>
            <a:t>1,224,305</a:t>
          </a:r>
          <a:r>
            <a:rPr lang="en-GB" sz="1400">
              <a:latin typeface="Arial Black" panose="020B0A04020102020204" pitchFamily="34" charset="0"/>
            </a:rPr>
            <a:t> </a:t>
          </a:r>
        </a:p>
      </xdr:txBody>
    </xdr:sp>
    <xdr:clientData/>
  </xdr:twoCellAnchor>
  <xdr:twoCellAnchor>
    <xdr:from>
      <xdr:col>11</xdr:col>
      <xdr:colOff>596900</xdr:colOff>
      <xdr:row>0</xdr:row>
      <xdr:rowOff>114300</xdr:rowOff>
    </xdr:from>
    <xdr:to>
      <xdr:col>15</xdr:col>
      <xdr:colOff>539750</xdr:colOff>
      <xdr:row>3</xdr:row>
      <xdr:rowOff>107950</xdr:rowOff>
    </xdr:to>
    <xdr:sp macro="" textlink="">
      <xdr:nvSpPr>
        <xdr:cNvPr id="30" name="Rectangle 29">
          <a:extLst>
            <a:ext uri="{FF2B5EF4-FFF2-40B4-BE49-F238E27FC236}">
              <a16:creationId xmlns:a16="http://schemas.microsoft.com/office/drawing/2014/main" id="{CADDF0EC-A7EC-44FB-83CD-CDC489D6F69A}"/>
            </a:ext>
          </a:extLst>
        </xdr:cNvPr>
        <xdr:cNvSpPr/>
      </xdr:nvSpPr>
      <xdr:spPr>
        <a:xfrm>
          <a:off x="7302500" y="114300"/>
          <a:ext cx="2381250" cy="546100"/>
        </a:xfrm>
        <a:prstGeom prst="rect">
          <a:avLst/>
        </a:prstGeom>
        <a:solidFill>
          <a:srgbClr val="27548A"/>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b="1"/>
            <a:t>TOTAL</a:t>
          </a:r>
          <a:r>
            <a:rPr lang="en-GB" sz="1000" b="1" baseline="0"/>
            <a:t> AMOUNT OF LOANS DISBURSED</a:t>
          </a:r>
          <a:endParaRPr lang="en-GB" sz="1000" b="1"/>
        </a:p>
      </xdr:txBody>
    </xdr:sp>
    <xdr:clientData/>
  </xdr:twoCellAnchor>
  <xdr:twoCellAnchor>
    <xdr:from>
      <xdr:col>12</xdr:col>
      <xdr:colOff>571500</xdr:colOff>
      <xdr:row>1</xdr:row>
      <xdr:rowOff>127000</xdr:rowOff>
    </xdr:from>
    <xdr:to>
      <xdr:col>14</xdr:col>
      <xdr:colOff>539750</xdr:colOff>
      <xdr:row>3</xdr:row>
      <xdr:rowOff>76200</xdr:rowOff>
    </xdr:to>
    <xdr:sp macro="" textlink="">
      <xdr:nvSpPr>
        <xdr:cNvPr id="31" name="Rectangle 30">
          <a:extLst>
            <a:ext uri="{FF2B5EF4-FFF2-40B4-BE49-F238E27FC236}">
              <a16:creationId xmlns:a16="http://schemas.microsoft.com/office/drawing/2014/main" id="{DEEECA24-6BBF-4164-910E-4AAC25ACC1D7}"/>
            </a:ext>
          </a:extLst>
        </xdr:cNvPr>
        <xdr:cNvSpPr/>
      </xdr:nvSpPr>
      <xdr:spPr>
        <a:xfrm>
          <a:off x="7886700" y="311150"/>
          <a:ext cx="1187450" cy="317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a:latin typeface="Arial Black" panose="020B0A04020102020204" pitchFamily="34" charset="0"/>
            </a:rPr>
            <a:t>5,383,719</a:t>
          </a:r>
        </a:p>
      </xdr:txBody>
    </xdr:sp>
    <xdr:clientData/>
  </xdr:twoCellAnchor>
  <xdr:twoCellAnchor>
    <xdr:from>
      <xdr:col>16</xdr:col>
      <xdr:colOff>444500</xdr:colOff>
      <xdr:row>5</xdr:row>
      <xdr:rowOff>19050</xdr:rowOff>
    </xdr:from>
    <xdr:to>
      <xdr:col>18</xdr:col>
      <xdr:colOff>412750</xdr:colOff>
      <xdr:row>6</xdr:row>
      <xdr:rowOff>152400</xdr:rowOff>
    </xdr:to>
    <xdr:sp macro="" textlink="">
      <xdr:nvSpPr>
        <xdr:cNvPr id="32" name="Rectangle 31">
          <a:extLst>
            <a:ext uri="{FF2B5EF4-FFF2-40B4-BE49-F238E27FC236}">
              <a16:creationId xmlns:a16="http://schemas.microsoft.com/office/drawing/2014/main" id="{2573D770-F13E-45D4-9B20-0399EE7B27FA}"/>
            </a:ext>
          </a:extLst>
        </xdr:cNvPr>
        <xdr:cNvSpPr/>
      </xdr:nvSpPr>
      <xdr:spPr>
        <a:xfrm>
          <a:off x="10198100" y="939800"/>
          <a:ext cx="1187450" cy="317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a:latin typeface="Arial Black" panose="020B0A04020102020204" pitchFamily="34" charset="0"/>
            </a:rPr>
            <a:t>23%</a:t>
          </a:r>
        </a:p>
      </xdr:txBody>
    </xdr:sp>
    <xdr:clientData/>
  </xdr:twoCellAnchor>
  <xdr:twoCellAnchor>
    <xdr:from>
      <xdr:col>16</xdr:col>
      <xdr:colOff>0</xdr:colOff>
      <xdr:row>0</xdr:row>
      <xdr:rowOff>114300</xdr:rowOff>
    </xdr:from>
    <xdr:to>
      <xdr:col>19</xdr:col>
      <xdr:colOff>234950</xdr:colOff>
      <xdr:row>3</xdr:row>
      <xdr:rowOff>107950</xdr:rowOff>
    </xdr:to>
    <xdr:sp macro="" textlink="">
      <xdr:nvSpPr>
        <xdr:cNvPr id="33" name="Rectangle 32">
          <a:extLst>
            <a:ext uri="{FF2B5EF4-FFF2-40B4-BE49-F238E27FC236}">
              <a16:creationId xmlns:a16="http://schemas.microsoft.com/office/drawing/2014/main" id="{6A2B86CA-11C0-4DF4-8B71-E66E63F2E03A}"/>
            </a:ext>
          </a:extLst>
        </xdr:cNvPr>
        <xdr:cNvSpPr/>
      </xdr:nvSpPr>
      <xdr:spPr>
        <a:xfrm>
          <a:off x="9753600" y="114300"/>
          <a:ext cx="2063750" cy="546100"/>
        </a:xfrm>
        <a:prstGeom prst="rect">
          <a:avLst/>
        </a:prstGeom>
        <a:solidFill>
          <a:srgbClr val="27548A"/>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b="1" baseline="0"/>
            <a:t>AVERAGE LOAN AMOUNT</a:t>
          </a:r>
          <a:endParaRPr lang="en-GB" sz="1000" b="1"/>
        </a:p>
      </xdr:txBody>
    </xdr:sp>
    <xdr:clientData/>
  </xdr:twoCellAnchor>
  <xdr:twoCellAnchor>
    <xdr:from>
      <xdr:col>9</xdr:col>
      <xdr:colOff>120650</xdr:colOff>
      <xdr:row>5</xdr:row>
      <xdr:rowOff>0</xdr:rowOff>
    </xdr:from>
    <xdr:to>
      <xdr:col>10</xdr:col>
      <xdr:colOff>546100</xdr:colOff>
      <xdr:row>7</xdr:row>
      <xdr:rowOff>38100</xdr:rowOff>
    </xdr:to>
    <xdr:sp macro="" textlink="">
      <xdr:nvSpPr>
        <xdr:cNvPr id="34" name="Rectangle 33">
          <a:extLst>
            <a:ext uri="{FF2B5EF4-FFF2-40B4-BE49-F238E27FC236}">
              <a16:creationId xmlns:a16="http://schemas.microsoft.com/office/drawing/2014/main" id="{D18A2EC0-FB2F-4002-85B6-8C9B7A925E5F}"/>
            </a:ext>
          </a:extLst>
        </xdr:cNvPr>
        <xdr:cNvSpPr/>
      </xdr:nvSpPr>
      <xdr:spPr>
        <a:xfrm>
          <a:off x="5607050" y="920750"/>
          <a:ext cx="1035050" cy="406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a:latin typeface="Arial Black" panose="020B0A04020102020204" pitchFamily="34" charset="0"/>
            </a:rPr>
            <a:t>47</a:t>
          </a:r>
        </a:p>
      </xdr:txBody>
    </xdr:sp>
    <xdr:clientData/>
  </xdr:twoCellAnchor>
  <xdr:twoCellAnchor>
    <xdr:from>
      <xdr:col>9</xdr:col>
      <xdr:colOff>114300</xdr:colOff>
      <xdr:row>1</xdr:row>
      <xdr:rowOff>139700</xdr:rowOff>
    </xdr:from>
    <xdr:to>
      <xdr:col>10</xdr:col>
      <xdr:colOff>539750</xdr:colOff>
      <xdr:row>3</xdr:row>
      <xdr:rowOff>177800</xdr:rowOff>
    </xdr:to>
    <xdr:sp macro="" textlink="">
      <xdr:nvSpPr>
        <xdr:cNvPr id="35" name="Rectangle 34">
          <a:extLst>
            <a:ext uri="{FF2B5EF4-FFF2-40B4-BE49-F238E27FC236}">
              <a16:creationId xmlns:a16="http://schemas.microsoft.com/office/drawing/2014/main" id="{85F54D24-D7FB-408D-9638-4FA598218016}"/>
            </a:ext>
          </a:extLst>
        </xdr:cNvPr>
        <xdr:cNvSpPr/>
      </xdr:nvSpPr>
      <xdr:spPr>
        <a:xfrm>
          <a:off x="5600700" y="323850"/>
          <a:ext cx="1035050" cy="406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a:latin typeface="Arial Black" panose="020B0A04020102020204" pitchFamily="34" charset="0"/>
            </a:rPr>
            <a:t>200</a:t>
          </a:r>
        </a:p>
      </xdr:txBody>
    </xdr:sp>
    <xdr:clientData/>
  </xdr:twoCellAnchor>
  <xdr:twoCellAnchor>
    <xdr:from>
      <xdr:col>16</xdr:col>
      <xdr:colOff>425450</xdr:colOff>
      <xdr:row>1</xdr:row>
      <xdr:rowOff>133350</xdr:rowOff>
    </xdr:from>
    <xdr:to>
      <xdr:col>18</xdr:col>
      <xdr:colOff>393700</xdr:colOff>
      <xdr:row>3</xdr:row>
      <xdr:rowOff>82550</xdr:rowOff>
    </xdr:to>
    <xdr:sp macro="" textlink="">
      <xdr:nvSpPr>
        <xdr:cNvPr id="23" name="Rectangle 22">
          <a:extLst>
            <a:ext uri="{FF2B5EF4-FFF2-40B4-BE49-F238E27FC236}">
              <a16:creationId xmlns:a16="http://schemas.microsoft.com/office/drawing/2014/main" id="{4F228FB0-06F6-4B0A-AECD-A3F8CF12B85F}"/>
            </a:ext>
          </a:extLst>
        </xdr:cNvPr>
        <xdr:cNvSpPr/>
      </xdr:nvSpPr>
      <xdr:spPr>
        <a:xfrm>
          <a:off x="10179050" y="317500"/>
          <a:ext cx="1187450" cy="317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0" i="0" u="none" strike="noStrike">
              <a:solidFill>
                <a:schemeClr val="lt1"/>
              </a:solidFill>
              <a:effectLst/>
              <a:latin typeface="Arial Black" panose="020B0A04020102020204" pitchFamily="34" charset="0"/>
              <a:ea typeface="+mn-ea"/>
              <a:cs typeface="+mn-cs"/>
            </a:rPr>
            <a:t>26,918.60</a:t>
          </a:r>
          <a:r>
            <a:rPr lang="en-GB" sz="1400"/>
            <a:t> </a:t>
          </a:r>
          <a:endParaRPr lang="en-GB" sz="1400">
            <a:latin typeface="Arial Black" panose="020B0A04020102020204" pitchFamily="34" charset="0"/>
          </a:endParaRPr>
        </a:p>
      </xdr:txBody>
    </xdr:sp>
    <xdr:clientData/>
  </xdr:twoCellAnchor>
  <xdr:twoCellAnchor editAs="oneCell">
    <xdr:from>
      <xdr:col>0</xdr:col>
      <xdr:colOff>101600</xdr:colOff>
      <xdr:row>7</xdr:row>
      <xdr:rowOff>31750</xdr:rowOff>
    </xdr:from>
    <xdr:to>
      <xdr:col>2</xdr:col>
      <xdr:colOff>457200</xdr:colOff>
      <xdr:row>10</xdr:row>
      <xdr:rowOff>107949</xdr:rowOff>
    </xdr:to>
    <mc:AlternateContent xmlns:mc="http://schemas.openxmlformats.org/markup-compatibility/2006" xmlns:a14="http://schemas.microsoft.com/office/drawing/2010/main">
      <mc:Choice Requires="a14">
        <xdr:graphicFrame macro="">
          <xdr:nvGraphicFramePr>
            <xdr:cNvPr id="36" name="Loan_Term_Months">
              <a:extLst>
                <a:ext uri="{FF2B5EF4-FFF2-40B4-BE49-F238E27FC236}">
                  <a16:creationId xmlns:a16="http://schemas.microsoft.com/office/drawing/2014/main" id="{8EAC4255-3CDB-4311-B3CF-32712A348292}"/>
                </a:ext>
              </a:extLst>
            </xdr:cNvPr>
            <xdr:cNvGraphicFramePr/>
          </xdr:nvGraphicFramePr>
          <xdr:xfrm>
            <a:off x="0" y="0"/>
            <a:ext cx="0" cy="0"/>
          </xdr:xfrm>
          <a:graphic>
            <a:graphicData uri="http://schemas.microsoft.com/office/drawing/2010/slicer">
              <sle:slicer xmlns:sle="http://schemas.microsoft.com/office/drawing/2010/slicer" name="Loan_Term_Months"/>
            </a:graphicData>
          </a:graphic>
        </xdr:graphicFrame>
      </mc:Choice>
      <mc:Fallback xmlns="">
        <xdr:sp macro="" textlink="">
          <xdr:nvSpPr>
            <xdr:cNvPr id="0" name=""/>
            <xdr:cNvSpPr>
              <a:spLocks noTextEdit="1"/>
            </xdr:cNvSpPr>
          </xdr:nvSpPr>
          <xdr:spPr>
            <a:xfrm>
              <a:off x="101600" y="1320800"/>
              <a:ext cx="1574800" cy="6286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476250</xdr:colOff>
      <xdr:row>7</xdr:row>
      <xdr:rowOff>31751</xdr:rowOff>
    </xdr:from>
    <xdr:to>
      <xdr:col>5</xdr:col>
      <xdr:colOff>304800</xdr:colOff>
      <xdr:row>10</xdr:row>
      <xdr:rowOff>107950</xdr:rowOff>
    </xdr:to>
    <mc:AlternateContent xmlns:mc="http://schemas.openxmlformats.org/markup-compatibility/2006" xmlns:a14="http://schemas.microsoft.com/office/drawing/2010/main">
      <mc:Choice Requires="a14">
        <xdr:graphicFrame macro="">
          <xdr:nvGraphicFramePr>
            <xdr:cNvPr id="37" name="Loan Grade">
              <a:extLst>
                <a:ext uri="{FF2B5EF4-FFF2-40B4-BE49-F238E27FC236}">
                  <a16:creationId xmlns:a16="http://schemas.microsoft.com/office/drawing/2014/main" id="{8FD62F77-CC82-4BB3-8D9B-BC0B75B941AD}"/>
                </a:ext>
              </a:extLst>
            </xdr:cNvPr>
            <xdr:cNvGraphicFramePr/>
          </xdr:nvGraphicFramePr>
          <xdr:xfrm>
            <a:off x="0" y="0"/>
            <a:ext cx="0" cy="0"/>
          </xdr:xfrm>
          <a:graphic>
            <a:graphicData uri="http://schemas.microsoft.com/office/drawing/2010/slicer">
              <sle:slicer xmlns:sle="http://schemas.microsoft.com/office/drawing/2010/slicer" name="Loan Grade"/>
            </a:graphicData>
          </a:graphic>
        </xdr:graphicFrame>
      </mc:Choice>
      <mc:Fallback xmlns="">
        <xdr:sp macro="" textlink="">
          <xdr:nvSpPr>
            <xdr:cNvPr id="0" name=""/>
            <xdr:cNvSpPr>
              <a:spLocks noTextEdit="1"/>
            </xdr:cNvSpPr>
          </xdr:nvSpPr>
          <xdr:spPr>
            <a:xfrm>
              <a:off x="1695450" y="1320801"/>
              <a:ext cx="1657350" cy="6286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11</xdr:row>
      <xdr:rowOff>12700</xdr:rowOff>
    </xdr:from>
    <xdr:to>
      <xdr:col>4</xdr:col>
      <xdr:colOff>101600</xdr:colOff>
      <xdr:row>22</xdr:row>
      <xdr:rowOff>88900</xdr:rowOff>
    </xdr:to>
    <xdr:sp macro="" textlink="">
      <xdr:nvSpPr>
        <xdr:cNvPr id="39" name="Rectangle 38">
          <a:extLst>
            <a:ext uri="{FF2B5EF4-FFF2-40B4-BE49-F238E27FC236}">
              <a16:creationId xmlns:a16="http://schemas.microsoft.com/office/drawing/2014/main" id="{B13B4844-FCA4-4CEF-92F5-CB820F4DB8F7}"/>
            </a:ext>
          </a:extLst>
        </xdr:cNvPr>
        <xdr:cNvSpPr/>
      </xdr:nvSpPr>
      <xdr:spPr>
        <a:xfrm>
          <a:off x="107950" y="2038350"/>
          <a:ext cx="2432050" cy="2101850"/>
        </a:xfrm>
        <a:prstGeom prst="rect">
          <a:avLst/>
        </a:prstGeom>
        <a:solidFill>
          <a:srgbClr val="27548A"/>
        </a:solidFill>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177800</xdr:colOff>
      <xdr:row>7</xdr:row>
      <xdr:rowOff>95250</xdr:rowOff>
    </xdr:from>
    <xdr:to>
      <xdr:col>13</xdr:col>
      <xdr:colOff>425450</xdr:colOff>
      <xdr:row>22</xdr:row>
      <xdr:rowOff>95250</xdr:rowOff>
    </xdr:to>
    <xdr:sp macro="" textlink="">
      <xdr:nvSpPr>
        <xdr:cNvPr id="40" name="Rectangle 39">
          <a:extLst>
            <a:ext uri="{FF2B5EF4-FFF2-40B4-BE49-F238E27FC236}">
              <a16:creationId xmlns:a16="http://schemas.microsoft.com/office/drawing/2014/main" id="{75685F32-3C7C-4F61-833D-B2BD9B0E216A}"/>
            </a:ext>
          </a:extLst>
        </xdr:cNvPr>
        <xdr:cNvSpPr/>
      </xdr:nvSpPr>
      <xdr:spPr>
        <a:xfrm>
          <a:off x="5054600" y="1384300"/>
          <a:ext cx="3295650" cy="2762250"/>
        </a:xfrm>
        <a:prstGeom prst="rect">
          <a:avLst/>
        </a:prstGeom>
        <a:solidFill>
          <a:srgbClr val="27548A"/>
        </a:solidFill>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0</xdr:col>
      <xdr:colOff>107950</xdr:colOff>
      <xdr:row>11</xdr:row>
      <xdr:rowOff>12700</xdr:rowOff>
    </xdr:from>
    <xdr:to>
      <xdr:col>4</xdr:col>
      <xdr:colOff>114300</xdr:colOff>
      <xdr:row>22</xdr:row>
      <xdr:rowOff>76200</xdr:rowOff>
    </xdr:to>
    <xdr:graphicFrame macro="">
      <xdr:nvGraphicFramePr>
        <xdr:cNvPr id="42" name="Chart 41">
          <a:extLst>
            <a:ext uri="{FF2B5EF4-FFF2-40B4-BE49-F238E27FC236}">
              <a16:creationId xmlns:a16="http://schemas.microsoft.com/office/drawing/2014/main" id="{6BFCFDE2-B49C-442A-81A2-7DDC193BF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11</xdr:row>
      <xdr:rowOff>6350</xdr:rowOff>
    </xdr:from>
    <xdr:to>
      <xdr:col>8</xdr:col>
      <xdr:colOff>88900</xdr:colOff>
      <xdr:row>22</xdr:row>
      <xdr:rowOff>82550</xdr:rowOff>
    </xdr:to>
    <xdr:sp macro="" textlink="">
      <xdr:nvSpPr>
        <xdr:cNvPr id="44" name="Rectangle 43">
          <a:extLst>
            <a:ext uri="{FF2B5EF4-FFF2-40B4-BE49-F238E27FC236}">
              <a16:creationId xmlns:a16="http://schemas.microsoft.com/office/drawing/2014/main" id="{C3861D76-A917-4911-AEED-B9A323F73420}"/>
            </a:ext>
          </a:extLst>
        </xdr:cNvPr>
        <xdr:cNvSpPr/>
      </xdr:nvSpPr>
      <xdr:spPr>
        <a:xfrm>
          <a:off x="2628900" y="2032000"/>
          <a:ext cx="2336800" cy="210185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165099</xdr:colOff>
      <xdr:row>11</xdr:row>
      <xdr:rowOff>25400</xdr:rowOff>
    </xdr:from>
    <xdr:to>
      <xdr:col>8</xdr:col>
      <xdr:colOff>12700</xdr:colOff>
      <xdr:row>22</xdr:row>
      <xdr:rowOff>82550</xdr:rowOff>
    </xdr:to>
    <xdr:graphicFrame macro="">
      <xdr:nvGraphicFramePr>
        <xdr:cNvPr id="43" name="Chart 42">
          <a:extLst>
            <a:ext uri="{FF2B5EF4-FFF2-40B4-BE49-F238E27FC236}">
              <a16:creationId xmlns:a16="http://schemas.microsoft.com/office/drawing/2014/main" id="{A6345CBC-0458-43DF-89C9-A621BA796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177800</xdr:colOff>
      <xdr:row>7</xdr:row>
      <xdr:rowOff>114300</xdr:rowOff>
    </xdr:from>
    <xdr:to>
      <xdr:col>13</xdr:col>
      <xdr:colOff>406400</xdr:colOff>
      <xdr:row>22</xdr:row>
      <xdr:rowOff>95250</xdr:rowOff>
    </xdr:to>
    <xdr:graphicFrame macro="">
      <xdr:nvGraphicFramePr>
        <xdr:cNvPr id="45" name="Chart 44">
          <a:extLst>
            <a:ext uri="{FF2B5EF4-FFF2-40B4-BE49-F238E27FC236}">
              <a16:creationId xmlns:a16="http://schemas.microsoft.com/office/drawing/2014/main" id="{93CE8620-6F4E-42AA-AF90-C49484430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514350</xdr:colOff>
      <xdr:row>7</xdr:row>
      <xdr:rowOff>95250</xdr:rowOff>
    </xdr:from>
    <xdr:to>
      <xdr:col>19</xdr:col>
      <xdr:colOff>247650</xdr:colOff>
      <xdr:row>22</xdr:row>
      <xdr:rowOff>107950</xdr:rowOff>
    </xdr:to>
    <xdr:sp macro="" textlink="">
      <xdr:nvSpPr>
        <xdr:cNvPr id="48" name="Rectangle 47">
          <a:extLst>
            <a:ext uri="{FF2B5EF4-FFF2-40B4-BE49-F238E27FC236}">
              <a16:creationId xmlns:a16="http://schemas.microsoft.com/office/drawing/2014/main" id="{C0296F75-D162-472A-9C4E-E836DCBEF869}"/>
            </a:ext>
          </a:extLst>
        </xdr:cNvPr>
        <xdr:cNvSpPr/>
      </xdr:nvSpPr>
      <xdr:spPr>
        <a:xfrm>
          <a:off x="8439150" y="1384300"/>
          <a:ext cx="3390900" cy="2774950"/>
        </a:xfrm>
        <a:prstGeom prst="rect">
          <a:avLst/>
        </a:prstGeom>
        <a:solidFill>
          <a:srgbClr val="27548A"/>
        </a:solidFill>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13</xdr:col>
      <xdr:colOff>508000</xdr:colOff>
      <xdr:row>7</xdr:row>
      <xdr:rowOff>114300</xdr:rowOff>
    </xdr:from>
    <xdr:to>
      <xdr:col>19</xdr:col>
      <xdr:colOff>241300</xdr:colOff>
      <xdr:row>22</xdr:row>
      <xdr:rowOff>95250</xdr:rowOff>
    </xdr:to>
    <xdr:graphicFrame macro="">
      <xdr:nvGraphicFramePr>
        <xdr:cNvPr id="47" name="Chart 46">
          <a:extLst>
            <a:ext uri="{FF2B5EF4-FFF2-40B4-BE49-F238E27FC236}">
              <a16:creationId xmlns:a16="http://schemas.microsoft.com/office/drawing/2014/main" id="{CE872BC1-2A47-4FE0-8608-F75FD6371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95250</xdr:colOff>
      <xdr:row>22</xdr:row>
      <xdr:rowOff>171450</xdr:rowOff>
    </xdr:from>
    <xdr:to>
      <xdr:col>4</xdr:col>
      <xdr:colOff>508000</xdr:colOff>
      <xdr:row>36</xdr:row>
      <xdr:rowOff>95250</xdr:rowOff>
    </xdr:to>
    <xdr:sp macro="" textlink="">
      <xdr:nvSpPr>
        <xdr:cNvPr id="49" name="Rectangle 48">
          <a:extLst>
            <a:ext uri="{FF2B5EF4-FFF2-40B4-BE49-F238E27FC236}">
              <a16:creationId xmlns:a16="http://schemas.microsoft.com/office/drawing/2014/main" id="{FEDFE384-FE51-463C-9147-F216725D8EB4}"/>
            </a:ext>
          </a:extLst>
        </xdr:cNvPr>
        <xdr:cNvSpPr/>
      </xdr:nvSpPr>
      <xdr:spPr>
        <a:xfrm>
          <a:off x="95250" y="4222750"/>
          <a:ext cx="28511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4</xdr:col>
      <xdr:colOff>603250</xdr:colOff>
      <xdr:row>22</xdr:row>
      <xdr:rowOff>177800</xdr:rowOff>
    </xdr:from>
    <xdr:to>
      <xdr:col>9</xdr:col>
      <xdr:colOff>406400</xdr:colOff>
      <xdr:row>36</xdr:row>
      <xdr:rowOff>101600</xdr:rowOff>
    </xdr:to>
    <xdr:sp macro="" textlink="">
      <xdr:nvSpPr>
        <xdr:cNvPr id="57" name="Rectangle 56">
          <a:extLst>
            <a:ext uri="{FF2B5EF4-FFF2-40B4-BE49-F238E27FC236}">
              <a16:creationId xmlns:a16="http://schemas.microsoft.com/office/drawing/2014/main" id="{F0249BEB-3C1A-4F4E-8AD8-2F1A9229B31B}"/>
            </a:ext>
          </a:extLst>
        </xdr:cNvPr>
        <xdr:cNvSpPr/>
      </xdr:nvSpPr>
      <xdr:spPr>
        <a:xfrm>
          <a:off x="3041650" y="4229100"/>
          <a:ext cx="28511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9</xdr:col>
      <xdr:colOff>508000</xdr:colOff>
      <xdr:row>22</xdr:row>
      <xdr:rowOff>177800</xdr:rowOff>
    </xdr:from>
    <xdr:to>
      <xdr:col>14</xdr:col>
      <xdr:colOff>311150</xdr:colOff>
      <xdr:row>36</xdr:row>
      <xdr:rowOff>101600</xdr:rowOff>
    </xdr:to>
    <xdr:sp macro="" textlink="">
      <xdr:nvSpPr>
        <xdr:cNvPr id="58" name="Rectangle 57">
          <a:extLst>
            <a:ext uri="{FF2B5EF4-FFF2-40B4-BE49-F238E27FC236}">
              <a16:creationId xmlns:a16="http://schemas.microsoft.com/office/drawing/2014/main" id="{C043A3AE-514D-44A1-8CC6-D5D795617482}"/>
            </a:ext>
          </a:extLst>
        </xdr:cNvPr>
        <xdr:cNvSpPr/>
      </xdr:nvSpPr>
      <xdr:spPr>
        <a:xfrm>
          <a:off x="5994400" y="4229100"/>
          <a:ext cx="28511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14</xdr:col>
      <xdr:colOff>431800</xdr:colOff>
      <xdr:row>23</xdr:row>
      <xdr:rowOff>6350</xdr:rowOff>
    </xdr:from>
    <xdr:to>
      <xdr:col>19</xdr:col>
      <xdr:colOff>234950</xdr:colOff>
      <xdr:row>36</xdr:row>
      <xdr:rowOff>114300</xdr:rowOff>
    </xdr:to>
    <xdr:sp macro="" textlink="">
      <xdr:nvSpPr>
        <xdr:cNvPr id="59" name="Rectangle 58">
          <a:extLst>
            <a:ext uri="{FF2B5EF4-FFF2-40B4-BE49-F238E27FC236}">
              <a16:creationId xmlns:a16="http://schemas.microsoft.com/office/drawing/2014/main" id="{A010DB03-1833-4777-97C7-0EDA6B3F1137}"/>
            </a:ext>
          </a:extLst>
        </xdr:cNvPr>
        <xdr:cNvSpPr/>
      </xdr:nvSpPr>
      <xdr:spPr>
        <a:xfrm>
          <a:off x="8966200" y="4241800"/>
          <a:ext cx="28511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5</xdr:col>
      <xdr:colOff>25401</xdr:colOff>
      <xdr:row>23</xdr:row>
      <xdr:rowOff>19050</xdr:rowOff>
    </xdr:from>
    <xdr:to>
      <xdr:col>9</xdr:col>
      <xdr:colOff>374651</xdr:colOff>
      <xdr:row>36</xdr:row>
      <xdr:rowOff>63500</xdr:rowOff>
    </xdr:to>
    <xdr:graphicFrame macro="">
      <xdr:nvGraphicFramePr>
        <xdr:cNvPr id="60" name="Chart 59">
          <a:extLst>
            <a:ext uri="{FF2B5EF4-FFF2-40B4-BE49-F238E27FC236}">
              <a16:creationId xmlns:a16="http://schemas.microsoft.com/office/drawing/2014/main" id="{C8C130B7-5E7D-49FE-A84C-57231D93E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120650</xdr:colOff>
      <xdr:row>23</xdr:row>
      <xdr:rowOff>25400</xdr:rowOff>
    </xdr:from>
    <xdr:to>
      <xdr:col>4</xdr:col>
      <xdr:colOff>488950</xdr:colOff>
      <xdr:row>36</xdr:row>
      <xdr:rowOff>63500</xdr:rowOff>
    </xdr:to>
    <xdr:graphicFrame macro="">
      <xdr:nvGraphicFramePr>
        <xdr:cNvPr id="61" name="Chart 60">
          <a:extLst>
            <a:ext uri="{FF2B5EF4-FFF2-40B4-BE49-F238E27FC236}">
              <a16:creationId xmlns:a16="http://schemas.microsoft.com/office/drawing/2014/main" id="{7AD180DA-8015-4028-B4BA-391E66D5D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95250</xdr:colOff>
      <xdr:row>37</xdr:row>
      <xdr:rowOff>0</xdr:rowOff>
    </xdr:from>
    <xdr:to>
      <xdr:col>7</xdr:col>
      <xdr:colOff>190500</xdr:colOff>
      <xdr:row>50</xdr:row>
      <xdr:rowOff>107950</xdr:rowOff>
    </xdr:to>
    <xdr:sp macro="" textlink="">
      <xdr:nvSpPr>
        <xdr:cNvPr id="62" name="Rectangle 61">
          <a:extLst>
            <a:ext uri="{FF2B5EF4-FFF2-40B4-BE49-F238E27FC236}">
              <a16:creationId xmlns:a16="http://schemas.microsoft.com/office/drawing/2014/main" id="{99F61D17-BC59-48F2-8D49-2C263352AF3A}"/>
            </a:ext>
          </a:extLst>
        </xdr:cNvPr>
        <xdr:cNvSpPr/>
      </xdr:nvSpPr>
      <xdr:spPr>
        <a:xfrm>
          <a:off x="95250" y="6813550"/>
          <a:ext cx="43624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9</xdr:col>
      <xdr:colOff>533401</xdr:colOff>
      <xdr:row>23</xdr:row>
      <xdr:rowOff>25400</xdr:rowOff>
    </xdr:from>
    <xdr:to>
      <xdr:col>14</xdr:col>
      <xdr:colOff>279401</xdr:colOff>
      <xdr:row>36</xdr:row>
      <xdr:rowOff>63500</xdr:rowOff>
    </xdr:to>
    <xdr:graphicFrame macro="">
      <xdr:nvGraphicFramePr>
        <xdr:cNvPr id="63" name="Chart 62">
          <a:extLst>
            <a:ext uri="{FF2B5EF4-FFF2-40B4-BE49-F238E27FC236}">
              <a16:creationId xmlns:a16="http://schemas.microsoft.com/office/drawing/2014/main" id="{2B38C7B9-A29D-4C2B-8F79-357169B1B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463550</xdr:colOff>
      <xdr:row>23</xdr:row>
      <xdr:rowOff>12700</xdr:rowOff>
    </xdr:from>
    <xdr:to>
      <xdr:col>19</xdr:col>
      <xdr:colOff>212725</xdr:colOff>
      <xdr:row>36</xdr:row>
      <xdr:rowOff>107950</xdr:rowOff>
    </xdr:to>
    <xdr:graphicFrame macro="">
      <xdr:nvGraphicFramePr>
        <xdr:cNvPr id="67" name="Chart 66">
          <a:extLst>
            <a:ext uri="{FF2B5EF4-FFF2-40B4-BE49-F238E27FC236}">
              <a16:creationId xmlns:a16="http://schemas.microsoft.com/office/drawing/2014/main" id="{CA29EDBF-2149-47AC-99C1-0B077560A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107950</xdr:colOff>
      <xdr:row>37</xdr:row>
      <xdr:rowOff>19050</xdr:rowOff>
    </xdr:from>
    <xdr:to>
      <xdr:col>7</xdr:col>
      <xdr:colOff>171450</xdr:colOff>
      <xdr:row>50</xdr:row>
      <xdr:rowOff>82550</xdr:rowOff>
    </xdr:to>
    <xdr:graphicFrame macro="">
      <xdr:nvGraphicFramePr>
        <xdr:cNvPr id="68" name="Chart 67">
          <a:extLst>
            <a:ext uri="{FF2B5EF4-FFF2-40B4-BE49-F238E27FC236}">
              <a16:creationId xmlns:a16="http://schemas.microsoft.com/office/drawing/2014/main" id="{52383DEF-43A3-404D-81FF-C4CD77242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247650</xdr:colOff>
      <xdr:row>37</xdr:row>
      <xdr:rowOff>0</xdr:rowOff>
    </xdr:from>
    <xdr:to>
      <xdr:col>12</xdr:col>
      <xdr:colOff>50800</xdr:colOff>
      <xdr:row>50</xdr:row>
      <xdr:rowOff>107950</xdr:rowOff>
    </xdr:to>
    <xdr:sp macro="" textlink="">
      <xdr:nvSpPr>
        <xdr:cNvPr id="71" name="Rectangle 70">
          <a:extLst>
            <a:ext uri="{FF2B5EF4-FFF2-40B4-BE49-F238E27FC236}">
              <a16:creationId xmlns:a16="http://schemas.microsoft.com/office/drawing/2014/main" id="{B4359002-F4B8-4F2D-B064-FC26588CE554}"/>
            </a:ext>
          </a:extLst>
        </xdr:cNvPr>
        <xdr:cNvSpPr/>
      </xdr:nvSpPr>
      <xdr:spPr>
        <a:xfrm>
          <a:off x="4514850" y="6813550"/>
          <a:ext cx="28511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12</xdr:col>
      <xdr:colOff>107950</xdr:colOff>
      <xdr:row>37</xdr:row>
      <xdr:rowOff>0</xdr:rowOff>
    </xdr:from>
    <xdr:to>
      <xdr:col>19</xdr:col>
      <xdr:colOff>241300</xdr:colOff>
      <xdr:row>50</xdr:row>
      <xdr:rowOff>107950</xdr:rowOff>
    </xdr:to>
    <xdr:sp macro="" textlink="">
      <xdr:nvSpPr>
        <xdr:cNvPr id="72" name="Rectangle 71">
          <a:extLst>
            <a:ext uri="{FF2B5EF4-FFF2-40B4-BE49-F238E27FC236}">
              <a16:creationId xmlns:a16="http://schemas.microsoft.com/office/drawing/2014/main" id="{D4D2F935-BE45-47F6-A52D-B82BEE8553BA}"/>
            </a:ext>
          </a:extLst>
        </xdr:cNvPr>
        <xdr:cNvSpPr/>
      </xdr:nvSpPr>
      <xdr:spPr>
        <a:xfrm>
          <a:off x="7423150" y="6813550"/>
          <a:ext cx="4400550" cy="2501900"/>
        </a:xfrm>
        <a:prstGeom prst="rect">
          <a:avLst/>
        </a:prstGeom>
        <a:solidFill>
          <a:srgbClr val="27548A"/>
        </a:solidFill>
        <a:ln>
          <a:solidFill>
            <a:schemeClr val="bg1"/>
          </a:solid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70"/>
        </a:p>
        <a:p>
          <a:pPr algn="l"/>
          <a:endParaRPr lang="en-GB" sz="1070"/>
        </a:p>
      </xdr:txBody>
    </xdr:sp>
    <xdr:clientData/>
  </xdr:twoCellAnchor>
  <xdr:twoCellAnchor>
    <xdr:from>
      <xdr:col>12</xdr:col>
      <xdr:colOff>107950</xdr:colOff>
      <xdr:row>37</xdr:row>
      <xdr:rowOff>0</xdr:rowOff>
    </xdr:from>
    <xdr:to>
      <xdr:col>19</xdr:col>
      <xdr:colOff>228600</xdr:colOff>
      <xdr:row>50</xdr:row>
      <xdr:rowOff>101600</xdr:rowOff>
    </xdr:to>
    <xdr:graphicFrame macro="">
      <xdr:nvGraphicFramePr>
        <xdr:cNvPr id="73" name="Chart 72">
          <a:extLst>
            <a:ext uri="{FF2B5EF4-FFF2-40B4-BE49-F238E27FC236}">
              <a16:creationId xmlns:a16="http://schemas.microsoft.com/office/drawing/2014/main" id="{09BF26A3-BE01-4EE9-ACC3-91AB70DA57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247651</xdr:colOff>
      <xdr:row>37</xdr:row>
      <xdr:rowOff>0</xdr:rowOff>
    </xdr:from>
    <xdr:to>
      <xdr:col>12</xdr:col>
      <xdr:colOff>63501</xdr:colOff>
      <xdr:row>50</xdr:row>
      <xdr:rowOff>120650</xdr:rowOff>
    </xdr:to>
    <xdr:graphicFrame macro="">
      <xdr:nvGraphicFramePr>
        <xdr:cNvPr id="74" name="Chart 73">
          <a:extLst>
            <a:ext uri="{FF2B5EF4-FFF2-40B4-BE49-F238E27FC236}">
              <a16:creationId xmlns:a16="http://schemas.microsoft.com/office/drawing/2014/main" id="{A6C5C794-551D-4E3E-AB7B-6C1CA19FF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317500</xdr:colOff>
      <xdr:row>7</xdr:row>
      <xdr:rowOff>31750</xdr:rowOff>
    </xdr:from>
    <xdr:to>
      <xdr:col>8</xdr:col>
      <xdr:colOff>88900</xdr:colOff>
      <xdr:row>10</xdr:row>
      <xdr:rowOff>107949</xdr:rowOff>
    </xdr:to>
    <mc:AlternateContent xmlns:mc="http://schemas.openxmlformats.org/markup-compatibility/2006" xmlns:a14="http://schemas.microsoft.com/office/drawing/2010/main">
      <mc:Choice Requires="a14">
        <xdr:graphicFrame macro="">
          <xdr:nvGraphicFramePr>
            <xdr:cNvPr id="77" name="Credit Range 1">
              <a:extLst>
                <a:ext uri="{FF2B5EF4-FFF2-40B4-BE49-F238E27FC236}">
                  <a16:creationId xmlns:a16="http://schemas.microsoft.com/office/drawing/2014/main" id="{F71CF9B5-AD49-4BF4-B0BB-0CA82A9599BE}"/>
                </a:ext>
              </a:extLst>
            </xdr:cNvPr>
            <xdr:cNvGraphicFramePr/>
          </xdr:nvGraphicFramePr>
          <xdr:xfrm>
            <a:off x="0" y="0"/>
            <a:ext cx="0" cy="0"/>
          </xdr:xfrm>
          <a:graphic>
            <a:graphicData uri="http://schemas.microsoft.com/office/drawing/2010/slicer">
              <sle:slicer xmlns:sle="http://schemas.microsoft.com/office/drawing/2010/slicer" name="Credit Range 1"/>
            </a:graphicData>
          </a:graphic>
        </xdr:graphicFrame>
      </mc:Choice>
      <mc:Fallback xmlns="">
        <xdr:sp macro="" textlink="">
          <xdr:nvSpPr>
            <xdr:cNvPr id="0" name=""/>
            <xdr:cNvSpPr>
              <a:spLocks noTextEdit="1"/>
            </xdr:cNvSpPr>
          </xdr:nvSpPr>
          <xdr:spPr>
            <a:xfrm>
              <a:off x="3365500" y="1320800"/>
              <a:ext cx="1600200" cy="6286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C Franklin" refreshedDate="45783.776487499999" createdVersion="7" refreshedVersion="7" minRefreshableVersion="3" recordCount="47" xr:uid="{DE1D4497-9E10-434E-B847-A841E37072C5}">
  <cacheSource type="worksheet">
    <worksheetSource name="Def"/>
  </cacheSource>
  <cacheFields count="13">
    <cacheField name="Loan_ID" numFmtId="0">
      <sharedItems/>
    </cacheField>
    <cacheField name="Age" numFmtId="0">
      <sharedItems containsSemiMixedTypes="0" containsString="0" containsNumber="1" containsInteger="1" minValue="21" maxValue="64"/>
    </cacheField>
    <cacheField name="Age Grade" numFmtId="0">
      <sharedItems count="4">
        <s v="ADULT"/>
        <s v="SENIOR"/>
        <s v="MIDDLE AGE"/>
        <s v="YOUNG"/>
      </sharedItems>
    </cacheField>
    <cacheField name="Income" numFmtId="0">
      <sharedItems containsSemiMixedTypes="0" containsString="0" containsNumber="1" containsInteger="1" minValue="32049" maxValue="149181" count="47">
        <n v="37392"/>
        <n v="97863"/>
        <n v="79811"/>
        <n v="136642"/>
        <n v="32911"/>
        <n v="114896"/>
        <n v="101295"/>
        <n v="41111"/>
        <n v="103656"/>
        <n v="69384"/>
        <n v="51918"/>
        <n v="60306"/>
        <n v="120735"/>
        <n v="137512"/>
        <n v="46371"/>
        <n v="141472"/>
        <n v="32049"/>
        <n v="133727"/>
        <n v="36295"/>
        <n v="42874"/>
        <n v="62711"/>
        <n v="137941"/>
        <n v="91267"/>
        <n v="142476"/>
        <n v="98497"/>
        <n v="149181"/>
        <n v="52399"/>
        <n v="100271"/>
        <n v="74064"/>
        <n v="75525"/>
        <n v="47429"/>
        <n v="79377"/>
        <n v="78404"/>
        <n v="84045"/>
        <n v="127888"/>
        <n v="70764"/>
        <n v="103744"/>
        <n v="73484"/>
        <n v="112989"/>
        <n v="66212"/>
        <n v="73525"/>
        <n v="84240"/>
        <n v="131279"/>
        <n v="56641"/>
        <n v="53093"/>
        <n v="96105"/>
        <n v="130199"/>
      </sharedItems>
    </cacheField>
    <cacheField name="Income Grade" numFmtId="0">
      <sharedItems count="3">
        <s v="LOW EARNER"/>
        <s v="AVERAGE EARNER"/>
        <s v="HIGH EARNER"/>
      </sharedItems>
    </cacheField>
    <cacheField name="Loan_Amount" numFmtId="0">
      <sharedItems containsSemiMixedTypes="0" containsString="0" containsNumber="1" containsInteger="1" minValue="5417" maxValue="49078"/>
    </cacheField>
    <cacheField name="Loan Grade" numFmtId="0">
      <sharedItems count="3">
        <s v="MEDIUM"/>
        <s v="BIG"/>
        <s v="SMALL"/>
      </sharedItems>
    </cacheField>
    <cacheField name="Loan_Term_Months" numFmtId="0">
      <sharedItems containsSemiMixedTypes="0" containsString="0" containsNumber="1" containsInteger="1" minValue="12" maxValue="60"/>
    </cacheField>
    <cacheField name="Credit_Score" numFmtId="0">
      <sharedItems containsSemiMixedTypes="0" containsString="0" containsNumber="1" containsInteger="1" minValue="305" maxValue="849"/>
    </cacheField>
    <cacheField name="Credit Range" numFmtId="0">
      <sharedItems/>
    </cacheField>
    <cacheField name="Marital_Status" numFmtId="0">
      <sharedItems/>
    </cacheField>
    <cacheField name="Employment_Status" numFmtId="0">
      <sharedItems/>
    </cacheField>
    <cacheField name="Defaulted"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C Franklin" refreshedDate="45783.792676967591" createdVersion="7" refreshedVersion="7" minRefreshableVersion="3" recordCount="47" xr:uid="{A26564C9-A705-491B-9EF7-77043A0AC90F}">
  <cacheSource type="worksheet">
    <worksheetSource name="Defaults"/>
  </cacheSource>
  <cacheFields count="13">
    <cacheField name="Loan_ID" numFmtId="0">
      <sharedItems/>
    </cacheField>
    <cacheField name="Age" numFmtId="0">
      <sharedItems containsSemiMixedTypes="0" containsString="0" containsNumber="1" containsInteger="1" minValue="21" maxValue="64"/>
    </cacheField>
    <cacheField name="Age Grade" numFmtId="0">
      <sharedItems count="4">
        <s v="ADULT"/>
        <s v="SENIOR"/>
        <s v="MIDDLE AGE"/>
        <s v="YOUNG"/>
      </sharedItems>
    </cacheField>
    <cacheField name="Income" numFmtId="0">
      <sharedItems containsSemiMixedTypes="0" containsString="0" containsNumber="1" containsInteger="1" minValue="32049" maxValue="149181"/>
    </cacheField>
    <cacheField name="Income Grade" numFmtId="0">
      <sharedItems count="3">
        <s v="LOW EARNER"/>
        <s v="AVERAGE EARNER"/>
        <s v="HIGH EARNER"/>
      </sharedItems>
    </cacheField>
    <cacheField name="Loan_Amount" numFmtId="0">
      <sharedItems containsSemiMixedTypes="0" containsString="0" containsNumber="1" containsInteger="1" minValue="5417" maxValue="49078"/>
    </cacheField>
    <cacheField name="Loan Grade" numFmtId="0">
      <sharedItems count="3">
        <s v="SMALL"/>
        <s v="MEDIUM"/>
        <s v="BIG"/>
      </sharedItems>
    </cacheField>
    <cacheField name="Loan_Term_Months" numFmtId="0">
      <sharedItems containsSemiMixedTypes="0" containsString="0" containsNumber="1" containsInteger="1" minValue="12" maxValue="60" count="5">
        <n v="12"/>
        <n v="48"/>
        <n v="24"/>
        <n v="60"/>
        <n v="36"/>
      </sharedItems>
    </cacheField>
    <cacheField name="Credit_Score" numFmtId="0">
      <sharedItems containsSemiMixedTypes="0" containsString="0" containsNumber="1" containsInteger="1" minValue="305" maxValue="849"/>
    </cacheField>
    <cacheField name="Credit Range" numFmtId="0">
      <sharedItems count="3">
        <s v="BAD"/>
        <s v="GOOD"/>
        <s v="EXCELLENT"/>
      </sharedItems>
    </cacheField>
    <cacheField name="Marital_Status" numFmtId="0">
      <sharedItems count="4">
        <s v="Married"/>
        <s v="Divorced"/>
        <s v="Widowed"/>
        <s v="Single"/>
      </sharedItems>
    </cacheField>
    <cacheField name="Employment_Status" numFmtId="0">
      <sharedItems count="3">
        <s v="Self-employed"/>
        <s v="Employed"/>
        <s v="Unemployed"/>
      </sharedItems>
    </cacheField>
    <cacheField name="Defaulted"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9864668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LN0002"/>
    <n v="49"/>
    <x v="0"/>
    <x v="0"/>
    <x v="0"/>
    <n v="12455"/>
    <x v="0"/>
    <n v="12"/>
    <n v="333"/>
    <s v="BAD"/>
    <s v="Married"/>
    <s v="Self-employed"/>
    <n v="1"/>
  </r>
  <r>
    <s v="LN0020"/>
    <n v="64"/>
    <x v="1"/>
    <x v="1"/>
    <x v="1"/>
    <n v="34592"/>
    <x v="1"/>
    <n v="48"/>
    <n v="734"/>
    <s v="GOOD"/>
    <s v="Married"/>
    <s v="Employed"/>
    <n v="1"/>
  </r>
  <r>
    <s v="LN0038"/>
    <n v="27"/>
    <x v="2"/>
    <x v="2"/>
    <x v="1"/>
    <n v="15966"/>
    <x v="0"/>
    <n v="24"/>
    <n v="483"/>
    <s v="BAD"/>
    <s v="Divorced"/>
    <s v="Employed"/>
    <n v="1"/>
  </r>
  <r>
    <s v="LN0045"/>
    <n v="34"/>
    <x v="2"/>
    <x v="3"/>
    <x v="2"/>
    <n v="9777"/>
    <x v="2"/>
    <n v="24"/>
    <n v="749"/>
    <s v="GOOD"/>
    <s v="Divorced"/>
    <s v="Unemployed"/>
    <n v="1"/>
  </r>
  <r>
    <s v="LN0047"/>
    <n v="46"/>
    <x v="0"/>
    <x v="4"/>
    <x v="0"/>
    <n v="20338"/>
    <x v="0"/>
    <n v="12"/>
    <n v="425"/>
    <s v="BAD"/>
    <s v="Married"/>
    <s v="Unemployed"/>
    <n v="1"/>
  </r>
  <r>
    <s v="LN0051"/>
    <n v="27"/>
    <x v="2"/>
    <x v="5"/>
    <x v="2"/>
    <n v="24508"/>
    <x v="0"/>
    <n v="12"/>
    <n v="394"/>
    <s v="BAD"/>
    <s v="Widowed"/>
    <s v="Employed"/>
    <n v="1"/>
  </r>
  <r>
    <s v="LN0053"/>
    <n v="28"/>
    <x v="2"/>
    <x v="6"/>
    <x v="2"/>
    <n v="26606"/>
    <x v="0"/>
    <n v="60"/>
    <n v="819"/>
    <s v="EXCELLENT"/>
    <s v="Divorced"/>
    <s v="Employed"/>
    <n v="1"/>
  </r>
  <r>
    <s v="LN0056"/>
    <n v="37"/>
    <x v="2"/>
    <x v="7"/>
    <x v="0"/>
    <n v="37093"/>
    <x v="1"/>
    <n v="24"/>
    <n v="494"/>
    <s v="BAD"/>
    <s v="Married"/>
    <s v="Self-employed"/>
    <n v="1"/>
  </r>
  <r>
    <s v="LN0060"/>
    <n v="22"/>
    <x v="3"/>
    <x v="8"/>
    <x v="2"/>
    <n v="12079"/>
    <x v="0"/>
    <n v="60"/>
    <n v="350"/>
    <s v="BAD"/>
    <s v="Widowed"/>
    <s v="Unemployed"/>
    <n v="1"/>
  </r>
  <r>
    <s v="LN0061"/>
    <n v="26"/>
    <x v="2"/>
    <x v="9"/>
    <x v="1"/>
    <n v="12987"/>
    <x v="0"/>
    <n v="60"/>
    <n v="702"/>
    <s v="GOOD"/>
    <s v="Married"/>
    <s v="Self-employed"/>
    <n v="1"/>
  </r>
  <r>
    <s v="LN0064"/>
    <n v="49"/>
    <x v="0"/>
    <x v="10"/>
    <x v="1"/>
    <n v="42233"/>
    <x v="1"/>
    <n v="60"/>
    <n v="833"/>
    <s v="EXCELLENT"/>
    <s v="Divorced"/>
    <s v="Employed"/>
    <n v="1"/>
  </r>
  <r>
    <s v="LN0067"/>
    <n v="64"/>
    <x v="1"/>
    <x v="11"/>
    <x v="1"/>
    <n v="31258"/>
    <x v="1"/>
    <n v="12"/>
    <n v="532"/>
    <s v="BAD"/>
    <s v="Single"/>
    <s v="Self-employed"/>
    <n v="1"/>
  </r>
  <r>
    <s v="LN0071"/>
    <n v="34"/>
    <x v="2"/>
    <x v="12"/>
    <x v="2"/>
    <n v="19098"/>
    <x v="0"/>
    <n v="48"/>
    <n v="845"/>
    <s v="EXCELLENT"/>
    <s v="Divorced"/>
    <s v="Employed"/>
    <n v="1"/>
  </r>
  <r>
    <s v="LN0072"/>
    <n v="51"/>
    <x v="0"/>
    <x v="13"/>
    <x v="2"/>
    <n v="33251"/>
    <x v="1"/>
    <n v="48"/>
    <n v="377"/>
    <s v="BAD"/>
    <s v="Widowed"/>
    <s v="Unemployed"/>
    <n v="1"/>
  </r>
  <r>
    <s v="LN0073"/>
    <n v="35"/>
    <x v="2"/>
    <x v="14"/>
    <x v="0"/>
    <n v="42945"/>
    <x v="1"/>
    <n v="36"/>
    <n v="372"/>
    <s v="BAD"/>
    <s v="Single"/>
    <s v="Unemployed"/>
    <n v="1"/>
  </r>
  <r>
    <s v="LN0075"/>
    <n v="34"/>
    <x v="2"/>
    <x v="15"/>
    <x v="2"/>
    <n v="30316"/>
    <x v="1"/>
    <n v="48"/>
    <n v="346"/>
    <s v="BAD"/>
    <s v="Single"/>
    <s v="Self-employed"/>
    <n v="1"/>
  </r>
  <r>
    <s v="LN0076"/>
    <n v="43"/>
    <x v="0"/>
    <x v="16"/>
    <x v="0"/>
    <n v="37217"/>
    <x v="1"/>
    <n v="36"/>
    <n v="420"/>
    <s v="BAD"/>
    <s v="Single"/>
    <s v="Self-employed"/>
    <n v="1"/>
  </r>
  <r>
    <s v="LN0078"/>
    <n v="41"/>
    <x v="0"/>
    <x v="17"/>
    <x v="2"/>
    <n v="10949"/>
    <x v="0"/>
    <n v="24"/>
    <n v="538"/>
    <s v="BAD"/>
    <s v="Single"/>
    <s v="Self-employed"/>
    <n v="1"/>
  </r>
  <r>
    <s v="LN0093"/>
    <n v="64"/>
    <x v="1"/>
    <x v="18"/>
    <x v="0"/>
    <n v="21964"/>
    <x v="0"/>
    <n v="48"/>
    <n v="377"/>
    <s v="BAD"/>
    <s v="Single"/>
    <s v="Employed"/>
    <n v="1"/>
  </r>
  <r>
    <s v="LN0097"/>
    <n v="37"/>
    <x v="2"/>
    <x v="19"/>
    <x v="0"/>
    <n v="8506"/>
    <x v="2"/>
    <n v="12"/>
    <n v="825"/>
    <s v="EXCELLENT"/>
    <s v="Single"/>
    <s v="Employed"/>
    <n v="1"/>
  </r>
  <r>
    <s v="LN0099"/>
    <n v="55"/>
    <x v="0"/>
    <x v="20"/>
    <x v="1"/>
    <n v="12253"/>
    <x v="0"/>
    <n v="60"/>
    <n v="306"/>
    <s v="BAD"/>
    <s v="Widowed"/>
    <s v="Unemployed"/>
    <n v="1"/>
  </r>
  <r>
    <s v="LN0101"/>
    <n v="53"/>
    <x v="0"/>
    <x v="21"/>
    <x v="2"/>
    <n v="32932"/>
    <x v="1"/>
    <n v="48"/>
    <n v="662"/>
    <s v="GOOD"/>
    <s v="Divorced"/>
    <s v="Unemployed"/>
    <n v="1"/>
  </r>
  <r>
    <s v="LN0103"/>
    <n v="62"/>
    <x v="1"/>
    <x v="22"/>
    <x v="1"/>
    <n v="49078"/>
    <x v="1"/>
    <n v="60"/>
    <n v="573"/>
    <s v="BAD"/>
    <s v="Widowed"/>
    <s v="Unemployed"/>
    <n v="1"/>
  </r>
  <r>
    <s v="LN0109"/>
    <n v="28"/>
    <x v="2"/>
    <x v="23"/>
    <x v="2"/>
    <n v="48919"/>
    <x v="1"/>
    <n v="60"/>
    <n v="338"/>
    <s v="BAD"/>
    <s v="Single"/>
    <s v="Employed"/>
    <n v="1"/>
  </r>
  <r>
    <s v="LN0110"/>
    <n v="32"/>
    <x v="2"/>
    <x v="24"/>
    <x v="1"/>
    <n v="48225"/>
    <x v="1"/>
    <n v="48"/>
    <n v="572"/>
    <s v="BAD"/>
    <s v="Married"/>
    <s v="Self-employed"/>
    <n v="1"/>
  </r>
  <r>
    <s v="LN0123"/>
    <n v="55"/>
    <x v="0"/>
    <x v="25"/>
    <x v="2"/>
    <n v="28289"/>
    <x v="0"/>
    <n v="48"/>
    <n v="408"/>
    <s v="BAD"/>
    <s v="Married"/>
    <s v="Employed"/>
    <n v="1"/>
  </r>
  <r>
    <s v="LN0128"/>
    <n v="25"/>
    <x v="3"/>
    <x v="26"/>
    <x v="1"/>
    <n v="14540"/>
    <x v="0"/>
    <n v="24"/>
    <n v="769"/>
    <s v="EXCELLENT"/>
    <s v="Widowed"/>
    <s v="Employed"/>
    <n v="1"/>
  </r>
  <r>
    <s v="LN0132"/>
    <n v="47"/>
    <x v="0"/>
    <x v="27"/>
    <x v="2"/>
    <n v="43646"/>
    <x v="1"/>
    <n v="24"/>
    <n v="817"/>
    <s v="EXCELLENT"/>
    <s v="Married"/>
    <s v="Self-employed"/>
    <n v="1"/>
  </r>
  <r>
    <s v="LN0133"/>
    <n v="29"/>
    <x v="2"/>
    <x v="28"/>
    <x v="1"/>
    <n v="35977"/>
    <x v="1"/>
    <n v="48"/>
    <n v="581"/>
    <s v="BAD"/>
    <s v="Divorced"/>
    <s v="Unemployed"/>
    <n v="1"/>
  </r>
  <r>
    <s v="LN0137"/>
    <n v="62"/>
    <x v="1"/>
    <x v="29"/>
    <x v="1"/>
    <n v="5851"/>
    <x v="2"/>
    <n v="60"/>
    <n v="676"/>
    <s v="GOOD"/>
    <s v="Widowed"/>
    <s v="Employed"/>
    <n v="1"/>
  </r>
  <r>
    <s v="LN0139"/>
    <n v="52"/>
    <x v="0"/>
    <x v="30"/>
    <x v="0"/>
    <n v="11833"/>
    <x v="0"/>
    <n v="48"/>
    <n v="736"/>
    <s v="GOOD"/>
    <s v="Married"/>
    <s v="Self-employed"/>
    <n v="1"/>
  </r>
  <r>
    <s v="LN0150"/>
    <n v="56"/>
    <x v="1"/>
    <x v="31"/>
    <x v="1"/>
    <n v="43304"/>
    <x v="1"/>
    <n v="36"/>
    <n v="528"/>
    <s v="BAD"/>
    <s v="Widowed"/>
    <s v="Self-employed"/>
    <n v="1"/>
  </r>
  <r>
    <s v="LN0151"/>
    <n v="33"/>
    <x v="2"/>
    <x v="32"/>
    <x v="1"/>
    <n v="8913"/>
    <x v="2"/>
    <n v="60"/>
    <n v="847"/>
    <s v="EXCELLENT"/>
    <s v="Single"/>
    <s v="Unemployed"/>
    <n v="1"/>
  </r>
  <r>
    <s v="LN0152"/>
    <n v="52"/>
    <x v="0"/>
    <x v="33"/>
    <x v="1"/>
    <n v="22450"/>
    <x v="0"/>
    <n v="24"/>
    <n v="522"/>
    <s v="BAD"/>
    <s v="Widowed"/>
    <s v="Employed"/>
    <n v="1"/>
  </r>
  <r>
    <s v="LN0153"/>
    <n v="27"/>
    <x v="2"/>
    <x v="34"/>
    <x v="2"/>
    <n v="29107"/>
    <x v="0"/>
    <n v="36"/>
    <n v="305"/>
    <s v="BAD"/>
    <s v="Single"/>
    <s v="Self-employed"/>
    <n v="1"/>
  </r>
  <r>
    <s v="LN0159"/>
    <n v="48"/>
    <x v="0"/>
    <x v="35"/>
    <x v="1"/>
    <n v="17161"/>
    <x v="0"/>
    <n v="36"/>
    <n v="803"/>
    <s v="EXCELLENT"/>
    <s v="Divorced"/>
    <s v="Employed"/>
    <n v="1"/>
  </r>
  <r>
    <s v="LN0166"/>
    <n v="48"/>
    <x v="0"/>
    <x v="36"/>
    <x v="2"/>
    <n v="30351"/>
    <x v="1"/>
    <n v="36"/>
    <n v="599"/>
    <s v="BAD"/>
    <s v="Widowed"/>
    <s v="Self-employed"/>
    <n v="1"/>
  </r>
  <r>
    <s v="LN0169"/>
    <n v="53"/>
    <x v="0"/>
    <x v="37"/>
    <x v="1"/>
    <n v="14817"/>
    <x v="0"/>
    <n v="12"/>
    <n v="417"/>
    <s v="BAD"/>
    <s v="Divorced"/>
    <s v="Employed"/>
    <n v="1"/>
  </r>
  <r>
    <s v="LN0170"/>
    <n v="21"/>
    <x v="3"/>
    <x v="38"/>
    <x v="2"/>
    <n v="16261"/>
    <x v="0"/>
    <n v="36"/>
    <n v="524"/>
    <s v="BAD"/>
    <s v="Divorced"/>
    <s v="Employed"/>
    <n v="1"/>
  </r>
  <r>
    <s v="LN0171"/>
    <n v="47"/>
    <x v="0"/>
    <x v="39"/>
    <x v="1"/>
    <n v="5417"/>
    <x v="2"/>
    <n v="36"/>
    <n v="831"/>
    <s v="EXCELLENT"/>
    <s v="Single"/>
    <s v="Self-employed"/>
    <n v="1"/>
  </r>
  <r>
    <s v="LN0172"/>
    <n v="33"/>
    <x v="2"/>
    <x v="40"/>
    <x v="1"/>
    <n v="46576"/>
    <x v="1"/>
    <n v="12"/>
    <n v="412"/>
    <s v="BAD"/>
    <s v="Married"/>
    <s v="Unemployed"/>
    <n v="1"/>
  </r>
  <r>
    <s v="LN0185"/>
    <n v="35"/>
    <x v="2"/>
    <x v="41"/>
    <x v="1"/>
    <n v="32384"/>
    <x v="1"/>
    <n v="60"/>
    <n v="467"/>
    <s v="BAD"/>
    <s v="Divorced"/>
    <s v="Self-employed"/>
    <n v="1"/>
  </r>
  <r>
    <s v="LN0189"/>
    <n v="61"/>
    <x v="1"/>
    <x v="42"/>
    <x v="2"/>
    <n v="40735"/>
    <x v="1"/>
    <n v="24"/>
    <n v="849"/>
    <s v="EXCELLENT"/>
    <s v="Divorced"/>
    <s v="Self-employed"/>
    <n v="1"/>
  </r>
  <r>
    <s v="LN0194"/>
    <n v="57"/>
    <x v="1"/>
    <x v="43"/>
    <x v="1"/>
    <n v="10104"/>
    <x v="0"/>
    <n v="12"/>
    <n v="633"/>
    <s v="GOOD"/>
    <s v="Widowed"/>
    <s v="Unemployed"/>
    <n v="1"/>
  </r>
  <r>
    <s v="LN0197"/>
    <n v="22"/>
    <x v="3"/>
    <x v="44"/>
    <x v="1"/>
    <n v="12357"/>
    <x v="0"/>
    <n v="60"/>
    <n v="436"/>
    <s v="BAD"/>
    <s v="Married"/>
    <s v="Self-employed"/>
    <n v="1"/>
  </r>
  <r>
    <s v="LN0198"/>
    <n v="48"/>
    <x v="0"/>
    <x v="45"/>
    <x v="1"/>
    <n v="37479"/>
    <x v="1"/>
    <n v="60"/>
    <n v="846"/>
    <s v="EXCELLENT"/>
    <s v="Single"/>
    <s v="Employed"/>
    <n v="1"/>
  </r>
  <r>
    <s v="LN0200"/>
    <n v="57"/>
    <x v="1"/>
    <x v="46"/>
    <x v="2"/>
    <n v="41208"/>
    <x v="1"/>
    <n v="12"/>
    <n v="595"/>
    <s v="BAD"/>
    <s v="Divorced"/>
    <s v="Employed"/>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LN0002"/>
    <n v="49"/>
    <x v="0"/>
    <n v="37392"/>
    <x v="0"/>
    <n v="12455"/>
    <x v="0"/>
    <x v="0"/>
    <n v="333"/>
    <x v="0"/>
    <x v="0"/>
    <x v="0"/>
    <n v="1"/>
  </r>
  <r>
    <s v="LN0020"/>
    <n v="64"/>
    <x v="1"/>
    <n v="97863"/>
    <x v="1"/>
    <n v="34592"/>
    <x v="1"/>
    <x v="1"/>
    <n v="734"/>
    <x v="1"/>
    <x v="0"/>
    <x v="1"/>
    <n v="1"/>
  </r>
  <r>
    <s v="LN0038"/>
    <n v="27"/>
    <x v="2"/>
    <n v="79811"/>
    <x v="1"/>
    <n v="15966"/>
    <x v="0"/>
    <x v="2"/>
    <n v="483"/>
    <x v="0"/>
    <x v="1"/>
    <x v="1"/>
    <n v="1"/>
  </r>
  <r>
    <s v="LN0045"/>
    <n v="34"/>
    <x v="2"/>
    <n v="136642"/>
    <x v="2"/>
    <n v="9777"/>
    <x v="0"/>
    <x v="2"/>
    <n v="749"/>
    <x v="1"/>
    <x v="1"/>
    <x v="2"/>
    <n v="1"/>
  </r>
  <r>
    <s v="LN0047"/>
    <n v="46"/>
    <x v="0"/>
    <n v="32911"/>
    <x v="0"/>
    <n v="20338"/>
    <x v="1"/>
    <x v="0"/>
    <n v="425"/>
    <x v="0"/>
    <x v="0"/>
    <x v="2"/>
    <n v="1"/>
  </r>
  <r>
    <s v="LN0051"/>
    <n v="27"/>
    <x v="2"/>
    <n v="114896"/>
    <x v="2"/>
    <n v="24508"/>
    <x v="1"/>
    <x v="0"/>
    <n v="394"/>
    <x v="0"/>
    <x v="2"/>
    <x v="1"/>
    <n v="1"/>
  </r>
  <r>
    <s v="LN0053"/>
    <n v="28"/>
    <x v="2"/>
    <n v="101295"/>
    <x v="2"/>
    <n v="26606"/>
    <x v="1"/>
    <x v="3"/>
    <n v="819"/>
    <x v="2"/>
    <x v="1"/>
    <x v="1"/>
    <n v="1"/>
  </r>
  <r>
    <s v="LN0056"/>
    <n v="37"/>
    <x v="2"/>
    <n v="41111"/>
    <x v="0"/>
    <n v="37093"/>
    <x v="1"/>
    <x v="2"/>
    <n v="494"/>
    <x v="0"/>
    <x v="0"/>
    <x v="0"/>
    <n v="1"/>
  </r>
  <r>
    <s v="LN0060"/>
    <n v="22"/>
    <x v="3"/>
    <n v="103656"/>
    <x v="2"/>
    <n v="12079"/>
    <x v="0"/>
    <x v="3"/>
    <n v="350"/>
    <x v="0"/>
    <x v="2"/>
    <x v="2"/>
    <n v="1"/>
  </r>
  <r>
    <s v="LN0061"/>
    <n v="26"/>
    <x v="2"/>
    <n v="69384"/>
    <x v="1"/>
    <n v="12987"/>
    <x v="0"/>
    <x v="3"/>
    <n v="702"/>
    <x v="1"/>
    <x v="0"/>
    <x v="0"/>
    <n v="1"/>
  </r>
  <r>
    <s v="LN0064"/>
    <n v="49"/>
    <x v="0"/>
    <n v="51918"/>
    <x v="1"/>
    <n v="42233"/>
    <x v="2"/>
    <x v="3"/>
    <n v="833"/>
    <x v="2"/>
    <x v="1"/>
    <x v="1"/>
    <n v="1"/>
  </r>
  <r>
    <s v="LN0067"/>
    <n v="64"/>
    <x v="1"/>
    <n v="60306"/>
    <x v="1"/>
    <n v="31258"/>
    <x v="1"/>
    <x v="0"/>
    <n v="532"/>
    <x v="0"/>
    <x v="3"/>
    <x v="0"/>
    <n v="1"/>
  </r>
  <r>
    <s v="LN0071"/>
    <n v="34"/>
    <x v="2"/>
    <n v="120735"/>
    <x v="2"/>
    <n v="19098"/>
    <x v="0"/>
    <x v="1"/>
    <n v="845"/>
    <x v="2"/>
    <x v="1"/>
    <x v="1"/>
    <n v="1"/>
  </r>
  <r>
    <s v="LN0072"/>
    <n v="51"/>
    <x v="0"/>
    <n v="137512"/>
    <x v="2"/>
    <n v="33251"/>
    <x v="1"/>
    <x v="1"/>
    <n v="377"/>
    <x v="0"/>
    <x v="2"/>
    <x v="2"/>
    <n v="1"/>
  </r>
  <r>
    <s v="LN0073"/>
    <n v="35"/>
    <x v="2"/>
    <n v="46371"/>
    <x v="0"/>
    <n v="42945"/>
    <x v="2"/>
    <x v="4"/>
    <n v="372"/>
    <x v="0"/>
    <x v="3"/>
    <x v="2"/>
    <n v="1"/>
  </r>
  <r>
    <s v="LN0075"/>
    <n v="34"/>
    <x v="2"/>
    <n v="141472"/>
    <x v="2"/>
    <n v="30316"/>
    <x v="1"/>
    <x v="1"/>
    <n v="346"/>
    <x v="0"/>
    <x v="3"/>
    <x v="0"/>
    <n v="1"/>
  </r>
  <r>
    <s v="LN0076"/>
    <n v="43"/>
    <x v="0"/>
    <n v="32049"/>
    <x v="0"/>
    <n v="37217"/>
    <x v="1"/>
    <x v="4"/>
    <n v="420"/>
    <x v="0"/>
    <x v="3"/>
    <x v="0"/>
    <n v="1"/>
  </r>
  <r>
    <s v="LN0078"/>
    <n v="41"/>
    <x v="0"/>
    <n v="133727"/>
    <x v="2"/>
    <n v="10949"/>
    <x v="0"/>
    <x v="2"/>
    <n v="538"/>
    <x v="0"/>
    <x v="3"/>
    <x v="0"/>
    <n v="1"/>
  </r>
  <r>
    <s v="LN0093"/>
    <n v="64"/>
    <x v="1"/>
    <n v="36295"/>
    <x v="0"/>
    <n v="21964"/>
    <x v="1"/>
    <x v="1"/>
    <n v="377"/>
    <x v="0"/>
    <x v="3"/>
    <x v="1"/>
    <n v="1"/>
  </r>
  <r>
    <s v="LN0097"/>
    <n v="37"/>
    <x v="2"/>
    <n v="42874"/>
    <x v="0"/>
    <n v="8506"/>
    <x v="0"/>
    <x v="0"/>
    <n v="825"/>
    <x v="2"/>
    <x v="3"/>
    <x v="1"/>
    <n v="1"/>
  </r>
  <r>
    <s v="LN0099"/>
    <n v="55"/>
    <x v="0"/>
    <n v="62711"/>
    <x v="1"/>
    <n v="12253"/>
    <x v="0"/>
    <x v="3"/>
    <n v="306"/>
    <x v="0"/>
    <x v="2"/>
    <x v="2"/>
    <n v="1"/>
  </r>
  <r>
    <s v="LN0101"/>
    <n v="53"/>
    <x v="0"/>
    <n v="137941"/>
    <x v="2"/>
    <n v="32932"/>
    <x v="1"/>
    <x v="1"/>
    <n v="662"/>
    <x v="1"/>
    <x v="1"/>
    <x v="2"/>
    <n v="1"/>
  </r>
  <r>
    <s v="LN0103"/>
    <n v="62"/>
    <x v="1"/>
    <n v="91267"/>
    <x v="1"/>
    <n v="49078"/>
    <x v="2"/>
    <x v="3"/>
    <n v="573"/>
    <x v="0"/>
    <x v="2"/>
    <x v="2"/>
    <n v="1"/>
  </r>
  <r>
    <s v="LN0109"/>
    <n v="28"/>
    <x v="2"/>
    <n v="142476"/>
    <x v="2"/>
    <n v="48919"/>
    <x v="2"/>
    <x v="3"/>
    <n v="338"/>
    <x v="0"/>
    <x v="3"/>
    <x v="1"/>
    <n v="1"/>
  </r>
  <r>
    <s v="LN0110"/>
    <n v="32"/>
    <x v="2"/>
    <n v="98497"/>
    <x v="1"/>
    <n v="48225"/>
    <x v="2"/>
    <x v="1"/>
    <n v="572"/>
    <x v="0"/>
    <x v="0"/>
    <x v="0"/>
    <n v="1"/>
  </r>
  <r>
    <s v="LN0123"/>
    <n v="55"/>
    <x v="0"/>
    <n v="149181"/>
    <x v="2"/>
    <n v="28289"/>
    <x v="1"/>
    <x v="1"/>
    <n v="408"/>
    <x v="0"/>
    <x v="0"/>
    <x v="1"/>
    <n v="1"/>
  </r>
  <r>
    <s v="LN0128"/>
    <n v="25"/>
    <x v="3"/>
    <n v="52399"/>
    <x v="1"/>
    <n v="14540"/>
    <x v="0"/>
    <x v="2"/>
    <n v="769"/>
    <x v="2"/>
    <x v="2"/>
    <x v="1"/>
    <n v="1"/>
  </r>
  <r>
    <s v="LN0132"/>
    <n v="47"/>
    <x v="0"/>
    <n v="100271"/>
    <x v="2"/>
    <n v="43646"/>
    <x v="2"/>
    <x v="2"/>
    <n v="817"/>
    <x v="2"/>
    <x v="0"/>
    <x v="0"/>
    <n v="1"/>
  </r>
  <r>
    <s v="LN0133"/>
    <n v="29"/>
    <x v="2"/>
    <n v="74064"/>
    <x v="1"/>
    <n v="35977"/>
    <x v="1"/>
    <x v="1"/>
    <n v="581"/>
    <x v="0"/>
    <x v="1"/>
    <x v="2"/>
    <n v="1"/>
  </r>
  <r>
    <s v="LN0137"/>
    <n v="62"/>
    <x v="1"/>
    <n v="75525"/>
    <x v="1"/>
    <n v="5851"/>
    <x v="0"/>
    <x v="3"/>
    <n v="676"/>
    <x v="1"/>
    <x v="2"/>
    <x v="1"/>
    <n v="1"/>
  </r>
  <r>
    <s v="LN0139"/>
    <n v="52"/>
    <x v="0"/>
    <n v="47429"/>
    <x v="0"/>
    <n v="11833"/>
    <x v="0"/>
    <x v="1"/>
    <n v="736"/>
    <x v="1"/>
    <x v="0"/>
    <x v="0"/>
    <n v="1"/>
  </r>
  <r>
    <s v="LN0150"/>
    <n v="56"/>
    <x v="1"/>
    <n v="79377"/>
    <x v="1"/>
    <n v="43304"/>
    <x v="2"/>
    <x v="4"/>
    <n v="528"/>
    <x v="0"/>
    <x v="2"/>
    <x v="0"/>
    <n v="1"/>
  </r>
  <r>
    <s v="LN0151"/>
    <n v="33"/>
    <x v="2"/>
    <n v="78404"/>
    <x v="1"/>
    <n v="8913"/>
    <x v="0"/>
    <x v="3"/>
    <n v="847"/>
    <x v="2"/>
    <x v="3"/>
    <x v="2"/>
    <n v="1"/>
  </r>
  <r>
    <s v="LN0152"/>
    <n v="52"/>
    <x v="0"/>
    <n v="84045"/>
    <x v="1"/>
    <n v="22450"/>
    <x v="1"/>
    <x v="2"/>
    <n v="522"/>
    <x v="0"/>
    <x v="2"/>
    <x v="1"/>
    <n v="1"/>
  </r>
  <r>
    <s v="LN0153"/>
    <n v="27"/>
    <x v="2"/>
    <n v="127888"/>
    <x v="2"/>
    <n v="29107"/>
    <x v="1"/>
    <x v="4"/>
    <n v="305"/>
    <x v="0"/>
    <x v="3"/>
    <x v="0"/>
    <n v="1"/>
  </r>
  <r>
    <s v="LN0159"/>
    <n v="48"/>
    <x v="0"/>
    <n v="70764"/>
    <x v="1"/>
    <n v="17161"/>
    <x v="0"/>
    <x v="4"/>
    <n v="803"/>
    <x v="2"/>
    <x v="1"/>
    <x v="1"/>
    <n v="1"/>
  </r>
  <r>
    <s v="LN0166"/>
    <n v="48"/>
    <x v="0"/>
    <n v="103744"/>
    <x v="2"/>
    <n v="30351"/>
    <x v="1"/>
    <x v="4"/>
    <n v="599"/>
    <x v="0"/>
    <x v="2"/>
    <x v="0"/>
    <n v="1"/>
  </r>
  <r>
    <s v="LN0169"/>
    <n v="53"/>
    <x v="0"/>
    <n v="73484"/>
    <x v="1"/>
    <n v="14817"/>
    <x v="0"/>
    <x v="0"/>
    <n v="417"/>
    <x v="0"/>
    <x v="1"/>
    <x v="1"/>
    <n v="1"/>
  </r>
  <r>
    <s v="LN0170"/>
    <n v="21"/>
    <x v="3"/>
    <n v="112989"/>
    <x v="2"/>
    <n v="16261"/>
    <x v="0"/>
    <x v="4"/>
    <n v="524"/>
    <x v="0"/>
    <x v="1"/>
    <x v="1"/>
    <n v="1"/>
  </r>
  <r>
    <s v="LN0171"/>
    <n v="47"/>
    <x v="0"/>
    <n v="66212"/>
    <x v="1"/>
    <n v="5417"/>
    <x v="0"/>
    <x v="4"/>
    <n v="831"/>
    <x v="2"/>
    <x v="3"/>
    <x v="0"/>
    <n v="1"/>
  </r>
  <r>
    <s v="LN0172"/>
    <n v="33"/>
    <x v="2"/>
    <n v="73525"/>
    <x v="1"/>
    <n v="46576"/>
    <x v="2"/>
    <x v="0"/>
    <n v="412"/>
    <x v="0"/>
    <x v="0"/>
    <x v="2"/>
    <n v="1"/>
  </r>
  <r>
    <s v="LN0185"/>
    <n v="35"/>
    <x v="2"/>
    <n v="84240"/>
    <x v="1"/>
    <n v="32384"/>
    <x v="1"/>
    <x v="3"/>
    <n v="467"/>
    <x v="0"/>
    <x v="1"/>
    <x v="0"/>
    <n v="1"/>
  </r>
  <r>
    <s v="LN0189"/>
    <n v="61"/>
    <x v="1"/>
    <n v="131279"/>
    <x v="2"/>
    <n v="40735"/>
    <x v="2"/>
    <x v="2"/>
    <n v="849"/>
    <x v="2"/>
    <x v="1"/>
    <x v="0"/>
    <n v="1"/>
  </r>
  <r>
    <s v="LN0194"/>
    <n v="57"/>
    <x v="1"/>
    <n v="56641"/>
    <x v="1"/>
    <n v="10104"/>
    <x v="0"/>
    <x v="0"/>
    <n v="633"/>
    <x v="1"/>
    <x v="2"/>
    <x v="2"/>
    <n v="1"/>
  </r>
  <r>
    <s v="LN0197"/>
    <n v="22"/>
    <x v="3"/>
    <n v="53093"/>
    <x v="1"/>
    <n v="12357"/>
    <x v="0"/>
    <x v="3"/>
    <n v="436"/>
    <x v="0"/>
    <x v="0"/>
    <x v="0"/>
    <n v="1"/>
  </r>
  <r>
    <s v="LN0198"/>
    <n v="48"/>
    <x v="0"/>
    <n v="96105"/>
    <x v="1"/>
    <n v="37479"/>
    <x v="1"/>
    <x v="3"/>
    <n v="846"/>
    <x v="2"/>
    <x v="3"/>
    <x v="1"/>
    <n v="1"/>
  </r>
  <r>
    <s v="LN0200"/>
    <n v="57"/>
    <x v="1"/>
    <n v="130199"/>
    <x v="2"/>
    <n v="41208"/>
    <x v="2"/>
    <x v="0"/>
    <n v="595"/>
    <x v="0"/>
    <x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A9966F-C709-4209-B259-69728398B096}" name="PivotTable29"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Employment Status">
  <location ref="Q9:R13" firstHeaderRow="1" firstDataRow="1" firstDataCol="1"/>
  <pivotFields count="13">
    <pivotField showAll="0"/>
    <pivotField showAll="0"/>
    <pivotField showAll="0"/>
    <pivotField showAll="0"/>
    <pivotField showAll="0"/>
    <pivotField dataField="1"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axis="axisRow" showAll="0">
      <items count="4">
        <item x="1"/>
        <item x="0"/>
        <item x="2"/>
        <item t="default"/>
      </items>
    </pivotField>
    <pivotField showAll="0"/>
  </pivotFields>
  <rowFields count="1">
    <field x="11"/>
  </rowFields>
  <rowItems count="4">
    <i>
      <x/>
    </i>
    <i>
      <x v="1"/>
    </i>
    <i>
      <x v="2"/>
    </i>
    <i t="grand">
      <x/>
    </i>
  </rowItems>
  <colItems count="1">
    <i/>
  </colItems>
  <dataFields count="1">
    <dataField name="Sum of Defaulted Loans" fld="5" baseField="11" baseItem="0" numFmtId="41"/>
  </dataFields>
  <formats count="1">
    <format dxfId="1">
      <pivotArea outline="0" collapsedLevelsAreSubtotals="1" fieldPosition="0"/>
    </format>
  </format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2"/>
          </reference>
        </references>
      </pivotArea>
    </chartFormat>
    <chartFormat chart="2" format="4">
      <pivotArea type="data" outline="0" fieldPosition="0">
        <references count="2">
          <reference field="4294967294" count="1" selected="0">
            <x v="0"/>
          </reference>
          <reference field="11" count="1" selected="0">
            <x v="0"/>
          </reference>
        </references>
      </pivotArea>
    </chartFormat>
    <chartFormat chart="2" format="5">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F3E141-3FB2-4D0E-A60C-14C94D683361}" name="PivotTable3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colHeaderCaption="">
  <location ref="T11:X18" firstHeaderRow="1" firstDataRow="2" firstDataCol="1"/>
  <pivotFields count="13">
    <pivotField showAll="0"/>
    <pivotField showAll="0"/>
    <pivotField showAll="0"/>
    <pivotField showAll="0"/>
    <pivotField showAll="0"/>
    <pivotField dataField="1" showAll="0"/>
    <pivotField axis="axisCol" showAll="0">
      <items count="4">
        <item x="2"/>
        <item x="1"/>
        <item x="0"/>
        <item t="default"/>
      </items>
    </pivotField>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pivotField showAll="0"/>
    <pivotField showAll="0"/>
  </pivotFields>
  <rowFields count="1">
    <field x="7"/>
  </rowFields>
  <rowItems count="6">
    <i>
      <x v="4"/>
    </i>
    <i>
      <x v="3"/>
    </i>
    <i>
      <x v="2"/>
    </i>
    <i>
      <x/>
    </i>
    <i>
      <x v="1"/>
    </i>
    <i t="grand">
      <x/>
    </i>
  </rowItems>
  <colFields count="1">
    <field x="6"/>
  </colFields>
  <colItems count="4">
    <i>
      <x/>
    </i>
    <i>
      <x v="1"/>
    </i>
    <i>
      <x v="2"/>
    </i>
    <i t="grand">
      <x/>
    </i>
  </colItems>
  <dataFields count="1">
    <dataField name="Loan Term"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11C2EF-D3D7-4091-B8BE-9E995B58BCDC}" name="PivotTable19"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Loan Grade">
  <location ref="H9:I13" firstHeaderRow="1" firstDataRow="1" firstDataCol="1"/>
  <pivotFields count="13">
    <pivotField showAll="0"/>
    <pivotField showAll="0"/>
    <pivotField showAll="0"/>
    <pivotField showAll="0"/>
    <pivotField showAll="0"/>
    <pivotField dataField="1" showAll="0"/>
    <pivotField axis="axisRow" showAll="0">
      <items count="4">
        <item x="2"/>
        <item x="1"/>
        <item x="0"/>
        <item t="default"/>
      </items>
    </pivotField>
    <pivotField showAll="0">
      <items count="6">
        <item x="0"/>
        <item x="2"/>
        <item x="4"/>
        <item x="1"/>
        <item x="3"/>
        <item t="default"/>
      </items>
    </pivotField>
    <pivotField showAll="0"/>
    <pivotField showAll="0"/>
    <pivotField showAll="0"/>
    <pivotField showAll="0"/>
    <pivotField showAll="0"/>
  </pivotFields>
  <rowFields count="1">
    <field x="6"/>
  </rowFields>
  <rowItems count="4">
    <i>
      <x/>
    </i>
    <i>
      <x v="1"/>
    </i>
    <i>
      <x v="2"/>
    </i>
    <i t="grand">
      <x/>
    </i>
  </rowItems>
  <colItems count="1">
    <i/>
  </colItems>
  <dataFields count="1">
    <dataField name="Sum of Loan Defaults" fld="5" baseField="6" baseItem="0"/>
  </dataFields>
  <formats count="3">
    <format dxfId="4">
      <pivotArea outline="0" collapsedLevelsAreSubtotals="1" fieldPosition="0"/>
    </format>
    <format dxfId="3">
      <pivotArea outline="0" fieldPosition="0">
        <references count="1">
          <reference field="4294967294" count="1">
            <x v="0"/>
          </reference>
        </references>
      </pivotArea>
    </format>
    <format dxfId="2">
      <pivotArea collapsedLevelsAreSubtotals="1" fieldPosition="0">
        <references count="1">
          <reference field="6"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32BBFF-288C-4C87-A787-37A01CC94390}" name="PivotTable16"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ge Grade">
  <location ref="B2:C7" firstHeaderRow="1" firstDataRow="1" firstDataCol="1"/>
  <pivotFields count="13">
    <pivotField showAll="0"/>
    <pivotField showAll="0"/>
    <pivotField axis="axisRow" showAll="0">
      <items count="5">
        <item x="3"/>
        <item x="1"/>
        <item x="0"/>
        <item x="2"/>
        <item t="default"/>
      </items>
    </pivotField>
    <pivotField showAll="0"/>
    <pivotField showAll="0"/>
    <pivotField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showAll="0"/>
    <pivotField dataField="1" showAll="0"/>
  </pivotFields>
  <rowFields count="1">
    <field x="2"/>
  </rowFields>
  <rowItems count="5">
    <i>
      <x/>
    </i>
    <i>
      <x v="1"/>
    </i>
    <i>
      <x v="2"/>
    </i>
    <i>
      <x v="3"/>
    </i>
    <i t="grand">
      <x/>
    </i>
  </rowItems>
  <colItems count="1">
    <i/>
  </colItems>
  <dataFields count="1">
    <dataField name="No of Defaulted Loans" fld="12" baseField="2"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EFFCC3-9C4D-44A6-AB70-DCAEC51E93D0}" name="PivotTable9"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Income Category">
  <location ref="E9:F13" firstHeaderRow="1" firstDataRow="1" firstDataCol="1"/>
  <pivotFields count="13">
    <pivotField showAll="0"/>
    <pivotField showAll="0"/>
    <pivotField showAll="0"/>
    <pivotField showAll="0"/>
    <pivotField axis="axisRow" showAll="0">
      <items count="4">
        <item n="AVG EARNER" x="1"/>
        <item x="2"/>
        <item x="0"/>
        <item t="default"/>
      </items>
    </pivotField>
    <pivotField dataField="1"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Loan Defaults" fld="5"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0C58DB-A20B-49AF-803C-547B35A1D42A}" name="PivotTable17"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ge Grade">
  <location ref="B9:C14" firstHeaderRow="1" firstDataRow="1" firstDataCol="1"/>
  <pivotFields count="13">
    <pivotField showAll="0"/>
    <pivotField showAll="0"/>
    <pivotField axis="axisRow" showAll="0">
      <items count="5">
        <item x="3"/>
        <item x="1"/>
        <item x="0"/>
        <item x="2"/>
        <item t="default"/>
      </items>
    </pivotField>
    <pivotField showAll="0"/>
    <pivotField showAll="0"/>
    <pivotField dataField="1"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showAll="0"/>
    <pivotField showAll="0"/>
  </pivotFields>
  <rowFields count="1">
    <field x="2"/>
  </rowFields>
  <rowItems count="5">
    <i>
      <x/>
    </i>
    <i>
      <x v="1"/>
    </i>
    <i>
      <x v="2"/>
    </i>
    <i>
      <x v="3"/>
    </i>
    <i t="grand">
      <x/>
    </i>
  </rowItems>
  <colItems count="1">
    <i/>
  </colItems>
  <dataFields count="1">
    <dataField name="Sum of Loan Defaults" fld="5" baseField="2" baseItem="0" numFmtId="41"/>
  </dataFields>
  <formats count="1">
    <format dxfId="5">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08EB8B-D9E9-47E9-8A82-A3AF15422123}" name="PivotTable2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redit Range">
  <location ref="K9:L13" firstHeaderRow="1" firstDataRow="1" firstDataCol="1"/>
  <pivotFields count="13">
    <pivotField showAll="0"/>
    <pivotField showAll="0"/>
    <pivotField showAll="0"/>
    <pivotField showAll="0"/>
    <pivotField showAll="0"/>
    <pivotField dataField="1" showAll="0"/>
    <pivotField showAll="0">
      <items count="4">
        <item x="2"/>
        <item x="1"/>
        <item x="0"/>
        <item t="default"/>
      </items>
    </pivotField>
    <pivotField showAll="0">
      <items count="6">
        <item x="0"/>
        <item x="2"/>
        <item x="4"/>
        <item x="1"/>
        <item x="3"/>
        <item t="default"/>
      </items>
    </pivotField>
    <pivotField showAll="0"/>
    <pivotField axis="axisRow" showAll="0">
      <items count="4">
        <item x="0"/>
        <item x="2"/>
        <item x="1"/>
        <item t="default"/>
      </items>
    </pivotField>
    <pivotField showAll="0"/>
    <pivotField showAll="0"/>
    <pivotField showAll="0"/>
  </pivotFields>
  <rowFields count="1">
    <field x="9"/>
  </rowFields>
  <rowItems count="4">
    <i>
      <x/>
    </i>
    <i>
      <x v="1"/>
    </i>
    <i>
      <x v="2"/>
    </i>
    <i t="grand">
      <x/>
    </i>
  </rowItems>
  <colItems count="1">
    <i/>
  </colItems>
  <dataFields count="1">
    <dataField name="Sum of Loan Defaults" fld="5" baseField="9" baseItem="0" numFmtId="41"/>
  </dataFields>
  <formats count="1">
    <format dxfId="6">
      <pivotArea outline="0" collapsedLevelsAreSubtotals="1" fieldPosition="0"/>
    </format>
  </formats>
  <chartFormats count="8">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1"/>
          </reference>
        </references>
      </pivotArea>
    </chartFormat>
    <chartFormat chart="3" format="4">
      <pivotArea type="data" outline="0" fieldPosition="0">
        <references count="2">
          <reference field="4294967294" count="1" selected="0">
            <x v="0"/>
          </reference>
          <reference field="9"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9" count="1" selected="0">
            <x v="0"/>
          </reference>
        </references>
      </pivotArea>
    </chartFormat>
    <chartFormat chart="4" format="7">
      <pivotArea type="data" outline="0" fieldPosition="0">
        <references count="2">
          <reference field="4294967294" count="1" selected="0">
            <x v="0"/>
          </reference>
          <reference field="9" count="1" selected="0">
            <x v="1"/>
          </reference>
        </references>
      </pivotArea>
    </chartFormat>
    <chartFormat chart="4"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82106D-0C8E-4216-B036-0E813EC6469B}" name="PivotTable28"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loyment Status">
  <location ref="Q2:R6" firstHeaderRow="1" firstDataRow="1" firstDataCol="1"/>
  <pivotFields count="13">
    <pivotField showAll="0"/>
    <pivotField showAll="0"/>
    <pivotField showAll="0"/>
    <pivotField showAll="0"/>
    <pivotField showAll="0"/>
    <pivotField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axis="axisRow" showAll="0">
      <items count="4">
        <item x="1"/>
        <item x="0"/>
        <item x="2"/>
        <item t="default"/>
      </items>
    </pivotField>
    <pivotField dataField="1" showAll="0"/>
  </pivotFields>
  <rowFields count="1">
    <field x="11"/>
  </rowFields>
  <rowItems count="4">
    <i>
      <x/>
    </i>
    <i>
      <x v="1"/>
    </i>
    <i>
      <x v="2"/>
    </i>
    <i t="grand">
      <x/>
    </i>
  </rowItems>
  <colItems count="1">
    <i/>
  </colItems>
  <dataFields count="1">
    <dataField name="No of Defaulted Loans" fld="12"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E8691B-95B7-4F3F-B64E-6770A9CE3BB3}" name="PivotTable1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Income Category">
  <location ref="E2:F6" firstHeaderRow="1" firstDataRow="1" firstDataCol="1"/>
  <pivotFields count="13">
    <pivotField dataField="1" showAll="0"/>
    <pivotField showAll="0"/>
    <pivotField showAll="0"/>
    <pivotField showAll="0"/>
    <pivotField axis="axisRow" showAll="0">
      <items count="4">
        <item n="AVG EARNER" x="1"/>
        <item x="2"/>
        <item x="0"/>
        <item t="default"/>
      </items>
    </pivotField>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No of Defaulted Loans" fld="0" subtotal="count" baseField="4"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004383B-9D91-426F-8830-AE33FDB713B2}" name="PivotTable4"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Z11:AA17" firstHeaderRow="1" firstDataRow="1" firstDataCol="1"/>
  <pivotFields count="13">
    <pivotField showAll="0"/>
    <pivotField showAll="0"/>
    <pivotField showAll="0"/>
    <pivotField showAll="0"/>
    <pivotField showAll="0"/>
    <pivotField dataField="1" showAll="0"/>
    <pivotField showAll="0">
      <items count="4">
        <item x="2"/>
        <item x="1"/>
        <item x="0"/>
        <item t="default"/>
      </items>
    </pivotField>
    <pivotField axis="axisRow" showAll="0">
      <items count="6">
        <item x="0"/>
        <item x="2"/>
        <item x="4"/>
        <item x="1"/>
        <item x="3"/>
        <item t="default"/>
      </items>
    </pivotField>
    <pivotField showAll="0"/>
    <pivotField showAll="0">
      <items count="4">
        <item x="0"/>
        <item x="2"/>
        <item x="1"/>
        <item t="default"/>
      </items>
    </pivotField>
    <pivotField showAll="0"/>
    <pivotField showAll="0"/>
    <pivotField showAll="0"/>
  </pivotFields>
  <rowFields count="1">
    <field x="7"/>
  </rowFields>
  <rowItems count="6">
    <i>
      <x/>
    </i>
    <i>
      <x v="1"/>
    </i>
    <i>
      <x v="2"/>
    </i>
    <i>
      <x v="3"/>
    </i>
    <i>
      <x v="4"/>
    </i>
    <i t="grand">
      <x/>
    </i>
  </rowItems>
  <colItems count="1">
    <i/>
  </colItems>
  <dataFields count="1">
    <dataField name="Sum of Loan_Amount" fld="5"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D86094D-A476-483A-8D42-D85F985DE95D}" name="PivotTable25"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Marital Status">
  <location ref="N2:O7" firstHeaderRow="1" firstDataRow="1" firstDataCol="1"/>
  <pivotFields count="13">
    <pivotField showAll="0"/>
    <pivotField showAll="0"/>
    <pivotField showAll="0"/>
    <pivotField showAll="0"/>
    <pivotField showAll="0"/>
    <pivotField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axis="axisRow" showAll="0">
      <items count="5">
        <item x="1"/>
        <item x="3"/>
        <item x="0"/>
        <item x="2"/>
        <item t="default"/>
      </items>
    </pivotField>
    <pivotField showAll="0"/>
    <pivotField dataField="1" showAll="0"/>
  </pivotFields>
  <rowFields count="1">
    <field x="10"/>
  </rowFields>
  <rowItems count="5">
    <i>
      <x/>
    </i>
    <i>
      <x v="1"/>
    </i>
    <i>
      <x v="2"/>
    </i>
    <i>
      <x v="3"/>
    </i>
    <i t="grand">
      <x/>
    </i>
  </rowItems>
  <colItems count="1">
    <i/>
  </colItems>
  <dataFields count="1">
    <dataField name="No of Defaulted Loans" fld="12" baseField="1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2BEF056-C562-42A5-A0A2-0CADE22C7E16}" name="PivotTable3"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Z2:AA8" firstHeaderRow="1" firstDataRow="1" firstDataCol="1"/>
  <pivotFields count="13">
    <pivotField showAll="0"/>
    <pivotField showAll="0"/>
    <pivotField showAll="0"/>
    <pivotField showAll="0"/>
    <pivotField showAll="0"/>
    <pivotField showAll="0"/>
    <pivotField showAll="0">
      <items count="4">
        <item x="2"/>
        <item x="1"/>
        <item x="0"/>
        <item t="default"/>
      </items>
    </pivotField>
    <pivotField axis="axisRow" showAll="0">
      <items count="6">
        <item x="0"/>
        <item x="2"/>
        <item x="4"/>
        <item x="1"/>
        <item x="3"/>
        <item t="default"/>
      </items>
    </pivotField>
    <pivotField showAll="0"/>
    <pivotField showAll="0">
      <items count="4">
        <item x="0"/>
        <item x="2"/>
        <item x="1"/>
        <item t="default"/>
      </items>
    </pivotField>
    <pivotField showAll="0"/>
    <pivotField showAll="0"/>
    <pivotField dataField="1" showAll="0"/>
  </pivotFields>
  <rowFields count="1">
    <field x="7"/>
  </rowFields>
  <rowItems count="6">
    <i>
      <x/>
    </i>
    <i>
      <x v="1"/>
    </i>
    <i>
      <x v="2"/>
    </i>
    <i>
      <x v="3"/>
    </i>
    <i>
      <x v="4"/>
    </i>
    <i t="grand">
      <x/>
    </i>
  </rowItems>
  <colItems count="1">
    <i/>
  </colItems>
  <dataFields count="1">
    <dataField name="Sum of Defaulted" fld="12" showDataAs="percentOfTotal" baseField="7" baseItem="0" numFmtId="9"/>
  </dataFields>
  <formats count="2">
    <format dxfId="8">
      <pivotArea collapsedLevelsAreSubtotals="1" fieldPosition="0">
        <references count="1">
          <reference field="7" count="1">
            <x v="0"/>
          </reference>
        </references>
      </pivotArea>
    </format>
    <format dxfId="7">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7216F04-FA9B-422B-9625-DC31ABBA33EE}" name="PivotTable18"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Loan Grade">
  <location ref="H2:I6" firstHeaderRow="1" firstDataRow="1" firstDataCol="1"/>
  <pivotFields count="13">
    <pivotField showAll="0"/>
    <pivotField showAll="0"/>
    <pivotField showAll="0"/>
    <pivotField showAll="0"/>
    <pivotField showAll="0"/>
    <pivotField showAll="0"/>
    <pivotField axis="axisRow"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showAll="0"/>
    <pivotField dataField="1" showAll="0"/>
  </pivotFields>
  <rowFields count="1">
    <field x="6"/>
  </rowFields>
  <rowItems count="4">
    <i>
      <x/>
    </i>
    <i>
      <x v="1"/>
    </i>
    <i>
      <x v="2"/>
    </i>
    <i t="grand">
      <x/>
    </i>
  </rowItems>
  <colItems count="1">
    <i/>
  </colItems>
  <dataFields count="1">
    <dataField name="No of Defaulted Loans" fld="12"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2818B4E-4CA2-4053-B8EB-1FF0820BC263}" name="PivotTable20"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redit Range">
  <location ref="K2:L6" firstHeaderRow="1" firstDataRow="1" firstDataCol="1"/>
  <pivotFields count="13">
    <pivotField showAll="0"/>
    <pivotField showAll="0"/>
    <pivotField showAll="0"/>
    <pivotField showAll="0"/>
    <pivotField showAll="0"/>
    <pivotField showAll="0"/>
    <pivotField showAll="0">
      <items count="4">
        <item x="2"/>
        <item x="1"/>
        <item x="0"/>
        <item t="default"/>
      </items>
    </pivotField>
    <pivotField showAll="0">
      <items count="6">
        <item x="0"/>
        <item x="2"/>
        <item x="4"/>
        <item x="1"/>
        <item x="3"/>
        <item t="default"/>
      </items>
    </pivotField>
    <pivotField showAll="0"/>
    <pivotField axis="axisRow" showAll="0">
      <items count="4">
        <item x="0"/>
        <item x="2"/>
        <item x="1"/>
        <item t="default"/>
      </items>
    </pivotField>
    <pivotField showAll="0"/>
    <pivotField showAll="0"/>
    <pivotField dataField="1" showAll="0"/>
  </pivotFields>
  <rowFields count="1">
    <field x="9"/>
  </rowFields>
  <rowItems count="4">
    <i>
      <x/>
    </i>
    <i>
      <x v="1"/>
    </i>
    <i>
      <x v="2"/>
    </i>
    <i t="grand">
      <x/>
    </i>
  </rowItems>
  <colItems count="1">
    <i/>
  </colItems>
  <dataFields count="1">
    <dataField name="No of Defaulted Loans" fld="12" baseField="9" baseItem="0"/>
  </dataFields>
  <chartFormats count="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9" count="1" selected="0">
            <x v="0"/>
          </reference>
        </references>
      </pivotArea>
    </chartFormat>
    <chartFormat chart="1" format="3">
      <pivotArea type="data" outline="0" fieldPosition="0">
        <references count="2">
          <reference field="4294967294" count="1" selected="0">
            <x v="0"/>
          </reference>
          <reference field="9" count="1" selected="0">
            <x v="1"/>
          </reference>
        </references>
      </pivotArea>
    </chartFormat>
    <chartFormat chart="1" format="4">
      <pivotArea type="data" outline="0" fieldPosition="0">
        <references count="2">
          <reference field="4294967294" count="1" selected="0">
            <x v="0"/>
          </reference>
          <reference field="9"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0B90A28-FD50-457A-8AFE-19885397F3A1}" name="PivotTable30"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 colHeaderCaption="">
  <location ref="T2:X9" firstHeaderRow="1" firstDataRow="2" firstDataCol="1"/>
  <pivotFields count="13">
    <pivotField showAll="0"/>
    <pivotField showAll="0"/>
    <pivotField showAll="0"/>
    <pivotField showAll="0"/>
    <pivotField showAll="0"/>
    <pivotField showAll="0"/>
    <pivotField axis="axisCol" showAll="0">
      <items count="4">
        <item x="2"/>
        <item x="1"/>
        <item x="0"/>
        <item t="default"/>
      </items>
    </pivotField>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pivotField showAll="0"/>
    <pivotField dataField="1" showAll="0"/>
  </pivotFields>
  <rowFields count="1">
    <field x="7"/>
  </rowFields>
  <rowItems count="6">
    <i>
      <x v="4"/>
    </i>
    <i>
      <x v="3"/>
    </i>
    <i>
      <x/>
    </i>
    <i>
      <x v="1"/>
    </i>
    <i>
      <x v="2"/>
    </i>
    <i t="grand">
      <x/>
    </i>
  </rowItems>
  <colFields count="1">
    <field x="6"/>
  </colFields>
  <colItems count="4">
    <i>
      <x/>
    </i>
    <i>
      <x v="1"/>
    </i>
    <i>
      <x v="2"/>
    </i>
    <i t="grand">
      <x/>
    </i>
  </colItems>
  <dataFields count="1">
    <dataField name="Loan Term"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6C71171-C47D-46CA-A3B5-04C020A6B92B}" name="PivotTable26"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arital Status">
  <location ref="N9:O14" firstHeaderRow="1" firstDataRow="1" firstDataCol="1"/>
  <pivotFields count="13">
    <pivotField showAll="0"/>
    <pivotField showAll="0"/>
    <pivotField showAll="0"/>
    <pivotField showAll="0"/>
    <pivotField showAll="0"/>
    <pivotField dataField="1"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axis="axisRow"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pivotFields>
  <rowFields count="1">
    <field x="10"/>
  </rowFields>
  <rowItems count="5">
    <i>
      <x/>
    </i>
    <i>
      <x v="2"/>
    </i>
    <i>
      <x v="1"/>
    </i>
    <i>
      <x v="3"/>
    </i>
    <i t="grand">
      <x/>
    </i>
  </rowItems>
  <colItems count="1">
    <i/>
  </colItems>
  <dataFields count="1">
    <dataField name="Sum of Defaulted Loans" fld="5"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7DA30E-8EB8-40C7-B06D-E7B20FDDA904}" name="PivotTable3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colHeaderCaption="">
  <location ref="B4:F10" firstHeaderRow="1" firstDataRow="2" firstDataCol="1"/>
  <pivotFields count="13">
    <pivotField showAll="0"/>
    <pivotField showAll="0"/>
    <pivotField showAll="0"/>
    <pivotField showAll="0"/>
    <pivotField showAll="0"/>
    <pivotField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axis="axisRow" showAll="0">
      <items count="5">
        <item x="1"/>
        <item x="0"/>
        <item x="3"/>
        <item x="2"/>
        <item t="default"/>
      </items>
    </pivotField>
    <pivotField axis="axisCol" showAll="0">
      <items count="4">
        <item x="1"/>
        <item x="0"/>
        <item x="2"/>
        <item t="default"/>
      </items>
    </pivotField>
    <pivotField dataField="1" showAll="0"/>
  </pivotFields>
  <rowFields count="1">
    <field x="10"/>
  </rowFields>
  <rowItems count="5">
    <i>
      <x/>
    </i>
    <i>
      <x v="1"/>
    </i>
    <i>
      <x v="2"/>
    </i>
    <i>
      <x v="3"/>
    </i>
    <i t="grand">
      <x/>
    </i>
  </rowItems>
  <colFields count="1">
    <field x="11"/>
  </colFields>
  <colItems count="4">
    <i>
      <x/>
    </i>
    <i>
      <x v="1"/>
    </i>
    <i>
      <x v="2"/>
    </i>
    <i t="grand">
      <x/>
    </i>
  </colItems>
  <dataFields count="1">
    <dataField name="Marital Statu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586EBFD-D96E-419A-A43E-4EB08A368016}" name="PivotTable8"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O13:S18" firstHeaderRow="1" firstDataRow="2" firstDataCol="1"/>
  <pivotFields count="13">
    <pivotField showAll="0"/>
    <pivotField showAll="0"/>
    <pivotField showAll="0"/>
    <pivotField showAll="0"/>
    <pivotField axis="axisCol" showAll="0">
      <items count="4">
        <item x="1"/>
        <item x="2"/>
        <item x="0"/>
        <item t="default"/>
      </items>
    </pivotField>
    <pivotField dataField="1"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axis="axisRow" showAll="0">
      <items count="4">
        <item x="1"/>
        <item x="0"/>
        <item x="2"/>
        <item t="default"/>
      </items>
    </pivotField>
    <pivotField showAll="0"/>
  </pivotFields>
  <rowFields count="1">
    <field x="11"/>
  </rowFields>
  <rowItems count="4">
    <i>
      <x/>
    </i>
    <i>
      <x v="1"/>
    </i>
    <i>
      <x v="2"/>
    </i>
    <i t="grand">
      <x/>
    </i>
  </rowItems>
  <colFields count="1">
    <field x="4"/>
  </colFields>
  <colItems count="4">
    <i>
      <x/>
    </i>
    <i>
      <x v="1"/>
    </i>
    <i>
      <x v="2"/>
    </i>
    <i t="grand">
      <x/>
    </i>
  </colItems>
  <dataFields count="1">
    <dataField name="Sum of Loan_Amount" fld="5" baseField="0" baseItem="0"/>
  </dataFields>
  <chartFormats count="3">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876CDB2-476C-4BDE-9782-FF05AD0CD48B}" name="PivotTable7"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3:L19" firstHeaderRow="1" firstDataRow="2" firstDataCol="1"/>
  <pivotFields count="13">
    <pivotField showAll="0"/>
    <pivotField showAll="0"/>
    <pivotField axis="axisRow" showAll="0">
      <items count="5">
        <item x="0"/>
        <item x="2"/>
        <item x="1"/>
        <item x="3"/>
        <item t="default"/>
      </items>
    </pivotField>
    <pivotField showAll="0"/>
    <pivotField showAll="0"/>
    <pivotField dataField="1" showAll="0"/>
    <pivotField axis="axisCol"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showAll="0"/>
    <pivotField showAll="0"/>
  </pivotFields>
  <rowFields count="1">
    <field x="2"/>
  </rowFields>
  <rowItems count="5">
    <i>
      <x/>
    </i>
    <i>
      <x v="1"/>
    </i>
    <i>
      <x v="2"/>
    </i>
    <i>
      <x v="3"/>
    </i>
    <i t="grand">
      <x/>
    </i>
  </rowItems>
  <colFields count="1">
    <field x="6"/>
  </colFields>
  <colItems count="4">
    <i>
      <x/>
    </i>
    <i>
      <x v="1"/>
    </i>
    <i>
      <x v="2"/>
    </i>
    <i t="grand">
      <x/>
    </i>
  </colItems>
  <dataFields count="1">
    <dataField name="Sum of Loan_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3FE4810-8C9F-4DF0-8BC8-000BA84CB6A0}" name="PivotTable6"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O4:S10" firstHeaderRow="1" firstDataRow="2" firstDataCol="1"/>
  <pivotFields count="13">
    <pivotField showAll="0"/>
    <pivotField showAll="0"/>
    <pivotField showAll="0"/>
    <pivotField showAll="0"/>
    <pivotField showAll="0"/>
    <pivotField dataField="1" showAll="0"/>
    <pivotField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axis="axisRow" showAll="0">
      <items count="5">
        <item x="1"/>
        <item x="0"/>
        <item x="3"/>
        <item x="2"/>
        <item t="default"/>
      </items>
    </pivotField>
    <pivotField axis="axisCol" showAll="0">
      <items count="4">
        <item x="1"/>
        <item x="0"/>
        <item x="2"/>
        <item t="default"/>
      </items>
    </pivotField>
    <pivotField showAll="0"/>
  </pivotFields>
  <rowFields count="1">
    <field x="10"/>
  </rowFields>
  <rowItems count="5">
    <i>
      <x/>
    </i>
    <i>
      <x v="1"/>
    </i>
    <i>
      <x v="2"/>
    </i>
    <i>
      <x v="3"/>
    </i>
    <i t="grand">
      <x/>
    </i>
  </rowItems>
  <colFields count="1">
    <field x="11"/>
  </colFields>
  <colItems count="4">
    <i>
      <x/>
    </i>
    <i>
      <x v="1"/>
    </i>
    <i>
      <x v="2"/>
    </i>
    <i t="grand">
      <x/>
    </i>
  </colItems>
  <dataFields count="1">
    <dataField name="Sum of Loan_Amount" fld="5" baseField="0" baseItem="0" numFmtId="41"/>
  </dataFields>
  <formats count="1">
    <format dxfId="0">
      <pivotArea outline="0" collapsedLevelsAreSubtotals="1" fieldPosition="0"/>
    </format>
  </formats>
  <chartFormats count="5">
    <chartFormat chart="2" format="6" series="1">
      <pivotArea type="data" outline="0" fieldPosition="0">
        <references count="2">
          <reference field="4294967294" count="1" selected="0">
            <x v="0"/>
          </reference>
          <reference field="11" count="1" selected="0">
            <x v="0"/>
          </reference>
        </references>
      </pivotArea>
    </chartFormat>
    <chartFormat chart="2" format="7" series="1">
      <pivotArea type="data" outline="0" fieldPosition="0">
        <references count="2">
          <reference field="4294967294" count="1" selected="0">
            <x v="0"/>
          </reference>
          <reference field="11" count="1" selected="0">
            <x v="1"/>
          </reference>
        </references>
      </pivotArea>
    </chartFormat>
    <chartFormat chart="2" format="8" series="1">
      <pivotArea type="data" outline="0" fieldPosition="0">
        <references count="2">
          <reference field="4294967294" count="1" selected="0">
            <x v="0"/>
          </reference>
          <reference field="11" count="1" selected="0">
            <x v="2"/>
          </reference>
        </references>
      </pivotArea>
    </chartFormat>
    <chartFormat chart="2" format="9">
      <pivotArea type="data" outline="0" fieldPosition="0">
        <references count="3">
          <reference field="4294967294" count="1" selected="0">
            <x v="0"/>
          </reference>
          <reference field="10" count="1" selected="0">
            <x v="3"/>
          </reference>
          <reference field="11" count="1" selected="0">
            <x v="1"/>
          </reference>
        </references>
      </pivotArea>
    </chartFormat>
    <chartFormat chart="2" format="10">
      <pivotArea type="data" outline="0" fieldPosition="0">
        <references count="3">
          <reference field="4294967294" count="1" selected="0">
            <x v="0"/>
          </reference>
          <reference field="10" count="1" selected="0">
            <x v="2"/>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6EF4AF3-ADB4-4F84-852D-7A1F7E1FBD1C}"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3:F18" firstHeaderRow="1" firstDataRow="2" firstDataCol="1"/>
  <pivotFields count="13">
    <pivotField showAll="0"/>
    <pivotField showAll="0"/>
    <pivotField showAll="0"/>
    <pivotField showAll="0"/>
    <pivotField axis="axisRow" showAll="0">
      <items count="4">
        <item x="1"/>
        <item x="2"/>
        <item x="0"/>
        <item t="default"/>
      </items>
    </pivotField>
    <pivotField dataField="1" showAll="0"/>
    <pivotField axis="axisCol"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showAll="0"/>
    <pivotField showAll="0"/>
  </pivotFields>
  <rowFields count="1">
    <field x="4"/>
  </rowFields>
  <rowItems count="4">
    <i>
      <x/>
    </i>
    <i>
      <x v="1"/>
    </i>
    <i>
      <x v="2"/>
    </i>
    <i t="grand">
      <x/>
    </i>
  </rowItems>
  <colFields count="1">
    <field x="6"/>
  </colFields>
  <colItems count="4">
    <i>
      <x/>
    </i>
    <i>
      <x v="1"/>
    </i>
    <i>
      <x v="2"/>
    </i>
    <i t="grand">
      <x/>
    </i>
  </colItems>
  <dataFields count="1">
    <dataField name="Sum of Loan_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B340DFC-5A54-445B-9DFA-073A8FAA6FB6}" name="PivotTable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H4:L10" firstHeaderRow="1" firstDataRow="2" firstDataCol="1"/>
  <pivotFields count="13">
    <pivotField showAll="0"/>
    <pivotField showAll="0"/>
    <pivotField axis="axisRow" showAll="0">
      <items count="5">
        <item x="0"/>
        <item x="2"/>
        <item x="1"/>
        <item x="3"/>
        <item t="default"/>
      </items>
    </pivotField>
    <pivotField showAll="0"/>
    <pivotField showAll="0"/>
    <pivotField showAll="0"/>
    <pivotField axis="axisCol" showAll="0">
      <items count="4">
        <item x="2"/>
        <item x="1"/>
        <item x="0"/>
        <item t="default"/>
      </items>
    </pivotField>
    <pivotField showAll="0">
      <items count="6">
        <item x="0"/>
        <item x="2"/>
        <item x="4"/>
        <item x="1"/>
        <item x="3"/>
        <item t="default"/>
      </items>
    </pivotField>
    <pivotField showAll="0"/>
    <pivotField showAll="0">
      <items count="4">
        <item x="0"/>
        <item x="2"/>
        <item x="1"/>
        <item t="default"/>
      </items>
    </pivotField>
    <pivotField showAll="0"/>
    <pivotField showAll="0"/>
    <pivotField dataField="1" showAll="0"/>
  </pivotFields>
  <rowFields count="1">
    <field x="2"/>
  </rowFields>
  <rowItems count="5">
    <i>
      <x/>
    </i>
    <i>
      <x v="1"/>
    </i>
    <i>
      <x v="2"/>
    </i>
    <i>
      <x v="3"/>
    </i>
    <i t="grand">
      <x/>
    </i>
  </rowItems>
  <colFields count="1">
    <field x="6"/>
  </colFields>
  <colItems count="4">
    <i>
      <x/>
    </i>
    <i>
      <x v="1"/>
    </i>
    <i>
      <x v="2"/>
    </i>
    <i t="grand">
      <x/>
    </i>
  </colItems>
  <dataFields count="1">
    <dataField name="Sum of Defaul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Term_Months" xr10:uid="{77471A2C-8A65-4AA5-BE9F-01AA56D869A6}" sourceName="Loan_Term_Months">
  <pivotTables>
    <pivotTable tabId="6" name="PivotTable16"/>
    <pivotTable tabId="6" name="PivotTable17"/>
    <pivotTable tabId="6" name="PivotTable18"/>
    <pivotTable tabId="6" name="PivotTable19"/>
    <pivotTable tabId="6" name="PivotTable20"/>
    <pivotTable tabId="6" name="PivotTable21"/>
    <pivotTable tabId="6" name="PivotTable25"/>
    <pivotTable tabId="6" name="PivotTable26"/>
    <pivotTable tabId="6" name="PivotTable28"/>
    <pivotTable tabId="6" name="PivotTable29"/>
    <pivotTable tabId="6" name="PivotTable3"/>
    <pivotTable tabId="6" name="PivotTable30"/>
    <pivotTable tabId="6" name="PivotTable31"/>
    <pivotTable tabId="6" name="PivotTable4"/>
    <pivotTable tabId="12" name="PivotTable1"/>
    <pivotTable tabId="12" name="PivotTable2"/>
    <pivotTable tabId="12" name="PivotTable32"/>
    <pivotTable tabId="12" name="PivotTable6"/>
    <pivotTable tabId="12" name="PivotTable7"/>
    <pivotTable tabId="12" name="PivotTable8"/>
  </pivotTables>
  <data>
    <tabular pivotCacheId="986466874">
      <items count="5">
        <i x="0" s="1"/>
        <i x="2" s="1"/>
        <i x="4"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Grade" xr10:uid="{A59E445C-3513-497A-9C31-F62215A45864}" sourceName="Loan Grade">
  <pivotTables>
    <pivotTable tabId="6" name="PivotTable16"/>
    <pivotTable tabId="6" name="PivotTable17"/>
    <pivotTable tabId="6" name="PivotTable18"/>
    <pivotTable tabId="6" name="PivotTable19"/>
    <pivotTable tabId="6" name="PivotTable20"/>
    <pivotTable tabId="6" name="PivotTable21"/>
    <pivotTable tabId="6" name="PivotTable25"/>
    <pivotTable tabId="6" name="PivotTable26"/>
    <pivotTable tabId="6" name="PivotTable28"/>
    <pivotTable tabId="6" name="PivotTable29"/>
    <pivotTable tabId="6" name="PivotTable3"/>
    <pivotTable tabId="6" name="PivotTable30"/>
    <pivotTable tabId="6" name="PivotTable31"/>
    <pivotTable tabId="6" name="PivotTable4"/>
    <pivotTable tabId="12" name="PivotTable1"/>
    <pivotTable tabId="12" name="PivotTable2"/>
    <pivotTable tabId="12" name="PivotTable32"/>
    <pivotTable tabId="12" name="PivotTable6"/>
    <pivotTable tabId="12" name="PivotTable7"/>
    <pivotTable tabId="12" name="PivotTable8"/>
  </pivotTables>
  <data>
    <tabular pivotCacheId="98646687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dit_Range1" xr10:uid="{4340FBD4-E07F-412B-BE88-2B302DA33AA0}" sourceName="Credit Range">
  <pivotTables>
    <pivotTable tabId="6" name="PivotTable20"/>
    <pivotTable tabId="6" name="PivotTable16"/>
    <pivotTable tabId="6" name="PivotTable17"/>
    <pivotTable tabId="6" name="PivotTable18"/>
    <pivotTable tabId="6" name="PivotTable21"/>
    <pivotTable tabId="6" name="PivotTable25"/>
    <pivotTable tabId="6" name="PivotTable26"/>
    <pivotTable tabId="6" name="PivotTable28"/>
    <pivotTable tabId="6" name="PivotTable29"/>
    <pivotTable tabId="6" name="PivotTable3"/>
    <pivotTable tabId="6" name="PivotTable30"/>
    <pivotTable tabId="6" name="PivotTable31"/>
    <pivotTable tabId="6" name="PivotTable4"/>
    <pivotTable tabId="12" name="PivotTable1"/>
    <pivotTable tabId="12" name="PivotTable2"/>
    <pivotTable tabId="12" name="PivotTable32"/>
    <pivotTable tabId="12" name="PivotTable6"/>
    <pivotTable tabId="12" name="PivotTable7"/>
    <pivotTable tabId="12" name="PivotTable8"/>
  </pivotTables>
  <data>
    <tabular pivotCacheId="98646687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Term_Months" xr10:uid="{06C993CB-80FB-47C9-BA0C-8ACF4D206BAE}" cache="Slicer_Loan_Term_Months" caption="Loan Term" rowHeight="241300"/>
  <slicer name="Loan Grade" xr10:uid="{3D283122-8A19-465D-B85A-75ADDA6E2195}" cache="Slicer_Loan_Grade" caption="Loan Grade" startItem="1" rowHeight="241300"/>
  <slicer name="Credit Range 1" xr10:uid="{64F801AC-4188-4382-9DC6-1E2EE5E63858}" cache="Slicer_Credit_Range1" caption="Credit Range"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2D7AC-83F5-412A-977C-B61A85750C77}" name="Table1" displayName="Table1" ref="A1:M201" totalsRowShown="0" headerRowDxfId="30" headerRowBorderDxfId="29" tableBorderDxfId="28">
  <autoFilter ref="A1:M201" xr:uid="{CFD2D7AC-83F5-412A-977C-B61A85750C77}"/>
  <tableColumns count="13">
    <tableColumn id="1" xr3:uid="{3099C625-8D84-4D99-8A6D-8E3FA22A8F32}" name="Loan_ID"/>
    <tableColumn id="2" xr3:uid="{35E3F821-23A5-43B8-A461-9731972305EA}" name="Age" dataDxfId="27"/>
    <tableColumn id="3" xr3:uid="{1313974C-3961-4CD7-BD4E-7B950BCCE72E}" name="Age Grade" dataDxfId="26">
      <calculatedColumnFormula array="1">_xlfn.IFS(Table1[[#This Row],[Age]]&lt;=25, "YOUNG", Table1[[#This Row],[Age]]&lt;=40, "MIDDLE AGE", Table1[[#This Row],[Age]]&lt;=55, "ADULT", Table1[[#This Row],[Age]]&gt;55, "SENIOR")</calculatedColumnFormula>
    </tableColumn>
    <tableColumn id="4" xr3:uid="{79C9B942-F8EA-4D5B-824E-98B3E71DC2A1}" name="Income" dataDxfId="25"/>
    <tableColumn id="5" xr3:uid="{2873304C-FBB1-40B9-9BF7-35CE73B9E29A}" name="Income Grade" dataDxfId="24">
      <calculatedColumnFormula array="1">_xlfn.IFS(Table1[[#This Row],[Income]]&lt;=50000, "LOW EARNER", Table1[[#This Row],[Income]]&lt;=100000, "AVERAGE EARNER", Table1[[#This Row],[Income]]&gt;100000, "HIGH EARNER")</calculatedColumnFormula>
    </tableColumn>
    <tableColumn id="6" xr3:uid="{8CB96029-94C4-4209-8BA5-EC97089E7C89}" name="Loan_Amount" dataDxfId="23"/>
    <tableColumn id="7" xr3:uid="{9FC2ECD4-457B-4844-BF36-BB3D35FB37D1}" name="Loan Grade" dataDxfId="22">
      <calculatedColumnFormula array="1">_xlfn.IFS(Table1[[#This Row],[Loan_Amount]]&lt;=20000, "SMALL", Table1[[#This Row],[Loan_Amount]]&lt;=40000, "MEDIUM", Table1[[#This Row],[Loan_Amount]]&gt;40000, "BIG")</calculatedColumnFormula>
    </tableColumn>
    <tableColumn id="8" xr3:uid="{1BE9C3D7-CFBA-4A60-B4C2-9EB84340F6D6}" name="Loan_Term_Months" dataDxfId="21"/>
    <tableColumn id="9" xr3:uid="{7A69CCA5-C1E4-4A6E-B0BE-D58772A2FC8C}" name="Credit_Score" dataDxfId="20"/>
    <tableColumn id="10" xr3:uid="{3DD6CEFC-47D9-4843-BC6E-52D0BC9CEE08}" name="Credit Range" dataDxfId="19">
      <calculatedColumnFormula array="1">_xlfn.IFS(Table1[[#This Row],[Credit_Score]]&lt;=600, "BAD", Table1[[#This Row],[Credit_Score]]&lt;=750, "GOOD", Table1[[#This Row],[Credit_Score]]&gt;750, "EXCELLENT")</calculatedColumnFormula>
    </tableColumn>
    <tableColumn id="11" xr3:uid="{32E5ACC1-BF73-4C05-9749-EAA27FAD1C2F}" name="Marital_Status"/>
    <tableColumn id="12" xr3:uid="{848E33AE-8B83-4F90-B51B-3C71FB3D14B2}" name="Employment_Status"/>
    <tableColumn id="13" xr3:uid="{C2FAAE13-EE18-4CED-A0A7-55E2913A8B2F}" name="Defaulted"/>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F8542D6-D298-44C2-9AAC-F555CBE7D0CE}" name="Defaults" displayName="Defaults" ref="A1:M48" totalsRowShown="0" headerRowDxfId="18" headerRowBorderDxfId="17" tableBorderDxfId="16">
  <autoFilter ref="A1:M48" xr:uid="{DF8542D6-D298-44C2-9AAC-F555CBE7D0CE}"/>
  <tableColumns count="13">
    <tableColumn id="1" xr3:uid="{52116449-3A0F-42F7-B001-9828B3A37FB8}" name="Loan_ID"/>
    <tableColumn id="2" xr3:uid="{5B0D4BCD-5517-4F97-85ED-3BE23F6CA8B2}" name="Age" dataDxfId="15"/>
    <tableColumn id="3" xr3:uid="{682A872D-4A88-4203-8666-325A1FC22BAE}" name="Age Grade"/>
    <tableColumn id="4" xr3:uid="{9DDB9BEC-5A14-4E23-B4F8-AFE196A99A51}" name="Income" dataDxfId="14"/>
    <tableColumn id="5" xr3:uid="{42F639D5-17ED-44EB-8199-DB5C8216BC51}" name="Income Grade"/>
    <tableColumn id="6" xr3:uid="{5BEBCAE5-C49F-4944-8C69-7C4860CEAB65}" name="Loan_Amount" dataDxfId="13"/>
    <tableColumn id="7" xr3:uid="{3556B442-11B0-4271-A9C0-04C7A1D8006C}" name="Loan Grade" dataDxfId="12"/>
    <tableColumn id="8" xr3:uid="{C30F57FD-30B1-449C-87D1-47443ACC592F}" name="Loan_Term_Months" dataDxfId="11"/>
    <tableColumn id="9" xr3:uid="{866D4FBF-5DA7-4A84-BA0F-0C20BCDEB28F}" name="Credit_Score" dataDxfId="10"/>
    <tableColumn id="10" xr3:uid="{C29D6225-0CC0-4203-9F0E-A36661D42077}" name="Credit Range" dataDxfId="9">
      <calculatedColumnFormula array="1">_xlfn.IFS(Defaults[[#This Row],[Credit_Score]]&lt;=600, "BAD", Defaults[[#This Row],[Credit_Score]]&lt;=800, "GOOD", Defaults[[#This Row],[Credit_Score]]&gt;800, "EXCELLENT")</calculatedColumnFormula>
    </tableColumn>
    <tableColumn id="11" xr3:uid="{2EBCB209-3D7C-4FAE-B553-2C32C4E22B5C}" name="Marital_Status"/>
    <tableColumn id="12" xr3:uid="{671AD375-65D9-474E-BE9E-A11A785740FF}" name="Employment_Status"/>
    <tableColumn id="13" xr3:uid="{717E9A91-A4CA-473C-8186-AF7E1C9BBEFD}" name="Defaul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2.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9.xml"/><Relationship Id="rId7" Type="http://schemas.openxmlformats.org/officeDocument/2006/relationships/printerSettings" Target="../printerSettings/printerSettings3.bin"/><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workbookViewId="0">
      <selection activeCell="K12" sqref="K12"/>
    </sheetView>
  </sheetViews>
  <sheetFormatPr defaultRowHeight="14.5" x14ac:dyDescent="0.35"/>
  <cols>
    <col min="3" max="3" width="7" bestFit="1" customWidth="1"/>
    <col min="4" max="4" width="12.6328125" bestFit="1" customWidth="1"/>
    <col min="5" max="5" width="17.90625" bestFit="1" customWidth="1"/>
    <col min="6" max="6" width="11.453125" bestFit="1" customWidth="1"/>
    <col min="7" max="7" width="13.26953125" bestFit="1" customWidth="1"/>
    <col min="8" max="8" width="17.90625" bestFit="1" customWidth="1"/>
  </cols>
  <sheetData>
    <row r="1" spans="1:9" x14ac:dyDescent="0.35">
      <c r="A1" s="1" t="s">
        <v>67</v>
      </c>
      <c r="B1" s="1" t="s">
        <v>68</v>
      </c>
      <c r="C1" s="1" t="s">
        <v>69</v>
      </c>
      <c r="D1" s="1" t="s">
        <v>70</v>
      </c>
      <c r="E1" s="1" t="s">
        <v>71</v>
      </c>
      <c r="F1" s="1" t="s">
        <v>72</v>
      </c>
      <c r="G1" s="1" t="s">
        <v>73</v>
      </c>
      <c r="H1" s="1" t="s">
        <v>74</v>
      </c>
      <c r="I1" s="1" t="s">
        <v>75</v>
      </c>
    </row>
    <row r="2" spans="1:9" x14ac:dyDescent="0.35">
      <c r="A2" t="s">
        <v>76</v>
      </c>
      <c r="B2">
        <v>59</v>
      </c>
      <c r="C2">
        <v>68623</v>
      </c>
      <c r="D2">
        <v>41631</v>
      </c>
      <c r="E2">
        <v>60</v>
      </c>
      <c r="F2">
        <v>787</v>
      </c>
      <c r="G2" t="s">
        <v>77</v>
      </c>
      <c r="H2" t="s">
        <v>78</v>
      </c>
      <c r="I2">
        <v>0</v>
      </c>
    </row>
    <row r="3" spans="1:9" x14ac:dyDescent="0.35">
      <c r="A3" t="s">
        <v>79</v>
      </c>
      <c r="B3">
        <v>49</v>
      </c>
      <c r="C3">
        <v>37392</v>
      </c>
      <c r="D3">
        <v>12455</v>
      </c>
      <c r="E3">
        <v>12</v>
      </c>
      <c r="F3">
        <v>333</v>
      </c>
      <c r="G3" t="s">
        <v>80</v>
      </c>
      <c r="H3" t="s">
        <v>81</v>
      </c>
      <c r="I3">
        <v>1</v>
      </c>
    </row>
    <row r="4" spans="1:9" x14ac:dyDescent="0.35">
      <c r="A4" t="s">
        <v>82</v>
      </c>
      <c r="B4">
        <v>35</v>
      </c>
      <c r="C4">
        <v>85680</v>
      </c>
      <c r="D4">
        <v>9014</v>
      </c>
      <c r="E4">
        <v>36</v>
      </c>
      <c r="F4">
        <v>647</v>
      </c>
      <c r="G4" t="s">
        <v>77</v>
      </c>
      <c r="H4" t="s">
        <v>83</v>
      </c>
      <c r="I4">
        <v>0</v>
      </c>
    </row>
    <row r="5" spans="1:9" x14ac:dyDescent="0.35">
      <c r="A5" t="s">
        <v>84</v>
      </c>
      <c r="B5">
        <v>63</v>
      </c>
      <c r="C5">
        <v>76717</v>
      </c>
      <c r="D5">
        <v>16093</v>
      </c>
      <c r="E5">
        <v>12</v>
      </c>
      <c r="F5">
        <v>394</v>
      </c>
      <c r="G5" t="s">
        <v>77</v>
      </c>
      <c r="H5" t="s">
        <v>81</v>
      </c>
      <c r="I5">
        <v>0</v>
      </c>
    </row>
    <row r="6" spans="1:9" x14ac:dyDescent="0.35">
      <c r="A6" t="s">
        <v>85</v>
      </c>
      <c r="B6">
        <v>28</v>
      </c>
      <c r="C6">
        <v>149937</v>
      </c>
      <c r="D6">
        <v>23070</v>
      </c>
      <c r="E6">
        <v>12</v>
      </c>
      <c r="F6">
        <v>371</v>
      </c>
      <c r="G6" t="s">
        <v>86</v>
      </c>
      <c r="H6" t="s">
        <v>81</v>
      </c>
      <c r="I6">
        <v>0</v>
      </c>
    </row>
    <row r="7" spans="1:9" x14ac:dyDescent="0.35">
      <c r="A7" t="s">
        <v>87</v>
      </c>
      <c r="B7">
        <v>41</v>
      </c>
      <c r="C7">
        <v>117092</v>
      </c>
      <c r="D7">
        <v>40777</v>
      </c>
      <c r="E7">
        <v>12</v>
      </c>
      <c r="F7">
        <v>453</v>
      </c>
      <c r="G7" t="s">
        <v>77</v>
      </c>
      <c r="H7" t="s">
        <v>83</v>
      </c>
      <c r="I7">
        <v>0</v>
      </c>
    </row>
    <row r="8" spans="1:9" x14ac:dyDescent="0.35">
      <c r="A8" t="s">
        <v>88</v>
      </c>
      <c r="B8">
        <v>59</v>
      </c>
      <c r="C8">
        <v>80859</v>
      </c>
      <c r="D8">
        <v>21538</v>
      </c>
      <c r="E8">
        <v>48</v>
      </c>
      <c r="F8">
        <v>549</v>
      </c>
      <c r="G8" t="s">
        <v>89</v>
      </c>
      <c r="H8" t="s">
        <v>81</v>
      </c>
      <c r="I8">
        <v>0</v>
      </c>
    </row>
    <row r="9" spans="1:9" x14ac:dyDescent="0.35">
      <c r="A9" t="s">
        <v>90</v>
      </c>
      <c r="B9">
        <v>39</v>
      </c>
      <c r="C9">
        <v>134095</v>
      </c>
      <c r="D9">
        <v>15729</v>
      </c>
      <c r="E9">
        <v>12</v>
      </c>
      <c r="F9">
        <v>737</v>
      </c>
      <c r="G9" t="s">
        <v>86</v>
      </c>
      <c r="H9" t="s">
        <v>83</v>
      </c>
      <c r="I9">
        <v>0</v>
      </c>
    </row>
    <row r="10" spans="1:9" x14ac:dyDescent="0.35">
      <c r="A10" t="s">
        <v>91</v>
      </c>
      <c r="B10">
        <v>43</v>
      </c>
      <c r="C10">
        <v>56309</v>
      </c>
      <c r="D10">
        <v>39177</v>
      </c>
      <c r="E10">
        <v>60</v>
      </c>
      <c r="F10">
        <v>417</v>
      </c>
      <c r="G10" t="s">
        <v>86</v>
      </c>
      <c r="H10" t="s">
        <v>81</v>
      </c>
      <c r="I10">
        <v>0</v>
      </c>
    </row>
    <row r="11" spans="1:9" x14ac:dyDescent="0.35">
      <c r="A11" t="s">
        <v>92</v>
      </c>
      <c r="B11">
        <v>31</v>
      </c>
      <c r="C11">
        <v>117455</v>
      </c>
      <c r="D11">
        <v>5784</v>
      </c>
      <c r="E11">
        <v>36</v>
      </c>
      <c r="F11">
        <v>605</v>
      </c>
      <c r="G11" t="s">
        <v>80</v>
      </c>
      <c r="H11" t="s">
        <v>83</v>
      </c>
      <c r="I11">
        <v>0</v>
      </c>
    </row>
    <row r="12" spans="1:9" x14ac:dyDescent="0.35">
      <c r="A12" t="s">
        <v>93</v>
      </c>
      <c r="B12">
        <v>31</v>
      </c>
      <c r="C12">
        <v>93734</v>
      </c>
      <c r="D12">
        <v>32751</v>
      </c>
      <c r="E12">
        <v>36</v>
      </c>
      <c r="F12">
        <v>567</v>
      </c>
      <c r="G12" t="s">
        <v>77</v>
      </c>
      <c r="H12" t="s">
        <v>78</v>
      </c>
      <c r="I12">
        <v>0</v>
      </c>
    </row>
    <row r="13" spans="1:9" x14ac:dyDescent="0.35">
      <c r="A13" t="s">
        <v>94</v>
      </c>
      <c r="B13">
        <v>44</v>
      </c>
      <c r="C13">
        <v>100467</v>
      </c>
      <c r="D13">
        <v>45864</v>
      </c>
      <c r="E13">
        <v>12</v>
      </c>
      <c r="F13">
        <v>353</v>
      </c>
      <c r="G13" t="s">
        <v>80</v>
      </c>
      <c r="H13" t="s">
        <v>83</v>
      </c>
      <c r="I13">
        <v>0</v>
      </c>
    </row>
    <row r="14" spans="1:9" x14ac:dyDescent="0.35">
      <c r="A14" t="s">
        <v>95</v>
      </c>
      <c r="B14">
        <v>56</v>
      </c>
      <c r="C14">
        <v>82662</v>
      </c>
      <c r="D14">
        <v>45328</v>
      </c>
      <c r="E14">
        <v>48</v>
      </c>
      <c r="F14">
        <v>535</v>
      </c>
      <c r="G14" t="s">
        <v>89</v>
      </c>
      <c r="H14" t="s">
        <v>83</v>
      </c>
      <c r="I14">
        <v>0</v>
      </c>
    </row>
    <row r="15" spans="1:9" x14ac:dyDescent="0.35">
      <c r="A15" t="s">
        <v>96</v>
      </c>
      <c r="B15">
        <v>60</v>
      </c>
      <c r="C15">
        <v>128506</v>
      </c>
      <c r="D15">
        <v>17533</v>
      </c>
      <c r="E15">
        <v>48</v>
      </c>
      <c r="F15">
        <v>688</v>
      </c>
      <c r="G15" t="s">
        <v>86</v>
      </c>
      <c r="H15" t="s">
        <v>83</v>
      </c>
      <c r="I15">
        <v>0</v>
      </c>
    </row>
    <row r="16" spans="1:9" x14ac:dyDescent="0.35">
      <c r="A16" t="s">
        <v>97</v>
      </c>
      <c r="B16">
        <v>44</v>
      </c>
      <c r="C16">
        <v>139751</v>
      </c>
      <c r="D16">
        <v>45111</v>
      </c>
      <c r="E16">
        <v>60</v>
      </c>
      <c r="F16">
        <v>700</v>
      </c>
      <c r="G16" t="s">
        <v>86</v>
      </c>
      <c r="H16" t="s">
        <v>83</v>
      </c>
      <c r="I16">
        <v>0</v>
      </c>
    </row>
    <row r="17" spans="1:9" x14ac:dyDescent="0.35">
      <c r="A17" t="s">
        <v>98</v>
      </c>
      <c r="B17">
        <v>23</v>
      </c>
      <c r="C17">
        <v>148906</v>
      </c>
      <c r="D17">
        <v>44974</v>
      </c>
      <c r="E17">
        <v>12</v>
      </c>
      <c r="F17">
        <v>602</v>
      </c>
      <c r="G17" t="s">
        <v>86</v>
      </c>
      <c r="H17" t="s">
        <v>81</v>
      </c>
      <c r="I17">
        <v>0</v>
      </c>
    </row>
    <row r="18" spans="1:9" x14ac:dyDescent="0.35">
      <c r="A18" t="s">
        <v>99</v>
      </c>
      <c r="B18">
        <v>42</v>
      </c>
      <c r="C18">
        <v>42688</v>
      </c>
      <c r="D18">
        <v>10801</v>
      </c>
      <c r="E18">
        <v>36</v>
      </c>
      <c r="F18">
        <v>506</v>
      </c>
      <c r="G18" t="s">
        <v>89</v>
      </c>
      <c r="H18" t="s">
        <v>78</v>
      </c>
      <c r="I18">
        <v>0</v>
      </c>
    </row>
    <row r="19" spans="1:9" x14ac:dyDescent="0.35">
      <c r="A19" t="s">
        <v>100</v>
      </c>
      <c r="B19">
        <v>22</v>
      </c>
      <c r="C19">
        <v>55342</v>
      </c>
      <c r="D19">
        <v>24190</v>
      </c>
      <c r="E19">
        <v>48</v>
      </c>
      <c r="F19">
        <v>528</v>
      </c>
      <c r="G19" t="s">
        <v>89</v>
      </c>
      <c r="H19" t="s">
        <v>83</v>
      </c>
      <c r="I19">
        <v>0</v>
      </c>
    </row>
    <row r="20" spans="1:9" x14ac:dyDescent="0.35">
      <c r="A20" t="s">
        <v>101</v>
      </c>
      <c r="B20">
        <v>44</v>
      </c>
      <c r="C20">
        <v>67157</v>
      </c>
      <c r="D20">
        <v>43754</v>
      </c>
      <c r="E20">
        <v>12</v>
      </c>
      <c r="F20">
        <v>374</v>
      </c>
      <c r="G20" t="s">
        <v>80</v>
      </c>
      <c r="H20" t="s">
        <v>81</v>
      </c>
      <c r="I20">
        <v>0</v>
      </c>
    </row>
    <row r="21" spans="1:9" x14ac:dyDescent="0.35">
      <c r="A21" t="s">
        <v>102</v>
      </c>
      <c r="B21">
        <v>64</v>
      </c>
      <c r="C21">
        <v>97863</v>
      </c>
      <c r="D21">
        <v>34592</v>
      </c>
      <c r="E21">
        <v>48</v>
      </c>
      <c r="F21">
        <v>734</v>
      </c>
      <c r="G21" t="s">
        <v>80</v>
      </c>
      <c r="H21" t="s">
        <v>78</v>
      </c>
      <c r="I21">
        <v>1</v>
      </c>
    </row>
    <row r="22" spans="1:9" x14ac:dyDescent="0.35">
      <c r="A22" t="s">
        <v>103</v>
      </c>
      <c r="B22">
        <v>50</v>
      </c>
      <c r="C22">
        <v>136308</v>
      </c>
      <c r="D22">
        <v>15647</v>
      </c>
      <c r="E22">
        <v>48</v>
      </c>
      <c r="F22">
        <v>402</v>
      </c>
      <c r="G22" t="s">
        <v>80</v>
      </c>
      <c r="H22" t="s">
        <v>78</v>
      </c>
      <c r="I22">
        <v>0</v>
      </c>
    </row>
    <row r="23" spans="1:9" x14ac:dyDescent="0.35">
      <c r="A23" t="s">
        <v>104</v>
      </c>
      <c r="B23">
        <v>58</v>
      </c>
      <c r="C23">
        <v>82083</v>
      </c>
      <c r="D23">
        <v>13716</v>
      </c>
      <c r="E23">
        <v>36</v>
      </c>
      <c r="F23">
        <v>721</v>
      </c>
      <c r="G23" t="s">
        <v>77</v>
      </c>
      <c r="H23" t="s">
        <v>78</v>
      </c>
      <c r="I23">
        <v>0</v>
      </c>
    </row>
    <row r="24" spans="1:9" x14ac:dyDescent="0.35">
      <c r="A24" t="s">
        <v>105</v>
      </c>
      <c r="B24">
        <v>22</v>
      </c>
      <c r="C24">
        <v>136081</v>
      </c>
      <c r="D24">
        <v>28355</v>
      </c>
      <c r="E24">
        <v>24</v>
      </c>
      <c r="F24">
        <v>605</v>
      </c>
      <c r="G24" t="s">
        <v>86</v>
      </c>
      <c r="H24" t="s">
        <v>78</v>
      </c>
      <c r="I24">
        <v>0</v>
      </c>
    </row>
    <row r="25" spans="1:9" x14ac:dyDescent="0.35">
      <c r="A25" t="s">
        <v>106</v>
      </c>
      <c r="B25">
        <v>41</v>
      </c>
      <c r="C25">
        <v>95733</v>
      </c>
      <c r="D25">
        <v>27009</v>
      </c>
      <c r="E25">
        <v>60</v>
      </c>
      <c r="F25">
        <v>397</v>
      </c>
      <c r="G25" t="s">
        <v>86</v>
      </c>
      <c r="H25" t="s">
        <v>83</v>
      </c>
      <c r="I25">
        <v>0</v>
      </c>
    </row>
    <row r="26" spans="1:9" x14ac:dyDescent="0.35">
      <c r="A26" t="s">
        <v>107</v>
      </c>
      <c r="B26">
        <v>53</v>
      </c>
      <c r="C26">
        <v>119045</v>
      </c>
      <c r="D26">
        <v>29376</v>
      </c>
      <c r="E26">
        <v>60</v>
      </c>
      <c r="F26">
        <v>634</v>
      </c>
      <c r="G26" t="s">
        <v>80</v>
      </c>
      <c r="H26" t="s">
        <v>83</v>
      </c>
      <c r="I26">
        <v>0</v>
      </c>
    </row>
    <row r="27" spans="1:9" x14ac:dyDescent="0.35">
      <c r="A27" t="s">
        <v>108</v>
      </c>
      <c r="B27">
        <v>32</v>
      </c>
      <c r="C27">
        <v>64698</v>
      </c>
      <c r="D27">
        <v>9780</v>
      </c>
      <c r="E27">
        <v>36</v>
      </c>
      <c r="F27">
        <v>734</v>
      </c>
      <c r="G27" t="s">
        <v>86</v>
      </c>
      <c r="H27" t="s">
        <v>81</v>
      </c>
      <c r="I27">
        <v>0</v>
      </c>
    </row>
    <row r="28" spans="1:9" x14ac:dyDescent="0.35">
      <c r="A28" t="s">
        <v>109</v>
      </c>
      <c r="B28">
        <v>42</v>
      </c>
      <c r="C28">
        <v>140078</v>
      </c>
      <c r="D28">
        <v>7368</v>
      </c>
      <c r="E28">
        <v>48</v>
      </c>
      <c r="F28">
        <v>746</v>
      </c>
      <c r="G28" t="s">
        <v>80</v>
      </c>
      <c r="H28" t="s">
        <v>81</v>
      </c>
      <c r="I28">
        <v>0</v>
      </c>
    </row>
    <row r="29" spans="1:9" x14ac:dyDescent="0.35">
      <c r="A29" t="s">
        <v>110</v>
      </c>
      <c r="B29">
        <v>64</v>
      </c>
      <c r="C29">
        <v>110623</v>
      </c>
      <c r="D29">
        <v>17039</v>
      </c>
      <c r="E29">
        <v>12</v>
      </c>
      <c r="F29">
        <v>607</v>
      </c>
      <c r="G29" t="s">
        <v>77</v>
      </c>
      <c r="H29" t="s">
        <v>81</v>
      </c>
      <c r="I29">
        <v>0</v>
      </c>
    </row>
    <row r="30" spans="1:9" x14ac:dyDescent="0.35">
      <c r="A30" t="s">
        <v>111</v>
      </c>
      <c r="B30">
        <v>45</v>
      </c>
      <c r="C30">
        <v>52671</v>
      </c>
      <c r="D30">
        <v>11655</v>
      </c>
      <c r="E30">
        <v>48</v>
      </c>
      <c r="F30">
        <v>548</v>
      </c>
      <c r="G30" t="s">
        <v>77</v>
      </c>
      <c r="H30" t="s">
        <v>78</v>
      </c>
      <c r="I30">
        <v>0</v>
      </c>
    </row>
    <row r="31" spans="1:9" x14ac:dyDescent="0.35">
      <c r="A31" t="s">
        <v>112</v>
      </c>
      <c r="B31">
        <v>47</v>
      </c>
      <c r="C31">
        <v>55184</v>
      </c>
      <c r="D31">
        <v>45941</v>
      </c>
      <c r="E31">
        <v>36</v>
      </c>
      <c r="F31">
        <v>465</v>
      </c>
      <c r="G31" t="s">
        <v>89</v>
      </c>
      <c r="H31" t="s">
        <v>78</v>
      </c>
      <c r="I31">
        <v>0</v>
      </c>
    </row>
    <row r="32" spans="1:9" x14ac:dyDescent="0.35">
      <c r="A32" t="s">
        <v>113</v>
      </c>
      <c r="B32">
        <v>62</v>
      </c>
      <c r="C32">
        <v>123384</v>
      </c>
      <c r="D32">
        <v>9495</v>
      </c>
      <c r="E32">
        <v>60</v>
      </c>
      <c r="F32">
        <v>780</v>
      </c>
      <c r="G32" t="s">
        <v>77</v>
      </c>
      <c r="H32" t="s">
        <v>83</v>
      </c>
      <c r="I32">
        <v>0</v>
      </c>
    </row>
    <row r="33" spans="1:9" x14ac:dyDescent="0.35">
      <c r="A33" t="s">
        <v>114</v>
      </c>
      <c r="B33">
        <v>48</v>
      </c>
      <c r="C33">
        <v>72107</v>
      </c>
      <c r="D33">
        <v>15893</v>
      </c>
      <c r="E33">
        <v>48</v>
      </c>
      <c r="F33">
        <v>634</v>
      </c>
      <c r="G33" t="s">
        <v>80</v>
      </c>
      <c r="H33" t="s">
        <v>78</v>
      </c>
      <c r="I33">
        <v>0</v>
      </c>
    </row>
    <row r="34" spans="1:9" x14ac:dyDescent="0.35">
      <c r="A34" t="s">
        <v>115</v>
      </c>
      <c r="B34">
        <v>36</v>
      </c>
      <c r="C34">
        <v>116202</v>
      </c>
      <c r="D34">
        <v>30547</v>
      </c>
      <c r="E34">
        <v>60</v>
      </c>
      <c r="F34">
        <v>841</v>
      </c>
      <c r="G34" t="s">
        <v>77</v>
      </c>
      <c r="H34" t="s">
        <v>78</v>
      </c>
      <c r="I34">
        <v>0</v>
      </c>
    </row>
    <row r="35" spans="1:9" x14ac:dyDescent="0.35">
      <c r="A35" t="s">
        <v>116</v>
      </c>
      <c r="B35">
        <v>35</v>
      </c>
      <c r="C35">
        <v>139893</v>
      </c>
      <c r="D35">
        <v>27386</v>
      </c>
      <c r="E35">
        <v>12</v>
      </c>
      <c r="F35">
        <v>405</v>
      </c>
      <c r="G35" t="s">
        <v>89</v>
      </c>
      <c r="H35" t="s">
        <v>78</v>
      </c>
      <c r="I35">
        <v>0</v>
      </c>
    </row>
    <row r="36" spans="1:9" x14ac:dyDescent="0.35">
      <c r="A36" t="s">
        <v>117</v>
      </c>
      <c r="B36">
        <v>64</v>
      </c>
      <c r="C36">
        <v>81663</v>
      </c>
      <c r="D36">
        <v>18403</v>
      </c>
      <c r="E36">
        <v>60</v>
      </c>
      <c r="F36">
        <v>380</v>
      </c>
      <c r="G36" t="s">
        <v>86</v>
      </c>
      <c r="H36" t="s">
        <v>81</v>
      </c>
      <c r="I36">
        <v>0</v>
      </c>
    </row>
    <row r="37" spans="1:9" x14ac:dyDescent="0.35">
      <c r="A37" t="s">
        <v>118</v>
      </c>
      <c r="B37">
        <v>23</v>
      </c>
      <c r="C37">
        <v>45708</v>
      </c>
      <c r="D37">
        <v>37097</v>
      </c>
      <c r="E37">
        <v>60</v>
      </c>
      <c r="F37">
        <v>432</v>
      </c>
      <c r="G37" t="s">
        <v>80</v>
      </c>
      <c r="H37" t="s">
        <v>81</v>
      </c>
      <c r="I37">
        <v>0</v>
      </c>
    </row>
    <row r="38" spans="1:9" x14ac:dyDescent="0.35">
      <c r="A38" t="s">
        <v>119</v>
      </c>
      <c r="B38">
        <v>57</v>
      </c>
      <c r="C38">
        <v>121906</v>
      </c>
      <c r="D38">
        <v>18121</v>
      </c>
      <c r="E38">
        <v>24</v>
      </c>
      <c r="F38">
        <v>437</v>
      </c>
      <c r="G38" t="s">
        <v>86</v>
      </c>
      <c r="H38" t="s">
        <v>83</v>
      </c>
      <c r="I38">
        <v>0</v>
      </c>
    </row>
    <row r="39" spans="1:9" x14ac:dyDescent="0.35">
      <c r="A39" t="s">
        <v>120</v>
      </c>
      <c r="B39">
        <v>27</v>
      </c>
      <c r="C39">
        <v>79811</v>
      </c>
      <c r="D39">
        <v>15966</v>
      </c>
      <c r="E39">
        <v>24</v>
      </c>
      <c r="F39">
        <v>483</v>
      </c>
      <c r="G39" t="s">
        <v>89</v>
      </c>
      <c r="H39" t="s">
        <v>78</v>
      </c>
      <c r="I39">
        <v>1</v>
      </c>
    </row>
    <row r="40" spans="1:9" x14ac:dyDescent="0.35">
      <c r="A40" t="s">
        <v>121</v>
      </c>
      <c r="B40">
        <v>41</v>
      </c>
      <c r="C40">
        <v>32811</v>
      </c>
      <c r="D40">
        <v>38621</v>
      </c>
      <c r="E40">
        <v>24</v>
      </c>
      <c r="F40">
        <v>700</v>
      </c>
      <c r="G40" t="s">
        <v>89</v>
      </c>
      <c r="H40" t="s">
        <v>78</v>
      </c>
      <c r="I40">
        <v>0</v>
      </c>
    </row>
    <row r="41" spans="1:9" x14ac:dyDescent="0.35">
      <c r="A41" t="s">
        <v>122</v>
      </c>
      <c r="B41">
        <v>29</v>
      </c>
      <c r="C41">
        <v>86250</v>
      </c>
      <c r="D41">
        <v>33312</v>
      </c>
      <c r="E41">
        <v>60</v>
      </c>
      <c r="F41">
        <v>629</v>
      </c>
      <c r="G41" t="s">
        <v>89</v>
      </c>
      <c r="H41" t="s">
        <v>83</v>
      </c>
      <c r="I41">
        <v>0</v>
      </c>
    </row>
    <row r="42" spans="1:9" x14ac:dyDescent="0.35">
      <c r="A42" t="s">
        <v>123</v>
      </c>
      <c r="B42">
        <v>59</v>
      </c>
      <c r="C42">
        <v>142547</v>
      </c>
      <c r="D42">
        <v>27677</v>
      </c>
      <c r="E42">
        <v>36</v>
      </c>
      <c r="F42">
        <v>807</v>
      </c>
      <c r="G42" t="s">
        <v>86</v>
      </c>
      <c r="H42" t="s">
        <v>78</v>
      </c>
      <c r="I42">
        <v>0</v>
      </c>
    </row>
    <row r="43" spans="1:9" x14ac:dyDescent="0.35">
      <c r="A43" t="s">
        <v>124</v>
      </c>
      <c r="B43">
        <v>38</v>
      </c>
      <c r="C43">
        <v>102082</v>
      </c>
      <c r="D43">
        <v>36289</v>
      </c>
      <c r="E43">
        <v>60</v>
      </c>
      <c r="F43">
        <v>368</v>
      </c>
      <c r="G43" t="s">
        <v>86</v>
      </c>
      <c r="H43" t="s">
        <v>78</v>
      </c>
      <c r="I43">
        <v>0</v>
      </c>
    </row>
    <row r="44" spans="1:9" x14ac:dyDescent="0.35">
      <c r="A44" t="s">
        <v>125</v>
      </c>
      <c r="B44">
        <v>24</v>
      </c>
      <c r="C44">
        <v>64754</v>
      </c>
      <c r="D44">
        <v>36024</v>
      </c>
      <c r="E44">
        <v>36</v>
      </c>
      <c r="F44">
        <v>845</v>
      </c>
      <c r="G44" t="s">
        <v>86</v>
      </c>
      <c r="H44" t="s">
        <v>81</v>
      </c>
      <c r="I44">
        <v>0</v>
      </c>
    </row>
    <row r="45" spans="1:9" x14ac:dyDescent="0.35">
      <c r="A45" t="s">
        <v>126</v>
      </c>
      <c r="B45">
        <v>45</v>
      </c>
      <c r="C45">
        <v>125742</v>
      </c>
      <c r="D45">
        <v>47675</v>
      </c>
      <c r="E45">
        <v>36</v>
      </c>
      <c r="F45">
        <v>352</v>
      </c>
      <c r="G45" t="s">
        <v>86</v>
      </c>
      <c r="H45" t="s">
        <v>83</v>
      </c>
      <c r="I45">
        <v>0</v>
      </c>
    </row>
    <row r="46" spans="1:9" x14ac:dyDescent="0.35">
      <c r="A46" t="s">
        <v>127</v>
      </c>
      <c r="B46">
        <v>34</v>
      </c>
      <c r="C46">
        <v>136642</v>
      </c>
      <c r="D46">
        <v>9777</v>
      </c>
      <c r="E46">
        <v>24</v>
      </c>
      <c r="F46">
        <v>749</v>
      </c>
      <c r="G46" t="s">
        <v>89</v>
      </c>
      <c r="H46" t="s">
        <v>83</v>
      </c>
      <c r="I46">
        <v>1</v>
      </c>
    </row>
    <row r="47" spans="1:9" x14ac:dyDescent="0.35">
      <c r="A47" t="s">
        <v>128</v>
      </c>
      <c r="B47">
        <v>29</v>
      </c>
      <c r="C47">
        <v>41411</v>
      </c>
      <c r="D47">
        <v>34749</v>
      </c>
      <c r="E47">
        <v>48</v>
      </c>
      <c r="F47">
        <v>504</v>
      </c>
      <c r="G47" t="s">
        <v>89</v>
      </c>
      <c r="H47" t="s">
        <v>83</v>
      </c>
      <c r="I47">
        <v>0</v>
      </c>
    </row>
    <row r="48" spans="1:9" x14ac:dyDescent="0.35">
      <c r="A48" t="s">
        <v>129</v>
      </c>
      <c r="B48">
        <v>46</v>
      </c>
      <c r="C48">
        <v>32911</v>
      </c>
      <c r="D48">
        <v>20338</v>
      </c>
      <c r="E48">
        <v>12</v>
      </c>
      <c r="F48">
        <v>425</v>
      </c>
      <c r="G48" t="s">
        <v>80</v>
      </c>
      <c r="H48" t="s">
        <v>83</v>
      </c>
      <c r="I48">
        <v>1</v>
      </c>
    </row>
    <row r="49" spans="1:9" x14ac:dyDescent="0.35">
      <c r="A49" t="s">
        <v>130</v>
      </c>
      <c r="B49">
        <v>22</v>
      </c>
      <c r="C49">
        <v>97270</v>
      </c>
      <c r="D49">
        <v>7491</v>
      </c>
      <c r="E49">
        <v>24</v>
      </c>
      <c r="F49">
        <v>342</v>
      </c>
      <c r="G49" t="s">
        <v>80</v>
      </c>
      <c r="H49" t="s">
        <v>81</v>
      </c>
      <c r="I49">
        <v>0</v>
      </c>
    </row>
    <row r="50" spans="1:9" x14ac:dyDescent="0.35">
      <c r="A50" t="s">
        <v>131</v>
      </c>
      <c r="B50">
        <v>40</v>
      </c>
      <c r="C50">
        <v>113763</v>
      </c>
      <c r="D50">
        <v>32236</v>
      </c>
      <c r="E50">
        <v>24</v>
      </c>
      <c r="F50">
        <v>410</v>
      </c>
      <c r="G50" t="s">
        <v>86</v>
      </c>
      <c r="H50" t="s">
        <v>81</v>
      </c>
      <c r="I50">
        <v>0</v>
      </c>
    </row>
    <row r="51" spans="1:9" x14ac:dyDescent="0.35">
      <c r="A51" t="s">
        <v>132</v>
      </c>
      <c r="B51">
        <v>48</v>
      </c>
      <c r="C51">
        <v>38680</v>
      </c>
      <c r="D51">
        <v>19599</v>
      </c>
      <c r="E51">
        <v>48</v>
      </c>
      <c r="F51">
        <v>482</v>
      </c>
      <c r="G51" t="s">
        <v>77</v>
      </c>
      <c r="H51" t="s">
        <v>78</v>
      </c>
      <c r="I51">
        <v>0</v>
      </c>
    </row>
    <row r="52" spans="1:9" x14ac:dyDescent="0.35">
      <c r="A52" t="s">
        <v>133</v>
      </c>
      <c r="B52">
        <v>27</v>
      </c>
      <c r="C52">
        <v>114896</v>
      </c>
      <c r="D52">
        <v>24508</v>
      </c>
      <c r="E52">
        <v>12</v>
      </c>
      <c r="F52">
        <v>394</v>
      </c>
      <c r="G52" t="s">
        <v>77</v>
      </c>
      <c r="H52" t="s">
        <v>78</v>
      </c>
      <c r="I52">
        <v>1</v>
      </c>
    </row>
    <row r="53" spans="1:9" x14ac:dyDescent="0.35">
      <c r="A53" t="s">
        <v>134</v>
      </c>
      <c r="B53">
        <v>64</v>
      </c>
      <c r="C53">
        <v>113879</v>
      </c>
      <c r="D53">
        <v>8051</v>
      </c>
      <c r="E53">
        <v>60</v>
      </c>
      <c r="F53">
        <v>673</v>
      </c>
      <c r="G53" t="s">
        <v>89</v>
      </c>
      <c r="H53" t="s">
        <v>78</v>
      </c>
      <c r="I53">
        <v>0</v>
      </c>
    </row>
    <row r="54" spans="1:9" x14ac:dyDescent="0.35">
      <c r="A54" t="s">
        <v>135</v>
      </c>
      <c r="B54">
        <v>28</v>
      </c>
      <c r="C54">
        <v>101295</v>
      </c>
      <c r="D54">
        <v>26606</v>
      </c>
      <c r="E54">
        <v>60</v>
      </c>
      <c r="F54">
        <v>819</v>
      </c>
      <c r="G54" t="s">
        <v>89</v>
      </c>
      <c r="H54" t="s">
        <v>78</v>
      </c>
      <c r="I54">
        <v>1</v>
      </c>
    </row>
    <row r="55" spans="1:9" x14ac:dyDescent="0.35">
      <c r="A55" t="s">
        <v>136</v>
      </c>
      <c r="B55">
        <v>55</v>
      </c>
      <c r="C55">
        <v>118614</v>
      </c>
      <c r="D55">
        <v>26699</v>
      </c>
      <c r="E55">
        <v>24</v>
      </c>
      <c r="F55">
        <v>659</v>
      </c>
      <c r="G55" t="s">
        <v>89</v>
      </c>
      <c r="H55" t="s">
        <v>81</v>
      </c>
      <c r="I55">
        <v>0</v>
      </c>
    </row>
    <row r="56" spans="1:9" x14ac:dyDescent="0.35">
      <c r="A56" t="s">
        <v>137</v>
      </c>
      <c r="B56">
        <v>34</v>
      </c>
      <c r="C56">
        <v>130689</v>
      </c>
      <c r="D56">
        <v>5876</v>
      </c>
      <c r="E56">
        <v>12</v>
      </c>
      <c r="F56">
        <v>580</v>
      </c>
      <c r="G56" t="s">
        <v>80</v>
      </c>
      <c r="H56" t="s">
        <v>83</v>
      </c>
      <c r="I56">
        <v>0</v>
      </c>
    </row>
    <row r="57" spans="1:9" x14ac:dyDescent="0.35">
      <c r="A57" t="s">
        <v>138</v>
      </c>
      <c r="B57">
        <v>37</v>
      </c>
      <c r="C57">
        <v>41111</v>
      </c>
      <c r="D57">
        <v>37093</v>
      </c>
      <c r="E57">
        <v>24</v>
      </c>
      <c r="F57">
        <v>494</v>
      </c>
      <c r="G57" t="s">
        <v>80</v>
      </c>
      <c r="H57" t="s">
        <v>81</v>
      </c>
      <c r="I57">
        <v>1</v>
      </c>
    </row>
    <row r="58" spans="1:9" x14ac:dyDescent="0.35">
      <c r="A58" t="s">
        <v>139</v>
      </c>
      <c r="B58">
        <v>56</v>
      </c>
      <c r="C58">
        <v>67504</v>
      </c>
      <c r="D58">
        <v>9142</v>
      </c>
      <c r="E58">
        <v>36</v>
      </c>
      <c r="F58">
        <v>494</v>
      </c>
      <c r="G58" t="s">
        <v>89</v>
      </c>
      <c r="H58" t="s">
        <v>78</v>
      </c>
      <c r="I58">
        <v>0</v>
      </c>
    </row>
    <row r="59" spans="1:9" x14ac:dyDescent="0.35">
      <c r="A59" t="s">
        <v>140</v>
      </c>
      <c r="B59">
        <v>60</v>
      </c>
      <c r="C59">
        <v>31802</v>
      </c>
      <c r="D59">
        <v>20202</v>
      </c>
      <c r="E59">
        <v>24</v>
      </c>
      <c r="F59">
        <v>392</v>
      </c>
      <c r="G59" t="s">
        <v>89</v>
      </c>
      <c r="H59" t="s">
        <v>81</v>
      </c>
      <c r="I59">
        <v>0</v>
      </c>
    </row>
    <row r="60" spans="1:9" x14ac:dyDescent="0.35">
      <c r="A60" t="s">
        <v>141</v>
      </c>
      <c r="B60">
        <v>24</v>
      </c>
      <c r="C60">
        <v>38155</v>
      </c>
      <c r="D60">
        <v>44734</v>
      </c>
      <c r="E60">
        <v>24</v>
      </c>
      <c r="F60">
        <v>360</v>
      </c>
      <c r="G60" t="s">
        <v>89</v>
      </c>
      <c r="H60" t="s">
        <v>83</v>
      </c>
      <c r="I60">
        <v>0</v>
      </c>
    </row>
    <row r="61" spans="1:9" x14ac:dyDescent="0.35">
      <c r="A61" t="s">
        <v>142</v>
      </c>
      <c r="B61">
        <v>22</v>
      </c>
      <c r="C61">
        <v>103656</v>
      </c>
      <c r="D61">
        <v>12079</v>
      </c>
      <c r="E61">
        <v>60</v>
      </c>
      <c r="F61">
        <v>350</v>
      </c>
      <c r="G61" t="s">
        <v>77</v>
      </c>
      <c r="H61" t="s">
        <v>83</v>
      </c>
      <c r="I61">
        <v>1</v>
      </c>
    </row>
    <row r="62" spans="1:9" x14ac:dyDescent="0.35">
      <c r="A62" t="s">
        <v>143</v>
      </c>
      <c r="B62">
        <v>26</v>
      </c>
      <c r="C62">
        <v>69384</v>
      </c>
      <c r="D62">
        <v>12987</v>
      </c>
      <c r="E62">
        <v>60</v>
      </c>
      <c r="F62">
        <v>702</v>
      </c>
      <c r="G62" t="s">
        <v>80</v>
      </c>
      <c r="H62" t="s">
        <v>81</v>
      </c>
      <c r="I62">
        <v>1</v>
      </c>
    </row>
    <row r="63" spans="1:9" x14ac:dyDescent="0.35">
      <c r="A63" t="s">
        <v>144</v>
      </c>
      <c r="B63">
        <v>62</v>
      </c>
      <c r="C63">
        <v>142561</v>
      </c>
      <c r="D63">
        <v>44567</v>
      </c>
      <c r="E63">
        <v>60</v>
      </c>
      <c r="F63">
        <v>304</v>
      </c>
      <c r="G63" t="s">
        <v>77</v>
      </c>
      <c r="H63" t="s">
        <v>81</v>
      </c>
      <c r="I63">
        <v>0</v>
      </c>
    </row>
    <row r="64" spans="1:9" x14ac:dyDescent="0.35">
      <c r="A64" t="s">
        <v>145</v>
      </c>
      <c r="B64">
        <v>24</v>
      </c>
      <c r="C64">
        <v>77254</v>
      </c>
      <c r="D64">
        <v>33940</v>
      </c>
      <c r="E64">
        <v>36</v>
      </c>
      <c r="F64">
        <v>765</v>
      </c>
      <c r="G64" t="s">
        <v>77</v>
      </c>
      <c r="H64" t="s">
        <v>81</v>
      </c>
      <c r="I64">
        <v>0</v>
      </c>
    </row>
    <row r="65" spans="1:9" x14ac:dyDescent="0.35">
      <c r="A65" t="s">
        <v>146</v>
      </c>
      <c r="B65">
        <v>49</v>
      </c>
      <c r="C65">
        <v>51918</v>
      </c>
      <c r="D65">
        <v>42233</v>
      </c>
      <c r="E65">
        <v>60</v>
      </c>
      <c r="F65">
        <v>833</v>
      </c>
      <c r="G65" t="s">
        <v>89</v>
      </c>
      <c r="H65" t="s">
        <v>78</v>
      </c>
      <c r="I65">
        <v>1</v>
      </c>
    </row>
    <row r="66" spans="1:9" x14ac:dyDescent="0.35">
      <c r="A66" t="s">
        <v>147</v>
      </c>
      <c r="B66">
        <v>38</v>
      </c>
      <c r="C66">
        <v>115981</v>
      </c>
      <c r="D66">
        <v>22019</v>
      </c>
      <c r="E66">
        <v>12</v>
      </c>
      <c r="F66">
        <v>704</v>
      </c>
      <c r="G66" t="s">
        <v>89</v>
      </c>
      <c r="H66" t="s">
        <v>81</v>
      </c>
      <c r="I66">
        <v>0</v>
      </c>
    </row>
    <row r="67" spans="1:9" x14ac:dyDescent="0.35">
      <c r="A67" t="s">
        <v>148</v>
      </c>
      <c r="B67">
        <v>46</v>
      </c>
      <c r="C67">
        <v>90713</v>
      </c>
      <c r="D67">
        <v>23077</v>
      </c>
      <c r="E67">
        <v>48</v>
      </c>
      <c r="F67">
        <v>812</v>
      </c>
      <c r="G67" t="s">
        <v>86</v>
      </c>
      <c r="H67" t="s">
        <v>81</v>
      </c>
      <c r="I67">
        <v>0</v>
      </c>
    </row>
    <row r="68" spans="1:9" x14ac:dyDescent="0.35">
      <c r="A68" t="s">
        <v>149</v>
      </c>
      <c r="B68">
        <v>64</v>
      </c>
      <c r="C68">
        <v>60306</v>
      </c>
      <c r="D68">
        <v>31258</v>
      </c>
      <c r="E68">
        <v>12</v>
      </c>
      <c r="F68">
        <v>532</v>
      </c>
      <c r="G68" t="s">
        <v>86</v>
      </c>
      <c r="H68" t="s">
        <v>81</v>
      </c>
      <c r="I68">
        <v>1</v>
      </c>
    </row>
    <row r="69" spans="1:9" x14ac:dyDescent="0.35">
      <c r="A69" t="s">
        <v>150</v>
      </c>
      <c r="B69">
        <v>54</v>
      </c>
      <c r="C69">
        <v>46646</v>
      </c>
      <c r="D69">
        <v>26136</v>
      </c>
      <c r="E69">
        <v>12</v>
      </c>
      <c r="F69">
        <v>823</v>
      </c>
      <c r="G69" t="s">
        <v>77</v>
      </c>
      <c r="H69" t="s">
        <v>83</v>
      </c>
      <c r="I69">
        <v>0</v>
      </c>
    </row>
    <row r="70" spans="1:9" x14ac:dyDescent="0.35">
      <c r="A70" t="s">
        <v>151</v>
      </c>
      <c r="B70">
        <v>30</v>
      </c>
      <c r="C70">
        <v>76843</v>
      </c>
      <c r="D70">
        <v>13311</v>
      </c>
      <c r="E70">
        <v>60</v>
      </c>
      <c r="F70">
        <v>645</v>
      </c>
      <c r="G70" t="s">
        <v>80</v>
      </c>
      <c r="H70" t="s">
        <v>83</v>
      </c>
      <c r="I70">
        <v>0</v>
      </c>
    </row>
    <row r="71" spans="1:9" x14ac:dyDescent="0.35">
      <c r="A71" t="s">
        <v>152</v>
      </c>
      <c r="B71">
        <v>56</v>
      </c>
      <c r="C71">
        <v>126601</v>
      </c>
      <c r="D71">
        <v>22214</v>
      </c>
      <c r="E71">
        <v>48</v>
      </c>
      <c r="F71">
        <v>345</v>
      </c>
      <c r="G71" t="s">
        <v>89</v>
      </c>
      <c r="H71" t="s">
        <v>78</v>
      </c>
      <c r="I71">
        <v>0</v>
      </c>
    </row>
    <row r="72" spans="1:9" x14ac:dyDescent="0.35">
      <c r="A72" t="s">
        <v>153</v>
      </c>
      <c r="B72">
        <v>34</v>
      </c>
      <c r="C72">
        <v>120735</v>
      </c>
      <c r="D72">
        <v>19098</v>
      </c>
      <c r="E72">
        <v>48</v>
      </c>
      <c r="F72">
        <v>845</v>
      </c>
      <c r="G72" t="s">
        <v>89</v>
      </c>
      <c r="H72" t="s">
        <v>78</v>
      </c>
      <c r="I72">
        <v>1</v>
      </c>
    </row>
    <row r="73" spans="1:9" x14ac:dyDescent="0.35">
      <c r="A73" t="s">
        <v>154</v>
      </c>
      <c r="B73">
        <v>51</v>
      </c>
      <c r="C73">
        <v>137512</v>
      </c>
      <c r="D73">
        <v>33251</v>
      </c>
      <c r="E73">
        <v>48</v>
      </c>
      <c r="F73">
        <v>377</v>
      </c>
      <c r="G73" t="s">
        <v>77</v>
      </c>
      <c r="H73" t="s">
        <v>83</v>
      </c>
      <c r="I73">
        <v>1</v>
      </c>
    </row>
    <row r="74" spans="1:9" x14ac:dyDescent="0.35">
      <c r="A74" t="s">
        <v>155</v>
      </c>
      <c r="B74">
        <v>35</v>
      </c>
      <c r="C74">
        <v>46371</v>
      </c>
      <c r="D74">
        <v>42945</v>
      </c>
      <c r="E74">
        <v>36</v>
      </c>
      <c r="F74">
        <v>372</v>
      </c>
      <c r="G74" t="s">
        <v>86</v>
      </c>
      <c r="H74" t="s">
        <v>83</v>
      </c>
      <c r="I74">
        <v>1</v>
      </c>
    </row>
    <row r="75" spans="1:9" x14ac:dyDescent="0.35">
      <c r="A75" t="s">
        <v>156</v>
      </c>
      <c r="B75">
        <v>28</v>
      </c>
      <c r="C75">
        <v>107371</v>
      </c>
      <c r="D75">
        <v>30945</v>
      </c>
      <c r="E75">
        <v>60</v>
      </c>
      <c r="F75">
        <v>548</v>
      </c>
      <c r="G75" t="s">
        <v>80</v>
      </c>
      <c r="H75" t="s">
        <v>83</v>
      </c>
      <c r="I75">
        <v>0</v>
      </c>
    </row>
    <row r="76" spans="1:9" x14ac:dyDescent="0.35">
      <c r="A76" t="s">
        <v>157</v>
      </c>
      <c r="B76">
        <v>34</v>
      </c>
      <c r="C76">
        <v>141472</v>
      </c>
      <c r="D76">
        <v>30316</v>
      </c>
      <c r="E76">
        <v>48</v>
      </c>
      <c r="F76">
        <v>346</v>
      </c>
      <c r="G76" t="s">
        <v>86</v>
      </c>
      <c r="H76" t="s">
        <v>81</v>
      </c>
      <c r="I76">
        <v>1</v>
      </c>
    </row>
    <row r="77" spans="1:9" x14ac:dyDescent="0.35">
      <c r="A77" t="s">
        <v>158</v>
      </c>
      <c r="B77">
        <v>43</v>
      </c>
      <c r="C77">
        <v>32049</v>
      </c>
      <c r="D77">
        <v>37217</v>
      </c>
      <c r="E77">
        <v>36</v>
      </c>
      <c r="F77">
        <v>420</v>
      </c>
      <c r="G77" t="s">
        <v>86</v>
      </c>
      <c r="H77" t="s">
        <v>81</v>
      </c>
      <c r="I77">
        <v>1</v>
      </c>
    </row>
    <row r="78" spans="1:9" x14ac:dyDescent="0.35">
      <c r="A78" t="s">
        <v>159</v>
      </c>
      <c r="B78">
        <v>60</v>
      </c>
      <c r="C78">
        <v>61616</v>
      </c>
      <c r="D78">
        <v>13308</v>
      </c>
      <c r="E78">
        <v>24</v>
      </c>
      <c r="F78">
        <v>513</v>
      </c>
      <c r="G78" t="s">
        <v>86</v>
      </c>
      <c r="H78" t="s">
        <v>83</v>
      </c>
      <c r="I78">
        <v>0</v>
      </c>
    </row>
    <row r="79" spans="1:9" x14ac:dyDescent="0.35">
      <c r="A79" t="s">
        <v>160</v>
      </c>
      <c r="B79">
        <v>41</v>
      </c>
      <c r="C79">
        <v>133727</v>
      </c>
      <c r="D79">
        <v>10949</v>
      </c>
      <c r="E79">
        <v>24</v>
      </c>
      <c r="F79">
        <v>538</v>
      </c>
      <c r="G79" t="s">
        <v>86</v>
      </c>
      <c r="H79" t="s">
        <v>81</v>
      </c>
      <c r="I79">
        <v>1</v>
      </c>
    </row>
    <row r="80" spans="1:9" x14ac:dyDescent="0.35">
      <c r="A80" t="s">
        <v>161</v>
      </c>
      <c r="B80">
        <v>36</v>
      </c>
      <c r="C80">
        <v>142893</v>
      </c>
      <c r="D80">
        <v>6150</v>
      </c>
      <c r="E80">
        <v>36</v>
      </c>
      <c r="F80">
        <v>355</v>
      </c>
      <c r="G80" t="s">
        <v>89</v>
      </c>
      <c r="H80" t="s">
        <v>81</v>
      </c>
      <c r="I80">
        <v>0</v>
      </c>
    </row>
    <row r="81" spans="1:9" x14ac:dyDescent="0.35">
      <c r="A81" t="s">
        <v>162</v>
      </c>
      <c r="B81">
        <v>38</v>
      </c>
      <c r="C81">
        <v>50932</v>
      </c>
      <c r="D81">
        <v>28944</v>
      </c>
      <c r="E81">
        <v>36</v>
      </c>
      <c r="F81">
        <v>649</v>
      </c>
      <c r="G81" t="s">
        <v>89</v>
      </c>
      <c r="H81" t="s">
        <v>78</v>
      </c>
      <c r="I81">
        <v>0</v>
      </c>
    </row>
    <row r="82" spans="1:9" x14ac:dyDescent="0.35">
      <c r="A82" t="s">
        <v>163</v>
      </c>
      <c r="B82">
        <v>44</v>
      </c>
      <c r="C82">
        <v>147796</v>
      </c>
      <c r="D82">
        <v>39699</v>
      </c>
      <c r="E82">
        <v>60</v>
      </c>
      <c r="F82">
        <v>406</v>
      </c>
      <c r="G82" t="s">
        <v>86</v>
      </c>
      <c r="H82" t="s">
        <v>83</v>
      </c>
      <c r="I82">
        <v>0</v>
      </c>
    </row>
    <row r="83" spans="1:9" x14ac:dyDescent="0.35">
      <c r="A83" t="s">
        <v>164</v>
      </c>
      <c r="B83">
        <v>46</v>
      </c>
      <c r="C83">
        <v>59855</v>
      </c>
      <c r="D83">
        <v>14204</v>
      </c>
      <c r="E83">
        <v>60</v>
      </c>
      <c r="F83">
        <v>347</v>
      </c>
      <c r="G83" t="s">
        <v>80</v>
      </c>
      <c r="H83" t="s">
        <v>83</v>
      </c>
      <c r="I83">
        <v>0</v>
      </c>
    </row>
    <row r="84" spans="1:9" x14ac:dyDescent="0.35">
      <c r="A84" t="s">
        <v>165</v>
      </c>
      <c r="B84">
        <v>45</v>
      </c>
      <c r="C84">
        <v>91434</v>
      </c>
      <c r="D84">
        <v>6081</v>
      </c>
      <c r="E84">
        <v>24</v>
      </c>
      <c r="F84">
        <v>636</v>
      </c>
      <c r="G84" t="s">
        <v>77</v>
      </c>
      <c r="H84" t="s">
        <v>81</v>
      </c>
      <c r="I84">
        <v>0</v>
      </c>
    </row>
    <row r="85" spans="1:9" x14ac:dyDescent="0.35">
      <c r="A85" t="s">
        <v>166</v>
      </c>
      <c r="B85">
        <v>61</v>
      </c>
      <c r="C85">
        <v>102694</v>
      </c>
      <c r="D85">
        <v>34305</v>
      </c>
      <c r="E85">
        <v>48</v>
      </c>
      <c r="F85">
        <v>325</v>
      </c>
      <c r="G85" t="s">
        <v>80</v>
      </c>
      <c r="H85" t="s">
        <v>83</v>
      </c>
      <c r="I85">
        <v>0</v>
      </c>
    </row>
    <row r="86" spans="1:9" x14ac:dyDescent="0.35">
      <c r="A86" t="s">
        <v>167</v>
      </c>
      <c r="B86">
        <v>49</v>
      </c>
      <c r="C86">
        <v>73016</v>
      </c>
      <c r="D86">
        <v>21896</v>
      </c>
      <c r="E86">
        <v>24</v>
      </c>
      <c r="F86">
        <v>556</v>
      </c>
      <c r="G86" t="s">
        <v>80</v>
      </c>
      <c r="H86" t="s">
        <v>78</v>
      </c>
      <c r="I86">
        <v>0</v>
      </c>
    </row>
    <row r="87" spans="1:9" x14ac:dyDescent="0.35">
      <c r="A87" t="s">
        <v>168</v>
      </c>
      <c r="B87">
        <v>35</v>
      </c>
      <c r="C87">
        <v>37400</v>
      </c>
      <c r="D87">
        <v>12805</v>
      </c>
      <c r="E87">
        <v>48</v>
      </c>
      <c r="F87">
        <v>307</v>
      </c>
      <c r="G87" t="s">
        <v>80</v>
      </c>
      <c r="H87" t="s">
        <v>78</v>
      </c>
      <c r="I87">
        <v>0</v>
      </c>
    </row>
    <row r="88" spans="1:9" x14ac:dyDescent="0.35">
      <c r="A88" t="s">
        <v>169</v>
      </c>
      <c r="B88">
        <v>21</v>
      </c>
      <c r="C88">
        <v>147858</v>
      </c>
      <c r="D88">
        <v>10237</v>
      </c>
      <c r="E88">
        <v>48</v>
      </c>
      <c r="F88">
        <v>552</v>
      </c>
      <c r="G88" t="s">
        <v>86</v>
      </c>
      <c r="H88" t="s">
        <v>78</v>
      </c>
      <c r="I88">
        <v>0</v>
      </c>
    </row>
    <row r="89" spans="1:9" x14ac:dyDescent="0.35">
      <c r="A89" t="s">
        <v>170</v>
      </c>
      <c r="B89">
        <v>45</v>
      </c>
      <c r="C89">
        <v>72642</v>
      </c>
      <c r="D89">
        <v>25056</v>
      </c>
      <c r="E89">
        <v>60</v>
      </c>
      <c r="F89">
        <v>602</v>
      </c>
      <c r="G89" t="s">
        <v>89</v>
      </c>
      <c r="H89" t="s">
        <v>83</v>
      </c>
      <c r="I89">
        <v>0</v>
      </c>
    </row>
    <row r="90" spans="1:9" x14ac:dyDescent="0.35">
      <c r="A90" t="s">
        <v>171</v>
      </c>
      <c r="B90">
        <v>27</v>
      </c>
      <c r="C90">
        <v>45151</v>
      </c>
      <c r="D90">
        <v>8343</v>
      </c>
      <c r="E90">
        <v>12</v>
      </c>
      <c r="F90">
        <v>355</v>
      </c>
      <c r="G90" t="s">
        <v>80</v>
      </c>
      <c r="H90" t="s">
        <v>83</v>
      </c>
      <c r="I90">
        <v>0</v>
      </c>
    </row>
    <row r="91" spans="1:9" x14ac:dyDescent="0.35">
      <c r="A91" t="s">
        <v>172</v>
      </c>
      <c r="B91">
        <v>29</v>
      </c>
      <c r="C91">
        <v>81407</v>
      </c>
      <c r="D91">
        <v>18500</v>
      </c>
      <c r="E91">
        <v>12</v>
      </c>
      <c r="F91">
        <v>825</v>
      </c>
      <c r="G91" t="s">
        <v>86</v>
      </c>
      <c r="H91" t="s">
        <v>83</v>
      </c>
      <c r="I91">
        <v>0</v>
      </c>
    </row>
    <row r="92" spans="1:9" x14ac:dyDescent="0.35">
      <c r="A92" t="s">
        <v>173</v>
      </c>
      <c r="B92">
        <v>44</v>
      </c>
      <c r="C92">
        <v>96690</v>
      </c>
      <c r="D92">
        <v>34375</v>
      </c>
      <c r="E92">
        <v>36</v>
      </c>
      <c r="F92">
        <v>773</v>
      </c>
      <c r="G92" t="s">
        <v>80</v>
      </c>
      <c r="H92" t="s">
        <v>83</v>
      </c>
      <c r="I92">
        <v>0</v>
      </c>
    </row>
    <row r="93" spans="1:9" x14ac:dyDescent="0.35">
      <c r="A93" t="s">
        <v>174</v>
      </c>
      <c r="B93">
        <v>21</v>
      </c>
      <c r="C93">
        <v>34499</v>
      </c>
      <c r="D93">
        <v>14662</v>
      </c>
      <c r="E93">
        <v>60</v>
      </c>
      <c r="F93">
        <v>327</v>
      </c>
      <c r="G93" t="s">
        <v>80</v>
      </c>
      <c r="H93" t="s">
        <v>83</v>
      </c>
      <c r="I93">
        <v>0</v>
      </c>
    </row>
    <row r="94" spans="1:9" x14ac:dyDescent="0.35">
      <c r="A94" t="s">
        <v>175</v>
      </c>
      <c r="B94">
        <v>64</v>
      </c>
      <c r="C94">
        <v>36295</v>
      </c>
      <c r="D94">
        <v>21964</v>
      </c>
      <c r="E94">
        <v>48</v>
      </c>
      <c r="F94">
        <v>377</v>
      </c>
      <c r="G94" t="s">
        <v>86</v>
      </c>
      <c r="H94" t="s">
        <v>78</v>
      </c>
      <c r="I94">
        <v>1</v>
      </c>
    </row>
    <row r="95" spans="1:9" x14ac:dyDescent="0.35">
      <c r="A95" t="s">
        <v>176</v>
      </c>
      <c r="B95">
        <v>28</v>
      </c>
      <c r="C95">
        <v>89040</v>
      </c>
      <c r="D95">
        <v>13130</v>
      </c>
      <c r="E95">
        <v>12</v>
      </c>
      <c r="F95">
        <v>515</v>
      </c>
      <c r="G95" t="s">
        <v>89</v>
      </c>
      <c r="H95" t="s">
        <v>81</v>
      </c>
      <c r="I95">
        <v>0</v>
      </c>
    </row>
    <row r="96" spans="1:9" x14ac:dyDescent="0.35">
      <c r="A96" t="s">
        <v>177</v>
      </c>
      <c r="B96">
        <v>44</v>
      </c>
      <c r="C96">
        <v>42183</v>
      </c>
      <c r="D96">
        <v>24531</v>
      </c>
      <c r="E96">
        <v>48</v>
      </c>
      <c r="F96">
        <v>685</v>
      </c>
      <c r="G96" t="s">
        <v>89</v>
      </c>
      <c r="H96" t="s">
        <v>78</v>
      </c>
      <c r="I96">
        <v>0</v>
      </c>
    </row>
    <row r="97" spans="1:9" x14ac:dyDescent="0.35">
      <c r="A97" t="s">
        <v>178</v>
      </c>
      <c r="B97">
        <v>31</v>
      </c>
      <c r="C97">
        <v>59299</v>
      </c>
      <c r="D97">
        <v>6679</v>
      </c>
      <c r="E97">
        <v>12</v>
      </c>
      <c r="F97">
        <v>664</v>
      </c>
      <c r="G97" t="s">
        <v>77</v>
      </c>
      <c r="H97" t="s">
        <v>83</v>
      </c>
      <c r="I97">
        <v>0</v>
      </c>
    </row>
    <row r="98" spans="1:9" x14ac:dyDescent="0.35">
      <c r="A98" t="s">
        <v>179</v>
      </c>
      <c r="B98">
        <v>37</v>
      </c>
      <c r="C98">
        <v>42874</v>
      </c>
      <c r="D98">
        <v>8506</v>
      </c>
      <c r="E98">
        <v>12</v>
      </c>
      <c r="F98">
        <v>825</v>
      </c>
      <c r="G98" t="s">
        <v>86</v>
      </c>
      <c r="H98" t="s">
        <v>78</v>
      </c>
      <c r="I98">
        <v>1</v>
      </c>
    </row>
    <row r="99" spans="1:9" x14ac:dyDescent="0.35">
      <c r="A99" t="s">
        <v>180</v>
      </c>
      <c r="B99">
        <v>28</v>
      </c>
      <c r="C99">
        <v>146336</v>
      </c>
      <c r="D99">
        <v>18284</v>
      </c>
      <c r="E99">
        <v>12</v>
      </c>
      <c r="F99">
        <v>611</v>
      </c>
      <c r="G99" t="s">
        <v>77</v>
      </c>
      <c r="H99" t="s">
        <v>83</v>
      </c>
      <c r="I99">
        <v>0</v>
      </c>
    </row>
    <row r="100" spans="1:9" x14ac:dyDescent="0.35">
      <c r="A100" t="s">
        <v>181</v>
      </c>
      <c r="B100">
        <v>55</v>
      </c>
      <c r="C100">
        <v>62711</v>
      </c>
      <c r="D100">
        <v>12253</v>
      </c>
      <c r="E100">
        <v>60</v>
      </c>
      <c r="F100">
        <v>306</v>
      </c>
      <c r="G100" t="s">
        <v>77</v>
      </c>
      <c r="H100" t="s">
        <v>83</v>
      </c>
      <c r="I100">
        <v>1</v>
      </c>
    </row>
    <row r="101" spans="1:9" x14ac:dyDescent="0.35">
      <c r="A101" t="s">
        <v>182</v>
      </c>
      <c r="B101">
        <v>55</v>
      </c>
      <c r="C101">
        <v>35539</v>
      </c>
      <c r="D101">
        <v>24128</v>
      </c>
      <c r="E101">
        <v>24</v>
      </c>
      <c r="F101">
        <v>302</v>
      </c>
      <c r="G101" t="s">
        <v>77</v>
      </c>
      <c r="H101" t="s">
        <v>78</v>
      </c>
      <c r="I101">
        <v>0</v>
      </c>
    </row>
    <row r="102" spans="1:9" x14ac:dyDescent="0.35">
      <c r="A102" t="s">
        <v>183</v>
      </c>
      <c r="B102">
        <v>53</v>
      </c>
      <c r="C102">
        <v>137941</v>
      </c>
      <c r="D102">
        <v>32932</v>
      </c>
      <c r="E102">
        <v>48</v>
      </c>
      <c r="F102">
        <v>662</v>
      </c>
      <c r="G102" t="s">
        <v>89</v>
      </c>
      <c r="H102" t="s">
        <v>83</v>
      </c>
      <c r="I102">
        <v>1</v>
      </c>
    </row>
    <row r="103" spans="1:9" x14ac:dyDescent="0.35">
      <c r="A103" t="s">
        <v>184</v>
      </c>
      <c r="B103">
        <v>25</v>
      </c>
      <c r="C103">
        <v>83351</v>
      </c>
      <c r="D103">
        <v>14435</v>
      </c>
      <c r="E103">
        <v>60</v>
      </c>
      <c r="F103">
        <v>807</v>
      </c>
      <c r="G103" t="s">
        <v>86</v>
      </c>
      <c r="H103" t="s">
        <v>81</v>
      </c>
      <c r="I103">
        <v>0</v>
      </c>
    </row>
    <row r="104" spans="1:9" x14ac:dyDescent="0.35">
      <c r="A104" t="s">
        <v>185</v>
      </c>
      <c r="B104">
        <v>62</v>
      </c>
      <c r="C104">
        <v>91267</v>
      </c>
      <c r="D104">
        <v>49078</v>
      </c>
      <c r="E104">
        <v>60</v>
      </c>
      <c r="F104">
        <v>573</v>
      </c>
      <c r="G104" t="s">
        <v>77</v>
      </c>
      <c r="H104" t="s">
        <v>83</v>
      </c>
      <c r="I104">
        <v>1</v>
      </c>
    </row>
    <row r="105" spans="1:9" x14ac:dyDescent="0.35">
      <c r="A105" t="s">
        <v>186</v>
      </c>
      <c r="B105">
        <v>59</v>
      </c>
      <c r="C105">
        <v>78354</v>
      </c>
      <c r="D105">
        <v>18296</v>
      </c>
      <c r="E105">
        <v>60</v>
      </c>
      <c r="F105">
        <v>805</v>
      </c>
      <c r="G105" t="s">
        <v>86</v>
      </c>
      <c r="H105" t="s">
        <v>81</v>
      </c>
      <c r="I105">
        <v>0</v>
      </c>
    </row>
    <row r="106" spans="1:9" x14ac:dyDescent="0.35">
      <c r="A106" t="s">
        <v>187</v>
      </c>
      <c r="B106">
        <v>61</v>
      </c>
      <c r="C106">
        <v>32557</v>
      </c>
      <c r="D106">
        <v>35445</v>
      </c>
      <c r="E106">
        <v>60</v>
      </c>
      <c r="F106">
        <v>314</v>
      </c>
      <c r="G106" t="s">
        <v>86</v>
      </c>
      <c r="H106" t="s">
        <v>81</v>
      </c>
      <c r="I106">
        <v>0</v>
      </c>
    </row>
    <row r="107" spans="1:9" x14ac:dyDescent="0.35">
      <c r="A107" t="s">
        <v>188</v>
      </c>
      <c r="B107">
        <v>48</v>
      </c>
      <c r="C107">
        <v>68360</v>
      </c>
      <c r="D107">
        <v>18245</v>
      </c>
      <c r="E107">
        <v>60</v>
      </c>
      <c r="F107">
        <v>491</v>
      </c>
      <c r="G107" t="s">
        <v>89</v>
      </c>
      <c r="H107" t="s">
        <v>83</v>
      </c>
      <c r="I107">
        <v>0</v>
      </c>
    </row>
    <row r="108" spans="1:9" x14ac:dyDescent="0.35">
      <c r="A108" t="s">
        <v>189</v>
      </c>
      <c r="B108">
        <v>27</v>
      </c>
      <c r="C108">
        <v>112018</v>
      </c>
      <c r="D108">
        <v>34124</v>
      </c>
      <c r="E108">
        <v>36</v>
      </c>
      <c r="F108">
        <v>784</v>
      </c>
      <c r="G108" t="s">
        <v>77</v>
      </c>
      <c r="H108" t="s">
        <v>78</v>
      </c>
      <c r="I108">
        <v>0</v>
      </c>
    </row>
    <row r="109" spans="1:9" x14ac:dyDescent="0.35">
      <c r="A109" t="s">
        <v>190</v>
      </c>
      <c r="B109">
        <v>29</v>
      </c>
      <c r="C109">
        <v>32200</v>
      </c>
      <c r="D109">
        <v>34899</v>
      </c>
      <c r="E109">
        <v>48</v>
      </c>
      <c r="F109">
        <v>327</v>
      </c>
      <c r="G109" t="s">
        <v>77</v>
      </c>
      <c r="H109" t="s">
        <v>81</v>
      </c>
      <c r="I109">
        <v>0</v>
      </c>
    </row>
    <row r="110" spans="1:9" x14ac:dyDescent="0.35">
      <c r="A110" t="s">
        <v>191</v>
      </c>
      <c r="B110">
        <v>28</v>
      </c>
      <c r="C110">
        <v>142476</v>
      </c>
      <c r="D110">
        <v>48919</v>
      </c>
      <c r="E110">
        <v>60</v>
      </c>
      <c r="F110">
        <v>338</v>
      </c>
      <c r="G110" t="s">
        <v>86</v>
      </c>
      <c r="H110" t="s">
        <v>78</v>
      </c>
      <c r="I110">
        <v>1</v>
      </c>
    </row>
    <row r="111" spans="1:9" x14ac:dyDescent="0.35">
      <c r="A111" t="s">
        <v>192</v>
      </c>
      <c r="B111">
        <v>32</v>
      </c>
      <c r="C111">
        <v>98497</v>
      </c>
      <c r="D111">
        <v>48225</v>
      </c>
      <c r="E111">
        <v>48</v>
      </c>
      <c r="F111">
        <v>572</v>
      </c>
      <c r="G111" t="s">
        <v>80</v>
      </c>
      <c r="H111" t="s">
        <v>81</v>
      </c>
      <c r="I111">
        <v>1</v>
      </c>
    </row>
    <row r="112" spans="1:9" x14ac:dyDescent="0.35">
      <c r="A112" t="s">
        <v>193</v>
      </c>
      <c r="B112">
        <v>54</v>
      </c>
      <c r="C112">
        <v>76975</v>
      </c>
      <c r="D112">
        <v>40247</v>
      </c>
      <c r="E112">
        <v>36</v>
      </c>
      <c r="F112">
        <v>530</v>
      </c>
      <c r="G112" t="s">
        <v>89</v>
      </c>
      <c r="H112" t="s">
        <v>83</v>
      </c>
      <c r="I112">
        <v>0</v>
      </c>
    </row>
    <row r="113" spans="1:9" x14ac:dyDescent="0.35">
      <c r="A113" t="s">
        <v>194</v>
      </c>
      <c r="B113">
        <v>53</v>
      </c>
      <c r="C113">
        <v>51357</v>
      </c>
      <c r="D113">
        <v>34222</v>
      </c>
      <c r="E113">
        <v>36</v>
      </c>
      <c r="F113">
        <v>385</v>
      </c>
      <c r="G113" t="s">
        <v>89</v>
      </c>
      <c r="H113" t="s">
        <v>83</v>
      </c>
      <c r="I113">
        <v>0</v>
      </c>
    </row>
    <row r="114" spans="1:9" x14ac:dyDescent="0.35">
      <c r="A114" t="s">
        <v>195</v>
      </c>
      <c r="B114">
        <v>43</v>
      </c>
      <c r="C114">
        <v>149121</v>
      </c>
      <c r="D114">
        <v>31211</v>
      </c>
      <c r="E114">
        <v>48</v>
      </c>
      <c r="F114">
        <v>773</v>
      </c>
      <c r="G114" t="s">
        <v>89</v>
      </c>
      <c r="H114" t="s">
        <v>81</v>
      </c>
      <c r="I114">
        <v>0</v>
      </c>
    </row>
    <row r="115" spans="1:9" x14ac:dyDescent="0.35">
      <c r="A115" t="s">
        <v>196</v>
      </c>
      <c r="B115">
        <v>44</v>
      </c>
      <c r="C115">
        <v>107505</v>
      </c>
      <c r="D115">
        <v>42220</v>
      </c>
      <c r="E115">
        <v>12</v>
      </c>
      <c r="F115">
        <v>425</v>
      </c>
      <c r="G115" t="s">
        <v>89</v>
      </c>
      <c r="H115" t="s">
        <v>83</v>
      </c>
      <c r="I115">
        <v>0</v>
      </c>
    </row>
    <row r="116" spans="1:9" x14ac:dyDescent="0.35">
      <c r="A116" t="s">
        <v>197</v>
      </c>
      <c r="B116">
        <v>57</v>
      </c>
      <c r="C116">
        <v>32869</v>
      </c>
      <c r="D116">
        <v>31646</v>
      </c>
      <c r="E116">
        <v>24</v>
      </c>
      <c r="F116">
        <v>836</v>
      </c>
      <c r="G116" t="s">
        <v>77</v>
      </c>
      <c r="H116" t="s">
        <v>81</v>
      </c>
      <c r="I116">
        <v>0</v>
      </c>
    </row>
    <row r="117" spans="1:9" x14ac:dyDescent="0.35">
      <c r="A117" t="s">
        <v>198</v>
      </c>
      <c r="B117">
        <v>55</v>
      </c>
      <c r="C117">
        <v>91135</v>
      </c>
      <c r="D117">
        <v>43649</v>
      </c>
      <c r="E117">
        <v>12</v>
      </c>
      <c r="F117">
        <v>444</v>
      </c>
      <c r="G117" t="s">
        <v>77</v>
      </c>
      <c r="H117" t="s">
        <v>83</v>
      </c>
      <c r="I117">
        <v>0</v>
      </c>
    </row>
    <row r="118" spans="1:9" x14ac:dyDescent="0.35">
      <c r="A118" t="s">
        <v>199</v>
      </c>
      <c r="B118">
        <v>64</v>
      </c>
      <c r="C118">
        <v>80108</v>
      </c>
      <c r="D118">
        <v>28049</v>
      </c>
      <c r="E118">
        <v>12</v>
      </c>
      <c r="F118">
        <v>824</v>
      </c>
      <c r="G118" t="s">
        <v>80</v>
      </c>
      <c r="H118" t="s">
        <v>78</v>
      </c>
      <c r="I118">
        <v>0</v>
      </c>
    </row>
    <row r="119" spans="1:9" x14ac:dyDescent="0.35">
      <c r="A119" t="s">
        <v>200</v>
      </c>
      <c r="B119">
        <v>60</v>
      </c>
      <c r="C119">
        <v>142296</v>
      </c>
      <c r="D119">
        <v>19069</v>
      </c>
      <c r="E119">
        <v>12</v>
      </c>
      <c r="F119">
        <v>511</v>
      </c>
      <c r="G119" t="s">
        <v>89</v>
      </c>
      <c r="H119" t="s">
        <v>83</v>
      </c>
      <c r="I119">
        <v>0</v>
      </c>
    </row>
    <row r="120" spans="1:9" x14ac:dyDescent="0.35">
      <c r="A120" t="s">
        <v>201</v>
      </c>
      <c r="B120">
        <v>42</v>
      </c>
      <c r="C120">
        <v>124179</v>
      </c>
      <c r="D120">
        <v>37580</v>
      </c>
      <c r="E120">
        <v>60</v>
      </c>
      <c r="F120">
        <v>324</v>
      </c>
      <c r="G120" t="s">
        <v>89</v>
      </c>
      <c r="H120" t="s">
        <v>78</v>
      </c>
      <c r="I120">
        <v>0</v>
      </c>
    </row>
    <row r="121" spans="1:9" x14ac:dyDescent="0.35">
      <c r="A121" t="s">
        <v>202</v>
      </c>
      <c r="B121">
        <v>47</v>
      </c>
      <c r="C121">
        <v>120272</v>
      </c>
      <c r="D121">
        <v>36843</v>
      </c>
      <c r="E121">
        <v>36</v>
      </c>
      <c r="F121">
        <v>693</v>
      </c>
      <c r="G121" t="s">
        <v>86</v>
      </c>
      <c r="H121" t="s">
        <v>83</v>
      </c>
      <c r="I121">
        <v>0</v>
      </c>
    </row>
    <row r="122" spans="1:9" x14ac:dyDescent="0.35">
      <c r="A122" t="s">
        <v>203</v>
      </c>
      <c r="B122">
        <v>55</v>
      </c>
      <c r="C122">
        <v>68467</v>
      </c>
      <c r="D122">
        <v>7849</v>
      </c>
      <c r="E122">
        <v>12</v>
      </c>
      <c r="F122">
        <v>366</v>
      </c>
      <c r="G122" t="s">
        <v>77</v>
      </c>
      <c r="H122" t="s">
        <v>78</v>
      </c>
      <c r="I122">
        <v>0</v>
      </c>
    </row>
    <row r="123" spans="1:9" x14ac:dyDescent="0.35">
      <c r="A123" t="s">
        <v>204</v>
      </c>
      <c r="B123">
        <v>21</v>
      </c>
      <c r="C123">
        <v>53328</v>
      </c>
      <c r="D123">
        <v>45158</v>
      </c>
      <c r="E123">
        <v>36</v>
      </c>
      <c r="F123">
        <v>532</v>
      </c>
      <c r="G123" t="s">
        <v>89</v>
      </c>
      <c r="H123" t="s">
        <v>83</v>
      </c>
      <c r="I123">
        <v>0</v>
      </c>
    </row>
    <row r="124" spans="1:9" x14ac:dyDescent="0.35">
      <c r="A124" t="s">
        <v>205</v>
      </c>
      <c r="B124">
        <v>55</v>
      </c>
      <c r="C124">
        <v>149181</v>
      </c>
      <c r="D124">
        <v>28289</v>
      </c>
      <c r="E124">
        <v>48</v>
      </c>
      <c r="F124">
        <v>408</v>
      </c>
      <c r="G124" t="s">
        <v>80</v>
      </c>
      <c r="H124" t="s">
        <v>78</v>
      </c>
      <c r="I124">
        <v>1</v>
      </c>
    </row>
    <row r="125" spans="1:9" x14ac:dyDescent="0.35">
      <c r="A125" t="s">
        <v>206</v>
      </c>
      <c r="B125">
        <v>57</v>
      </c>
      <c r="C125">
        <v>121412</v>
      </c>
      <c r="D125">
        <v>49690</v>
      </c>
      <c r="E125">
        <v>24</v>
      </c>
      <c r="F125">
        <v>445</v>
      </c>
      <c r="G125" t="s">
        <v>80</v>
      </c>
      <c r="H125" t="s">
        <v>81</v>
      </c>
      <c r="I125">
        <v>0</v>
      </c>
    </row>
    <row r="126" spans="1:9" x14ac:dyDescent="0.35">
      <c r="A126" t="s">
        <v>207</v>
      </c>
      <c r="B126">
        <v>34</v>
      </c>
      <c r="C126">
        <v>116831</v>
      </c>
      <c r="D126">
        <v>40257</v>
      </c>
      <c r="E126">
        <v>48</v>
      </c>
      <c r="F126">
        <v>410</v>
      </c>
      <c r="G126" t="s">
        <v>77</v>
      </c>
      <c r="H126" t="s">
        <v>81</v>
      </c>
      <c r="I126">
        <v>0</v>
      </c>
    </row>
    <row r="127" spans="1:9" x14ac:dyDescent="0.35">
      <c r="A127" t="s">
        <v>208</v>
      </c>
      <c r="B127">
        <v>23</v>
      </c>
      <c r="C127">
        <v>33987</v>
      </c>
      <c r="D127">
        <v>14823</v>
      </c>
      <c r="E127">
        <v>48</v>
      </c>
      <c r="F127">
        <v>527</v>
      </c>
      <c r="G127" t="s">
        <v>80</v>
      </c>
      <c r="H127" t="s">
        <v>78</v>
      </c>
      <c r="I127">
        <v>0</v>
      </c>
    </row>
    <row r="128" spans="1:9" x14ac:dyDescent="0.35">
      <c r="A128" t="s">
        <v>209</v>
      </c>
      <c r="B128">
        <v>21</v>
      </c>
      <c r="C128">
        <v>88871</v>
      </c>
      <c r="D128">
        <v>46975</v>
      </c>
      <c r="E128">
        <v>60</v>
      </c>
      <c r="F128">
        <v>410</v>
      </c>
      <c r="G128" t="s">
        <v>80</v>
      </c>
      <c r="H128" t="s">
        <v>83</v>
      </c>
      <c r="I128">
        <v>0</v>
      </c>
    </row>
    <row r="129" spans="1:9" x14ac:dyDescent="0.35">
      <c r="A129" t="s">
        <v>210</v>
      </c>
      <c r="B129">
        <v>25</v>
      </c>
      <c r="C129">
        <v>52399</v>
      </c>
      <c r="D129">
        <v>14540</v>
      </c>
      <c r="E129">
        <v>24</v>
      </c>
      <c r="F129">
        <v>769</v>
      </c>
      <c r="G129" t="s">
        <v>77</v>
      </c>
      <c r="H129" t="s">
        <v>78</v>
      </c>
      <c r="I129">
        <v>1</v>
      </c>
    </row>
    <row r="130" spans="1:9" x14ac:dyDescent="0.35">
      <c r="A130" t="s">
        <v>211</v>
      </c>
      <c r="B130">
        <v>46</v>
      </c>
      <c r="C130">
        <v>76214</v>
      </c>
      <c r="D130">
        <v>21364</v>
      </c>
      <c r="E130">
        <v>48</v>
      </c>
      <c r="F130">
        <v>333</v>
      </c>
      <c r="G130" t="s">
        <v>89</v>
      </c>
      <c r="H130" t="s">
        <v>83</v>
      </c>
      <c r="I130">
        <v>0</v>
      </c>
    </row>
    <row r="131" spans="1:9" x14ac:dyDescent="0.35">
      <c r="A131" t="s">
        <v>212</v>
      </c>
      <c r="B131">
        <v>34</v>
      </c>
      <c r="C131">
        <v>129522</v>
      </c>
      <c r="D131">
        <v>9611</v>
      </c>
      <c r="E131">
        <v>48</v>
      </c>
      <c r="F131">
        <v>668</v>
      </c>
      <c r="G131" t="s">
        <v>89</v>
      </c>
      <c r="H131" t="s">
        <v>81</v>
      </c>
      <c r="I131">
        <v>0</v>
      </c>
    </row>
    <row r="132" spans="1:9" x14ac:dyDescent="0.35">
      <c r="A132" t="s">
        <v>213</v>
      </c>
      <c r="B132">
        <v>59</v>
      </c>
      <c r="C132">
        <v>116416</v>
      </c>
      <c r="D132">
        <v>32663</v>
      </c>
      <c r="E132">
        <v>24</v>
      </c>
      <c r="F132">
        <v>724</v>
      </c>
      <c r="G132" t="s">
        <v>80</v>
      </c>
      <c r="H132" t="s">
        <v>83</v>
      </c>
      <c r="I132">
        <v>0</v>
      </c>
    </row>
    <row r="133" spans="1:9" x14ac:dyDescent="0.35">
      <c r="A133" t="s">
        <v>214</v>
      </c>
      <c r="B133">
        <v>47</v>
      </c>
      <c r="C133">
        <v>100271</v>
      </c>
      <c r="D133">
        <v>43646</v>
      </c>
      <c r="E133">
        <v>24</v>
      </c>
      <c r="F133">
        <v>817</v>
      </c>
      <c r="G133" t="s">
        <v>80</v>
      </c>
      <c r="H133" t="s">
        <v>81</v>
      </c>
      <c r="I133">
        <v>1</v>
      </c>
    </row>
    <row r="134" spans="1:9" x14ac:dyDescent="0.35">
      <c r="A134" t="s">
        <v>215</v>
      </c>
      <c r="B134">
        <v>29</v>
      </c>
      <c r="C134">
        <v>74064</v>
      </c>
      <c r="D134">
        <v>35977</v>
      </c>
      <c r="E134">
        <v>48</v>
      </c>
      <c r="F134">
        <v>581</v>
      </c>
      <c r="G134" t="s">
        <v>89</v>
      </c>
      <c r="H134" t="s">
        <v>83</v>
      </c>
      <c r="I134">
        <v>1</v>
      </c>
    </row>
    <row r="135" spans="1:9" x14ac:dyDescent="0.35">
      <c r="A135" t="s">
        <v>216</v>
      </c>
      <c r="B135">
        <v>35</v>
      </c>
      <c r="C135">
        <v>100091</v>
      </c>
      <c r="D135">
        <v>34168</v>
      </c>
      <c r="E135">
        <v>24</v>
      </c>
      <c r="F135">
        <v>619</v>
      </c>
      <c r="G135" t="s">
        <v>77</v>
      </c>
      <c r="H135" t="s">
        <v>83</v>
      </c>
      <c r="I135">
        <v>0</v>
      </c>
    </row>
    <row r="136" spans="1:9" x14ac:dyDescent="0.35">
      <c r="A136" t="s">
        <v>217</v>
      </c>
      <c r="B136">
        <v>35</v>
      </c>
      <c r="C136">
        <v>137450</v>
      </c>
      <c r="D136">
        <v>30471</v>
      </c>
      <c r="E136">
        <v>48</v>
      </c>
      <c r="F136">
        <v>742</v>
      </c>
      <c r="G136" t="s">
        <v>80</v>
      </c>
      <c r="H136" t="s">
        <v>83</v>
      </c>
      <c r="I136">
        <v>0</v>
      </c>
    </row>
    <row r="137" spans="1:9" x14ac:dyDescent="0.35">
      <c r="A137" t="s">
        <v>218</v>
      </c>
      <c r="B137">
        <v>46</v>
      </c>
      <c r="C137">
        <v>70818</v>
      </c>
      <c r="D137">
        <v>27687</v>
      </c>
      <c r="E137">
        <v>48</v>
      </c>
      <c r="F137">
        <v>614</v>
      </c>
      <c r="G137" t="s">
        <v>86</v>
      </c>
      <c r="H137" t="s">
        <v>78</v>
      </c>
      <c r="I137">
        <v>0</v>
      </c>
    </row>
    <row r="138" spans="1:9" x14ac:dyDescent="0.35">
      <c r="A138" t="s">
        <v>219</v>
      </c>
      <c r="B138">
        <v>62</v>
      </c>
      <c r="C138">
        <v>75525</v>
      </c>
      <c r="D138">
        <v>5851</v>
      </c>
      <c r="E138">
        <v>60</v>
      </c>
      <c r="F138">
        <v>676</v>
      </c>
      <c r="G138" t="s">
        <v>77</v>
      </c>
      <c r="H138" t="s">
        <v>78</v>
      </c>
      <c r="I138">
        <v>1</v>
      </c>
    </row>
    <row r="139" spans="1:9" x14ac:dyDescent="0.35">
      <c r="A139" t="s">
        <v>220</v>
      </c>
      <c r="B139">
        <v>33</v>
      </c>
      <c r="C139">
        <v>49830</v>
      </c>
      <c r="D139">
        <v>23071</v>
      </c>
      <c r="E139">
        <v>12</v>
      </c>
      <c r="F139">
        <v>588</v>
      </c>
      <c r="G139" t="s">
        <v>80</v>
      </c>
      <c r="H139" t="s">
        <v>81</v>
      </c>
      <c r="I139">
        <v>0</v>
      </c>
    </row>
    <row r="140" spans="1:9" x14ac:dyDescent="0.35">
      <c r="A140" t="s">
        <v>221</v>
      </c>
      <c r="B140">
        <v>52</v>
      </c>
      <c r="C140">
        <v>47429</v>
      </c>
      <c r="D140">
        <v>11833</v>
      </c>
      <c r="E140">
        <v>48</v>
      </c>
      <c r="F140">
        <v>736</v>
      </c>
      <c r="G140" t="s">
        <v>80</v>
      </c>
      <c r="H140" t="s">
        <v>81</v>
      </c>
      <c r="I140">
        <v>1</v>
      </c>
    </row>
    <row r="141" spans="1:9" x14ac:dyDescent="0.35">
      <c r="A141" t="s">
        <v>222</v>
      </c>
      <c r="B141">
        <v>59</v>
      </c>
      <c r="C141">
        <v>36893</v>
      </c>
      <c r="D141">
        <v>16938</v>
      </c>
      <c r="E141">
        <v>36</v>
      </c>
      <c r="F141">
        <v>576</v>
      </c>
      <c r="G141" t="s">
        <v>86</v>
      </c>
      <c r="H141" t="s">
        <v>78</v>
      </c>
      <c r="I141">
        <v>0</v>
      </c>
    </row>
    <row r="142" spans="1:9" x14ac:dyDescent="0.35">
      <c r="A142" t="s">
        <v>223</v>
      </c>
      <c r="B142">
        <v>52</v>
      </c>
      <c r="C142">
        <v>146381</v>
      </c>
      <c r="D142">
        <v>40195</v>
      </c>
      <c r="E142">
        <v>12</v>
      </c>
      <c r="F142">
        <v>802</v>
      </c>
      <c r="G142" t="s">
        <v>86</v>
      </c>
      <c r="H142" t="s">
        <v>81</v>
      </c>
      <c r="I142">
        <v>0</v>
      </c>
    </row>
    <row r="143" spans="1:9" x14ac:dyDescent="0.35">
      <c r="A143" t="s">
        <v>224</v>
      </c>
      <c r="B143">
        <v>24</v>
      </c>
      <c r="C143">
        <v>109909</v>
      </c>
      <c r="D143">
        <v>31144</v>
      </c>
      <c r="E143">
        <v>12</v>
      </c>
      <c r="F143">
        <v>815</v>
      </c>
      <c r="G143" t="s">
        <v>89</v>
      </c>
      <c r="H143" t="s">
        <v>78</v>
      </c>
      <c r="I143">
        <v>0</v>
      </c>
    </row>
    <row r="144" spans="1:9" x14ac:dyDescent="0.35">
      <c r="A144" t="s">
        <v>225</v>
      </c>
      <c r="B144">
        <v>50</v>
      </c>
      <c r="C144">
        <v>77333</v>
      </c>
      <c r="D144">
        <v>9000</v>
      </c>
      <c r="E144">
        <v>12</v>
      </c>
      <c r="F144">
        <v>649</v>
      </c>
      <c r="G144" t="s">
        <v>77</v>
      </c>
      <c r="H144" t="s">
        <v>83</v>
      </c>
      <c r="I144">
        <v>0</v>
      </c>
    </row>
    <row r="145" spans="1:9" x14ac:dyDescent="0.35">
      <c r="A145" t="s">
        <v>226</v>
      </c>
      <c r="B145">
        <v>57</v>
      </c>
      <c r="C145">
        <v>33436</v>
      </c>
      <c r="D145">
        <v>10052</v>
      </c>
      <c r="E145">
        <v>60</v>
      </c>
      <c r="F145">
        <v>745</v>
      </c>
      <c r="G145" t="s">
        <v>77</v>
      </c>
      <c r="H145" t="s">
        <v>81</v>
      </c>
      <c r="I145">
        <v>0</v>
      </c>
    </row>
    <row r="146" spans="1:9" x14ac:dyDescent="0.35">
      <c r="A146" t="s">
        <v>227</v>
      </c>
      <c r="B146">
        <v>43</v>
      </c>
      <c r="C146">
        <v>104290</v>
      </c>
      <c r="D146">
        <v>40506</v>
      </c>
      <c r="E146">
        <v>48</v>
      </c>
      <c r="F146">
        <v>649</v>
      </c>
      <c r="G146" t="s">
        <v>89</v>
      </c>
      <c r="H146" t="s">
        <v>81</v>
      </c>
      <c r="I146">
        <v>0</v>
      </c>
    </row>
    <row r="147" spans="1:9" x14ac:dyDescent="0.35">
      <c r="A147" t="s">
        <v>228</v>
      </c>
      <c r="B147">
        <v>59</v>
      </c>
      <c r="C147">
        <v>106213</v>
      </c>
      <c r="D147">
        <v>33074</v>
      </c>
      <c r="E147">
        <v>60</v>
      </c>
      <c r="F147">
        <v>436</v>
      </c>
      <c r="G147" t="s">
        <v>77</v>
      </c>
      <c r="H147" t="s">
        <v>78</v>
      </c>
      <c r="I147">
        <v>0</v>
      </c>
    </row>
    <row r="148" spans="1:9" x14ac:dyDescent="0.35">
      <c r="A148" t="s">
        <v>229</v>
      </c>
      <c r="B148">
        <v>35</v>
      </c>
      <c r="C148">
        <v>35895</v>
      </c>
      <c r="D148">
        <v>43155</v>
      </c>
      <c r="E148">
        <v>48</v>
      </c>
      <c r="F148">
        <v>542</v>
      </c>
      <c r="G148" t="s">
        <v>77</v>
      </c>
      <c r="H148" t="s">
        <v>81</v>
      </c>
      <c r="I148">
        <v>0</v>
      </c>
    </row>
    <row r="149" spans="1:9" x14ac:dyDescent="0.35">
      <c r="A149" t="s">
        <v>230</v>
      </c>
      <c r="B149">
        <v>63</v>
      </c>
      <c r="C149">
        <v>49738</v>
      </c>
      <c r="D149">
        <v>45770</v>
      </c>
      <c r="E149">
        <v>60</v>
      </c>
      <c r="F149">
        <v>842</v>
      </c>
      <c r="G149" t="s">
        <v>77</v>
      </c>
      <c r="H149" t="s">
        <v>81</v>
      </c>
      <c r="I149">
        <v>0</v>
      </c>
    </row>
    <row r="150" spans="1:9" x14ac:dyDescent="0.35">
      <c r="A150" t="s">
        <v>231</v>
      </c>
      <c r="B150">
        <v>49</v>
      </c>
      <c r="C150">
        <v>60746</v>
      </c>
      <c r="D150">
        <v>37320</v>
      </c>
      <c r="E150">
        <v>60</v>
      </c>
      <c r="F150">
        <v>339</v>
      </c>
      <c r="G150" t="s">
        <v>77</v>
      </c>
      <c r="H150" t="s">
        <v>83</v>
      </c>
      <c r="I150">
        <v>0</v>
      </c>
    </row>
    <row r="151" spans="1:9" x14ac:dyDescent="0.35">
      <c r="A151" t="s">
        <v>232</v>
      </c>
      <c r="B151">
        <v>56</v>
      </c>
      <c r="C151">
        <v>79377</v>
      </c>
      <c r="D151">
        <v>43304</v>
      </c>
      <c r="E151">
        <v>36</v>
      </c>
      <c r="F151">
        <v>528</v>
      </c>
      <c r="G151" t="s">
        <v>77</v>
      </c>
      <c r="H151" t="s">
        <v>81</v>
      </c>
      <c r="I151">
        <v>1</v>
      </c>
    </row>
    <row r="152" spans="1:9" x14ac:dyDescent="0.35">
      <c r="A152" t="s">
        <v>233</v>
      </c>
      <c r="B152">
        <v>33</v>
      </c>
      <c r="C152">
        <v>78404</v>
      </c>
      <c r="D152">
        <v>8913</v>
      </c>
      <c r="E152">
        <v>60</v>
      </c>
      <c r="F152">
        <v>847</v>
      </c>
      <c r="G152" t="s">
        <v>86</v>
      </c>
      <c r="H152" t="s">
        <v>83</v>
      </c>
      <c r="I152">
        <v>1</v>
      </c>
    </row>
    <row r="153" spans="1:9" x14ac:dyDescent="0.35">
      <c r="A153" t="s">
        <v>234</v>
      </c>
      <c r="B153">
        <v>52</v>
      </c>
      <c r="C153">
        <v>84045</v>
      </c>
      <c r="D153">
        <v>22450</v>
      </c>
      <c r="E153">
        <v>24</v>
      </c>
      <c r="F153">
        <v>522</v>
      </c>
      <c r="G153" t="s">
        <v>77</v>
      </c>
      <c r="H153" t="s">
        <v>78</v>
      </c>
      <c r="I153">
        <v>1</v>
      </c>
    </row>
    <row r="154" spans="1:9" x14ac:dyDescent="0.35">
      <c r="A154" t="s">
        <v>235</v>
      </c>
      <c r="B154">
        <v>27</v>
      </c>
      <c r="C154">
        <v>127888</v>
      </c>
      <c r="D154">
        <v>29107</v>
      </c>
      <c r="E154">
        <v>36</v>
      </c>
      <c r="F154">
        <v>305</v>
      </c>
      <c r="G154" t="s">
        <v>86</v>
      </c>
      <c r="H154" t="s">
        <v>81</v>
      </c>
      <c r="I154">
        <v>1</v>
      </c>
    </row>
    <row r="155" spans="1:9" x14ac:dyDescent="0.35">
      <c r="A155" t="s">
        <v>236</v>
      </c>
      <c r="B155">
        <v>42</v>
      </c>
      <c r="C155">
        <v>69790</v>
      </c>
      <c r="D155">
        <v>25764</v>
      </c>
      <c r="E155">
        <v>60</v>
      </c>
      <c r="F155">
        <v>621</v>
      </c>
      <c r="G155" t="s">
        <v>77</v>
      </c>
      <c r="H155" t="s">
        <v>83</v>
      </c>
      <c r="I155">
        <v>0</v>
      </c>
    </row>
    <row r="156" spans="1:9" x14ac:dyDescent="0.35">
      <c r="A156" t="s">
        <v>237</v>
      </c>
      <c r="B156">
        <v>48</v>
      </c>
      <c r="C156">
        <v>137455</v>
      </c>
      <c r="D156">
        <v>48404</v>
      </c>
      <c r="E156">
        <v>12</v>
      </c>
      <c r="F156">
        <v>767</v>
      </c>
      <c r="G156" t="s">
        <v>89</v>
      </c>
      <c r="H156" t="s">
        <v>78</v>
      </c>
      <c r="I156">
        <v>0</v>
      </c>
    </row>
    <row r="157" spans="1:9" x14ac:dyDescent="0.35">
      <c r="A157" t="s">
        <v>238</v>
      </c>
      <c r="B157">
        <v>22</v>
      </c>
      <c r="C157">
        <v>35600</v>
      </c>
      <c r="D157">
        <v>25491</v>
      </c>
      <c r="E157">
        <v>24</v>
      </c>
      <c r="F157">
        <v>374</v>
      </c>
      <c r="G157" t="s">
        <v>80</v>
      </c>
      <c r="H157" t="s">
        <v>81</v>
      </c>
      <c r="I157">
        <v>0</v>
      </c>
    </row>
    <row r="158" spans="1:9" x14ac:dyDescent="0.35">
      <c r="A158" t="s">
        <v>239</v>
      </c>
      <c r="B158">
        <v>62</v>
      </c>
      <c r="C158">
        <v>124660</v>
      </c>
      <c r="D158">
        <v>43494</v>
      </c>
      <c r="E158">
        <v>24</v>
      </c>
      <c r="F158">
        <v>303</v>
      </c>
      <c r="G158" t="s">
        <v>86</v>
      </c>
      <c r="H158" t="s">
        <v>78</v>
      </c>
      <c r="I158">
        <v>0</v>
      </c>
    </row>
    <row r="159" spans="1:9" x14ac:dyDescent="0.35">
      <c r="A159" t="s">
        <v>240</v>
      </c>
      <c r="B159">
        <v>26</v>
      </c>
      <c r="C159">
        <v>123179</v>
      </c>
      <c r="D159">
        <v>8373</v>
      </c>
      <c r="E159">
        <v>24</v>
      </c>
      <c r="F159">
        <v>417</v>
      </c>
      <c r="G159" t="s">
        <v>77</v>
      </c>
      <c r="H159" t="s">
        <v>81</v>
      </c>
      <c r="I159">
        <v>0</v>
      </c>
    </row>
    <row r="160" spans="1:9" x14ac:dyDescent="0.35">
      <c r="A160" t="s">
        <v>241</v>
      </c>
      <c r="B160">
        <v>48</v>
      </c>
      <c r="C160">
        <v>70764</v>
      </c>
      <c r="D160">
        <v>17161</v>
      </c>
      <c r="E160">
        <v>36</v>
      </c>
      <c r="F160">
        <v>803</v>
      </c>
      <c r="G160" t="s">
        <v>89</v>
      </c>
      <c r="H160" t="s">
        <v>78</v>
      </c>
      <c r="I160">
        <v>1</v>
      </c>
    </row>
    <row r="161" spans="1:9" x14ac:dyDescent="0.35">
      <c r="A161" t="s">
        <v>242</v>
      </c>
      <c r="B161">
        <v>48</v>
      </c>
      <c r="C161">
        <v>104543</v>
      </c>
      <c r="D161">
        <v>36996</v>
      </c>
      <c r="E161">
        <v>60</v>
      </c>
      <c r="F161">
        <v>740</v>
      </c>
      <c r="G161" t="s">
        <v>80</v>
      </c>
      <c r="H161" t="s">
        <v>78</v>
      </c>
      <c r="I161">
        <v>0</v>
      </c>
    </row>
    <row r="162" spans="1:9" x14ac:dyDescent="0.35">
      <c r="A162" t="s">
        <v>243</v>
      </c>
      <c r="B162">
        <v>64</v>
      </c>
      <c r="C162">
        <v>75714</v>
      </c>
      <c r="D162">
        <v>32122</v>
      </c>
      <c r="E162">
        <v>60</v>
      </c>
      <c r="F162">
        <v>493</v>
      </c>
      <c r="G162" t="s">
        <v>86</v>
      </c>
      <c r="H162" t="s">
        <v>83</v>
      </c>
      <c r="I162">
        <v>0</v>
      </c>
    </row>
    <row r="163" spans="1:9" x14ac:dyDescent="0.35">
      <c r="A163" t="s">
        <v>244</v>
      </c>
      <c r="B163">
        <v>64</v>
      </c>
      <c r="C163">
        <v>86835</v>
      </c>
      <c r="D163">
        <v>39850</v>
      </c>
      <c r="E163">
        <v>12</v>
      </c>
      <c r="F163">
        <v>691</v>
      </c>
      <c r="G163" t="s">
        <v>80</v>
      </c>
      <c r="H163" t="s">
        <v>78</v>
      </c>
      <c r="I163">
        <v>0</v>
      </c>
    </row>
    <row r="164" spans="1:9" x14ac:dyDescent="0.35">
      <c r="A164" t="s">
        <v>245</v>
      </c>
      <c r="B164">
        <v>40</v>
      </c>
      <c r="C164">
        <v>132946</v>
      </c>
      <c r="D164">
        <v>32350</v>
      </c>
      <c r="E164">
        <v>12</v>
      </c>
      <c r="F164">
        <v>325</v>
      </c>
      <c r="G164" t="s">
        <v>89</v>
      </c>
      <c r="H164" t="s">
        <v>81</v>
      </c>
      <c r="I164">
        <v>0</v>
      </c>
    </row>
    <row r="165" spans="1:9" x14ac:dyDescent="0.35">
      <c r="A165" t="s">
        <v>246</v>
      </c>
      <c r="B165">
        <v>50</v>
      </c>
      <c r="C165">
        <v>139616</v>
      </c>
      <c r="D165">
        <v>32472</v>
      </c>
      <c r="E165">
        <v>24</v>
      </c>
      <c r="F165">
        <v>734</v>
      </c>
      <c r="G165" t="s">
        <v>86</v>
      </c>
      <c r="H165" t="s">
        <v>81</v>
      </c>
      <c r="I165">
        <v>0</v>
      </c>
    </row>
    <row r="166" spans="1:9" x14ac:dyDescent="0.35">
      <c r="A166" t="s">
        <v>247</v>
      </c>
      <c r="B166">
        <v>31</v>
      </c>
      <c r="C166">
        <v>135983</v>
      </c>
      <c r="D166">
        <v>33761</v>
      </c>
      <c r="E166">
        <v>12</v>
      </c>
      <c r="F166">
        <v>472</v>
      </c>
      <c r="G166" t="s">
        <v>80</v>
      </c>
      <c r="H166" t="s">
        <v>83</v>
      </c>
      <c r="I166">
        <v>0</v>
      </c>
    </row>
    <row r="167" spans="1:9" x14ac:dyDescent="0.35">
      <c r="A167" t="s">
        <v>248</v>
      </c>
      <c r="B167">
        <v>48</v>
      </c>
      <c r="C167">
        <v>103744</v>
      </c>
      <c r="D167">
        <v>30351</v>
      </c>
      <c r="E167">
        <v>36</v>
      </c>
      <c r="F167">
        <v>599</v>
      </c>
      <c r="G167" t="s">
        <v>77</v>
      </c>
      <c r="H167" t="s">
        <v>81</v>
      </c>
      <c r="I167">
        <v>1</v>
      </c>
    </row>
    <row r="168" spans="1:9" x14ac:dyDescent="0.35">
      <c r="A168" t="s">
        <v>249</v>
      </c>
      <c r="B168">
        <v>45</v>
      </c>
      <c r="C168">
        <v>86491</v>
      </c>
      <c r="D168">
        <v>28132</v>
      </c>
      <c r="E168">
        <v>60</v>
      </c>
      <c r="F168">
        <v>625</v>
      </c>
      <c r="G168" t="s">
        <v>86</v>
      </c>
      <c r="H168" t="s">
        <v>81</v>
      </c>
      <c r="I168">
        <v>0</v>
      </c>
    </row>
    <row r="169" spans="1:9" x14ac:dyDescent="0.35">
      <c r="A169" t="s">
        <v>250</v>
      </c>
      <c r="B169">
        <v>59</v>
      </c>
      <c r="C169">
        <v>48589</v>
      </c>
      <c r="D169">
        <v>20305</v>
      </c>
      <c r="E169">
        <v>24</v>
      </c>
      <c r="F169">
        <v>709</v>
      </c>
      <c r="G169" t="s">
        <v>80</v>
      </c>
      <c r="H169" t="s">
        <v>81</v>
      </c>
      <c r="I169">
        <v>0</v>
      </c>
    </row>
    <row r="170" spans="1:9" x14ac:dyDescent="0.35">
      <c r="A170" t="s">
        <v>251</v>
      </c>
      <c r="B170">
        <v>53</v>
      </c>
      <c r="C170">
        <v>73484</v>
      </c>
      <c r="D170">
        <v>14817</v>
      </c>
      <c r="E170">
        <v>12</v>
      </c>
      <c r="F170">
        <v>417</v>
      </c>
      <c r="G170" t="s">
        <v>89</v>
      </c>
      <c r="H170" t="s">
        <v>78</v>
      </c>
      <c r="I170">
        <v>1</v>
      </c>
    </row>
    <row r="171" spans="1:9" x14ac:dyDescent="0.35">
      <c r="A171" t="s">
        <v>252</v>
      </c>
      <c r="B171">
        <v>21</v>
      </c>
      <c r="C171">
        <v>112989</v>
      </c>
      <c r="D171">
        <v>16261</v>
      </c>
      <c r="E171">
        <v>36</v>
      </c>
      <c r="F171">
        <v>524</v>
      </c>
      <c r="G171" t="s">
        <v>89</v>
      </c>
      <c r="H171" t="s">
        <v>78</v>
      </c>
      <c r="I171">
        <v>1</v>
      </c>
    </row>
    <row r="172" spans="1:9" x14ac:dyDescent="0.35">
      <c r="A172" t="s">
        <v>253</v>
      </c>
      <c r="B172">
        <v>47</v>
      </c>
      <c r="C172">
        <v>66212</v>
      </c>
      <c r="D172">
        <v>5417</v>
      </c>
      <c r="E172">
        <v>36</v>
      </c>
      <c r="F172">
        <v>831</v>
      </c>
      <c r="G172" t="s">
        <v>86</v>
      </c>
      <c r="H172" t="s">
        <v>81</v>
      </c>
      <c r="I172">
        <v>1</v>
      </c>
    </row>
    <row r="173" spans="1:9" x14ac:dyDescent="0.35">
      <c r="A173" t="s">
        <v>254</v>
      </c>
      <c r="B173">
        <v>33</v>
      </c>
      <c r="C173">
        <v>73525</v>
      </c>
      <c r="D173">
        <v>46576</v>
      </c>
      <c r="E173">
        <v>12</v>
      </c>
      <c r="F173">
        <v>412</v>
      </c>
      <c r="G173" t="s">
        <v>80</v>
      </c>
      <c r="H173" t="s">
        <v>83</v>
      </c>
      <c r="I173">
        <v>1</v>
      </c>
    </row>
    <row r="174" spans="1:9" x14ac:dyDescent="0.35">
      <c r="A174" t="s">
        <v>255</v>
      </c>
      <c r="B174">
        <v>61</v>
      </c>
      <c r="C174">
        <v>77202</v>
      </c>
      <c r="D174">
        <v>25358</v>
      </c>
      <c r="E174">
        <v>60</v>
      </c>
      <c r="F174">
        <v>439</v>
      </c>
      <c r="G174" t="s">
        <v>86</v>
      </c>
      <c r="H174" t="s">
        <v>78</v>
      </c>
      <c r="I174">
        <v>0</v>
      </c>
    </row>
    <row r="175" spans="1:9" x14ac:dyDescent="0.35">
      <c r="A175" t="s">
        <v>256</v>
      </c>
      <c r="B175">
        <v>23</v>
      </c>
      <c r="C175">
        <v>62635</v>
      </c>
      <c r="D175">
        <v>8267</v>
      </c>
      <c r="E175">
        <v>12</v>
      </c>
      <c r="F175">
        <v>300</v>
      </c>
      <c r="G175" t="s">
        <v>86</v>
      </c>
      <c r="H175" t="s">
        <v>83</v>
      </c>
      <c r="I175">
        <v>0</v>
      </c>
    </row>
    <row r="176" spans="1:9" x14ac:dyDescent="0.35">
      <c r="A176" t="s">
        <v>257</v>
      </c>
      <c r="B176">
        <v>59</v>
      </c>
      <c r="C176">
        <v>93208</v>
      </c>
      <c r="D176">
        <v>22209</v>
      </c>
      <c r="E176">
        <v>24</v>
      </c>
      <c r="F176">
        <v>389</v>
      </c>
      <c r="G176" t="s">
        <v>80</v>
      </c>
      <c r="H176" t="s">
        <v>81</v>
      </c>
      <c r="I176">
        <v>0</v>
      </c>
    </row>
    <row r="177" spans="1:9" x14ac:dyDescent="0.35">
      <c r="A177" t="s">
        <v>258</v>
      </c>
      <c r="B177">
        <v>26</v>
      </c>
      <c r="C177">
        <v>63828</v>
      </c>
      <c r="D177">
        <v>29052</v>
      </c>
      <c r="E177">
        <v>12</v>
      </c>
      <c r="F177">
        <v>619</v>
      </c>
      <c r="G177" t="s">
        <v>80</v>
      </c>
      <c r="H177" t="s">
        <v>81</v>
      </c>
      <c r="I177">
        <v>0</v>
      </c>
    </row>
    <row r="178" spans="1:9" x14ac:dyDescent="0.35">
      <c r="A178" t="s">
        <v>259</v>
      </c>
      <c r="B178">
        <v>28</v>
      </c>
      <c r="C178">
        <v>48711</v>
      </c>
      <c r="D178">
        <v>43513</v>
      </c>
      <c r="E178">
        <v>36</v>
      </c>
      <c r="F178">
        <v>849</v>
      </c>
      <c r="G178" t="s">
        <v>77</v>
      </c>
      <c r="H178" t="s">
        <v>78</v>
      </c>
      <c r="I178">
        <v>0</v>
      </c>
    </row>
    <row r="179" spans="1:9" x14ac:dyDescent="0.35">
      <c r="A179" t="s">
        <v>260</v>
      </c>
      <c r="B179">
        <v>47</v>
      </c>
      <c r="C179">
        <v>33420</v>
      </c>
      <c r="D179">
        <v>31092</v>
      </c>
      <c r="E179">
        <v>12</v>
      </c>
      <c r="F179">
        <v>438</v>
      </c>
      <c r="G179" t="s">
        <v>80</v>
      </c>
      <c r="H179" t="s">
        <v>81</v>
      </c>
      <c r="I179">
        <v>0</v>
      </c>
    </row>
    <row r="180" spans="1:9" x14ac:dyDescent="0.35">
      <c r="A180" t="s">
        <v>261</v>
      </c>
      <c r="B180">
        <v>29</v>
      </c>
      <c r="C180">
        <v>126752</v>
      </c>
      <c r="D180">
        <v>16338</v>
      </c>
      <c r="E180">
        <v>60</v>
      </c>
      <c r="F180">
        <v>810</v>
      </c>
      <c r="G180" t="s">
        <v>89</v>
      </c>
      <c r="H180" t="s">
        <v>78</v>
      </c>
      <c r="I180">
        <v>0</v>
      </c>
    </row>
    <row r="181" spans="1:9" x14ac:dyDescent="0.35">
      <c r="A181" t="s">
        <v>262</v>
      </c>
      <c r="B181">
        <v>57</v>
      </c>
      <c r="C181">
        <v>30301</v>
      </c>
      <c r="D181">
        <v>5412</v>
      </c>
      <c r="E181">
        <v>48</v>
      </c>
      <c r="F181">
        <v>558</v>
      </c>
      <c r="G181" t="s">
        <v>86</v>
      </c>
      <c r="H181" t="s">
        <v>81</v>
      </c>
      <c r="I181">
        <v>0</v>
      </c>
    </row>
    <row r="182" spans="1:9" x14ac:dyDescent="0.35">
      <c r="A182" t="s">
        <v>263</v>
      </c>
      <c r="B182">
        <v>53</v>
      </c>
      <c r="C182">
        <v>75236</v>
      </c>
      <c r="D182">
        <v>12543</v>
      </c>
      <c r="E182">
        <v>12</v>
      </c>
      <c r="F182">
        <v>309</v>
      </c>
      <c r="G182" t="s">
        <v>86</v>
      </c>
      <c r="H182" t="s">
        <v>81</v>
      </c>
      <c r="I182">
        <v>0</v>
      </c>
    </row>
    <row r="183" spans="1:9" x14ac:dyDescent="0.35">
      <c r="A183" t="s">
        <v>264</v>
      </c>
      <c r="B183">
        <v>62</v>
      </c>
      <c r="C183">
        <v>145294</v>
      </c>
      <c r="D183">
        <v>45355</v>
      </c>
      <c r="E183">
        <v>60</v>
      </c>
      <c r="F183">
        <v>560</v>
      </c>
      <c r="G183" t="s">
        <v>89</v>
      </c>
      <c r="H183" t="s">
        <v>78</v>
      </c>
      <c r="I183">
        <v>0</v>
      </c>
    </row>
    <row r="184" spans="1:9" x14ac:dyDescent="0.35">
      <c r="A184" t="s">
        <v>265</v>
      </c>
      <c r="B184">
        <v>64</v>
      </c>
      <c r="C184">
        <v>147858</v>
      </c>
      <c r="D184">
        <v>38496</v>
      </c>
      <c r="E184">
        <v>60</v>
      </c>
      <c r="F184">
        <v>471</v>
      </c>
      <c r="G184" t="s">
        <v>80</v>
      </c>
      <c r="H184" t="s">
        <v>78</v>
      </c>
      <c r="I184">
        <v>0</v>
      </c>
    </row>
    <row r="185" spans="1:9" x14ac:dyDescent="0.35">
      <c r="A185" t="s">
        <v>266</v>
      </c>
      <c r="B185">
        <v>44</v>
      </c>
      <c r="C185">
        <v>96235</v>
      </c>
      <c r="D185">
        <v>28548</v>
      </c>
      <c r="E185">
        <v>36</v>
      </c>
      <c r="F185">
        <v>312</v>
      </c>
      <c r="G185" t="s">
        <v>89</v>
      </c>
      <c r="H185" t="s">
        <v>78</v>
      </c>
      <c r="I185">
        <v>0</v>
      </c>
    </row>
    <row r="186" spans="1:9" x14ac:dyDescent="0.35">
      <c r="A186" t="s">
        <v>267</v>
      </c>
      <c r="B186">
        <v>35</v>
      </c>
      <c r="C186">
        <v>84240</v>
      </c>
      <c r="D186">
        <v>32384</v>
      </c>
      <c r="E186">
        <v>60</v>
      </c>
      <c r="F186">
        <v>467</v>
      </c>
      <c r="G186" t="s">
        <v>89</v>
      </c>
      <c r="H186" t="s">
        <v>81</v>
      </c>
      <c r="I186">
        <v>1</v>
      </c>
    </row>
    <row r="187" spans="1:9" x14ac:dyDescent="0.35">
      <c r="A187" t="s">
        <v>268</v>
      </c>
      <c r="B187">
        <v>52</v>
      </c>
      <c r="C187">
        <v>95726</v>
      </c>
      <c r="D187">
        <v>49425</v>
      </c>
      <c r="E187">
        <v>60</v>
      </c>
      <c r="F187">
        <v>620</v>
      </c>
      <c r="G187" t="s">
        <v>77</v>
      </c>
      <c r="H187" t="s">
        <v>81</v>
      </c>
      <c r="I187">
        <v>0</v>
      </c>
    </row>
    <row r="188" spans="1:9" x14ac:dyDescent="0.35">
      <c r="A188" t="s">
        <v>269</v>
      </c>
      <c r="B188">
        <v>52</v>
      </c>
      <c r="C188">
        <v>40492</v>
      </c>
      <c r="D188">
        <v>43756</v>
      </c>
      <c r="E188">
        <v>60</v>
      </c>
      <c r="F188">
        <v>618</v>
      </c>
      <c r="G188" t="s">
        <v>89</v>
      </c>
      <c r="H188" t="s">
        <v>83</v>
      </c>
      <c r="I188">
        <v>0</v>
      </c>
    </row>
    <row r="189" spans="1:9" x14ac:dyDescent="0.35">
      <c r="A189" t="s">
        <v>270</v>
      </c>
      <c r="B189">
        <v>44</v>
      </c>
      <c r="C189">
        <v>145668</v>
      </c>
      <c r="D189">
        <v>23888</v>
      </c>
      <c r="E189">
        <v>60</v>
      </c>
      <c r="F189">
        <v>628</v>
      </c>
      <c r="G189" t="s">
        <v>86</v>
      </c>
      <c r="H189" t="s">
        <v>78</v>
      </c>
      <c r="I189">
        <v>0</v>
      </c>
    </row>
    <row r="190" spans="1:9" x14ac:dyDescent="0.35">
      <c r="A190" t="s">
        <v>271</v>
      </c>
      <c r="B190">
        <v>61</v>
      </c>
      <c r="C190">
        <v>131279</v>
      </c>
      <c r="D190">
        <v>40735</v>
      </c>
      <c r="E190">
        <v>24</v>
      </c>
      <c r="F190">
        <v>849</v>
      </c>
      <c r="G190" t="s">
        <v>89</v>
      </c>
      <c r="H190" t="s">
        <v>81</v>
      </c>
      <c r="I190">
        <v>1</v>
      </c>
    </row>
    <row r="191" spans="1:9" x14ac:dyDescent="0.35">
      <c r="A191" t="s">
        <v>272</v>
      </c>
      <c r="B191">
        <v>32</v>
      </c>
      <c r="C191">
        <v>36102</v>
      </c>
      <c r="D191">
        <v>22506</v>
      </c>
      <c r="E191">
        <v>24</v>
      </c>
      <c r="F191">
        <v>718</v>
      </c>
      <c r="G191" t="s">
        <v>86</v>
      </c>
      <c r="H191" t="s">
        <v>81</v>
      </c>
      <c r="I191">
        <v>0</v>
      </c>
    </row>
    <row r="192" spans="1:9" x14ac:dyDescent="0.35">
      <c r="A192" t="s">
        <v>273</v>
      </c>
      <c r="B192">
        <v>59</v>
      </c>
      <c r="C192">
        <v>80336</v>
      </c>
      <c r="D192">
        <v>25463</v>
      </c>
      <c r="E192">
        <v>36</v>
      </c>
      <c r="F192">
        <v>394</v>
      </c>
      <c r="G192" t="s">
        <v>86</v>
      </c>
      <c r="H192" t="s">
        <v>78</v>
      </c>
      <c r="I192">
        <v>0</v>
      </c>
    </row>
    <row r="193" spans="1:9" x14ac:dyDescent="0.35">
      <c r="A193" t="s">
        <v>274</v>
      </c>
      <c r="B193">
        <v>22</v>
      </c>
      <c r="C193">
        <v>148015</v>
      </c>
      <c r="D193">
        <v>22955</v>
      </c>
      <c r="E193">
        <v>12</v>
      </c>
      <c r="F193">
        <v>617</v>
      </c>
      <c r="G193" t="s">
        <v>86</v>
      </c>
      <c r="H193" t="s">
        <v>83</v>
      </c>
      <c r="I193">
        <v>0</v>
      </c>
    </row>
    <row r="194" spans="1:9" x14ac:dyDescent="0.35">
      <c r="A194" t="s">
        <v>275</v>
      </c>
      <c r="B194">
        <v>23</v>
      </c>
      <c r="C194">
        <v>115314</v>
      </c>
      <c r="D194">
        <v>42841</v>
      </c>
      <c r="E194">
        <v>60</v>
      </c>
      <c r="F194">
        <v>535</v>
      </c>
      <c r="G194" t="s">
        <v>80</v>
      </c>
      <c r="H194" t="s">
        <v>78</v>
      </c>
      <c r="I194">
        <v>0</v>
      </c>
    </row>
    <row r="195" spans="1:9" x14ac:dyDescent="0.35">
      <c r="A195" t="s">
        <v>276</v>
      </c>
      <c r="B195">
        <v>57</v>
      </c>
      <c r="C195">
        <v>56641</v>
      </c>
      <c r="D195">
        <v>10104</v>
      </c>
      <c r="E195">
        <v>12</v>
      </c>
      <c r="F195">
        <v>633</v>
      </c>
      <c r="G195" t="s">
        <v>77</v>
      </c>
      <c r="H195" t="s">
        <v>83</v>
      </c>
      <c r="I195">
        <v>1</v>
      </c>
    </row>
    <row r="196" spans="1:9" x14ac:dyDescent="0.35">
      <c r="A196" t="s">
        <v>277</v>
      </c>
      <c r="B196">
        <v>37</v>
      </c>
      <c r="C196">
        <v>64584</v>
      </c>
      <c r="D196">
        <v>39911</v>
      </c>
      <c r="E196">
        <v>12</v>
      </c>
      <c r="F196">
        <v>675</v>
      </c>
      <c r="G196" t="s">
        <v>86</v>
      </c>
      <c r="H196" t="s">
        <v>81</v>
      </c>
      <c r="I196">
        <v>0</v>
      </c>
    </row>
    <row r="197" spans="1:9" x14ac:dyDescent="0.35">
      <c r="A197" t="s">
        <v>278</v>
      </c>
      <c r="B197">
        <v>22</v>
      </c>
      <c r="C197">
        <v>62745</v>
      </c>
      <c r="D197">
        <v>28190</v>
      </c>
      <c r="E197">
        <v>36</v>
      </c>
      <c r="F197">
        <v>758</v>
      </c>
      <c r="G197" t="s">
        <v>86</v>
      </c>
      <c r="H197" t="s">
        <v>83</v>
      </c>
      <c r="I197">
        <v>0</v>
      </c>
    </row>
    <row r="198" spans="1:9" x14ac:dyDescent="0.35">
      <c r="A198" t="s">
        <v>279</v>
      </c>
      <c r="B198">
        <v>22</v>
      </c>
      <c r="C198">
        <v>53093</v>
      </c>
      <c r="D198">
        <v>12357</v>
      </c>
      <c r="E198">
        <v>60</v>
      </c>
      <c r="F198">
        <v>436</v>
      </c>
      <c r="G198" t="s">
        <v>80</v>
      </c>
      <c r="H198" t="s">
        <v>81</v>
      </c>
      <c r="I198">
        <v>1</v>
      </c>
    </row>
    <row r="199" spans="1:9" x14ac:dyDescent="0.35">
      <c r="A199" t="s">
        <v>280</v>
      </c>
      <c r="B199">
        <v>48</v>
      </c>
      <c r="C199">
        <v>96105</v>
      </c>
      <c r="D199">
        <v>37479</v>
      </c>
      <c r="E199">
        <v>60</v>
      </c>
      <c r="F199">
        <v>846</v>
      </c>
      <c r="G199" t="s">
        <v>86</v>
      </c>
      <c r="H199" t="s">
        <v>78</v>
      </c>
      <c r="I199">
        <v>1</v>
      </c>
    </row>
    <row r="200" spans="1:9" x14ac:dyDescent="0.35">
      <c r="A200" t="s">
        <v>281</v>
      </c>
      <c r="B200">
        <v>43</v>
      </c>
      <c r="C200">
        <v>133746</v>
      </c>
      <c r="D200">
        <v>49811</v>
      </c>
      <c r="E200">
        <v>48</v>
      </c>
      <c r="F200">
        <v>812</v>
      </c>
      <c r="G200" t="s">
        <v>89</v>
      </c>
      <c r="H200" t="s">
        <v>78</v>
      </c>
      <c r="I200">
        <v>0</v>
      </c>
    </row>
    <row r="201" spans="1:9" x14ac:dyDescent="0.35">
      <c r="A201" t="s">
        <v>282</v>
      </c>
      <c r="B201">
        <v>57</v>
      </c>
      <c r="C201">
        <v>130199</v>
      </c>
      <c r="D201">
        <v>41208</v>
      </c>
      <c r="E201">
        <v>12</v>
      </c>
      <c r="F201">
        <v>595</v>
      </c>
      <c r="G201" t="s">
        <v>89</v>
      </c>
      <c r="H201" t="s">
        <v>78</v>
      </c>
      <c r="I2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workbookViewId="0">
      <selection activeCell="B9" sqref="B9"/>
    </sheetView>
  </sheetViews>
  <sheetFormatPr defaultRowHeight="14.5" x14ac:dyDescent="0.35"/>
  <cols>
    <col min="1" max="1" width="47.81640625" customWidth="1"/>
    <col min="2" max="2" width="13.7265625" style="4" customWidth="1"/>
    <col min="3" max="3" width="3.90625" customWidth="1"/>
    <col min="4" max="4" width="24.81640625" customWidth="1"/>
    <col min="5" max="5" width="7.453125" style="7" customWidth="1"/>
    <col min="6" max="6" width="4.1796875" customWidth="1"/>
    <col min="7" max="7" width="27.08984375" bestFit="1" customWidth="1"/>
    <col min="9" max="9" width="3.7265625" customWidth="1"/>
    <col min="10" max="10" width="16.26953125" customWidth="1"/>
    <col min="12" max="12" width="20.453125" customWidth="1"/>
  </cols>
  <sheetData>
    <row r="1" spans="1:13" ht="18.5" x14ac:dyDescent="0.45">
      <c r="A1" s="2" t="s">
        <v>283</v>
      </c>
      <c r="D1" s="8" t="s">
        <v>300</v>
      </c>
      <c r="G1" s="8" t="s">
        <v>301</v>
      </c>
      <c r="J1" s="8" t="s">
        <v>302</v>
      </c>
      <c r="L1" s="8" t="s">
        <v>305</v>
      </c>
      <c r="M1" s="6">
        <f>SUM(DATASET!D2:D201)</f>
        <v>5383719</v>
      </c>
    </row>
    <row r="2" spans="1:13" x14ac:dyDescent="0.35">
      <c r="A2" t="s">
        <v>284</v>
      </c>
      <c r="B2" s="4">
        <f>COUNTA(DATASET!A2:A201)</f>
        <v>200</v>
      </c>
      <c r="D2" t="str" cm="1">
        <f t="array" ref="D2:D5">_xlfn.UNIQUE(DATASET!G2:G201)</f>
        <v>Widowed</v>
      </c>
      <c r="E2" s="7">
        <f>COUNTIF(DATASET!G2:G201, "Widowed")</f>
        <v>46</v>
      </c>
      <c r="G2" t="str" cm="1">
        <f t="array" ref="G2:G4">_xlfn.UNIQUE(DATASET!H2:H201)</f>
        <v>Employed</v>
      </c>
      <c r="H2">
        <f>COUNTIF(DATASET!H2:H201, "Employed")</f>
        <v>65</v>
      </c>
      <c r="J2" t="s">
        <v>303</v>
      </c>
      <c r="K2">
        <f>COUNTIF(DATASET!I2:I201, 1)</f>
        <v>47</v>
      </c>
      <c r="L2" s="6">
        <f>SUMIF(DATASET!I2:I201, 1, DATASET!D2:D201)</f>
        <v>1224305</v>
      </c>
    </row>
    <row r="3" spans="1:13" x14ac:dyDescent="0.35">
      <c r="A3" t="s">
        <v>285</v>
      </c>
      <c r="B3" s="4">
        <f>AVERAGE(DATASET!B2:B201)</f>
        <v>43.22</v>
      </c>
      <c r="D3" t="str">
        <v>Married</v>
      </c>
      <c r="E3" s="7">
        <f>COUNTIF(DATASET!G3:G202, "Married")</f>
        <v>47</v>
      </c>
      <c r="G3" t="str">
        <v>Self-employed</v>
      </c>
      <c r="H3">
        <f>COUNTIF(DATASET!H3:H202, "Self-employed")</f>
        <v>69</v>
      </c>
      <c r="J3" t="s">
        <v>304</v>
      </c>
      <c r="K3">
        <f>COUNTIF(DATASET!I2:I202, 0)</f>
        <v>153</v>
      </c>
      <c r="L3" s="6">
        <f>SUMIF(DATASET!I2:I201, 0, DATASET!D2:D201)</f>
        <v>4159414</v>
      </c>
    </row>
    <row r="4" spans="1:13" x14ac:dyDescent="0.35">
      <c r="A4" t="s">
        <v>286</v>
      </c>
      <c r="B4" s="4">
        <f>MIN(DATASET!B2:B201)</f>
        <v>21</v>
      </c>
      <c r="D4" t="str">
        <v>Single</v>
      </c>
      <c r="E4" s="7">
        <f>COUNTIF(DATASET!G4:G203, "Single")</f>
        <v>54</v>
      </c>
      <c r="G4" t="str">
        <v>Unemployed</v>
      </c>
      <c r="H4">
        <f>COUNTIF(DATASET!H4:H203, "Unemployed")</f>
        <v>66</v>
      </c>
    </row>
    <row r="5" spans="1:13" x14ac:dyDescent="0.35">
      <c r="A5" t="s">
        <v>287</v>
      </c>
      <c r="B5" s="4">
        <f>MAX(DATASET!B2:B201)</f>
        <v>64</v>
      </c>
      <c r="D5" t="str">
        <v>Divorced</v>
      </c>
      <c r="E5" s="7">
        <f>COUNTIF(DATASET!G5:G204, "Divorced")</f>
        <v>53</v>
      </c>
    </row>
    <row r="6" spans="1:13" x14ac:dyDescent="0.35">
      <c r="A6" t="s">
        <v>288</v>
      </c>
      <c r="B6" s="5">
        <f>AVERAGE(DATASET!C2:C201)</f>
        <v>88955.285000000003</v>
      </c>
    </row>
    <row r="7" spans="1:13" x14ac:dyDescent="0.35">
      <c r="A7" t="s">
        <v>289</v>
      </c>
      <c r="B7" s="4">
        <f>MIN(DATASET!C2:C201)</f>
        <v>30301</v>
      </c>
    </row>
    <row r="8" spans="1:13" x14ac:dyDescent="0.35">
      <c r="A8" t="s">
        <v>290</v>
      </c>
      <c r="B8" s="4">
        <f>MAX(DATASET!C2:C201)</f>
        <v>149937</v>
      </c>
    </row>
    <row r="9" spans="1:13" x14ac:dyDescent="0.35">
      <c r="A9" t="s">
        <v>291</v>
      </c>
      <c r="B9" s="5">
        <f>AVERAGE(DATASET!D2:D201)</f>
        <v>26918.595000000001</v>
      </c>
    </row>
    <row r="10" spans="1:13" x14ac:dyDescent="0.35">
      <c r="A10" t="s">
        <v>292</v>
      </c>
      <c r="B10" s="4">
        <f>MIN(DATASET!D2:D201)</f>
        <v>5412</v>
      </c>
    </row>
    <row r="11" spans="1:13" x14ac:dyDescent="0.35">
      <c r="A11" t="s">
        <v>293</v>
      </c>
      <c r="B11" s="4">
        <f>MAX(DATASET!D2:D201)</f>
        <v>49811</v>
      </c>
    </row>
    <row r="12" spans="1:13" x14ac:dyDescent="0.35">
      <c r="A12" t="s">
        <v>294</v>
      </c>
      <c r="B12" s="4">
        <f>AVERAGE(DATASET!E2:E201)</f>
        <v>37.380000000000003</v>
      </c>
    </row>
    <row r="13" spans="1:13" x14ac:dyDescent="0.35">
      <c r="A13" t="s">
        <v>295</v>
      </c>
      <c r="B13" s="4">
        <f>MIN(DATASET!E2:E201)</f>
        <v>12</v>
      </c>
    </row>
    <row r="14" spans="1:13" x14ac:dyDescent="0.35">
      <c r="A14" t="s">
        <v>296</v>
      </c>
      <c r="B14" s="4">
        <f>MAX(DATASET!E2:E201)</f>
        <v>60</v>
      </c>
    </row>
    <row r="15" spans="1:13" x14ac:dyDescent="0.35">
      <c r="A15" t="s">
        <v>297</v>
      </c>
      <c r="B15" s="5">
        <f>AVERAGE(DATASET!F2:F201)</f>
        <v>563.875</v>
      </c>
    </row>
    <row r="16" spans="1:13" x14ac:dyDescent="0.35">
      <c r="A16" t="s">
        <v>298</v>
      </c>
      <c r="B16" s="4">
        <f>MIN(DATASET!F2:F201)</f>
        <v>300</v>
      </c>
    </row>
    <row r="17" spans="1:2" x14ac:dyDescent="0.35">
      <c r="A17" t="s">
        <v>299</v>
      </c>
      <c r="B17" s="4">
        <f>MAX(DATASET!F2:F201)</f>
        <v>849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1"/>
  <sheetViews>
    <sheetView workbookViewId="0">
      <selection activeCell="J3" sqref="J3"/>
    </sheetView>
  </sheetViews>
  <sheetFormatPr defaultRowHeight="14.5" x14ac:dyDescent="0.35"/>
  <cols>
    <col min="1" max="1" width="9.6328125" customWidth="1"/>
    <col min="2" max="2" width="8.7265625" style="10"/>
    <col min="3" max="3" width="14" bestFit="1" customWidth="1"/>
    <col min="4" max="4" width="11.54296875" style="10" bestFit="1" customWidth="1"/>
    <col min="5" max="5" width="17.08984375" bestFit="1" customWidth="1"/>
    <col min="6" max="6" width="17.1796875" style="10" bestFit="1" customWidth="1"/>
    <col min="7" max="7" width="12.6328125" style="3" customWidth="1"/>
    <col min="8" max="8" width="22.453125" style="10" bestFit="1" customWidth="1"/>
    <col min="9" max="9" width="16" style="10" bestFit="1" customWidth="1"/>
    <col min="10" max="10" width="16" bestFit="1" customWidth="1"/>
    <col min="11" max="11" width="15.1796875" customWidth="1"/>
    <col min="12" max="12" width="19.7265625" customWidth="1"/>
    <col min="13" max="13" width="11.08984375" customWidth="1"/>
  </cols>
  <sheetData>
    <row r="1" spans="1:13" x14ac:dyDescent="0.35">
      <c r="A1" s="9" t="s">
        <v>67</v>
      </c>
      <c r="B1" s="9" t="s">
        <v>68</v>
      </c>
      <c r="C1" s="9" t="s">
        <v>306</v>
      </c>
      <c r="D1" s="9" t="s">
        <v>69</v>
      </c>
      <c r="E1" s="9" t="s">
        <v>307</v>
      </c>
      <c r="F1" s="9" t="s">
        <v>70</v>
      </c>
      <c r="G1" s="11" t="s">
        <v>308</v>
      </c>
      <c r="H1" s="9" t="s">
        <v>71</v>
      </c>
      <c r="I1" s="9" t="s">
        <v>72</v>
      </c>
      <c r="J1" s="9" t="s">
        <v>309</v>
      </c>
      <c r="K1" s="9" t="s">
        <v>73</v>
      </c>
      <c r="L1" s="9" t="s">
        <v>74</v>
      </c>
      <c r="M1" s="9" t="s">
        <v>75</v>
      </c>
    </row>
    <row r="2" spans="1:13" x14ac:dyDescent="0.35">
      <c r="A2" t="s">
        <v>76</v>
      </c>
      <c r="B2" s="10">
        <v>59</v>
      </c>
      <c r="C2" t="str" cm="1">
        <f t="array" ref="C2">_xlfn.IFS(Table1[[#This Row],[Age]]&lt;=25, "YOUNG", Table1[[#This Row],[Age]]&lt;=40, "MIDDLE AGE", Table1[[#This Row],[Age]]&lt;=55, "ADULT", Table1[[#This Row],[Age]]&gt;55, "SENIOR")</f>
        <v>SENIOR</v>
      </c>
      <c r="D2" s="10">
        <v>68623</v>
      </c>
      <c r="E2" t="str" cm="1">
        <f t="array" ref="E2">_xlfn.IFS(Table1[[#This Row],[Income]]&lt;=50000, "LOW EARNER", Table1[[#This Row],[Income]]&lt;=100000, "AVERAGE EARNER", Table1[[#This Row],[Income]]&gt;100000, "HIGH EARNER")</f>
        <v>AVERAGE EARNER</v>
      </c>
      <c r="F2" s="10">
        <v>41631</v>
      </c>
      <c r="G2" s="3" t="str" cm="1">
        <f t="array" ref="G2">_xlfn.IFS(Table1[[#This Row],[Loan_Amount]]&lt;=20000, "SMALL", Table1[[#This Row],[Loan_Amount]]&lt;=40000, "MEDIUM", Table1[[#This Row],[Loan_Amount]]&gt;40000, "BIG")</f>
        <v>BIG</v>
      </c>
      <c r="H2" s="10">
        <v>60</v>
      </c>
      <c r="I2" s="10">
        <v>787</v>
      </c>
      <c r="J2" t="str" cm="1">
        <f t="array" ref="J2">_xlfn.IFS(Table1[[#This Row],[Credit_Score]]&lt;=600, "BAD", Table1[[#This Row],[Credit_Score]]&lt;=750, "GOOD", Table1[[#This Row],[Credit_Score]]&gt;750, "EXCELLENT")</f>
        <v>EXCELLENT</v>
      </c>
      <c r="K2" t="s">
        <v>77</v>
      </c>
      <c r="L2" t="s">
        <v>78</v>
      </c>
      <c r="M2">
        <v>0</v>
      </c>
    </row>
    <row r="3" spans="1:13" x14ac:dyDescent="0.35">
      <c r="A3" t="s">
        <v>79</v>
      </c>
      <c r="B3" s="10">
        <v>49</v>
      </c>
      <c r="C3" t="str" cm="1">
        <f t="array" ref="C3">_xlfn.IFS(Table1[[#This Row],[Age]]&lt;=25, "YOUNG", Table1[[#This Row],[Age]]&lt;=40, "MIDDLE AGE", Table1[[#This Row],[Age]]&lt;=55, "ADULT", Table1[[#This Row],[Age]]&gt;55, "SENIOR")</f>
        <v>ADULT</v>
      </c>
      <c r="D3" s="10">
        <v>37392</v>
      </c>
      <c r="E3" t="str" cm="1">
        <f t="array" ref="E3">_xlfn.IFS(Table1[[#This Row],[Income]]&lt;=50000, "LOW EARNER", Table1[[#This Row],[Income]]&lt;=100000, "AVERAGE EARNER", Table1[[#This Row],[Income]]&gt;100000, "HIGH EARNER")</f>
        <v>LOW EARNER</v>
      </c>
      <c r="F3" s="10">
        <v>12455</v>
      </c>
      <c r="G3" s="3" t="str" cm="1">
        <f t="array" ref="G3">_xlfn.IFS(Table1[[#This Row],[Loan_Amount]]&lt;=20000, "SMALL", Table1[[#This Row],[Loan_Amount]]&lt;=40000, "MEDIUM", Table1[[#This Row],[Loan_Amount]]&gt;40000, "BIG")</f>
        <v>SMALL</v>
      </c>
      <c r="H3" s="10">
        <v>12</v>
      </c>
      <c r="I3" s="10">
        <v>333</v>
      </c>
      <c r="J3" t="str" cm="1">
        <f t="array" ref="J3">_xlfn.IFS(Table1[[#This Row],[Credit_Score]]&lt;=600, "BAD", Table1[[#This Row],[Credit_Score]]&lt;=750, "GOOD", Table1[[#This Row],[Credit_Score]]&gt;750, "EXCELLENT")</f>
        <v>BAD</v>
      </c>
      <c r="K3" t="s">
        <v>80</v>
      </c>
      <c r="L3" t="s">
        <v>81</v>
      </c>
      <c r="M3">
        <v>1</v>
      </c>
    </row>
    <row r="4" spans="1:13" x14ac:dyDescent="0.35">
      <c r="A4" t="s">
        <v>82</v>
      </c>
      <c r="B4" s="10">
        <v>35</v>
      </c>
      <c r="C4" t="str" cm="1">
        <f t="array" ref="C4">_xlfn.IFS(Table1[[#This Row],[Age]]&lt;=25, "YOUNG", Table1[[#This Row],[Age]]&lt;=40, "MIDDLE AGE", Table1[[#This Row],[Age]]&lt;=55, "ADULT", Table1[[#This Row],[Age]]&gt;55, "SENIOR")</f>
        <v>MIDDLE AGE</v>
      </c>
      <c r="D4" s="10">
        <v>85680</v>
      </c>
      <c r="E4" t="str" cm="1">
        <f t="array" ref="E4">_xlfn.IFS(Table1[[#This Row],[Income]]&lt;=50000, "LOW EARNER", Table1[[#This Row],[Income]]&lt;=100000, "AVERAGE EARNER", Table1[[#This Row],[Income]]&gt;100000, "HIGH EARNER")</f>
        <v>AVERAGE EARNER</v>
      </c>
      <c r="F4" s="10">
        <v>9014</v>
      </c>
      <c r="G4" s="3" t="str" cm="1">
        <f t="array" ref="G4">_xlfn.IFS(Table1[[#This Row],[Loan_Amount]]&lt;=20000, "SMALL", Table1[[#This Row],[Loan_Amount]]&lt;=40000, "MEDIUM", Table1[[#This Row],[Loan_Amount]]&gt;40000, "BIG")</f>
        <v>SMALL</v>
      </c>
      <c r="H4" s="10">
        <v>36</v>
      </c>
      <c r="I4" s="10">
        <v>647</v>
      </c>
      <c r="J4" t="str" cm="1">
        <f t="array" ref="J4">_xlfn.IFS(Table1[[#This Row],[Credit_Score]]&lt;=600, "BAD", Table1[[#This Row],[Credit_Score]]&lt;=750, "GOOD", Table1[[#This Row],[Credit_Score]]&gt;750, "EXCELLENT")</f>
        <v>GOOD</v>
      </c>
      <c r="K4" t="s">
        <v>77</v>
      </c>
      <c r="L4" t="s">
        <v>83</v>
      </c>
      <c r="M4">
        <v>0</v>
      </c>
    </row>
    <row r="5" spans="1:13" x14ac:dyDescent="0.35">
      <c r="A5" t="s">
        <v>84</v>
      </c>
      <c r="B5" s="10">
        <v>63</v>
      </c>
      <c r="C5" t="str" cm="1">
        <f t="array" ref="C5">_xlfn.IFS(Table1[[#This Row],[Age]]&lt;=25, "YOUNG", Table1[[#This Row],[Age]]&lt;=40, "MIDDLE AGE", Table1[[#This Row],[Age]]&lt;=55, "ADULT", Table1[[#This Row],[Age]]&gt;55, "SENIOR")</f>
        <v>SENIOR</v>
      </c>
      <c r="D5" s="10">
        <v>76717</v>
      </c>
      <c r="E5" t="str" cm="1">
        <f t="array" ref="E5">_xlfn.IFS(Table1[[#This Row],[Income]]&lt;=50000, "LOW EARNER", Table1[[#This Row],[Income]]&lt;=100000, "AVERAGE EARNER", Table1[[#This Row],[Income]]&gt;100000, "HIGH EARNER")</f>
        <v>AVERAGE EARNER</v>
      </c>
      <c r="F5" s="10">
        <v>16093</v>
      </c>
      <c r="G5" s="3" t="str" cm="1">
        <f t="array" ref="G5">_xlfn.IFS(Table1[[#This Row],[Loan_Amount]]&lt;=20000, "SMALL", Table1[[#This Row],[Loan_Amount]]&lt;=40000, "MEDIUM", Table1[[#This Row],[Loan_Amount]]&gt;40000, "BIG")</f>
        <v>SMALL</v>
      </c>
      <c r="H5" s="10">
        <v>12</v>
      </c>
      <c r="I5" s="10">
        <v>394</v>
      </c>
      <c r="J5" t="str" cm="1">
        <f t="array" ref="J5">_xlfn.IFS(Table1[[#This Row],[Credit_Score]]&lt;=600, "BAD", Table1[[#This Row],[Credit_Score]]&lt;=750, "GOOD", Table1[[#This Row],[Credit_Score]]&gt;750, "EXCELLENT")</f>
        <v>BAD</v>
      </c>
      <c r="K5" t="s">
        <v>77</v>
      </c>
      <c r="L5" t="s">
        <v>81</v>
      </c>
      <c r="M5">
        <v>0</v>
      </c>
    </row>
    <row r="6" spans="1:13" x14ac:dyDescent="0.35">
      <c r="A6" t="s">
        <v>85</v>
      </c>
      <c r="B6" s="10">
        <v>28</v>
      </c>
      <c r="C6" t="str" cm="1">
        <f t="array" ref="C6">_xlfn.IFS(Table1[[#This Row],[Age]]&lt;=25, "YOUNG", Table1[[#This Row],[Age]]&lt;=40, "MIDDLE AGE", Table1[[#This Row],[Age]]&lt;=55, "ADULT", Table1[[#This Row],[Age]]&gt;55, "SENIOR")</f>
        <v>MIDDLE AGE</v>
      </c>
      <c r="D6" s="10">
        <v>149937</v>
      </c>
      <c r="E6" t="str" cm="1">
        <f t="array" ref="E6">_xlfn.IFS(Table1[[#This Row],[Income]]&lt;=50000, "LOW EARNER", Table1[[#This Row],[Income]]&lt;=100000, "AVERAGE EARNER", Table1[[#This Row],[Income]]&gt;100000, "HIGH EARNER")</f>
        <v>HIGH EARNER</v>
      </c>
      <c r="F6" s="10">
        <v>23070</v>
      </c>
      <c r="G6" s="3" t="str" cm="1">
        <f t="array" ref="G6">_xlfn.IFS(Table1[[#This Row],[Loan_Amount]]&lt;=20000, "SMALL", Table1[[#This Row],[Loan_Amount]]&lt;=40000, "MEDIUM", Table1[[#This Row],[Loan_Amount]]&gt;40000, "BIG")</f>
        <v>MEDIUM</v>
      </c>
      <c r="H6" s="10">
        <v>12</v>
      </c>
      <c r="I6" s="10">
        <v>371</v>
      </c>
      <c r="J6" t="str" cm="1">
        <f t="array" ref="J6">_xlfn.IFS(Table1[[#This Row],[Credit_Score]]&lt;=600, "BAD", Table1[[#This Row],[Credit_Score]]&lt;=750, "GOOD", Table1[[#This Row],[Credit_Score]]&gt;750, "EXCELLENT")</f>
        <v>BAD</v>
      </c>
      <c r="K6" t="s">
        <v>86</v>
      </c>
      <c r="L6" t="s">
        <v>81</v>
      </c>
      <c r="M6">
        <v>0</v>
      </c>
    </row>
    <row r="7" spans="1:13" x14ac:dyDescent="0.35">
      <c r="A7" t="s">
        <v>87</v>
      </c>
      <c r="B7" s="10">
        <v>41</v>
      </c>
      <c r="C7" t="str" cm="1">
        <f t="array" ref="C7">_xlfn.IFS(Table1[[#This Row],[Age]]&lt;=25, "YOUNG", Table1[[#This Row],[Age]]&lt;=40, "MIDDLE AGE", Table1[[#This Row],[Age]]&lt;=55, "ADULT", Table1[[#This Row],[Age]]&gt;55, "SENIOR")</f>
        <v>ADULT</v>
      </c>
      <c r="D7" s="10">
        <v>117092</v>
      </c>
      <c r="E7" t="str" cm="1">
        <f t="array" ref="E7">_xlfn.IFS(Table1[[#This Row],[Income]]&lt;=50000, "LOW EARNER", Table1[[#This Row],[Income]]&lt;=100000, "AVERAGE EARNER", Table1[[#This Row],[Income]]&gt;100000, "HIGH EARNER")</f>
        <v>HIGH EARNER</v>
      </c>
      <c r="F7" s="10">
        <v>40777</v>
      </c>
      <c r="G7" s="3" t="str" cm="1">
        <f t="array" ref="G7">_xlfn.IFS(Table1[[#This Row],[Loan_Amount]]&lt;=20000, "SMALL", Table1[[#This Row],[Loan_Amount]]&lt;=40000, "MEDIUM", Table1[[#This Row],[Loan_Amount]]&gt;40000, "BIG")</f>
        <v>BIG</v>
      </c>
      <c r="H7" s="10">
        <v>12</v>
      </c>
      <c r="I7" s="10">
        <v>453</v>
      </c>
      <c r="J7" t="str" cm="1">
        <f t="array" ref="J7">_xlfn.IFS(Table1[[#This Row],[Credit_Score]]&lt;=600, "BAD", Table1[[#This Row],[Credit_Score]]&lt;=750, "GOOD", Table1[[#This Row],[Credit_Score]]&gt;750, "EXCELLENT")</f>
        <v>BAD</v>
      </c>
      <c r="K7" t="s">
        <v>77</v>
      </c>
      <c r="L7" t="s">
        <v>83</v>
      </c>
      <c r="M7">
        <v>0</v>
      </c>
    </row>
    <row r="8" spans="1:13" x14ac:dyDescent="0.35">
      <c r="A8" t="s">
        <v>88</v>
      </c>
      <c r="B8" s="10">
        <v>59</v>
      </c>
      <c r="C8" t="str" cm="1">
        <f t="array" ref="C8">_xlfn.IFS(Table1[[#This Row],[Age]]&lt;=25, "YOUNG", Table1[[#This Row],[Age]]&lt;=40, "MIDDLE AGE", Table1[[#This Row],[Age]]&lt;=55, "ADULT", Table1[[#This Row],[Age]]&gt;55, "SENIOR")</f>
        <v>SENIOR</v>
      </c>
      <c r="D8" s="10">
        <v>80859</v>
      </c>
      <c r="E8" t="str" cm="1">
        <f t="array" ref="E8">_xlfn.IFS(Table1[[#This Row],[Income]]&lt;=50000, "LOW EARNER", Table1[[#This Row],[Income]]&lt;=100000, "AVERAGE EARNER", Table1[[#This Row],[Income]]&gt;100000, "HIGH EARNER")</f>
        <v>AVERAGE EARNER</v>
      </c>
      <c r="F8" s="10">
        <v>21538</v>
      </c>
      <c r="G8" s="3" t="str" cm="1">
        <f t="array" ref="G8">_xlfn.IFS(Table1[[#This Row],[Loan_Amount]]&lt;=20000, "SMALL", Table1[[#This Row],[Loan_Amount]]&lt;=40000, "MEDIUM", Table1[[#This Row],[Loan_Amount]]&gt;40000, "BIG")</f>
        <v>MEDIUM</v>
      </c>
      <c r="H8" s="10">
        <v>48</v>
      </c>
      <c r="I8" s="10">
        <v>549</v>
      </c>
      <c r="J8" t="str" cm="1">
        <f t="array" ref="J8">_xlfn.IFS(Table1[[#This Row],[Credit_Score]]&lt;=600, "BAD", Table1[[#This Row],[Credit_Score]]&lt;=750, "GOOD", Table1[[#This Row],[Credit_Score]]&gt;750, "EXCELLENT")</f>
        <v>BAD</v>
      </c>
      <c r="K8" t="s">
        <v>89</v>
      </c>
      <c r="L8" t="s">
        <v>81</v>
      </c>
      <c r="M8">
        <v>0</v>
      </c>
    </row>
    <row r="9" spans="1:13" x14ac:dyDescent="0.35">
      <c r="A9" t="s">
        <v>90</v>
      </c>
      <c r="B9" s="10">
        <v>39</v>
      </c>
      <c r="C9" t="str" cm="1">
        <f t="array" ref="C9">_xlfn.IFS(Table1[[#This Row],[Age]]&lt;=25, "YOUNG", Table1[[#This Row],[Age]]&lt;=40, "MIDDLE AGE", Table1[[#This Row],[Age]]&lt;=55, "ADULT", Table1[[#This Row],[Age]]&gt;55, "SENIOR")</f>
        <v>MIDDLE AGE</v>
      </c>
      <c r="D9" s="10">
        <v>134095</v>
      </c>
      <c r="E9" t="str" cm="1">
        <f t="array" ref="E9">_xlfn.IFS(Table1[[#This Row],[Income]]&lt;=50000, "LOW EARNER", Table1[[#This Row],[Income]]&lt;=100000, "AVERAGE EARNER", Table1[[#This Row],[Income]]&gt;100000, "HIGH EARNER")</f>
        <v>HIGH EARNER</v>
      </c>
      <c r="F9" s="10">
        <v>15729</v>
      </c>
      <c r="G9" s="3" t="str" cm="1">
        <f t="array" ref="G9">_xlfn.IFS(Table1[[#This Row],[Loan_Amount]]&lt;=20000, "SMALL", Table1[[#This Row],[Loan_Amount]]&lt;=40000, "MEDIUM", Table1[[#This Row],[Loan_Amount]]&gt;40000, "BIG")</f>
        <v>SMALL</v>
      </c>
      <c r="H9" s="10">
        <v>12</v>
      </c>
      <c r="I9" s="10">
        <v>737</v>
      </c>
      <c r="J9" t="str" cm="1">
        <f t="array" ref="J9">_xlfn.IFS(Table1[[#This Row],[Credit_Score]]&lt;=600, "BAD", Table1[[#This Row],[Credit_Score]]&lt;=750, "GOOD", Table1[[#This Row],[Credit_Score]]&gt;750, "EXCELLENT")</f>
        <v>GOOD</v>
      </c>
      <c r="K9" t="s">
        <v>86</v>
      </c>
      <c r="L9" t="s">
        <v>83</v>
      </c>
      <c r="M9">
        <v>0</v>
      </c>
    </row>
    <row r="10" spans="1:13" x14ac:dyDescent="0.35">
      <c r="A10" t="s">
        <v>91</v>
      </c>
      <c r="B10" s="10">
        <v>43</v>
      </c>
      <c r="C10" t="str" cm="1">
        <f t="array" ref="C10">_xlfn.IFS(Table1[[#This Row],[Age]]&lt;=25, "YOUNG", Table1[[#This Row],[Age]]&lt;=40, "MIDDLE AGE", Table1[[#This Row],[Age]]&lt;=55, "ADULT", Table1[[#This Row],[Age]]&gt;55, "SENIOR")</f>
        <v>ADULT</v>
      </c>
      <c r="D10" s="10">
        <v>56309</v>
      </c>
      <c r="E10" t="str" cm="1">
        <f t="array" ref="E10">_xlfn.IFS(Table1[[#This Row],[Income]]&lt;=50000, "LOW EARNER", Table1[[#This Row],[Income]]&lt;=100000, "AVERAGE EARNER", Table1[[#This Row],[Income]]&gt;100000, "HIGH EARNER")</f>
        <v>AVERAGE EARNER</v>
      </c>
      <c r="F10" s="10">
        <v>39177</v>
      </c>
      <c r="G10" s="3" t="str" cm="1">
        <f t="array" ref="G10">_xlfn.IFS(Table1[[#This Row],[Loan_Amount]]&lt;=20000, "SMALL", Table1[[#This Row],[Loan_Amount]]&lt;=40000, "MEDIUM", Table1[[#This Row],[Loan_Amount]]&gt;40000, "BIG")</f>
        <v>MEDIUM</v>
      </c>
      <c r="H10" s="10">
        <v>60</v>
      </c>
      <c r="I10" s="10">
        <v>417</v>
      </c>
      <c r="J10" t="str" cm="1">
        <f t="array" ref="J10">_xlfn.IFS(Table1[[#This Row],[Credit_Score]]&lt;=600, "BAD", Table1[[#This Row],[Credit_Score]]&lt;=750, "GOOD", Table1[[#This Row],[Credit_Score]]&gt;750, "EXCELLENT")</f>
        <v>BAD</v>
      </c>
      <c r="K10" t="s">
        <v>86</v>
      </c>
      <c r="L10" t="s">
        <v>81</v>
      </c>
      <c r="M10">
        <v>0</v>
      </c>
    </row>
    <row r="11" spans="1:13" x14ac:dyDescent="0.35">
      <c r="A11" t="s">
        <v>92</v>
      </c>
      <c r="B11" s="10">
        <v>31</v>
      </c>
      <c r="C11" t="str" cm="1">
        <f t="array" ref="C11">_xlfn.IFS(Table1[[#This Row],[Age]]&lt;=25, "YOUNG", Table1[[#This Row],[Age]]&lt;=40, "MIDDLE AGE", Table1[[#This Row],[Age]]&lt;=55, "ADULT", Table1[[#This Row],[Age]]&gt;55, "SENIOR")</f>
        <v>MIDDLE AGE</v>
      </c>
      <c r="D11" s="10">
        <v>117455</v>
      </c>
      <c r="E11" t="str" cm="1">
        <f t="array" ref="E11">_xlfn.IFS(Table1[[#This Row],[Income]]&lt;=50000, "LOW EARNER", Table1[[#This Row],[Income]]&lt;=100000, "AVERAGE EARNER", Table1[[#This Row],[Income]]&gt;100000, "HIGH EARNER")</f>
        <v>HIGH EARNER</v>
      </c>
      <c r="F11" s="10">
        <v>5784</v>
      </c>
      <c r="G11" s="3" t="str" cm="1">
        <f t="array" ref="G11">_xlfn.IFS(Table1[[#This Row],[Loan_Amount]]&lt;=20000, "SMALL", Table1[[#This Row],[Loan_Amount]]&lt;=40000, "MEDIUM", Table1[[#This Row],[Loan_Amount]]&gt;40000, "BIG")</f>
        <v>SMALL</v>
      </c>
      <c r="H11" s="10">
        <v>36</v>
      </c>
      <c r="I11" s="10">
        <v>605</v>
      </c>
      <c r="J11" t="str" cm="1">
        <f t="array" ref="J11">_xlfn.IFS(Table1[[#This Row],[Credit_Score]]&lt;=600, "BAD", Table1[[#This Row],[Credit_Score]]&lt;=750, "GOOD", Table1[[#This Row],[Credit_Score]]&gt;750, "EXCELLENT")</f>
        <v>GOOD</v>
      </c>
      <c r="K11" t="s">
        <v>80</v>
      </c>
      <c r="L11" t="s">
        <v>83</v>
      </c>
      <c r="M11">
        <v>0</v>
      </c>
    </row>
    <row r="12" spans="1:13" x14ac:dyDescent="0.35">
      <c r="A12" t="s">
        <v>93</v>
      </c>
      <c r="B12" s="10">
        <v>31</v>
      </c>
      <c r="C12" t="str" cm="1">
        <f t="array" ref="C12">_xlfn.IFS(Table1[[#This Row],[Age]]&lt;=25, "YOUNG", Table1[[#This Row],[Age]]&lt;=40, "MIDDLE AGE", Table1[[#This Row],[Age]]&lt;=55, "ADULT", Table1[[#This Row],[Age]]&gt;55, "SENIOR")</f>
        <v>MIDDLE AGE</v>
      </c>
      <c r="D12" s="10">
        <v>93734</v>
      </c>
      <c r="E12" t="str" cm="1">
        <f t="array" ref="E12">_xlfn.IFS(Table1[[#This Row],[Income]]&lt;=50000, "LOW EARNER", Table1[[#This Row],[Income]]&lt;=100000, "AVERAGE EARNER", Table1[[#This Row],[Income]]&gt;100000, "HIGH EARNER")</f>
        <v>AVERAGE EARNER</v>
      </c>
      <c r="F12" s="10">
        <v>32751</v>
      </c>
      <c r="G12" s="3" t="str" cm="1">
        <f t="array" ref="G12">_xlfn.IFS(Table1[[#This Row],[Loan_Amount]]&lt;=20000, "SMALL", Table1[[#This Row],[Loan_Amount]]&lt;=40000, "MEDIUM", Table1[[#This Row],[Loan_Amount]]&gt;40000, "BIG")</f>
        <v>MEDIUM</v>
      </c>
      <c r="H12" s="10">
        <v>36</v>
      </c>
      <c r="I12" s="10">
        <v>567</v>
      </c>
      <c r="J12" t="str" cm="1">
        <f t="array" ref="J12">_xlfn.IFS(Table1[[#This Row],[Credit_Score]]&lt;=600, "BAD", Table1[[#This Row],[Credit_Score]]&lt;=750, "GOOD", Table1[[#This Row],[Credit_Score]]&gt;750, "EXCELLENT")</f>
        <v>BAD</v>
      </c>
      <c r="K12" t="s">
        <v>77</v>
      </c>
      <c r="L12" t="s">
        <v>78</v>
      </c>
      <c r="M12">
        <v>0</v>
      </c>
    </row>
    <row r="13" spans="1:13" x14ac:dyDescent="0.35">
      <c r="A13" t="s">
        <v>94</v>
      </c>
      <c r="B13" s="10">
        <v>44</v>
      </c>
      <c r="C13" t="str" cm="1">
        <f t="array" ref="C13">_xlfn.IFS(Table1[[#This Row],[Age]]&lt;=25, "YOUNG", Table1[[#This Row],[Age]]&lt;=40, "MIDDLE AGE", Table1[[#This Row],[Age]]&lt;=55, "ADULT", Table1[[#This Row],[Age]]&gt;55, "SENIOR")</f>
        <v>ADULT</v>
      </c>
      <c r="D13" s="10">
        <v>100467</v>
      </c>
      <c r="E13" t="str" cm="1">
        <f t="array" ref="E13">_xlfn.IFS(Table1[[#This Row],[Income]]&lt;=50000, "LOW EARNER", Table1[[#This Row],[Income]]&lt;=100000, "AVERAGE EARNER", Table1[[#This Row],[Income]]&gt;100000, "HIGH EARNER")</f>
        <v>HIGH EARNER</v>
      </c>
      <c r="F13" s="10">
        <v>45864</v>
      </c>
      <c r="G13" s="3" t="str" cm="1">
        <f t="array" ref="G13">_xlfn.IFS(Table1[[#This Row],[Loan_Amount]]&lt;=20000, "SMALL", Table1[[#This Row],[Loan_Amount]]&lt;=40000, "MEDIUM", Table1[[#This Row],[Loan_Amount]]&gt;40000, "BIG")</f>
        <v>BIG</v>
      </c>
      <c r="H13" s="10">
        <v>12</v>
      </c>
      <c r="I13" s="10">
        <v>353</v>
      </c>
      <c r="J13" t="str" cm="1">
        <f t="array" ref="J13">_xlfn.IFS(Table1[[#This Row],[Credit_Score]]&lt;=600, "BAD", Table1[[#This Row],[Credit_Score]]&lt;=750, "GOOD", Table1[[#This Row],[Credit_Score]]&gt;750, "EXCELLENT")</f>
        <v>BAD</v>
      </c>
      <c r="K13" t="s">
        <v>80</v>
      </c>
      <c r="L13" t="s">
        <v>83</v>
      </c>
      <c r="M13">
        <v>0</v>
      </c>
    </row>
    <row r="14" spans="1:13" x14ac:dyDescent="0.35">
      <c r="A14" t="s">
        <v>95</v>
      </c>
      <c r="B14" s="10">
        <v>56</v>
      </c>
      <c r="C14" t="str" cm="1">
        <f t="array" ref="C14">_xlfn.IFS(Table1[[#This Row],[Age]]&lt;=25, "YOUNG", Table1[[#This Row],[Age]]&lt;=40, "MIDDLE AGE", Table1[[#This Row],[Age]]&lt;=55, "ADULT", Table1[[#This Row],[Age]]&gt;55, "SENIOR")</f>
        <v>SENIOR</v>
      </c>
      <c r="D14" s="10">
        <v>82662</v>
      </c>
      <c r="E14" t="str" cm="1">
        <f t="array" ref="E14">_xlfn.IFS(Table1[[#This Row],[Income]]&lt;=50000, "LOW EARNER", Table1[[#This Row],[Income]]&lt;=100000, "AVERAGE EARNER", Table1[[#This Row],[Income]]&gt;100000, "HIGH EARNER")</f>
        <v>AVERAGE EARNER</v>
      </c>
      <c r="F14" s="10">
        <v>45328</v>
      </c>
      <c r="G14" s="3" t="str" cm="1">
        <f t="array" ref="G14">_xlfn.IFS(Table1[[#This Row],[Loan_Amount]]&lt;=20000, "SMALL", Table1[[#This Row],[Loan_Amount]]&lt;=40000, "MEDIUM", Table1[[#This Row],[Loan_Amount]]&gt;40000, "BIG")</f>
        <v>BIG</v>
      </c>
      <c r="H14" s="10">
        <v>48</v>
      </c>
      <c r="I14" s="10">
        <v>535</v>
      </c>
      <c r="J14" t="str" cm="1">
        <f t="array" ref="J14">_xlfn.IFS(Table1[[#This Row],[Credit_Score]]&lt;=600, "BAD", Table1[[#This Row],[Credit_Score]]&lt;=750, "GOOD", Table1[[#This Row],[Credit_Score]]&gt;750, "EXCELLENT")</f>
        <v>BAD</v>
      </c>
      <c r="K14" t="s">
        <v>89</v>
      </c>
      <c r="L14" t="s">
        <v>83</v>
      </c>
      <c r="M14">
        <v>0</v>
      </c>
    </row>
    <row r="15" spans="1:13" x14ac:dyDescent="0.35">
      <c r="A15" t="s">
        <v>96</v>
      </c>
      <c r="B15" s="10">
        <v>60</v>
      </c>
      <c r="C15" t="str" cm="1">
        <f t="array" ref="C15">_xlfn.IFS(Table1[[#This Row],[Age]]&lt;=25, "YOUNG", Table1[[#This Row],[Age]]&lt;=40, "MIDDLE AGE", Table1[[#This Row],[Age]]&lt;=55, "ADULT", Table1[[#This Row],[Age]]&gt;55, "SENIOR")</f>
        <v>SENIOR</v>
      </c>
      <c r="D15" s="10">
        <v>128506</v>
      </c>
      <c r="E15" t="str" cm="1">
        <f t="array" ref="E15">_xlfn.IFS(Table1[[#This Row],[Income]]&lt;=50000, "LOW EARNER", Table1[[#This Row],[Income]]&lt;=100000, "AVERAGE EARNER", Table1[[#This Row],[Income]]&gt;100000, "HIGH EARNER")</f>
        <v>HIGH EARNER</v>
      </c>
      <c r="F15" s="10">
        <v>17533</v>
      </c>
      <c r="G15" s="3" t="str" cm="1">
        <f t="array" ref="G15">_xlfn.IFS(Table1[[#This Row],[Loan_Amount]]&lt;=20000, "SMALL", Table1[[#This Row],[Loan_Amount]]&lt;=40000, "MEDIUM", Table1[[#This Row],[Loan_Amount]]&gt;40000, "BIG")</f>
        <v>SMALL</v>
      </c>
      <c r="H15" s="10">
        <v>48</v>
      </c>
      <c r="I15" s="10">
        <v>688</v>
      </c>
      <c r="J15" t="str" cm="1">
        <f t="array" ref="J15">_xlfn.IFS(Table1[[#This Row],[Credit_Score]]&lt;=600, "BAD", Table1[[#This Row],[Credit_Score]]&lt;=750, "GOOD", Table1[[#This Row],[Credit_Score]]&gt;750, "EXCELLENT")</f>
        <v>GOOD</v>
      </c>
      <c r="K15" t="s">
        <v>86</v>
      </c>
      <c r="L15" t="s">
        <v>83</v>
      </c>
      <c r="M15">
        <v>0</v>
      </c>
    </row>
    <row r="16" spans="1:13" x14ac:dyDescent="0.35">
      <c r="A16" t="s">
        <v>97</v>
      </c>
      <c r="B16" s="10">
        <v>44</v>
      </c>
      <c r="C16" t="str" cm="1">
        <f t="array" ref="C16">_xlfn.IFS(Table1[[#This Row],[Age]]&lt;=25, "YOUNG", Table1[[#This Row],[Age]]&lt;=40, "MIDDLE AGE", Table1[[#This Row],[Age]]&lt;=55, "ADULT", Table1[[#This Row],[Age]]&gt;55, "SENIOR")</f>
        <v>ADULT</v>
      </c>
      <c r="D16" s="10">
        <v>139751</v>
      </c>
      <c r="E16" t="str" cm="1">
        <f t="array" ref="E16">_xlfn.IFS(Table1[[#This Row],[Income]]&lt;=50000, "LOW EARNER", Table1[[#This Row],[Income]]&lt;=100000, "AVERAGE EARNER", Table1[[#This Row],[Income]]&gt;100000, "HIGH EARNER")</f>
        <v>HIGH EARNER</v>
      </c>
      <c r="F16" s="10">
        <v>45111</v>
      </c>
      <c r="G16" s="3" t="str" cm="1">
        <f t="array" ref="G16">_xlfn.IFS(Table1[[#This Row],[Loan_Amount]]&lt;=20000, "SMALL", Table1[[#This Row],[Loan_Amount]]&lt;=40000, "MEDIUM", Table1[[#This Row],[Loan_Amount]]&gt;40000, "BIG")</f>
        <v>BIG</v>
      </c>
      <c r="H16" s="10">
        <v>60</v>
      </c>
      <c r="I16" s="10">
        <v>700</v>
      </c>
      <c r="J16" t="str" cm="1">
        <f t="array" ref="J16">_xlfn.IFS(Table1[[#This Row],[Credit_Score]]&lt;=600, "BAD", Table1[[#This Row],[Credit_Score]]&lt;=750, "GOOD", Table1[[#This Row],[Credit_Score]]&gt;750, "EXCELLENT")</f>
        <v>GOOD</v>
      </c>
      <c r="K16" t="s">
        <v>86</v>
      </c>
      <c r="L16" t="s">
        <v>83</v>
      </c>
      <c r="M16">
        <v>0</v>
      </c>
    </row>
    <row r="17" spans="1:13" x14ac:dyDescent="0.35">
      <c r="A17" t="s">
        <v>98</v>
      </c>
      <c r="B17" s="10">
        <v>23</v>
      </c>
      <c r="C17" t="str" cm="1">
        <f t="array" ref="C17">_xlfn.IFS(Table1[[#This Row],[Age]]&lt;=25, "YOUNG", Table1[[#This Row],[Age]]&lt;=40, "MIDDLE AGE", Table1[[#This Row],[Age]]&lt;=55, "ADULT", Table1[[#This Row],[Age]]&gt;55, "SENIOR")</f>
        <v>YOUNG</v>
      </c>
      <c r="D17" s="10">
        <v>148906</v>
      </c>
      <c r="E17" t="str" cm="1">
        <f t="array" ref="E17">_xlfn.IFS(Table1[[#This Row],[Income]]&lt;=50000, "LOW EARNER", Table1[[#This Row],[Income]]&lt;=100000, "AVERAGE EARNER", Table1[[#This Row],[Income]]&gt;100000, "HIGH EARNER")</f>
        <v>HIGH EARNER</v>
      </c>
      <c r="F17" s="10">
        <v>44974</v>
      </c>
      <c r="G17" s="3" t="str" cm="1">
        <f t="array" ref="G17">_xlfn.IFS(Table1[[#This Row],[Loan_Amount]]&lt;=20000, "SMALL", Table1[[#This Row],[Loan_Amount]]&lt;=40000, "MEDIUM", Table1[[#This Row],[Loan_Amount]]&gt;40000, "BIG")</f>
        <v>BIG</v>
      </c>
      <c r="H17" s="10">
        <v>12</v>
      </c>
      <c r="I17" s="10">
        <v>602</v>
      </c>
      <c r="J17" t="str" cm="1">
        <f t="array" ref="J17">_xlfn.IFS(Table1[[#This Row],[Credit_Score]]&lt;=600, "BAD", Table1[[#This Row],[Credit_Score]]&lt;=750, "GOOD", Table1[[#This Row],[Credit_Score]]&gt;750, "EXCELLENT")</f>
        <v>GOOD</v>
      </c>
      <c r="K17" t="s">
        <v>86</v>
      </c>
      <c r="L17" t="s">
        <v>81</v>
      </c>
      <c r="M17">
        <v>0</v>
      </c>
    </row>
    <row r="18" spans="1:13" x14ac:dyDescent="0.35">
      <c r="A18" t="s">
        <v>99</v>
      </c>
      <c r="B18" s="10">
        <v>42</v>
      </c>
      <c r="C18" t="str" cm="1">
        <f t="array" ref="C18">_xlfn.IFS(Table1[[#This Row],[Age]]&lt;=25, "YOUNG", Table1[[#This Row],[Age]]&lt;=40, "MIDDLE AGE", Table1[[#This Row],[Age]]&lt;=55, "ADULT", Table1[[#This Row],[Age]]&gt;55, "SENIOR")</f>
        <v>ADULT</v>
      </c>
      <c r="D18" s="10">
        <v>42688</v>
      </c>
      <c r="E18" t="str" cm="1">
        <f t="array" ref="E18">_xlfn.IFS(Table1[[#This Row],[Income]]&lt;=50000, "LOW EARNER", Table1[[#This Row],[Income]]&lt;=100000, "AVERAGE EARNER", Table1[[#This Row],[Income]]&gt;100000, "HIGH EARNER")</f>
        <v>LOW EARNER</v>
      </c>
      <c r="F18" s="10">
        <v>10801</v>
      </c>
      <c r="G18" s="3" t="str" cm="1">
        <f t="array" ref="G18">_xlfn.IFS(Table1[[#This Row],[Loan_Amount]]&lt;=20000, "SMALL", Table1[[#This Row],[Loan_Amount]]&lt;=40000, "MEDIUM", Table1[[#This Row],[Loan_Amount]]&gt;40000, "BIG")</f>
        <v>SMALL</v>
      </c>
      <c r="H18" s="10">
        <v>36</v>
      </c>
      <c r="I18" s="10">
        <v>506</v>
      </c>
      <c r="J18" t="str" cm="1">
        <f t="array" ref="J18">_xlfn.IFS(Table1[[#This Row],[Credit_Score]]&lt;=600, "BAD", Table1[[#This Row],[Credit_Score]]&lt;=750, "GOOD", Table1[[#This Row],[Credit_Score]]&gt;750, "EXCELLENT")</f>
        <v>BAD</v>
      </c>
      <c r="K18" t="s">
        <v>89</v>
      </c>
      <c r="L18" t="s">
        <v>78</v>
      </c>
      <c r="M18">
        <v>0</v>
      </c>
    </row>
    <row r="19" spans="1:13" x14ac:dyDescent="0.35">
      <c r="A19" t="s">
        <v>100</v>
      </c>
      <c r="B19" s="10">
        <v>22</v>
      </c>
      <c r="C19" t="str" cm="1">
        <f t="array" ref="C19">_xlfn.IFS(Table1[[#This Row],[Age]]&lt;=25, "YOUNG", Table1[[#This Row],[Age]]&lt;=40, "MIDDLE AGE", Table1[[#This Row],[Age]]&lt;=55, "ADULT", Table1[[#This Row],[Age]]&gt;55, "SENIOR")</f>
        <v>YOUNG</v>
      </c>
      <c r="D19" s="10">
        <v>55342</v>
      </c>
      <c r="E19" t="str" cm="1">
        <f t="array" ref="E19">_xlfn.IFS(Table1[[#This Row],[Income]]&lt;=50000, "LOW EARNER", Table1[[#This Row],[Income]]&lt;=100000, "AVERAGE EARNER", Table1[[#This Row],[Income]]&gt;100000, "HIGH EARNER")</f>
        <v>AVERAGE EARNER</v>
      </c>
      <c r="F19" s="10">
        <v>24190</v>
      </c>
      <c r="G19" s="3" t="str" cm="1">
        <f t="array" ref="G19">_xlfn.IFS(Table1[[#This Row],[Loan_Amount]]&lt;=20000, "SMALL", Table1[[#This Row],[Loan_Amount]]&lt;=40000, "MEDIUM", Table1[[#This Row],[Loan_Amount]]&gt;40000, "BIG")</f>
        <v>MEDIUM</v>
      </c>
      <c r="H19" s="10">
        <v>48</v>
      </c>
      <c r="I19" s="10">
        <v>528</v>
      </c>
      <c r="J19" t="str" cm="1">
        <f t="array" ref="J19">_xlfn.IFS(Table1[[#This Row],[Credit_Score]]&lt;=600, "BAD", Table1[[#This Row],[Credit_Score]]&lt;=750, "GOOD", Table1[[#This Row],[Credit_Score]]&gt;750, "EXCELLENT")</f>
        <v>BAD</v>
      </c>
      <c r="K19" t="s">
        <v>89</v>
      </c>
      <c r="L19" t="s">
        <v>83</v>
      </c>
      <c r="M19">
        <v>0</v>
      </c>
    </row>
    <row r="20" spans="1:13" x14ac:dyDescent="0.35">
      <c r="A20" t="s">
        <v>101</v>
      </c>
      <c r="B20" s="10">
        <v>44</v>
      </c>
      <c r="C20" t="str" cm="1">
        <f t="array" ref="C20">_xlfn.IFS(Table1[[#This Row],[Age]]&lt;=25, "YOUNG", Table1[[#This Row],[Age]]&lt;=40, "MIDDLE AGE", Table1[[#This Row],[Age]]&lt;=55, "ADULT", Table1[[#This Row],[Age]]&gt;55, "SENIOR")</f>
        <v>ADULT</v>
      </c>
      <c r="D20" s="10">
        <v>67157</v>
      </c>
      <c r="E20" t="str" cm="1">
        <f t="array" ref="E20">_xlfn.IFS(Table1[[#This Row],[Income]]&lt;=50000, "LOW EARNER", Table1[[#This Row],[Income]]&lt;=100000, "AVERAGE EARNER", Table1[[#This Row],[Income]]&gt;100000, "HIGH EARNER")</f>
        <v>AVERAGE EARNER</v>
      </c>
      <c r="F20" s="10">
        <v>43754</v>
      </c>
      <c r="G20" s="3" t="str" cm="1">
        <f t="array" ref="G20">_xlfn.IFS(Table1[[#This Row],[Loan_Amount]]&lt;=20000, "SMALL", Table1[[#This Row],[Loan_Amount]]&lt;=40000, "MEDIUM", Table1[[#This Row],[Loan_Amount]]&gt;40000, "BIG")</f>
        <v>BIG</v>
      </c>
      <c r="H20" s="10">
        <v>12</v>
      </c>
      <c r="I20" s="10">
        <v>374</v>
      </c>
      <c r="J20" t="str" cm="1">
        <f t="array" ref="J20">_xlfn.IFS(Table1[[#This Row],[Credit_Score]]&lt;=600, "BAD", Table1[[#This Row],[Credit_Score]]&lt;=750, "GOOD", Table1[[#This Row],[Credit_Score]]&gt;750, "EXCELLENT")</f>
        <v>BAD</v>
      </c>
      <c r="K20" t="s">
        <v>80</v>
      </c>
      <c r="L20" t="s">
        <v>81</v>
      </c>
      <c r="M20">
        <v>0</v>
      </c>
    </row>
    <row r="21" spans="1:13" x14ac:dyDescent="0.35">
      <c r="A21" t="s">
        <v>102</v>
      </c>
      <c r="B21" s="10">
        <v>64</v>
      </c>
      <c r="C21" t="str" cm="1">
        <f t="array" ref="C21">_xlfn.IFS(Table1[[#This Row],[Age]]&lt;=25, "YOUNG", Table1[[#This Row],[Age]]&lt;=40, "MIDDLE AGE", Table1[[#This Row],[Age]]&lt;=55, "ADULT", Table1[[#This Row],[Age]]&gt;55, "SENIOR")</f>
        <v>SENIOR</v>
      </c>
      <c r="D21" s="10">
        <v>97863</v>
      </c>
      <c r="E21" t="str" cm="1">
        <f t="array" ref="E21">_xlfn.IFS(Table1[[#This Row],[Income]]&lt;=50000, "LOW EARNER", Table1[[#This Row],[Income]]&lt;=100000, "AVERAGE EARNER", Table1[[#This Row],[Income]]&gt;100000, "HIGH EARNER")</f>
        <v>AVERAGE EARNER</v>
      </c>
      <c r="F21" s="10">
        <v>34592</v>
      </c>
      <c r="G21" s="3" t="str" cm="1">
        <f t="array" ref="G21">_xlfn.IFS(Table1[[#This Row],[Loan_Amount]]&lt;=20000, "SMALL", Table1[[#This Row],[Loan_Amount]]&lt;=40000, "MEDIUM", Table1[[#This Row],[Loan_Amount]]&gt;40000, "BIG")</f>
        <v>MEDIUM</v>
      </c>
      <c r="H21" s="10">
        <v>48</v>
      </c>
      <c r="I21" s="10">
        <v>734</v>
      </c>
      <c r="J21" t="str" cm="1">
        <f t="array" ref="J21">_xlfn.IFS(Table1[[#This Row],[Credit_Score]]&lt;=600, "BAD", Table1[[#This Row],[Credit_Score]]&lt;=750, "GOOD", Table1[[#This Row],[Credit_Score]]&gt;750, "EXCELLENT")</f>
        <v>GOOD</v>
      </c>
      <c r="K21" t="s">
        <v>80</v>
      </c>
      <c r="L21" t="s">
        <v>78</v>
      </c>
      <c r="M21">
        <v>1</v>
      </c>
    </row>
    <row r="22" spans="1:13" x14ac:dyDescent="0.35">
      <c r="A22" t="s">
        <v>103</v>
      </c>
      <c r="B22" s="10">
        <v>50</v>
      </c>
      <c r="C22" t="str" cm="1">
        <f t="array" ref="C22">_xlfn.IFS(Table1[[#This Row],[Age]]&lt;=25, "YOUNG", Table1[[#This Row],[Age]]&lt;=40, "MIDDLE AGE", Table1[[#This Row],[Age]]&lt;=55, "ADULT", Table1[[#This Row],[Age]]&gt;55, "SENIOR")</f>
        <v>ADULT</v>
      </c>
      <c r="D22" s="10">
        <v>136308</v>
      </c>
      <c r="E22" t="str" cm="1">
        <f t="array" ref="E22">_xlfn.IFS(Table1[[#This Row],[Income]]&lt;=50000, "LOW EARNER", Table1[[#This Row],[Income]]&lt;=100000, "AVERAGE EARNER", Table1[[#This Row],[Income]]&gt;100000, "HIGH EARNER")</f>
        <v>HIGH EARNER</v>
      </c>
      <c r="F22" s="10">
        <v>15647</v>
      </c>
      <c r="G22" s="3" t="str" cm="1">
        <f t="array" ref="G22">_xlfn.IFS(Table1[[#This Row],[Loan_Amount]]&lt;=20000, "SMALL", Table1[[#This Row],[Loan_Amount]]&lt;=40000, "MEDIUM", Table1[[#This Row],[Loan_Amount]]&gt;40000, "BIG")</f>
        <v>SMALL</v>
      </c>
      <c r="H22" s="10">
        <v>48</v>
      </c>
      <c r="I22" s="10">
        <v>402</v>
      </c>
      <c r="J22" t="str" cm="1">
        <f t="array" ref="J22">_xlfn.IFS(Table1[[#This Row],[Credit_Score]]&lt;=600, "BAD", Table1[[#This Row],[Credit_Score]]&lt;=750, "GOOD", Table1[[#This Row],[Credit_Score]]&gt;750, "EXCELLENT")</f>
        <v>BAD</v>
      </c>
      <c r="K22" t="s">
        <v>80</v>
      </c>
      <c r="L22" t="s">
        <v>78</v>
      </c>
      <c r="M22">
        <v>0</v>
      </c>
    </row>
    <row r="23" spans="1:13" x14ac:dyDescent="0.35">
      <c r="A23" t="s">
        <v>104</v>
      </c>
      <c r="B23" s="10">
        <v>58</v>
      </c>
      <c r="C23" t="str" cm="1">
        <f t="array" ref="C23">_xlfn.IFS(Table1[[#This Row],[Age]]&lt;=25, "YOUNG", Table1[[#This Row],[Age]]&lt;=40, "MIDDLE AGE", Table1[[#This Row],[Age]]&lt;=55, "ADULT", Table1[[#This Row],[Age]]&gt;55, "SENIOR")</f>
        <v>SENIOR</v>
      </c>
      <c r="D23" s="10">
        <v>82083</v>
      </c>
      <c r="E23" t="str" cm="1">
        <f t="array" ref="E23">_xlfn.IFS(Table1[[#This Row],[Income]]&lt;=50000, "LOW EARNER", Table1[[#This Row],[Income]]&lt;=100000, "AVERAGE EARNER", Table1[[#This Row],[Income]]&gt;100000, "HIGH EARNER")</f>
        <v>AVERAGE EARNER</v>
      </c>
      <c r="F23" s="10">
        <v>13716</v>
      </c>
      <c r="G23" s="3" t="str" cm="1">
        <f t="array" ref="G23">_xlfn.IFS(Table1[[#This Row],[Loan_Amount]]&lt;=20000, "SMALL", Table1[[#This Row],[Loan_Amount]]&lt;=40000, "MEDIUM", Table1[[#This Row],[Loan_Amount]]&gt;40000, "BIG")</f>
        <v>SMALL</v>
      </c>
      <c r="H23" s="10">
        <v>36</v>
      </c>
      <c r="I23" s="10">
        <v>721</v>
      </c>
      <c r="J23" t="str" cm="1">
        <f t="array" ref="J23">_xlfn.IFS(Table1[[#This Row],[Credit_Score]]&lt;=600, "BAD", Table1[[#This Row],[Credit_Score]]&lt;=750, "GOOD", Table1[[#This Row],[Credit_Score]]&gt;750, "EXCELLENT")</f>
        <v>GOOD</v>
      </c>
      <c r="K23" t="s">
        <v>77</v>
      </c>
      <c r="L23" t="s">
        <v>78</v>
      </c>
      <c r="M23">
        <v>0</v>
      </c>
    </row>
    <row r="24" spans="1:13" x14ac:dyDescent="0.35">
      <c r="A24" t="s">
        <v>105</v>
      </c>
      <c r="B24" s="10">
        <v>22</v>
      </c>
      <c r="C24" t="str" cm="1">
        <f t="array" ref="C24">_xlfn.IFS(Table1[[#This Row],[Age]]&lt;=25, "YOUNG", Table1[[#This Row],[Age]]&lt;=40, "MIDDLE AGE", Table1[[#This Row],[Age]]&lt;=55, "ADULT", Table1[[#This Row],[Age]]&gt;55, "SENIOR")</f>
        <v>YOUNG</v>
      </c>
      <c r="D24" s="10">
        <v>136081</v>
      </c>
      <c r="E24" t="str" cm="1">
        <f t="array" ref="E24">_xlfn.IFS(Table1[[#This Row],[Income]]&lt;=50000, "LOW EARNER", Table1[[#This Row],[Income]]&lt;=100000, "AVERAGE EARNER", Table1[[#This Row],[Income]]&gt;100000, "HIGH EARNER")</f>
        <v>HIGH EARNER</v>
      </c>
      <c r="F24" s="10">
        <v>28355</v>
      </c>
      <c r="G24" s="3" t="str" cm="1">
        <f t="array" ref="G24">_xlfn.IFS(Table1[[#This Row],[Loan_Amount]]&lt;=20000, "SMALL", Table1[[#This Row],[Loan_Amount]]&lt;=40000, "MEDIUM", Table1[[#This Row],[Loan_Amount]]&gt;40000, "BIG")</f>
        <v>MEDIUM</v>
      </c>
      <c r="H24" s="10">
        <v>24</v>
      </c>
      <c r="I24" s="10">
        <v>605</v>
      </c>
      <c r="J24" t="str" cm="1">
        <f t="array" ref="J24">_xlfn.IFS(Table1[[#This Row],[Credit_Score]]&lt;=600, "BAD", Table1[[#This Row],[Credit_Score]]&lt;=750, "GOOD", Table1[[#This Row],[Credit_Score]]&gt;750, "EXCELLENT")</f>
        <v>GOOD</v>
      </c>
      <c r="K24" t="s">
        <v>86</v>
      </c>
      <c r="L24" t="s">
        <v>78</v>
      </c>
      <c r="M24">
        <v>0</v>
      </c>
    </row>
    <row r="25" spans="1:13" x14ac:dyDescent="0.35">
      <c r="A25" t="s">
        <v>106</v>
      </c>
      <c r="B25" s="10">
        <v>41</v>
      </c>
      <c r="C25" t="str" cm="1">
        <f t="array" ref="C25">_xlfn.IFS(Table1[[#This Row],[Age]]&lt;=25, "YOUNG", Table1[[#This Row],[Age]]&lt;=40, "MIDDLE AGE", Table1[[#This Row],[Age]]&lt;=55, "ADULT", Table1[[#This Row],[Age]]&gt;55, "SENIOR")</f>
        <v>ADULT</v>
      </c>
      <c r="D25" s="10">
        <v>95733</v>
      </c>
      <c r="E25" t="str" cm="1">
        <f t="array" ref="E25">_xlfn.IFS(Table1[[#This Row],[Income]]&lt;=50000, "LOW EARNER", Table1[[#This Row],[Income]]&lt;=100000, "AVERAGE EARNER", Table1[[#This Row],[Income]]&gt;100000, "HIGH EARNER")</f>
        <v>AVERAGE EARNER</v>
      </c>
      <c r="F25" s="10">
        <v>27009</v>
      </c>
      <c r="G25" s="3" t="str" cm="1">
        <f t="array" ref="G25">_xlfn.IFS(Table1[[#This Row],[Loan_Amount]]&lt;=20000, "SMALL", Table1[[#This Row],[Loan_Amount]]&lt;=40000, "MEDIUM", Table1[[#This Row],[Loan_Amount]]&gt;40000, "BIG")</f>
        <v>MEDIUM</v>
      </c>
      <c r="H25" s="10">
        <v>60</v>
      </c>
      <c r="I25" s="10">
        <v>397</v>
      </c>
      <c r="J25" t="str" cm="1">
        <f t="array" ref="J25">_xlfn.IFS(Table1[[#This Row],[Credit_Score]]&lt;=600, "BAD", Table1[[#This Row],[Credit_Score]]&lt;=750, "GOOD", Table1[[#This Row],[Credit_Score]]&gt;750, "EXCELLENT")</f>
        <v>BAD</v>
      </c>
      <c r="K25" t="s">
        <v>86</v>
      </c>
      <c r="L25" t="s">
        <v>83</v>
      </c>
      <c r="M25">
        <v>0</v>
      </c>
    </row>
    <row r="26" spans="1:13" x14ac:dyDescent="0.35">
      <c r="A26" t="s">
        <v>107</v>
      </c>
      <c r="B26" s="10">
        <v>53</v>
      </c>
      <c r="C26" t="str" cm="1">
        <f t="array" ref="C26">_xlfn.IFS(Table1[[#This Row],[Age]]&lt;=25, "YOUNG", Table1[[#This Row],[Age]]&lt;=40, "MIDDLE AGE", Table1[[#This Row],[Age]]&lt;=55, "ADULT", Table1[[#This Row],[Age]]&gt;55, "SENIOR")</f>
        <v>ADULT</v>
      </c>
      <c r="D26" s="10">
        <v>119045</v>
      </c>
      <c r="E26" t="str" cm="1">
        <f t="array" ref="E26">_xlfn.IFS(Table1[[#This Row],[Income]]&lt;=50000, "LOW EARNER", Table1[[#This Row],[Income]]&lt;=100000, "AVERAGE EARNER", Table1[[#This Row],[Income]]&gt;100000, "HIGH EARNER")</f>
        <v>HIGH EARNER</v>
      </c>
      <c r="F26" s="10">
        <v>29376</v>
      </c>
      <c r="G26" s="3" t="str" cm="1">
        <f t="array" ref="G26">_xlfn.IFS(Table1[[#This Row],[Loan_Amount]]&lt;=20000, "SMALL", Table1[[#This Row],[Loan_Amount]]&lt;=40000, "MEDIUM", Table1[[#This Row],[Loan_Amount]]&gt;40000, "BIG")</f>
        <v>MEDIUM</v>
      </c>
      <c r="H26" s="10">
        <v>60</v>
      </c>
      <c r="I26" s="10">
        <v>634</v>
      </c>
      <c r="J26" t="str" cm="1">
        <f t="array" ref="J26">_xlfn.IFS(Table1[[#This Row],[Credit_Score]]&lt;=600, "BAD", Table1[[#This Row],[Credit_Score]]&lt;=750, "GOOD", Table1[[#This Row],[Credit_Score]]&gt;750, "EXCELLENT")</f>
        <v>GOOD</v>
      </c>
      <c r="K26" t="s">
        <v>80</v>
      </c>
      <c r="L26" t="s">
        <v>83</v>
      </c>
      <c r="M26">
        <v>0</v>
      </c>
    </row>
    <row r="27" spans="1:13" x14ac:dyDescent="0.35">
      <c r="A27" t="s">
        <v>108</v>
      </c>
      <c r="B27" s="10">
        <v>32</v>
      </c>
      <c r="C27" t="str" cm="1">
        <f t="array" ref="C27">_xlfn.IFS(Table1[[#This Row],[Age]]&lt;=25, "YOUNG", Table1[[#This Row],[Age]]&lt;=40, "MIDDLE AGE", Table1[[#This Row],[Age]]&lt;=55, "ADULT", Table1[[#This Row],[Age]]&gt;55, "SENIOR")</f>
        <v>MIDDLE AGE</v>
      </c>
      <c r="D27" s="10">
        <v>64698</v>
      </c>
      <c r="E27" t="str" cm="1">
        <f t="array" ref="E27">_xlfn.IFS(Table1[[#This Row],[Income]]&lt;=50000, "LOW EARNER", Table1[[#This Row],[Income]]&lt;=100000, "AVERAGE EARNER", Table1[[#This Row],[Income]]&gt;100000, "HIGH EARNER")</f>
        <v>AVERAGE EARNER</v>
      </c>
      <c r="F27" s="10">
        <v>9780</v>
      </c>
      <c r="G27" s="3" t="str" cm="1">
        <f t="array" ref="G27">_xlfn.IFS(Table1[[#This Row],[Loan_Amount]]&lt;=20000, "SMALL", Table1[[#This Row],[Loan_Amount]]&lt;=40000, "MEDIUM", Table1[[#This Row],[Loan_Amount]]&gt;40000, "BIG")</f>
        <v>SMALL</v>
      </c>
      <c r="H27" s="10">
        <v>36</v>
      </c>
      <c r="I27" s="10">
        <v>734</v>
      </c>
      <c r="J27" t="str" cm="1">
        <f t="array" ref="J27">_xlfn.IFS(Table1[[#This Row],[Credit_Score]]&lt;=600, "BAD", Table1[[#This Row],[Credit_Score]]&lt;=750, "GOOD", Table1[[#This Row],[Credit_Score]]&gt;750, "EXCELLENT")</f>
        <v>GOOD</v>
      </c>
      <c r="K27" t="s">
        <v>86</v>
      </c>
      <c r="L27" t="s">
        <v>81</v>
      </c>
      <c r="M27">
        <v>0</v>
      </c>
    </row>
    <row r="28" spans="1:13" x14ac:dyDescent="0.35">
      <c r="A28" t="s">
        <v>109</v>
      </c>
      <c r="B28" s="10">
        <v>42</v>
      </c>
      <c r="C28" t="str" cm="1">
        <f t="array" ref="C28">_xlfn.IFS(Table1[[#This Row],[Age]]&lt;=25, "YOUNG", Table1[[#This Row],[Age]]&lt;=40, "MIDDLE AGE", Table1[[#This Row],[Age]]&lt;=55, "ADULT", Table1[[#This Row],[Age]]&gt;55, "SENIOR")</f>
        <v>ADULT</v>
      </c>
      <c r="D28" s="10">
        <v>140078</v>
      </c>
      <c r="E28" t="str" cm="1">
        <f t="array" ref="E28">_xlfn.IFS(Table1[[#This Row],[Income]]&lt;=50000, "LOW EARNER", Table1[[#This Row],[Income]]&lt;=100000, "AVERAGE EARNER", Table1[[#This Row],[Income]]&gt;100000, "HIGH EARNER")</f>
        <v>HIGH EARNER</v>
      </c>
      <c r="F28" s="10">
        <v>7368</v>
      </c>
      <c r="G28" s="3" t="str" cm="1">
        <f t="array" ref="G28">_xlfn.IFS(Table1[[#This Row],[Loan_Amount]]&lt;=20000, "SMALL", Table1[[#This Row],[Loan_Amount]]&lt;=40000, "MEDIUM", Table1[[#This Row],[Loan_Amount]]&gt;40000, "BIG")</f>
        <v>SMALL</v>
      </c>
      <c r="H28" s="10">
        <v>48</v>
      </c>
      <c r="I28" s="10">
        <v>746</v>
      </c>
      <c r="J28" t="str" cm="1">
        <f t="array" ref="J28">_xlfn.IFS(Table1[[#This Row],[Credit_Score]]&lt;=600, "BAD", Table1[[#This Row],[Credit_Score]]&lt;=750, "GOOD", Table1[[#This Row],[Credit_Score]]&gt;750, "EXCELLENT")</f>
        <v>GOOD</v>
      </c>
      <c r="K28" t="s">
        <v>80</v>
      </c>
      <c r="L28" t="s">
        <v>81</v>
      </c>
      <c r="M28">
        <v>0</v>
      </c>
    </row>
    <row r="29" spans="1:13" x14ac:dyDescent="0.35">
      <c r="A29" t="s">
        <v>110</v>
      </c>
      <c r="B29" s="10">
        <v>64</v>
      </c>
      <c r="C29" t="str" cm="1">
        <f t="array" ref="C29">_xlfn.IFS(Table1[[#This Row],[Age]]&lt;=25, "YOUNG", Table1[[#This Row],[Age]]&lt;=40, "MIDDLE AGE", Table1[[#This Row],[Age]]&lt;=55, "ADULT", Table1[[#This Row],[Age]]&gt;55, "SENIOR")</f>
        <v>SENIOR</v>
      </c>
      <c r="D29" s="10">
        <v>110623</v>
      </c>
      <c r="E29" t="str" cm="1">
        <f t="array" ref="E29">_xlfn.IFS(Table1[[#This Row],[Income]]&lt;=50000, "LOW EARNER", Table1[[#This Row],[Income]]&lt;=100000, "AVERAGE EARNER", Table1[[#This Row],[Income]]&gt;100000, "HIGH EARNER")</f>
        <v>HIGH EARNER</v>
      </c>
      <c r="F29" s="10">
        <v>17039</v>
      </c>
      <c r="G29" s="3" t="str" cm="1">
        <f t="array" ref="G29">_xlfn.IFS(Table1[[#This Row],[Loan_Amount]]&lt;=20000, "SMALL", Table1[[#This Row],[Loan_Amount]]&lt;=40000, "MEDIUM", Table1[[#This Row],[Loan_Amount]]&gt;40000, "BIG")</f>
        <v>SMALL</v>
      </c>
      <c r="H29" s="10">
        <v>12</v>
      </c>
      <c r="I29" s="10">
        <v>607</v>
      </c>
      <c r="J29" t="str" cm="1">
        <f t="array" ref="J29">_xlfn.IFS(Table1[[#This Row],[Credit_Score]]&lt;=600, "BAD", Table1[[#This Row],[Credit_Score]]&lt;=750, "GOOD", Table1[[#This Row],[Credit_Score]]&gt;750, "EXCELLENT")</f>
        <v>GOOD</v>
      </c>
      <c r="K29" t="s">
        <v>77</v>
      </c>
      <c r="L29" t="s">
        <v>81</v>
      </c>
      <c r="M29">
        <v>0</v>
      </c>
    </row>
    <row r="30" spans="1:13" x14ac:dyDescent="0.35">
      <c r="A30" t="s">
        <v>111</v>
      </c>
      <c r="B30" s="10">
        <v>45</v>
      </c>
      <c r="C30" t="str" cm="1">
        <f t="array" ref="C30">_xlfn.IFS(Table1[[#This Row],[Age]]&lt;=25, "YOUNG", Table1[[#This Row],[Age]]&lt;=40, "MIDDLE AGE", Table1[[#This Row],[Age]]&lt;=55, "ADULT", Table1[[#This Row],[Age]]&gt;55, "SENIOR")</f>
        <v>ADULT</v>
      </c>
      <c r="D30" s="10">
        <v>52671</v>
      </c>
      <c r="E30" t="str" cm="1">
        <f t="array" ref="E30">_xlfn.IFS(Table1[[#This Row],[Income]]&lt;=50000, "LOW EARNER", Table1[[#This Row],[Income]]&lt;=100000, "AVERAGE EARNER", Table1[[#This Row],[Income]]&gt;100000, "HIGH EARNER")</f>
        <v>AVERAGE EARNER</v>
      </c>
      <c r="F30" s="10">
        <v>11655</v>
      </c>
      <c r="G30" s="3" t="str" cm="1">
        <f t="array" ref="G30">_xlfn.IFS(Table1[[#This Row],[Loan_Amount]]&lt;=20000, "SMALL", Table1[[#This Row],[Loan_Amount]]&lt;=40000, "MEDIUM", Table1[[#This Row],[Loan_Amount]]&gt;40000, "BIG")</f>
        <v>SMALL</v>
      </c>
      <c r="H30" s="10">
        <v>48</v>
      </c>
      <c r="I30" s="10">
        <v>548</v>
      </c>
      <c r="J30" t="str" cm="1">
        <f t="array" ref="J30">_xlfn.IFS(Table1[[#This Row],[Credit_Score]]&lt;=600, "BAD", Table1[[#This Row],[Credit_Score]]&lt;=750, "GOOD", Table1[[#This Row],[Credit_Score]]&gt;750, "EXCELLENT")</f>
        <v>BAD</v>
      </c>
      <c r="K30" t="s">
        <v>77</v>
      </c>
      <c r="L30" t="s">
        <v>78</v>
      </c>
      <c r="M30">
        <v>0</v>
      </c>
    </row>
    <row r="31" spans="1:13" x14ac:dyDescent="0.35">
      <c r="A31" t="s">
        <v>112</v>
      </c>
      <c r="B31" s="10">
        <v>47</v>
      </c>
      <c r="C31" t="str" cm="1">
        <f t="array" ref="C31">_xlfn.IFS(Table1[[#This Row],[Age]]&lt;=25, "YOUNG", Table1[[#This Row],[Age]]&lt;=40, "MIDDLE AGE", Table1[[#This Row],[Age]]&lt;=55, "ADULT", Table1[[#This Row],[Age]]&gt;55, "SENIOR")</f>
        <v>ADULT</v>
      </c>
      <c r="D31" s="10">
        <v>55184</v>
      </c>
      <c r="E31" t="str" cm="1">
        <f t="array" ref="E31">_xlfn.IFS(Table1[[#This Row],[Income]]&lt;=50000, "LOW EARNER", Table1[[#This Row],[Income]]&lt;=100000, "AVERAGE EARNER", Table1[[#This Row],[Income]]&gt;100000, "HIGH EARNER")</f>
        <v>AVERAGE EARNER</v>
      </c>
      <c r="F31" s="10">
        <v>45941</v>
      </c>
      <c r="G31" s="3" t="str" cm="1">
        <f t="array" ref="G31">_xlfn.IFS(Table1[[#This Row],[Loan_Amount]]&lt;=20000, "SMALL", Table1[[#This Row],[Loan_Amount]]&lt;=40000, "MEDIUM", Table1[[#This Row],[Loan_Amount]]&gt;40000, "BIG")</f>
        <v>BIG</v>
      </c>
      <c r="H31" s="10">
        <v>36</v>
      </c>
      <c r="I31" s="10">
        <v>465</v>
      </c>
      <c r="J31" t="str" cm="1">
        <f t="array" ref="J31">_xlfn.IFS(Table1[[#This Row],[Credit_Score]]&lt;=600, "BAD", Table1[[#This Row],[Credit_Score]]&lt;=750, "GOOD", Table1[[#This Row],[Credit_Score]]&gt;750, "EXCELLENT")</f>
        <v>BAD</v>
      </c>
      <c r="K31" t="s">
        <v>89</v>
      </c>
      <c r="L31" t="s">
        <v>78</v>
      </c>
      <c r="M31">
        <v>0</v>
      </c>
    </row>
    <row r="32" spans="1:13" x14ac:dyDescent="0.35">
      <c r="A32" t="s">
        <v>113</v>
      </c>
      <c r="B32" s="10">
        <v>62</v>
      </c>
      <c r="C32" t="str" cm="1">
        <f t="array" ref="C32">_xlfn.IFS(Table1[[#This Row],[Age]]&lt;=25, "YOUNG", Table1[[#This Row],[Age]]&lt;=40, "MIDDLE AGE", Table1[[#This Row],[Age]]&lt;=55, "ADULT", Table1[[#This Row],[Age]]&gt;55, "SENIOR")</f>
        <v>SENIOR</v>
      </c>
      <c r="D32" s="10">
        <v>123384</v>
      </c>
      <c r="E32" t="str" cm="1">
        <f t="array" ref="E32">_xlfn.IFS(Table1[[#This Row],[Income]]&lt;=50000, "LOW EARNER", Table1[[#This Row],[Income]]&lt;=100000, "AVERAGE EARNER", Table1[[#This Row],[Income]]&gt;100000, "HIGH EARNER")</f>
        <v>HIGH EARNER</v>
      </c>
      <c r="F32" s="10">
        <v>9495</v>
      </c>
      <c r="G32" s="3" t="str" cm="1">
        <f t="array" ref="G32">_xlfn.IFS(Table1[[#This Row],[Loan_Amount]]&lt;=20000, "SMALL", Table1[[#This Row],[Loan_Amount]]&lt;=40000, "MEDIUM", Table1[[#This Row],[Loan_Amount]]&gt;40000, "BIG")</f>
        <v>SMALL</v>
      </c>
      <c r="H32" s="10">
        <v>60</v>
      </c>
      <c r="I32" s="10">
        <v>780</v>
      </c>
      <c r="J32" t="str" cm="1">
        <f t="array" ref="J32">_xlfn.IFS(Table1[[#This Row],[Credit_Score]]&lt;=600, "BAD", Table1[[#This Row],[Credit_Score]]&lt;=750, "GOOD", Table1[[#This Row],[Credit_Score]]&gt;750, "EXCELLENT")</f>
        <v>EXCELLENT</v>
      </c>
      <c r="K32" t="s">
        <v>77</v>
      </c>
      <c r="L32" t="s">
        <v>83</v>
      </c>
      <c r="M32">
        <v>0</v>
      </c>
    </row>
    <row r="33" spans="1:13" x14ac:dyDescent="0.35">
      <c r="A33" t="s">
        <v>114</v>
      </c>
      <c r="B33" s="10">
        <v>48</v>
      </c>
      <c r="C33" t="str" cm="1">
        <f t="array" ref="C33">_xlfn.IFS(Table1[[#This Row],[Age]]&lt;=25, "YOUNG", Table1[[#This Row],[Age]]&lt;=40, "MIDDLE AGE", Table1[[#This Row],[Age]]&lt;=55, "ADULT", Table1[[#This Row],[Age]]&gt;55, "SENIOR")</f>
        <v>ADULT</v>
      </c>
      <c r="D33" s="10">
        <v>72107</v>
      </c>
      <c r="E33" t="str" cm="1">
        <f t="array" ref="E33">_xlfn.IFS(Table1[[#This Row],[Income]]&lt;=50000, "LOW EARNER", Table1[[#This Row],[Income]]&lt;=100000, "AVERAGE EARNER", Table1[[#This Row],[Income]]&gt;100000, "HIGH EARNER")</f>
        <v>AVERAGE EARNER</v>
      </c>
      <c r="F33" s="10">
        <v>15893</v>
      </c>
      <c r="G33" s="3" t="str" cm="1">
        <f t="array" ref="G33">_xlfn.IFS(Table1[[#This Row],[Loan_Amount]]&lt;=20000, "SMALL", Table1[[#This Row],[Loan_Amount]]&lt;=40000, "MEDIUM", Table1[[#This Row],[Loan_Amount]]&gt;40000, "BIG")</f>
        <v>SMALL</v>
      </c>
      <c r="H33" s="10">
        <v>48</v>
      </c>
      <c r="I33" s="10">
        <v>634</v>
      </c>
      <c r="J33" t="str" cm="1">
        <f t="array" ref="J33">_xlfn.IFS(Table1[[#This Row],[Credit_Score]]&lt;=600, "BAD", Table1[[#This Row],[Credit_Score]]&lt;=750, "GOOD", Table1[[#This Row],[Credit_Score]]&gt;750, "EXCELLENT")</f>
        <v>GOOD</v>
      </c>
      <c r="K33" t="s">
        <v>80</v>
      </c>
      <c r="L33" t="s">
        <v>78</v>
      </c>
      <c r="M33">
        <v>0</v>
      </c>
    </row>
    <row r="34" spans="1:13" x14ac:dyDescent="0.35">
      <c r="A34" t="s">
        <v>115</v>
      </c>
      <c r="B34" s="10">
        <v>36</v>
      </c>
      <c r="C34" t="str" cm="1">
        <f t="array" ref="C34">_xlfn.IFS(Table1[[#This Row],[Age]]&lt;=25, "YOUNG", Table1[[#This Row],[Age]]&lt;=40, "MIDDLE AGE", Table1[[#This Row],[Age]]&lt;=55, "ADULT", Table1[[#This Row],[Age]]&gt;55, "SENIOR")</f>
        <v>MIDDLE AGE</v>
      </c>
      <c r="D34" s="10">
        <v>116202</v>
      </c>
      <c r="E34" t="str" cm="1">
        <f t="array" ref="E34">_xlfn.IFS(Table1[[#This Row],[Income]]&lt;=50000, "LOW EARNER", Table1[[#This Row],[Income]]&lt;=100000, "AVERAGE EARNER", Table1[[#This Row],[Income]]&gt;100000, "HIGH EARNER")</f>
        <v>HIGH EARNER</v>
      </c>
      <c r="F34" s="10">
        <v>30547</v>
      </c>
      <c r="G34" s="3" t="str" cm="1">
        <f t="array" ref="G34">_xlfn.IFS(Table1[[#This Row],[Loan_Amount]]&lt;=20000, "SMALL", Table1[[#This Row],[Loan_Amount]]&lt;=40000, "MEDIUM", Table1[[#This Row],[Loan_Amount]]&gt;40000, "BIG")</f>
        <v>MEDIUM</v>
      </c>
      <c r="H34" s="10">
        <v>60</v>
      </c>
      <c r="I34" s="10">
        <v>841</v>
      </c>
      <c r="J34" t="str" cm="1">
        <f t="array" ref="J34">_xlfn.IFS(Table1[[#This Row],[Credit_Score]]&lt;=600, "BAD", Table1[[#This Row],[Credit_Score]]&lt;=750, "GOOD", Table1[[#This Row],[Credit_Score]]&gt;750, "EXCELLENT")</f>
        <v>EXCELLENT</v>
      </c>
      <c r="K34" t="s">
        <v>77</v>
      </c>
      <c r="L34" t="s">
        <v>78</v>
      </c>
      <c r="M34">
        <v>0</v>
      </c>
    </row>
    <row r="35" spans="1:13" x14ac:dyDescent="0.35">
      <c r="A35" t="s">
        <v>116</v>
      </c>
      <c r="B35" s="10">
        <v>35</v>
      </c>
      <c r="C35" t="str" cm="1">
        <f t="array" ref="C35">_xlfn.IFS(Table1[[#This Row],[Age]]&lt;=25, "YOUNG", Table1[[#This Row],[Age]]&lt;=40, "MIDDLE AGE", Table1[[#This Row],[Age]]&lt;=55, "ADULT", Table1[[#This Row],[Age]]&gt;55, "SENIOR")</f>
        <v>MIDDLE AGE</v>
      </c>
      <c r="D35" s="10">
        <v>139893</v>
      </c>
      <c r="E35" t="str" cm="1">
        <f t="array" ref="E35">_xlfn.IFS(Table1[[#This Row],[Income]]&lt;=50000, "LOW EARNER", Table1[[#This Row],[Income]]&lt;=100000, "AVERAGE EARNER", Table1[[#This Row],[Income]]&gt;100000, "HIGH EARNER")</f>
        <v>HIGH EARNER</v>
      </c>
      <c r="F35" s="10">
        <v>27386</v>
      </c>
      <c r="G35" s="3" t="str" cm="1">
        <f t="array" ref="G35">_xlfn.IFS(Table1[[#This Row],[Loan_Amount]]&lt;=20000, "SMALL", Table1[[#This Row],[Loan_Amount]]&lt;=40000, "MEDIUM", Table1[[#This Row],[Loan_Amount]]&gt;40000, "BIG")</f>
        <v>MEDIUM</v>
      </c>
      <c r="H35" s="10">
        <v>12</v>
      </c>
      <c r="I35" s="10">
        <v>405</v>
      </c>
      <c r="J35" t="str" cm="1">
        <f t="array" ref="J35">_xlfn.IFS(Table1[[#This Row],[Credit_Score]]&lt;=600, "BAD", Table1[[#This Row],[Credit_Score]]&lt;=750, "GOOD", Table1[[#This Row],[Credit_Score]]&gt;750, "EXCELLENT")</f>
        <v>BAD</v>
      </c>
      <c r="K35" t="s">
        <v>89</v>
      </c>
      <c r="L35" t="s">
        <v>78</v>
      </c>
      <c r="M35">
        <v>0</v>
      </c>
    </row>
    <row r="36" spans="1:13" x14ac:dyDescent="0.35">
      <c r="A36" t="s">
        <v>117</v>
      </c>
      <c r="B36" s="10">
        <v>64</v>
      </c>
      <c r="C36" t="str" cm="1">
        <f t="array" ref="C36">_xlfn.IFS(Table1[[#This Row],[Age]]&lt;=25, "YOUNG", Table1[[#This Row],[Age]]&lt;=40, "MIDDLE AGE", Table1[[#This Row],[Age]]&lt;=55, "ADULT", Table1[[#This Row],[Age]]&gt;55, "SENIOR")</f>
        <v>SENIOR</v>
      </c>
      <c r="D36" s="10">
        <v>81663</v>
      </c>
      <c r="E36" t="str" cm="1">
        <f t="array" ref="E36">_xlfn.IFS(Table1[[#This Row],[Income]]&lt;=50000, "LOW EARNER", Table1[[#This Row],[Income]]&lt;=100000, "AVERAGE EARNER", Table1[[#This Row],[Income]]&gt;100000, "HIGH EARNER")</f>
        <v>AVERAGE EARNER</v>
      </c>
      <c r="F36" s="10">
        <v>18403</v>
      </c>
      <c r="G36" s="3" t="str" cm="1">
        <f t="array" ref="G36">_xlfn.IFS(Table1[[#This Row],[Loan_Amount]]&lt;=20000, "SMALL", Table1[[#This Row],[Loan_Amount]]&lt;=40000, "MEDIUM", Table1[[#This Row],[Loan_Amount]]&gt;40000, "BIG")</f>
        <v>SMALL</v>
      </c>
      <c r="H36" s="10">
        <v>60</v>
      </c>
      <c r="I36" s="10">
        <v>380</v>
      </c>
      <c r="J36" t="str" cm="1">
        <f t="array" ref="J36">_xlfn.IFS(Table1[[#This Row],[Credit_Score]]&lt;=600, "BAD", Table1[[#This Row],[Credit_Score]]&lt;=750, "GOOD", Table1[[#This Row],[Credit_Score]]&gt;750, "EXCELLENT")</f>
        <v>BAD</v>
      </c>
      <c r="K36" t="s">
        <v>86</v>
      </c>
      <c r="L36" t="s">
        <v>81</v>
      </c>
      <c r="M36">
        <v>0</v>
      </c>
    </row>
    <row r="37" spans="1:13" x14ac:dyDescent="0.35">
      <c r="A37" t="s">
        <v>118</v>
      </c>
      <c r="B37" s="10">
        <v>23</v>
      </c>
      <c r="C37" t="str" cm="1">
        <f t="array" ref="C37">_xlfn.IFS(Table1[[#This Row],[Age]]&lt;=25, "YOUNG", Table1[[#This Row],[Age]]&lt;=40, "MIDDLE AGE", Table1[[#This Row],[Age]]&lt;=55, "ADULT", Table1[[#This Row],[Age]]&gt;55, "SENIOR")</f>
        <v>YOUNG</v>
      </c>
      <c r="D37" s="10">
        <v>45708</v>
      </c>
      <c r="E37" t="str" cm="1">
        <f t="array" ref="E37">_xlfn.IFS(Table1[[#This Row],[Income]]&lt;=50000, "LOW EARNER", Table1[[#This Row],[Income]]&lt;=100000, "AVERAGE EARNER", Table1[[#This Row],[Income]]&gt;100000, "HIGH EARNER")</f>
        <v>LOW EARNER</v>
      </c>
      <c r="F37" s="10">
        <v>37097</v>
      </c>
      <c r="G37" s="3" t="str" cm="1">
        <f t="array" ref="G37">_xlfn.IFS(Table1[[#This Row],[Loan_Amount]]&lt;=20000, "SMALL", Table1[[#This Row],[Loan_Amount]]&lt;=40000, "MEDIUM", Table1[[#This Row],[Loan_Amount]]&gt;40000, "BIG")</f>
        <v>MEDIUM</v>
      </c>
      <c r="H37" s="10">
        <v>60</v>
      </c>
      <c r="I37" s="10">
        <v>432</v>
      </c>
      <c r="J37" t="str" cm="1">
        <f t="array" ref="J37">_xlfn.IFS(Table1[[#This Row],[Credit_Score]]&lt;=600, "BAD", Table1[[#This Row],[Credit_Score]]&lt;=750, "GOOD", Table1[[#This Row],[Credit_Score]]&gt;750, "EXCELLENT")</f>
        <v>BAD</v>
      </c>
      <c r="K37" t="s">
        <v>80</v>
      </c>
      <c r="L37" t="s">
        <v>81</v>
      </c>
      <c r="M37">
        <v>0</v>
      </c>
    </row>
    <row r="38" spans="1:13" x14ac:dyDescent="0.35">
      <c r="A38" t="s">
        <v>119</v>
      </c>
      <c r="B38" s="10">
        <v>57</v>
      </c>
      <c r="C38" t="str" cm="1">
        <f t="array" ref="C38">_xlfn.IFS(Table1[[#This Row],[Age]]&lt;=25, "YOUNG", Table1[[#This Row],[Age]]&lt;=40, "MIDDLE AGE", Table1[[#This Row],[Age]]&lt;=55, "ADULT", Table1[[#This Row],[Age]]&gt;55, "SENIOR")</f>
        <v>SENIOR</v>
      </c>
      <c r="D38" s="10">
        <v>121906</v>
      </c>
      <c r="E38" t="str" cm="1">
        <f t="array" ref="E38">_xlfn.IFS(Table1[[#This Row],[Income]]&lt;=50000, "LOW EARNER", Table1[[#This Row],[Income]]&lt;=100000, "AVERAGE EARNER", Table1[[#This Row],[Income]]&gt;100000, "HIGH EARNER")</f>
        <v>HIGH EARNER</v>
      </c>
      <c r="F38" s="10">
        <v>18121</v>
      </c>
      <c r="G38" s="3" t="str" cm="1">
        <f t="array" ref="G38">_xlfn.IFS(Table1[[#This Row],[Loan_Amount]]&lt;=20000, "SMALL", Table1[[#This Row],[Loan_Amount]]&lt;=40000, "MEDIUM", Table1[[#This Row],[Loan_Amount]]&gt;40000, "BIG")</f>
        <v>SMALL</v>
      </c>
      <c r="H38" s="10">
        <v>24</v>
      </c>
      <c r="I38" s="10">
        <v>437</v>
      </c>
      <c r="J38" t="str" cm="1">
        <f t="array" ref="J38">_xlfn.IFS(Table1[[#This Row],[Credit_Score]]&lt;=600, "BAD", Table1[[#This Row],[Credit_Score]]&lt;=750, "GOOD", Table1[[#This Row],[Credit_Score]]&gt;750, "EXCELLENT")</f>
        <v>BAD</v>
      </c>
      <c r="K38" t="s">
        <v>86</v>
      </c>
      <c r="L38" t="s">
        <v>83</v>
      </c>
      <c r="M38">
        <v>0</v>
      </c>
    </row>
    <row r="39" spans="1:13" x14ac:dyDescent="0.35">
      <c r="A39" t="s">
        <v>120</v>
      </c>
      <c r="B39" s="10">
        <v>27</v>
      </c>
      <c r="C39" t="str" cm="1">
        <f t="array" ref="C39">_xlfn.IFS(Table1[[#This Row],[Age]]&lt;=25, "YOUNG", Table1[[#This Row],[Age]]&lt;=40, "MIDDLE AGE", Table1[[#This Row],[Age]]&lt;=55, "ADULT", Table1[[#This Row],[Age]]&gt;55, "SENIOR")</f>
        <v>MIDDLE AGE</v>
      </c>
      <c r="D39" s="10">
        <v>79811</v>
      </c>
      <c r="E39" t="str" cm="1">
        <f t="array" ref="E39">_xlfn.IFS(Table1[[#This Row],[Income]]&lt;=50000, "LOW EARNER", Table1[[#This Row],[Income]]&lt;=100000, "AVERAGE EARNER", Table1[[#This Row],[Income]]&gt;100000, "HIGH EARNER")</f>
        <v>AVERAGE EARNER</v>
      </c>
      <c r="F39" s="10">
        <v>15966</v>
      </c>
      <c r="G39" s="3" t="str" cm="1">
        <f t="array" ref="G39">_xlfn.IFS(Table1[[#This Row],[Loan_Amount]]&lt;=20000, "SMALL", Table1[[#This Row],[Loan_Amount]]&lt;=40000, "MEDIUM", Table1[[#This Row],[Loan_Amount]]&gt;40000, "BIG")</f>
        <v>SMALL</v>
      </c>
      <c r="H39" s="10">
        <v>24</v>
      </c>
      <c r="I39" s="10">
        <v>483</v>
      </c>
      <c r="J39" t="str" cm="1">
        <f t="array" ref="J39">_xlfn.IFS(Table1[[#This Row],[Credit_Score]]&lt;=600, "BAD", Table1[[#This Row],[Credit_Score]]&lt;=750, "GOOD", Table1[[#This Row],[Credit_Score]]&gt;750, "EXCELLENT")</f>
        <v>BAD</v>
      </c>
      <c r="K39" t="s">
        <v>89</v>
      </c>
      <c r="L39" t="s">
        <v>78</v>
      </c>
      <c r="M39">
        <v>1</v>
      </c>
    </row>
    <row r="40" spans="1:13" x14ac:dyDescent="0.35">
      <c r="A40" t="s">
        <v>121</v>
      </c>
      <c r="B40" s="10">
        <v>41</v>
      </c>
      <c r="C40" t="str" cm="1">
        <f t="array" ref="C40">_xlfn.IFS(Table1[[#This Row],[Age]]&lt;=25, "YOUNG", Table1[[#This Row],[Age]]&lt;=40, "MIDDLE AGE", Table1[[#This Row],[Age]]&lt;=55, "ADULT", Table1[[#This Row],[Age]]&gt;55, "SENIOR")</f>
        <v>ADULT</v>
      </c>
      <c r="D40" s="10">
        <v>32811</v>
      </c>
      <c r="E40" t="str" cm="1">
        <f t="array" ref="E40">_xlfn.IFS(Table1[[#This Row],[Income]]&lt;=50000, "LOW EARNER", Table1[[#This Row],[Income]]&lt;=100000, "AVERAGE EARNER", Table1[[#This Row],[Income]]&gt;100000, "HIGH EARNER")</f>
        <v>LOW EARNER</v>
      </c>
      <c r="F40" s="10">
        <v>38621</v>
      </c>
      <c r="G40" s="3" t="str" cm="1">
        <f t="array" ref="G40">_xlfn.IFS(Table1[[#This Row],[Loan_Amount]]&lt;=20000, "SMALL", Table1[[#This Row],[Loan_Amount]]&lt;=40000, "MEDIUM", Table1[[#This Row],[Loan_Amount]]&gt;40000, "BIG")</f>
        <v>MEDIUM</v>
      </c>
      <c r="H40" s="10">
        <v>24</v>
      </c>
      <c r="I40" s="10">
        <v>700</v>
      </c>
      <c r="J40" t="str" cm="1">
        <f t="array" ref="J40">_xlfn.IFS(Table1[[#This Row],[Credit_Score]]&lt;=600, "BAD", Table1[[#This Row],[Credit_Score]]&lt;=750, "GOOD", Table1[[#This Row],[Credit_Score]]&gt;750, "EXCELLENT")</f>
        <v>GOOD</v>
      </c>
      <c r="K40" t="s">
        <v>89</v>
      </c>
      <c r="L40" t="s">
        <v>78</v>
      </c>
      <c r="M40">
        <v>0</v>
      </c>
    </row>
    <row r="41" spans="1:13" x14ac:dyDescent="0.35">
      <c r="A41" t="s">
        <v>122</v>
      </c>
      <c r="B41" s="10">
        <v>29</v>
      </c>
      <c r="C41" t="str" cm="1">
        <f t="array" ref="C41">_xlfn.IFS(Table1[[#This Row],[Age]]&lt;=25, "YOUNG", Table1[[#This Row],[Age]]&lt;=40, "MIDDLE AGE", Table1[[#This Row],[Age]]&lt;=55, "ADULT", Table1[[#This Row],[Age]]&gt;55, "SENIOR")</f>
        <v>MIDDLE AGE</v>
      </c>
      <c r="D41" s="10">
        <v>86250</v>
      </c>
      <c r="E41" t="str" cm="1">
        <f t="array" ref="E41">_xlfn.IFS(Table1[[#This Row],[Income]]&lt;=50000, "LOW EARNER", Table1[[#This Row],[Income]]&lt;=100000, "AVERAGE EARNER", Table1[[#This Row],[Income]]&gt;100000, "HIGH EARNER")</f>
        <v>AVERAGE EARNER</v>
      </c>
      <c r="F41" s="10">
        <v>33312</v>
      </c>
      <c r="G41" s="3" t="str" cm="1">
        <f t="array" ref="G41">_xlfn.IFS(Table1[[#This Row],[Loan_Amount]]&lt;=20000, "SMALL", Table1[[#This Row],[Loan_Amount]]&lt;=40000, "MEDIUM", Table1[[#This Row],[Loan_Amount]]&gt;40000, "BIG")</f>
        <v>MEDIUM</v>
      </c>
      <c r="H41" s="10">
        <v>60</v>
      </c>
      <c r="I41" s="10">
        <v>629</v>
      </c>
      <c r="J41" t="str" cm="1">
        <f t="array" ref="J41">_xlfn.IFS(Table1[[#This Row],[Credit_Score]]&lt;=600, "BAD", Table1[[#This Row],[Credit_Score]]&lt;=750, "GOOD", Table1[[#This Row],[Credit_Score]]&gt;750, "EXCELLENT")</f>
        <v>GOOD</v>
      </c>
      <c r="K41" t="s">
        <v>89</v>
      </c>
      <c r="L41" t="s">
        <v>83</v>
      </c>
      <c r="M41">
        <v>0</v>
      </c>
    </row>
    <row r="42" spans="1:13" x14ac:dyDescent="0.35">
      <c r="A42" t="s">
        <v>123</v>
      </c>
      <c r="B42" s="10">
        <v>59</v>
      </c>
      <c r="C42" t="str" cm="1">
        <f t="array" ref="C42">_xlfn.IFS(Table1[[#This Row],[Age]]&lt;=25, "YOUNG", Table1[[#This Row],[Age]]&lt;=40, "MIDDLE AGE", Table1[[#This Row],[Age]]&lt;=55, "ADULT", Table1[[#This Row],[Age]]&gt;55, "SENIOR")</f>
        <v>SENIOR</v>
      </c>
      <c r="D42" s="10">
        <v>142547</v>
      </c>
      <c r="E42" t="str" cm="1">
        <f t="array" ref="E42">_xlfn.IFS(Table1[[#This Row],[Income]]&lt;=50000, "LOW EARNER", Table1[[#This Row],[Income]]&lt;=100000, "AVERAGE EARNER", Table1[[#This Row],[Income]]&gt;100000, "HIGH EARNER")</f>
        <v>HIGH EARNER</v>
      </c>
      <c r="F42" s="10">
        <v>27677</v>
      </c>
      <c r="G42" s="3" t="str" cm="1">
        <f t="array" ref="G42">_xlfn.IFS(Table1[[#This Row],[Loan_Amount]]&lt;=20000, "SMALL", Table1[[#This Row],[Loan_Amount]]&lt;=40000, "MEDIUM", Table1[[#This Row],[Loan_Amount]]&gt;40000, "BIG")</f>
        <v>MEDIUM</v>
      </c>
      <c r="H42" s="10">
        <v>36</v>
      </c>
      <c r="I42" s="10">
        <v>807</v>
      </c>
      <c r="J42" t="str" cm="1">
        <f t="array" ref="J42">_xlfn.IFS(Table1[[#This Row],[Credit_Score]]&lt;=600, "BAD", Table1[[#This Row],[Credit_Score]]&lt;=750, "GOOD", Table1[[#This Row],[Credit_Score]]&gt;750, "EXCELLENT")</f>
        <v>EXCELLENT</v>
      </c>
      <c r="K42" t="s">
        <v>86</v>
      </c>
      <c r="L42" t="s">
        <v>78</v>
      </c>
      <c r="M42">
        <v>0</v>
      </c>
    </row>
    <row r="43" spans="1:13" x14ac:dyDescent="0.35">
      <c r="A43" t="s">
        <v>124</v>
      </c>
      <c r="B43" s="10">
        <v>38</v>
      </c>
      <c r="C43" t="str" cm="1">
        <f t="array" ref="C43">_xlfn.IFS(Table1[[#This Row],[Age]]&lt;=25, "YOUNG", Table1[[#This Row],[Age]]&lt;=40, "MIDDLE AGE", Table1[[#This Row],[Age]]&lt;=55, "ADULT", Table1[[#This Row],[Age]]&gt;55, "SENIOR")</f>
        <v>MIDDLE AGE</v>
      </c>
      <c r="D43" s="10">
        <v>102082</v>
      </c>
      <c r="E43" t="str" cm="1">
        <f t="array" ref="E43">_xlfn.IFS(Table1[[#This Row],[Income]]&lt;=50000, "LOW EARNER", Table1[[#This Row],[Income]]&lt;=100000, "AVERAGE EARNER", Table1[[#This Row],[Income]]&gt;100000, "HIGH EARNER")</f>
        <v>HIGH EARNER</v>
      </c>
      <c r="F43" s="10">
        <v>36289</v>
      </c>
      <c r="G43" s="3" t="str" cm="1">
        <f t="array" ref="G43">_xlfn.IFS(Table1[[#This Row],[Loan_Amount]]&lt;=20000, "SMALL", Table1[[#This Row],[Loan_Amount]]&lt;=40000, "MEDIUM", Table1[[#This Row],[Loan_Amount]]&gt;40000, "BIG")</f>
        <v>MEDIUM</v>
      </c>
      <c r="H43" s="10">
        <v>60</v>
      </c>
      <c r="I43" s="10">
        <v>368</v>
      </c>
      <c r="J43" t="str" cm="1">
        <f t="array" ref="J43">_xlfn.IFS(Table1[[#This Row],[Credit_Score]]&lt;=600, "BAD", Table1[[#This Row],[Credit_Score]]&lt;=750, "GOOD", Table1[[#This Row],[Credit_Score]]&gt;750, "EXCELLENT")</f>
        <v>BAD</v>
      </c>
      <c r="K43" t="s">
        <v>86</v>
      </c>
      <c r="L43" t="s">
        <v>78</v>
      </c>
      <c r="M43">
        <v>0</v>
      </c>
    </row>
    <row r="44" spans="1:13" x14ac:dyDescent="0.35">
      <c r="A44" t="s">
        <v>125</v>
      </c>
      <c r="B44" s="10">
        <v>24</v>
      </c>
      <c r="C44" t="str" cm="1">
        <f t="array" ref="C44">_xlfn.IFS(Table1[[#This Row],[Age]]&lt;=25, "YOUNG", Table1[[#This Row],[Age]]&lt;=40, "MIDDLE AGE", Table1[[#This Row],[Age]]&lt;=55, "ADULT", Table1[[#This Row],[Age]]&gt;55, "SENIOR")</f>
        <v>YOUNG</v>
      </c>
      <c r="D44" s="10">
        <v>64754</v>
      </c>
      <c r="E44" t="str" cm="1">
        <f t="array" ref="E44">_xlfn.IFS(Table1[[#This Row],[Income]]&lt;=50000, "LOW EARNER", Table1[[#This Row],[Income]]&lt;=100000, "AVERAGE EARNER", Table1[[#This Row],[Income]]&gt;100000, "HIGH EARNER")</f>
        <v>AVERAGE EARNER</v>
      </c>
      <c r="F44" s="10">
        <v>36024</v>
      </c>
      <c r="G44" s="3" t="str" cm="1">
        <f t="array" ref="G44">_xlfn.IFS(Table1[[#This Row],[Loan_Amount]]&lt;=20000, "SMALL", Table1[[#This Row],[Loan_Amount]]&lt;=40000, "MEDIUM", Table1[[#This Row],[Loan_Amount]]&gt;40000, "BIG")</f>
        <v>MEDIUM</v>
      </c>
      <c r="H44" s="10">
        <v>36</v>
      </c>
      <c r="I44" s="10">
        <v>845</v>
      </c>
      <c r="J44" t="str" cm="1">
        <f t="array" ref="J44">_xlfn.IFS(Table1[[#This Row],[Credit_Score]]&lt;=600, "BAD", Table1[[#This Row],[Credit_Score]]&lt;=750, "GOOD", Table1[[#This Row],[Credit_Score]]&gt;750, "EXCELLENT")</f>
        <v>EXCELLENT</v>
      </c>
      <c r="K44" t="s">
        <v>86</v>
      </c>
      <c r="L44" t="s">
        <v>81</v>
      </c>
      <c r="M44">
        <v>0</v>
      </c>
    </row>
    <row r="45" spans="1:13" x14ac:dyDescent="0.35">
      <c r="A45" t="s">
        <v>126</v>
      </c>
      <c r="B45" s="10">
        <v>45</v>
      </c>
      <c r="C45" t="str" cm="1">
        <f t="array" ref="C45">_xlfn.IFS(Table1[[#This Row],[Age]]&lt;=25, "YOUNG", Table1[[#This Row],[Age]]&lt;=40, "MIDDLE AGE", Table1[[#This Row],[Age]]&lt;=55, "ADULT", Table1[[#This Row],[Age]]&gt;55, "SENIOR")</f>
        <v>ADULT</v>
      </c>
      <c r="D45" s="10">
        <v>125742</v>
      </c>
      <c r="E45" t="str" cm="1">
        <f t="array" ref="E45">_xlfn.IFS(Table1[[#This Row],[Income]]&lt;=50000, "LOW EARNER", Table1[[#This Row],[Income]]&lt;=100000, "AVERAGE EARNER", Table1[[#This Row],[Income]]&gt;100000, "HIGH EARNER")</f>
        <v>HIGH EARNER</v>
      </c>
      <c r="F45" s="10">
        <v>47675</v>
      </c>
      <c r="G45" s="3" t="str" cm="1">
        <f t="array" ref="G45">_xlfn.IFS(Table1[[#This Row],[Loan_Amount]]&lt;=20000, "SMALL", Table1[[#This Row],[Loan_Amount]]&lt;=40000, "MEDIUM", Table1[[#This Row],[Loan_Amount]]&gt;40000, "BIG")</f>
        <v>BIG</v>
      </c>
      <c r="H45" s="10">
        <v>36</v>
      </c>
      <c r="I45" s="10">
        <v>352</v>
      </c>
      <c r="J45" t="str" cm="1">
        <f t="array" ref="J45">_xlfn.IFS(Table1[[#This Row],[Credit_Score]]&lt;=600, "BAD", Table1[[#This Row],[Credit_Score]]&lt;=750, "GOOD", Table1[[#This Row],[Credit_Score]]&gt;750, "EXCELLENT")</f>
        <v>BAD</v>
      </c>
      <c r="K45" t="s">
        <v>86</v>
      </c>
      <c r="L45" t="s">
        <v>83</v>
      </c>
      <c r="M45">
        <v>0</v>
      </c>
    </row>
    <row r="46" spans="1:13" x14ac:dyDescent="0.35">
      <c r="A46" t="s">
        <v>127</v>
      </c>
      <c r="B46" s="10">
        <v>34</v>
      </c>
      <c r="C46" t="str" cm="1">
        <f t="array" ref="C46">_xlfn.IFS(Table1[[#This Row],[Age]]&lt;=25, "YOUNG", Table1[[#This Row],[Age]]&lt;=40, "MIDDLE AGE", Table1[[#This Row],[Age]]&lt;=55, "ADULT", Table1[[#This Row],[Age]]&gt;55, "SENIOR")</f>
        <v>MIDDLE AGE</v>
      </c>
      <c r="D46" s="10">
        <v>136642</v>
      </c>
      <c r="E46" t="str" cm="1">
        <f t="array" ref="E46">_xlfn.IFS(Table1[[#This Row],[Income]]&lt;=50000, "LOW EARNER", Table1[[#This Row],[Income]]&lt;=100000, "AVERAGE EARNER", Table1[[#This Row],[Income]]&gt;100000, "HIGH EARNER")</f>
        <v>HIGH EARNER</v>
      </c>
      <c r="F46" s="10">
        <v>9777</v>
      </c>
      <c r="G46" s="3" t="str" cm="1">
        <f t="array" ref="G46">_xlfn.IFS(Table1[[#This Row],[Loan_Amount]]&lt;=20000, "SMALL", Table1[[#This Row],[Loan_Amount]]&lt;=40000, "MEDIUM", Table1[[#This Row],[Loan_Amount]]&gt;40000, "BIG")</f>
        <v>SMALL</v>
      </c>
      <c r="H46" s="10">
        <v>24</v>
      </c>
      <c r="I46" s="10">
        <v>749</v>
      </c>
      <c r="J46" t="str" cm="1">
        <f t="array" ref="J46">_xlfn.IFS(Table1[[#This Row],[Credit_Score]]&lt;=600, "BAD", Table1[[#This Row],[Credit_Score]]&lt;=750, "GOOD", Table1[[#This Row],[Credit_Score]]&gt;750, "EXCELLENT")</f>
        <v>GOOD</v>
      </c>
      <c r="K46" t="s">
        <v>89</v>
      </c>
      <c r="L46" t="s">
        <v>83</v>
      </c>
      <c r="M46">
        <v>1</v>
      </c>
    </row>
    <row r="47" spans="1:13" x14ac:dyDescent="0.35">
      <c r="A47" t="s">
        <v>128</v>
      </c>
      <c r="B47" s="10">
        <v>29</v>
      </c>
      <c r="C47" t="str" cm="1">
        <f t="array" ref="C47">_xlfn.IFS(Table1[[#This Row],[Age]]&lt;=25, "YOUNG", Table1[[#This Row],[Age]]&lt;=40, "MIDDLE AGE", Table1[[#This Row],[Age]]&lt;=55, "ADULT", Table1[[#This Row],[Age]]&gt;55, "SENIOR")</f>
        <v>MIDDLE AGE</v>
      </c>
      <c r="D47" s="10">
        <v>41411</v>
      </c>
      <c r="E47" t="str" cm="1">
        <f t="array" ref="E47">_xlfn.IFS(Table1[[#This Row],[Income]]&lt;=50000, "LOW EARNER", Table1[[#This Row],[Income]]&lt;=100000, "AVERAGE EARNER", Table1[[#This Row],[Income]]&gt;100000, "HIGH EARNER")</f>
        <v>LOW EARNER</v>
      </c>
      <c r="F47" s="10">
        <v>34749</v>
      </c>
      <c r="G47" s="3" t="str" cm="1">
        <f t="array" ref="G47">_xlfn.IFS(Table1[[#This Row],[Loan_Amount]]&lt;=20000, "SMALL", Table1[[#This Row],[Loan_Amount]]&lt;=40000, "MEDIUM", Table1[[#This Row],[Loan_Amount]]&gt;40000, "BIG")</f>
        <v>MEDIUM</v>
      </c>
      <c r="H47" s="10">
        <v>48</v>
      </c>
      <c r="I47" s="10">
        <v>504</v>
      </c>
      <c r="J47" t="str" cm="1">
        <f t="array" ref="J47">_xlfn.IFS(Table1[[#This Row],[Credit_Score]]&lt;=600, "BAD", Table1[[#This Row],[Credit_Score]]&lt;=750, "GOOD", Table1[[#This Row],[Credit_Score]]&gt;750, "EXCELLENT")</f>
        <v>BAD</v>
      </c>
      <c r="K47" t="s">
        <v>89</v>
      </c>
      <c r="L47" t="s">
        <v>83</v>
      </c>
      <c r="M47">
        <v>0</v>
      </c>
    </row>
    <row r="48" spans="1:13" x14ac:dyDescent="0.35">
      <c r="A48" t="s">
        <v>129</v>
      </c>
      <c r="B48" s="10">
        <v>46</v>
      </c>
      <c r="C48" t="str" cm="1">
        <f t="array" ref="C48">_xlfn.IFS(Table1[[#This Row],[Age]]&lt;=25, "YOUNG", Table1[[#This Row],[Age]]&lt;=40, "MIDDLE AGE", Table1[[#This Row],[Age]]&lt;=55, "ADULT", Table1[[#This Row],[Age]]&gt;55, "SENIOR")</f>
        <v>ADULT</v>
      </c>
      <c r="D48" s="10">
        <v>32911</v>
      </c>
      <c r="E48" t="str" cm="1">
        <f t="array" ref="E48">_xlfn.IFS(Table1[[#This Row],[Income]]&lt;=50000, "LOW EARNER", Table1[[#This Row],[Income]]&lt;=100000, "AVERAGE EARNER", Table1[[#This Row],[Income]]&gt;100000, "HIGH EARNER")</f>
        <v>LOW EARNER</v>
      </c>
      <c r="F48" s="10">
        <v>20338</v>
      </c>
      <c r="G48" s="3" t="str" cm="1">
        <f t="array" ref="G48">_xlfn.IFS(Table1[[#This Row],[Loan_Amount]]&lt;=20000, "SMALL", Table1[[#This Row],[Loan_Amount]]&lt;=40000, "MEDIUM", Table1[[#This Row],[Loan_Amount]]&gt;40000, "BIG")</f>
        <v>MEDIUM</v>
      </c>
      <c r="H48" s="10">
        <v>12</v>
      </c>
      <c r="I48" s="10">
        <v>425</v>
      </c>
      <c r="J48" t="str" cm="1">
        <f t="array" ref="J48">_xlfn.IFS(Table1[[#This Row],[Credit_Score]]&lt;=600, "BAD", Table1[[#This Row],[Credit_Score]]&lt;=750, "GOOD", Table1[[#This Row],[Credit_Score]]&gt;750, "EXCELLENT")</f>
        <v>BAD</v>
      </c>
      <c r="K48" t="s">
        <v>80</v>
      </c>
      <c r="L48" t="s">
        <v>83</v>
      </c>
      <c r="M48">
        <v>1</v>
      </c>
    </row>
    <row r="49" spans="1:13" x14ac:dyDescent="0.35">
      <c r="A49" t="s">
        <v>130</v>
      </c>
      <c r="B49" s="10">
        <v>22</v>
      </c>
      <c r="C49" t="str" cm="1">
        <f t="array" ref="C49">_xlfn.IFS(Table1[[#This Row],[Age]]&lt;=25, "YOUNG", Table1[[#This Row],[Age]]&lt;=40, "MIDDLE AGE", Table1[[#This Row],[Age]]&lt;=55, "ADULT", Table1[[#This Row],[Age]]&gt;55, "SENIOR")</f>
        <v>YOUNG</v>
      </c>
      <c r="D49" s="10">
        <v>97270</v>
      </c>
      <c r="E49" t="str" cm="1">
        <f t="array" ref="E49">_xlfn.IFS(Table1[[#This Row],[Income]]&lt;=50000, "LOW EARNER", Table1[[#This Row],[Income]]&lt;=100000, "AVERAGE EARNER", Table1[[#This Row],[Income]]&gt;100000, "HIGH EARNER")</f>
        <v>AVERAGE EARNER</v>
      </c>
      <c r="F49" s="10">
        <v>7491</v>
      </c>
      <c r="G49" s="3" t="str" cm="1">
        <f t="array" ref="G49">_xlfn.IFS(Table1[[#This Row],[Loan_Amount]]&lt;=20000, "SMALL", Table1[[#This Row],[Loan_Amount]]&lt;=40000, "MEDIUM", Table1[[#This Row],[Loan_Amount]]&gt;40000, "BIG")</f>
        <v>SMALL</v>
      </c>
      <c r="H49" s="10">
        <v>24</v>
      </c>
      <c r="I49" s="10">
        <v>342</v>
      </c>
      <c r="J49" t="str" cm="1">
        <f t="array" ref="J49">_xlfn.IFS(Table1[[#This Row],[Credit_Score]]&lt;=600, "BAD", Table1[[#This Row],[Credit_Score]]&lt;=750, "GOOD", Table1[[#This Row],[Credit_Score]]&gt;750, "EXCELLENT")</f>
        <v>BAD</v>
      </c>
      <c r="K49" t="s">
        <v>80</v>
      </c>
      <c r="L49" t="s">
        <v>81</v>
      </c>
      <c r="M49">
        <v>0</v>
      </c>
    </row>
    <row r="50" spans="1:13" x14ac:dyDescent="0.35">
      <c r="A50" t="s">
        <v>131</v>
      </c>
      <c r="B50" s="10">
        <v>40</v>
      </c>
      <c r="C50" t="str" cm="1">
        <f t="array" ref="C50">_xlfn.IFS(Table1[[#This Row],[Age]]&lt;=25, "YOUNG", Table1[[#This Row],[Age]]&lt;=40, "MIDDLE AGE", Table1[[#This Row],[Age]]&lt;=55, "ADULT", Table1[[#This Row],[Age]]&gt;55, "SENIOR")</f>
        <v>MIDDLE AGE</v>
      </c>
      <c r="D50" s="10">
        <v>113763</v>
      </c>
      <c r="E50" t="str" cm="1">
        <f t="array" ref="E50">_xlfn.IFS(Table1[[#This Row],[Income]]&lt;=50000, "LOW EARNER", Table1[[#This Row],[Income]]&lt;=100000, "AVERAGE EARNER", Table1[[#This Row],[Income]]&gt;100000, "HIGH EARNER")</f>
        <v>HIGH EARNER</v>
      </c>
      <c r="F50" s="10">
        <v>32236</v>
      </c>
      <c r="G50" s="3" t="str" cm="1">
        <f t="array" ref="G50">_xlfn.IFS(Table1[[#This Row],[Loan_Amount]]&lt;=20000, "SMALL", Table1[[#This Row],[Loan_Amount]]&lt;=40000, "MEDIUM", Table1[[#This Row],[Loan_Amount]]&gt;40000, "BIG")</f>
        <v>MEDIUM</v>
      </c>
      <c r="H50" s="10">
        <v>24</v>
      </c>
      <c r="I50" s="10">
        <v>410</v>
      </c>
      <c r="J50" t="str" cm="1">
        <f t="array" ref="J50">_xlfn.IFS(Table1[[#This Row],[Credit_Score]]&lt;=600, "BAD", Table1[[#This Row],[Credit_Score]]&lt;=750, "GOOD", Table1[[#This Row],[Credit_Score]]&gt;750, "EXCELLENT")</f>
        <v>BAD</v>
      </c>
      <c r="K50" t="s">
        <v>86</v>
      </c>
      <c r="L50" t="s">
        <v>81</v>
      </c>
      <c r="M50">
        <v>0</v>
      </c>
    </row>
    <row r="51" spans="1:13" x14ac:dyDescent="0.35">
      <c r="A51" t="s">
        <v>132</v>
      </c>
      <c r="B51" s="10">
        <v>48</v>
      </c>
      <c r="C51" t="str" cm="1">
        <f t="array" ref="C51">_xlfn.IFS(Table1[[#This Row],[Age]]&lt;=25, "YOUNG", Table1[[#This Row],[Age]]&lt;=40, "MIDDLE AGE", Table1[[#This Row],[Age]]&lt;=55, "ADULT", Table1[[#This Row],[Age]]&gt;55, "SENIOR")</f>
        <v>ADULT</v>
      </c>
      <c r="D51" s="10">
        <v>38680</v>
      </c>
      <c r="E51" t="str" cm="1">
        <f t="array" ref="E51">_xlfn.IFS(Table1[[#This Row],[Income]]&lt;=50000, "LOW EARNER", Table1[[#This Row],[Income]]&lt;=100000, "AVERAGE EARNER", Table1[[#This Row],[Income]]&gt;100000, "HIGH EARNER")</f>
        <v>LOW EARNER</v>
      </c>
      <c r="F51" s="10">
        <v>19599</v>
      </c>
      <c r="G51" s="3" t="str" cm="1">
        <f t="array" ref="G51">_xlfn.IFS(Table1[[#This Row],[Loan_Amount]]&lt;=20000, "SMALL", Table1[[#This Row],[Loan_Amount]]&lt;=40000, "MEDIUM", Table1[[#This Row],[Loan_Amount]]&gt;40000, "BIG")</f>
        <v>SMALL</v>
      </c>
      <c r="H51" s="10">
        <v>48</v>
      </c>
      <c r="I51" s="10">
        <v>482</v>
      </c>
      <c r="J51" t="str" cm="1">
        <f t="array" ref="J51">_xlfn.IFS(Table1[[#This Row],[Credit_Score]]&lt;=600, "BAD", Table1[[#This Row],[Credit_Score]]&lt;=750, "GOOD", Table1[[#This Row],[Credit_Score]]&gt;750, "EXCELLENT")</f>
        <v>BAD</v>
      </c>
      <c r="K51" t="s">
        <v>77</v>
      </c>
      <c r="L51" t="s">
        <v>78</v>
      </c>
      <c r="M51">
        <v>0</v>
      </c>
    </row>
    <row r="52" spans="1:13" x14ac:dyDescent="0.35">
      <c r="A52" t="s">
        <v>133</v>
      </c>
      <c r="B52" s="10">
        <v>27</v>
      </c>
      <c r="C52" t="str" cm="1">
        <f t="array" ref="C52">_xlfn.IFS(Table1[[#This Row],[Age]]&lt;=25, "YOUNG", Table1[[#This Row],[Age]]&lt;=40, "MIDDLE AGE", Table1[[#This Row],[Age]]&lt;=55, "ADULT", Table1[[#This Row],[Age]]&gt;55, "SENIOR")</f>
        <v>MIDDLE AGE</v>
      </c>
      <c r="D52" s="10">
        <v>114896</v>
      </c>
      <c r="E52" t="str" cm="1">
        <f t="array" ref="E52">_xlfn.IFS(Table1[[#This Row],[Income]]&lt;=50000, "LOW EARNER", Table1[[#This Row],[Income]]&lt;=100000, "AVERAGE EARNER", Table1[[#This Row],[Income]]&gt;100000, "HIGH EARNER")</f>
        <v>HIGH EARNER</v>
      </c>
      <c r="F52" s="10">
        <v>24508</v>
      </c>
      <c r="G52" s="3" t="str" cm="1">
        <f t="array" ref="G52">_xlfn.IFS(Table1[[#This Row],[Loan_Amount]]&lt;=20000, "SMALL", Table1[[#This Row],[Loan_Amount]]&lt;=40000, "MEDIUM", Table1[[#This Row],[Loan_Amount]]&gt;40000, "BIG")</f>
        <v>MEDIUM</v>
      </c>
      <c r="H52" s="10">
        <v>12</v>
      </c>
      <c r="I52" s="10">
        <v>394</v>
      </c>
      <c r="J52" t="str" cm="1">
        <f t="array" ref="J52">_xlfn.IFS(Table1[[#This Row],[Credit_Score]]&lt;=600, "BAD", Table1[[#This Row],[Credit_Score]]&lt;=750, "GOOD", Table1[[#This Row],[Credit_Score]]&gt;750, "EXCELLENT")</f>
        <v>BAD</v>
      </c>
      <c r="K52" t="s">
        <v>77</v>
      </c>
      <c r="L52" t="s">
        <v>78</v>
      </c>
      <c r="M52">
        <v>1</v>
      </c>
    </row>
    <row r="53" spans="1:13" x14ac:dyDescent="0.35">
      <c r="A53" t="s">
        <v>134</v>
      </c>
      <c r="B53" s="10">
        <v>64</v>
      </c>
      <c r="C53" t="str" cm="1">
        <f t="array" ref="C53">_xlfn.IFS(Table1[[#This Row],[Age]]&lt;=25, "YOUNG", Table1[[#This Row],[Age]]&lt;=40, "MIDDLE AGE", Table1[[#This Row],[Age]]&lt;=55, "ADULT", Table1[[#This Row],[Age]]&gt;55, "SENIOR")</f>
        <v>SENIOR</v>
      </c>
      <c r="D53" s="10">
        <v>113879</v>
      </c>
      <c r="E53" t="str" cm="1">
        <f t="array" ref="E53">_xlfn.IFS(Table1[[#This Row],[Income]]&lt;=50000, "LOW EARNER", Table1[[#This Row],[Income]]&lt;=100000, "AVERAGE EARNER", Table1[[#This Row],[Income]]&gt;100000, "HIGH EARNER")</f>
        <v>HIGH EARNER</v>
      </c>
      <c r="F53" s="10">
        <v>8051</v>
      </c>
      <c r="G53" s="3" t="str" cm="1">
        <f t="array" ref="G53">_xlfn.IFS(Table1[[#This Row],[Loan_Amount]]&lt;=20000, "SMALL", Table1[[#This Row],[Loan_Amount]]&lt;=40000, "MEDIUM", Table1[[#This Row],[Loan_Amount]]&gt;40000, "BIG")</f>
        <v>SMALL</v>
      </c>
      <c r="H53" s="10">
        <v>60</v>
      </c>
      <c r="I53" s="10">
        <v>673</v>
      </c>
      <c r="J53" t="str" cm="1">
        <f t="array" ref="J53">_xlfn.IFS(Table1[[#This Row],[Credit_Score]]&lt;=600, "BAD", Table1[[#This Row],[Credit_Score]]&lt;=750, "GOOD", Table1[[#This Row],[Credit_Score]]&gt;750, "EXCELLENT")</f>
        <v>GOOD</v>
      </c>
      <c r="K53" t="s">
        <v>89</v>
      </c>
      <c r="L53" t="s">
        <v>78</v>
      </c>
      <c r="M53">
        <v>0</v>
      </c>
    </row>
    <row r="54" spans="1:13" x14ac:dyDescent="0.35">
      <c r="A54" t="s">
        <v>135</v>
      </c>
      <c r="B54" s="10">
        <v>28</v>
      </c>
      <c r="C54" t="str" cm="1">
        <f t="array" ref="C54">_xlfn.IFS(Table1[[#This Row],[Age]]&lt;=25, "YOUNG", Table1[[#This Row],[Age]]&lt;=40, "MIDDLE AGE", Table1[[#This Row],[Age]]&lt;=55, "ADULT", Table1[[#This Row],[Age]]&gt;55, "SENIOR")</f>
        <v>MIDDLE AGE</v>
      </c>
      <c r="D54" s="10">
        <v>101295</v>
      </c>
      <c r="E54" t="str" cm="1">
        <f t="array" ref="E54">_xlfn.IFS(Table1[[#This Row],[Income]]&lt;=50000, "LOW EARNER", Table1[[#This Row],[Income]]&lt;=100000, "AVERAGE EARNER", Table1[[#This Row],[Income]]&gt;100000, "HIGH EARNER")</f>
        <v>HIGH EARNER</v>
      </c>
      <c r="F54" s="10">
        <v>26606</v>
      </c>
      <c r="G54" s="3" t="str" cm="1">
        <f t="array" ref="G54">_xlfn.IFS(Table1[[#This Row],[Loan_Amount]]&lt;=20000, "SMALL", Table1[[#This Row],[Loan_Amount]]&lt;=40000, "MEDIUM", Table1[[#This Row],[Loan_Amount]]&gt;40000, "BIG")</f>
        <v>MEDIUM</v>
      </c>
      <c r="H54" s="10">
        <v>60</v>
      </c>
      <c r="I54" s="10">
        <v>819</v>
      </c>
      <c r="J54" t="str" cm="1">
        <f t="array" ref="J54">_xlfn.IFS(Table1[[#This Row],[Credit_Score]]&lt;=600, "BAD", Table1[[#This Row],[Credit_Score]]&lt;=750, "GOOD", Table1[[#This Row],[Credit_Score]]&gt;750, "EXCELLENT")</f>
        <v>EXCELLENT</v>
      </c>
      <c r="K54" t="s">
        <v>89</v>
      </c>
      <c r="L54" t="s">
        <v>78</v>
      </c>
      <c r="M54">
        <v>1</v>
      </c>
    </row>
    <row r="55" spans="1:13" x14ac:dyDescent="0.35">
      <c r="A55" t="s">
        <v>136</v>
      </c>
      <c r="B55" s="10">
        <v>55</v>
      </c>
      <c r="C55" t="str" cm="1">
        <f t="array" ref="C55">_xlfn.IFS(Table1[[#This Row],[Age]]&lt;=25, "YOUNG", Table1[[#This Row],[Age]]&lt;=40, "MIDDLE AGE", Table1[[#This Row],[Age]]&lt;=55, "ADULT", Table1[[#This Row],[Age]]&gt;55, "SENIOR")</f>
        <v>ADULT</v>
      </c>
      <c r="D55" s="10">
        <v>118614</v>
      </c>
      <c r="E55" t="str" cm="1">
        <f t="array" ref="E55">_xlfn.IFS(Table1[[#This Row],[Income]]&lt;=50000, "LOW EARNER", Table1[[#This Row],[Income]]&lt;=100000, "AVERAGE EARNER", Table1[[#This Row],[Income]]&gt;100000, "HIGH EARNER")</f>
        <v>HIGH EARNER</v>
      </c>
      <c r="F55" s="10">
        <v>26699</v>
      </c>
      <c r="G55" s="3" t="str" cm="1">
        <f t="array" ref="G55">_xlfn.IFS(Table1[[#This Row],[Loan_Amount]]&lt;=20000, "SMALL", Table1[[#This Row],[Loan_Amount]]&lt;=40000, "MEDIUM", Table1[[#This Row],[Loan_Amount]]&gt;40000, "BIG")</f>
        <v>MEDIUM</v>
      </c>
      <c r="H55" s="10">
        <v>24</v>
      </c>
      <c r="I55" s="10">
        <v>659</v>
      </c>
      <c r="J55" t="str" cm="1">
        <f t="array" ref="J55">_xlfn.IFS(Table1[[#This Row],[Credit_Score]]&lt;=600, "BAD", Table1[[#This Row],[Credit_Score]]&lt;=750, "GOOD", Table1[[#This Row],[Credit_Score]]&gt;750, "EXCELLENT")</f>
        <v>GOOD</v>
      </c>
      <c r="K55" t="s">
        <v>89</v>
      </c>
      <c r="L55" t="s">
        <v>81</v>
      </c>
      <c r="M55">
        <v>0</v>
      </c>
    </row>
    <row r="56" spans="1:13" x14ac:dyDescent="0.35">
      <c r="A56" t="s">
        <v>137</v>
      </c>
      <c r="B56" s="10">
        <v>34</v>
      </c>
      <c r="C56" t="str" cm="1">
        <f t="array" ref="C56">_xlfn.IFS(Table1[[#This Row],[Age]]&lt;=25, "YOUNG", Table1[[#This Row],[Age]]&lt;=40, "MIDDLE AGE", Table1[[#This Row],[Age]]&lt;=55, "ADULT", Table1[[#This Row],[Age]]&gt;55, "SENIOR")</f>
        <v>MIDDLE AGE</v>
      </c>
      <c r="D56" s="10">
        <v>130689</v>
      </c>
      <c r="E56" t="str" cm="1">
        <f t="array" ref="E56">_xlfn.IFS(Table1[[#This Row],[Income]]&lt;=50000, "LOW EARNER", Table1[[#This Row],[Income]]&lt;=100000, "AVERAGE EARNER", Table1[[#This Row],[Income]]&gt;100000, "HIGH EARNER")</f>
        <v>HIGH EARNER</v>
      </c>
      <c r="F56" s="10">
        <v>5876</v>
      </c>
      <c r="G56" s="3" t="str" cm="1">
        <f t="array" ref="G56">_xlfn.IFS(Table1[[#This Row],[Loan_Amount]]&lt;=20000, "SMALL", Table1[[#This Row],[Loan_Amount]]&lt;=40000, "MEDIUM", Table1[[#This Row],[Loan_Amount]]&gt;40000, "BIG")</f>
        <v>SMALL</v>
      </c>
      <c r="H56" s="10">
        <v>12</v>
      </c>
      <c r="I56" s="10">
        <v>580</v>
      </c>
      <c r="J56" t="str" cm="1">
        <f t="array" ref="J56">_xlfn.IFS(Table1[[#This Row],[Credit_Score]]&lt;=600, "BAD", Table1[[#This Row],[Credit_Score]]&lt;=750, "GOOD", Table1[[#This Row],[Credit_Score]]&gt;750, "EXCELLENT")</f>
        <v>BAD</v>
      </c>
      <c r="K56" t="s">
        <v>80</v>
      </c>
      <c r="L56" t="s">
        <v>83</v>
      </c>
      <c r="M56">
        <v>0</v>
      </c>
    </row>
    <row r="57" spans="1:13" x14ac:dyDescent="0.35">
      <c r="A57" t="s">
        <v>138</v>
      </c>
      <c r="B57" s="10">
        <v>37</v>
      </c>
      <c r="C57" t="str" cm="1">
        <f t="array" ref="C57">_xlfn.IFS(Table1[[#This Row],[Age]]&lt;=25, "YOUNG", Table1[[#This Row],[Age]]&lt;=40, "MIDDLE AGE", Table1[[#This Row],[Age]]&lt;=55, "ADULT", Table1[[#This Row],[Age]]&gt;55, "SENIOR")</f>
        <v>MIDDLE AGE</v>
      </c>
      <c r="D57" s="10">
        <v>41111</v>
      </c>
      <c r="E57" t="str" cm="1">
        <f t="array" ref="E57">_xlfn.IFS(Table1[[#This Row],[Income]]&lt;=50000, "LOW EARNER", Table1[[#This Row],[Income]]&lt;=100000, "AVERAGE EARNER", Table1[[#This Row],[Income]]&gt;100000, "HIGH EARNER")</f>
        <v>LOW EARNER</v>
      </c>
      <c r="F57" s="10">
        <v>37093</v>
      </c>
      <c r="G57" s="3" t="str" cm="1">
        <f t="array" ref="G57">_xlfn.IFS(Table1[[#This Row],[Loan_Amount]]&lt;=20000, "SMALL", Table1[[#This Row],[Loan_Amount]]&lt;=40000, "MEDIUM", Table1[[#This Row],[Loan_Amount]]&gt;40000, "BIG")</f>
        <v>MEDIUM</v>
      </c>
      <c r="H57" s="10">
        <v>24</v>
      </c>
      <c r="I57" s="10">
        <v>494</v>
      </c>
      <c r="J57" t="str" cm="1">
        <f t="array" ref="J57">_xlfn.IFS(Table1[[#This Row],[Credit_Score]]&lt;=600, "BAD", Table1[[#This Row],[Credit_Score]]&lt;=750, "GOOD", Table1[[#This Row],[Credit_Score]]&gt;750, "EXCELLENT")</f>
        <v>BAD</v>
      </c>
      <c r="K57" t="s">
        <v>80</v>
      </c>
      <c r="L57" t="s">
        <v>81</v>
      </c>
      <c r="M57">
        <v>1</v>
      </c>
    </row>
    <row r="58" spans="1:13" x14ac:dyDescent="0.35">
      <c r="A58" t="s">
        <v>139</v>
      </c>
      <c r="B58" s="10">
        <v>56</v>
      </c>
      <c r="C58" t="str" cm="1">
        <f t="array" ref="C58">_xlfn.IFS(Table1[[#This Row],[Age]]&lt;=25, "YOUNG", Table1[[#This Row],[Age]]&lt;=40, "MIDDLE AGE", Table1[[#This Row],[Age]]&lt;=55, "ADULT", Table1[[#This Row],[Age]]&gt;55, "SENIOR")</f>
        <v>SENIOR</v>
      </c>
      <c r="D58" s="10">
        <v>67504</v>
      </c>
      <c r="E58" t="str" cm="1">
        <f t="array" ref="E58">_xlfn.IFS(Table1[[#This Row],[Income]]&lt;=50000, "LOW EARNER", Table1[[#This Row],[Income]]&lt;=100000, "AVERAGE EARNER", Table1[[#This Row],[Income]]&gt;100000, "HIGH EARNER")</f>
        <v>AVERAGE EARNER</v>
      </c>
      <c r="F58" s="10">
        <v>9142</v>
      </c>
      <c r="G58" s="3" t="str" cm="1">
        <f t="array" ref="G58">_xlfn.IFS(Table1[[#This Row],[Loan_Amount]]&lt;=20000, "SMALL", Table1[[#This Row],[Loan_Amount]]&lt;=40000, "MEDIUM", Table1[[#This Row],[Loan_Amount]]&gt;40000, "BIG")</f>
        <v>SMALL</v>
      </c>
      <c r="H58" s="10">
        <v>36</v>
      </c>
      <c r="I58" s="10">
        <v>494</v>
      </c>
      <c r="J58" t="str" cm="1">
        <f t="array" ref="J58">_xlfn.IFS(Table1[[#This Row],[Credit_Score]]&lt;=600, "BAD", Table1[[#This Row],[Credit_Score]]&lt;=750, "GOOD", Table1[[#This Row],[Credit_Score]]&gt;750, "EXCELLENT")</f>
        <v>BAD</v>
      </c>
      <c r="K58" t="s">
        <v>89</v>
      </c>
      <c r="L58" t="s">
        <v>78</v>
      </c>
      <c r="M58">
        <v>0</v>
      </c>
    </row>
    <row r="59" spans="1:13" x14ac:dyDescent="0.35">
      <c r="A59" t="s">
        <v>140</v>
      </c>
      <c r="B59" s="10">
        <v>60</v>
      </c>
      <c r="C59" t="str" cm="1">
        <f t="array" ref="C59">_xlfn.IFS(Table1[[#This Row],[Age]]&lt;=25, "YOUNG", Table1[[#This Row],[Age]]&lt;=40, "MIDDLE AGE", Table1[[#This Row],[Age]]&lt;=55, "ADULT", Table1[[#This Row],[Age]]&gt;55, "SENIOR")</f>
        <v>SENIOR</v>
      </c>
      <c r="D59" s="10">
        <v>31802</v>
      </c>
      <c r="E59" t="str" cm="1">
        <f t="array" ref="E59">_xlfn.IFS(Table1[[#This Row],[Income]]&lt;=50000, "LOW EARNER", Table1[[#This Row],[Income]]&lt;=100000, "AVERAGE EARNER", Table1[[#This Row],[Income]]&gt;100000, "HIGH EARNER")</f>
        <v>LOW EARNER</v>
      </c>
      <c r="F59" s="10">
        <v>20202</v>
      </c>
      <c r="G59" s="3" t="str" cm="1">
        <f t="array" ref="G59">_xlfn.IFS(Table1[[#This Row],[Loan_Amount]]&lt;=20000, "SMALL", Table1[[#This Row],[Loan_Amount]]&lt;=40000, "MEDIUM", Table1[[#This Row],[Loan_Amount]]&gt;40000, "BIG")</f>
        <v>MEDIUM</v>
      </c>
      <c r="H59" s="10">
        <v>24</v>
      </c>
      <c r="I59" s="10">
        <v>392</v>
      </c>
      <c r="J59" t="str" cm="1">
        <f t="array" ref="J59">_xlfn.IFS(Table1[[#This Row],[Credit_Score]]&lt;=600, "BAD", Table1[[#This Row],[Credit_Score]]&lt;=750, "GOOD", Table1[[#This Row],[Credit_Score]]&gt;750, "EXCELLENT")</f>
        <v>BAD</v>
      </c>
      <c r="K59" t="s">
        <v>89</v>
      </c>
      <c r="L59" t="s">
        <v>81</v>
      </c>
      <c r="M59">
        <v>0</v>
      </c>
    </row>
    <row r="60" spans="1:13" x14ac:dyDescent="0.35">
      <c r="A60" t="s">
        <v>141</v>
      </c>
      <c r="B60" s="10">
        <v>24</v>
      </c>
      <c r="C60" t="str" cm="1">
        <f t="array" ref="C60">_xlfn.IFS(Table1[[#This Row],[Age]]&lt;=25, "YOUNG", Table1[[#This Row],[Age]]&lt;=40, "MIDDLE AGE", Table1[[#This Row],[Age]]&lt;=55, "ADULT", Table1[[#This Row],[Age]]&gt;55, "SENIOR")</f>
        <v>YOUNG</v>
      </c>
      <c r="D60" s="10">
        <v>38155</v>
      </c>
      <c r="E60" t="str" cm="1">
        <f t="array" ref="E60">_xlfn.IFS(Table1[[#This Row],[Income]]&lt;=50000, "LOW EARNER", Table1[[#This Row],[Income]]&lt;=100000, "AVERAGE EARNER", Table1[[#This Row],[Income]]&gt;100000, "HIGH EARNER")</f>
        <v>LOW EARNER</v>
      </c>
      <c r="F60" s="10">
        <v>44734</v>
      </c>
      <c r="G60" s="3" t="str" cm="1">
        <f t="array" ref="G60">_xlfn.IFS(Table1[[#This Row],[Loan_Amount]]&lt;=20000, "SMALL", Table1[[#This Row],[Loan_Amount]]&lt;=40000, "MEDIUM", Table1[[#This Row],[Loan_Amount]]&gt;40000, "BIG")</f>
        <v>BIG</v>
      </c>
      <c r="H60" s="10">
        <v>24</v>
      </c>
      <c r="I60" s="10">
        <v>360</v>
      </c>
      <c r="J60" t="str" cm="1">
        <f t="array" ref="J60">_xlfn.IFS(Table1[[#This Row],[Credit_Score]]&lt;=600, "BAD", Table1[[#This Row],[Credit_Score]]&lt;=750, "GOOD", Table1[[#This Row],[Credit_Score]]&gt;750, "EXCELLENT")</f>
        <v>BAD</v>
      </c>
      <c r="K60" t="s">
        <v>89</v>
      </c>
      <c r="L60" t="s">
        <v>83</v>
      </c>
      <c r="M60">
        <v>0</v>
      </c>
    </row>
    <row r="61" spans="1:13" x14ac:dyDescent="0.35">
      <c r="A61" t="s">
        <v>142</v>
      </c>
      <c r="B61" s="10">
        <v>22</v>
      </c>
      <c r="C61" t="str" cm="1">
        <f t="array" ref="C61">_xlfn.IFS(Table1[[#This Row],[Age]]&lt;=25, "YOUNG", Table1[[#This Row],[Age]]&lt;=40, "MIDDLE AGE", Table1[[#This Row],[Age]]&lt;=55, "ADULT", Table1[[#This Row],[Age]]&gt;55, "SENIOR")</f>
        <v>YOUNG</v>
      </c>
      <c r="D61" s="10">
        <v>103656</v>
      </c>
      <c r="E61" t="str" cm="1">
        <f t="array" ref="E61">_xlfn.IFS(Table1[[#This Row],[Income]]&lt;=50000, "LOW EARNER", Table1[[#This Row],[Income]]&lt;=100000, "AVERAGE EARNER", Table1[[#This Row],[Income]]&gt;100000, "HIGH EARNER")</f>
        <v>HIGH EARNER</v>
      </c>
      <c r="F61" s="10">
        <v>12079</v>
      </c>
      <c r="G61" s="3" t="str" cm="1">
        <f t="array" ref="G61">_xlfn.IFS(Table1[[#This Row],[Loan_Amount]]&lt;=20000, "SMALL", Table1[[#This Row],[Loan_Amount]]&lt;=40000, "MEDIUM", Table1[[#This Row],[Loan_Amount]]&gt;40000, "BIG")</f>
        <v>SMALL</v>
      </c>
      <c r="H61" s="10">
        <v>60</v>
      </c>
      <c r="I61" s="10">
        <v>350</v>
      </c>
      <c r="J61" t="str" cm="1">
        <f t="array" ref="J61">_xlfn.IFS(Table1[[#This Row],[Credit_Score]]&lt;=600, "BAD", Table1[[#This Row],[Credit_Score]]&lt;=750, "GOOD", Table1[[#This Row],[Credit_Score]]&gt;750, "EXCELLENT")</f>
        <v>BAD</v>
      </c>
      <c r="K61" t="s">
        <v>77</v>
      </c>
      <c r="L61" t="s">
        <v>83</v>
      </c>
      <c r="M61">
        <v>1</v>
      </c>
    </row>
    <row r="62" spans="1:13" x14ac:dyDescent="0.35">
      <c r="A62" t="s">
        <v>143</v>
      </c>
      <c r="B62" s="10">
        <v>26</v>
      </c>
      <c r="C62" t="str" cm="1">
        <f t="array" ref="C62">_xlfn.IFS(Table1[[#This Row],[Age]]&lt;=25, "YOUNG", Table1[[#This Row],[Age]]&lt;=40, "MIDDLE AGE", Table1[[#This Row],[Age]]&lt;=55, "ADULT", Table1[[#This Row],[Age]]&gt;55, "SENIOR")</f>
        <v>MIDDLE AGE</v>
      </c>
      <c r="D62" s="10">
        <v>69384</v>
      </c>
      <c r="E62" t="str" cm="1">
        <f t="array" ref="E62">_xlfn.IFS(Table1[[#This Row],[Income]]&lt;=50000, "LOW EARNER", Table1[[#This Row],[Income]]&lt;=100000, "AVERAGE EARNER", Table1[[#This Row],[Income]]&gt;100000, "HIGH EARNER")</f>
        <v>AVERAGE EARNER</v>
      </c>
      <c r="F62" s="10">
        <v>12987</v>
      </c>
      <c r="G62" s="3" t="str" cm="1">
        <f t="array" ref="G62">_xlfn.IFS(Table1[[#This Row],[Loan_Amount]]&lt;=20000, "SMALL", Table1[[#This Row],[Loan_Amount]]&lt;=40000, "MEDIUM", Table1[[#This Row],[Loan_Amount]]&gt;40000, "BIG")</f>
        <v>SMALL</v>
      </c>
      <c r="H62" s="10">
        <v>60</v>
      </c>
      <c r="I62" s="10">
        <v>702</v>
      </c>
      <c r="J62" t="str" cm="1">
        <f t="array" ref="J62">_xlfn.IFS(Table1[[#This Row],[Credit_Score]]&lt;=600, "BAD", Table1[[#This Row],[Credit_Score]]&lt;=750, "GOOD", Table1[[#This Row],[Credit_Score]]&gt;750, "EXCELLENT")</f>
        <v>GOOD</v>
      </c>
      <c r="K62" t="s">
        <v>80</v>
      </c>
      <c r="L62" t="s">
        <v>81</v>
      </c>
      <c r="M62">
        <v>1</v>
      </c>
    </row>
    <row r="63" spans="1:13" x14ac:dyDescent="0.35">
      <c r="A63" t="s">
        <v>144</v>
      </c>
      <c r="B63" s="10">
        <v>62</v>
      </c>
      <c r="C63" t="str" cm="1">
        <f t="array" ref="C63">_xlfn.IFS(Table1[[#This Row],[Age]]&lt;=25, "YOUNG", Table1[[#This Row],[Age]]&lt;=40, "MIDDLE AGE", Table1[[#This Row],[Age]]&lt;=55, "ADULT", Table1[[#This Row],[Age]]&gt;55, "SENIOR")</f>
        <v>SENIOR</v>
      </c>
      <c r="D63" s="10">
        <v>142561</v>
      </c>
      <c r="E63" t="str" cm="1">
        <f t="array" ref="E63">_xlfn.IFS(Table1[[#This Row],[Income]]&lt;=50000, "LOW EARNER", Table1[[#This Row],[Income]]&lt;=100000, "AVERAGE EARNER", Table1[[#This Row],[Income]]&gt;100000, "HIGH EARNER")</f>
        <v>HIGH EARNER</v>
      </c>
      <c r="F63" s="10">
        <v>44567</v>
      </c>
      <c r="G63" s="3" t="str" cm="1">
        <f t="array" ref="G63">_xlfn.IFS(Table1[[#This Row],[Loan_Amount]]&lt;=20000, "SMALL", Table1[[#This Row],[Loan_Amount]]&lt;=40000, "MEDIUM", Table1[[#This Row],[Loan_Amount]]&gt;40000, "BIG")</f>
        <v>BIG</v>
      </c>
      <c r="H63" s="10">
        <v>60</v>
      </c>
      <c r="I63" s="10">
        <v>304</v>
      </c>
      <c r="J63" t="str" cm="1">
        <f t="array" ref="J63">_xlfn.IFS(Table1[[#This Row],[Credit_Score]]&lt;=600, "BAD", Table1[[#This Row],[Credit_Score]]&lt;=750, "GOOD", Table1[[#This Row],[Credit_Score]]&gt;750, "EXCELLENT")</f>
        <v>BAD</v>
      </c>
      <c r="K63" t="s">
        <v>77</v>
      </c>
      <c r="L63" t="s">
        <v>81</v>
      </c>
      <c r="M63">
        <v>0</v>
      </c>
    </row>
    <row r="64" spans="1:13" x14ac:dyDescent="0.35">
      <c r="A64" t="s">
        <v>145</v>
      </c>
      <c r="B64" s="10">
        <v>24</v>
      </c>
      <c r="C64" t="str" cm="1">
        <f t="array" ref="C64">_xlfn.IFS(Table1[[#This Row],[Age]]&lt;=25, "YOUNG", Table1[[#This Row],[Age]]&lt;=40, "MIDDLE AGE", Table1[[#This Row],[Age]]&lt;=55, "ADULT", Table1[[#This Row],[Age]]&gt;55, "SENIOR")</f>
        <v>YOUNG</v>
      </c>
      <c r="D64" s="10">
        <v>77254</v>
      </c>
      <c r="E64" t="str" cm="1">
        <f t="array" ref="E64">_xlfn.IFS(Table1[[#This Row],[Income]]&lt;=50000, "LOW EARNER", Table1[[#This Row],[Income]]&lt;=100000, "AVERAGE EARNER", Table1[[#This Row],[Income]]&gt;100000, "HIGH EARNER")</f>
        <v>AVERAGE EARNER</v>
      </c>
      <c r="F64" s="10">
        <v>33940</v>
      </c>
      <c r="G64" s="3" t="str" cm="1">
        <f t="array" ref="G64">_xlfn.IFS(Table1[[#This Row],[Loan_Amount]]&lt;=20000, "SMALL", Table1[[#This Row],[Loan_Amount]]&lt;=40000, "MEDIUM", Table1[[#This Row],[Loan_Amount]]&gt;40000, "BIG")</f>
        <v>MEDIUM</v>
      </c>
      <c r="H64" s="10">
        <v>36</v>
      </c>
      <c r="I64" s="10">
        <v>765</v>
      </c>
      <c r="J64" t="str" cm="1">
        <f t="array" ref="J64">_xlfn.IFS(Table1[[#This Row],[Credit_Score]]&lt;=600, "BAD", Table1[[#This Row],[Credit_Score]]&lt;=750, "GOOD", Table1[[#This Row],[Credit_Score]]&gt;750, "EXCELLENT")</f>
        <v>EXCELLENT</v>
      </c>
      <c r="K64" t="s">
        <v>77</v>
      </c>
      <c r="L64" t="s">
        <v>81</v>
      </c>
      <c r="M64">
        <v>0</v>
      </c>
    </row>
    <row r="65" spans="1:13" x14ac:dyDescent="0.35">
      <c r="A65" t="s">
        <v>146</v>
      </c>
      <c r="B65" s="10">
        <v>49</v>
      </c>
      <c r="C65" t="str" cm="1">
        <f t="array" ref="C65">_xlfn.IFS(Table1[[#This Row],[Age]]&lt;=25, "YOUNG", Table1[[#This Row],[Age]]&lt;=40, "MIDDLE AGE", Table1[[#This Row],[Age]]&lt;=55, "ADULT", Table1[[#This Row],[Age]]&gt;55, "SENIOR")</f>
        <v>ADULT</v>
      </c>
      <c r="D65" s="10">
        <v>51918</v>
      </c>
      <c r="E65" t="str" cm="1">
        <f t="array" ref="E65">_xlfn.IFS(Table1[[#This Row],[Income]]&lt;=50000, "LOW EARNER", Table1[[#This Row],[Income]]&lt;=100000, "AVERAGE EARNER", Table1[[#This Row],[Income]]&gt;100000, "HIGH EARNER")</f>
        <v>AVERAGE EARNER</v>
      </c>
      <c r="F65" s="10">
        <v>42233</v>
      </c>
      <c r="G65" s="3" t="str" cm="1">
        <f t="array" ref="G65">_xlfn.IFS(Table1[[#This Row],[Loan_Amount]]&lt;=20000, "SMALL", Table1[[#This Row],[Loan_Amount]]&lt;=40000, "MEDIUM", Table1[[#This Row],[Loan_Amount]]&gt;40000, "BIG")</f>
        <v>BIG</v>
      </c>
      <c r="H65" s="10">
        <v>60</v>
      </c>
      <c r="I65" s="10">
        <v>833</v>
      </c>
      <c r="J65" t="str" cm="1">
        <f t="array" ref="J65">_xlfn.IFS(Table1[[#This Row],[Credit_Score]]&lt;=600, "BAD", Table1[[#This Row],[Credit_Score]]&lt;=750, "GOOD", Table1[[#This Row],[Credit_Score]]&gt;750, "EXCELLENT")</f>
        <v>EXCELLENT</v>
      </c>
      <c r="K65" t="s">
        <v>89</v>
      </c>
      <c r="L65" t="s">
        <v>78</v>
      </c>
      <c r="M65">
        <v>1</v>
      </c>
    </row>
    <row r="66" spans="1:13" x14ac:dyDescent="0.35">
      <c r="A66" t="s">
        <v>147</v>
      </c>
      <c r="B66" s="10">
        <v>38</v>
      </c>
      <c r="C66" t="str" cm="1">
        <f t="array" ref="C66">_xlfn.IFS(Table1[[#This Row],[Age]]&lt;=25, "YOUNG", Table1[[#This Row],[Age]]&lt;=40, "MIDDLE AGE", Table1[[#This Row],[Age]]&lt;=55, "ADULT", Table1[[#This Row],[Age]]&gt;55, "SENIOR")</f>
        <v>MIDDLE AGE</v>
      </c>
      <c r="D66" s="10">
        <v>115981</v>
      </c>
      <c r="E66" t="str" cm="1">
        <f t="array" ref="E66">_xlfn.IFS(Table1[[#This Row],[Income]]&lt;=50000, "LOW EARNER", Table1[[#This Row],[Income]]&lt;=100000, "AVERAGE EARNER", Table1[[#This Row],[Income]]&gt;100000, "HIGH EARNER")</f>
        <v>HIGH EARNER</v>
      </c>
      <c r="F66" s="10">
        <v>22019</v>
      </c>
      <c r="G66" s="3" t="str" cm="1">
        <f t="array" ref="G66">_xlfn.IFS(Table1[[#This Row],[Loan_Amount]]&lt;=20000, "SMALL", Table1[[#This Row],[Loan_Amount]]&lt;=40000, "MEDIUM", Table1[[#This Row],[Loan_Amount]]&gt;40000, "BIG")</f>
        <v>MEDIUM</v>
      </c>
      <c r="H66" s="10">
        <v>12</v>
      </c>
      <c r="I66" s="10">
        <v>704</v>
      </c>
      <c r="J66" t="str" cm="1">
        <f t="array" ref="J66">_xlfn.IFS(Table1[[#This Row],[Credit_Score]]&lt;=600, "BAD", Table1[[#This Row],[Credit_Score]]&lt;=750, "GOOD", Table1[[#This Row],[Credit_Score]]&gt;750, "EXCELLENT")</f>
        <v>GOOD</v>
      </c>
      <c r="K66" t="s">
        <v>89</v>
      </c>
      <c r="L66" t="s">
        <v>81</v>
      </c>
      <c r="M66">
        <v>0</v>
      </c>
    </row>
    <row r="67" spans="1:13" x14ac:dyDescent="0.35">
      <c r="A67" t="s">
        <v>148</v>
      </c>
      <c r="B67" s="10">
        <v>46</v>
      </c>
      <c r="C67" t="str" cm="1">
        <f t="array" ref="C67">_xlfn.IFS(Table1[[#This Row],[Age]]&lt;=25, "YOUNG", Table1[[#This Row],[Age]]&lt;=40, "MIDDLE AGE", Table1[[#This Row],[Age]]&lt;=55, "ADULT", Table1[[#This Row],[Age]]&gt;55, "SENIOR")</f>
        <v>ADULT</v>
      </c>
      <c r="D67" s="10">
        <v>90713</v>
      </c>
      <c r="E67" t="str" cm="1">
        <f t="array" ref="E67">_xlfn.IFS(Table1[[#This Row],[Income]]&lt;=50000, "LOW EARNER", Table1[[#This Row],[Income]]&lt;=100000, "AVERAGE EARNER", Table1[[#This Row],[Income]]&gt;100000, "HIGH EARNER")</f>
        <v>AVERAGE EARNER</v>
      </c>
      <c r="F67" s="10">
        <v>23077</v>
      </c>
      <c r="G67" s="3" t="str" cm="1">
        <f t="array" ref="G67">_xlfn.IFS(Table1[[#This Row],[Loan_Amount]]&lt;=20000, "SMALL", Table1[[#This Row],[Loan_Amount]]&lt;=40000, "MEDIUM", Table1[[#This Row],[Loan_Amount]]&gt;40000, "BIG")</f>
        <v>MEDIUM</v>
      </c>
      <c r="H67" s="10">
        <v>48</v>
      </c>
      <c r="I67" s="10">
        <v>812</v>
      </c>
      <c r="J67" t="str" cm="1">
        <f t="array" ref="J67">_xlfn.IFS(Table1[[#This Row],[Credit_Score]]&lt;=600, "BAD", Table1[[#This Row],[Credit_Score]]&lt;=750, "GOOD", Table1[[#This Row],[Credit_Score]]&gt;750, "EXCELLENT")</f>
        <v>EXCELLENT</v>
      </c>
      <c r="K67" t="s">
        <v>86</v>
      </c>
      <c r="L67" t="s">
        <v>81</v>
      </c>
      <c r="M67">
        <v>0</v>
      </c>
    </row>
    <row r="68" spans="1:13" x14ac:dyDescent="0.35">
      <c r="A68" t="s">
        <v>149</v>
      </c>
      <c r="B68" s="10">
        <v>64</v>
      </c>
      <c r="C68" t="str" cm="1">
        <f t="array" ref="C68">_xlfn.IFS(Table1[[#This Row],[Age]]&lt;=25, "YOUNG", Table1[[#This Row],[Age]]&lt;=40, "MIDDLE AGE", Table1[[#This Row],[Age]]&lt;=55, "ADULT", Table1[[#This Row],[Age]]&gt;55, "SENIOR")</f>
        <v>SENIOR</v>
      </c>
      <c r="D68" s="10">
        <v>60306</v>
      </c>
      <c r="E68" t="str" cm="1">
        <f t="array" ref="E68">_xlfn.IFS(Table1[[#This Row],[Income]]&lt;=50000, "LOW EARNER", Table1[[#This Row],[Income]]&lt;=100000, "AVERAGE EARNER", Table1[[#This Row],[Income]]&gt;100000, "HIGH EARNER")</f>
        <v>AVERAGE EARNER</v>
      </c>
      <c r="F68" s="10">
        <v>31258</v>
      </c>
      <c r="G68" s="3" t="str" cm="1">
        <f t="array" ref="G68">_xlfn.IFS(Table1[[#This Row],[Loan_Amount]]&lt;=20000, "SMALL", Table1[[#This Row],[Loan_Amount]]&lt;=40000, "MEDIUM", Table1[[#This Row],[Loan_Amount]]&gt;40000, "BIG")</f>
        <v>MEDIUM</v>
      </c>
      <c r="H68" s="10">
        <v>12</v>
      </c>
      <c r="I68" s="10">
        <v>532</v>
      </c>
      <c r="J68" t="str" cm="1">
        <f t="array" ref="J68">_xlfn.IFS(Table1[[#This Row],[Credit_Score]]&lt;=600, "BAD", Table1[[#This Row],[Credit_Score]]&lt;=750, "GOOD", Table1[[#This Row],[Credit_Score]]&gt;750, "EXCELLENT")</f>
        <v>BAD</v>
      </c>
      <c r="K68" t="s">
        <v>86</v>
      </c>
      <c r="L68" t="s">
        <v>81</v>
      </c>
      <c r="M68">
        <v>1</v>
      </c>
    </row>
    <row r="69" spans="1:13" x14ac:dyDescent="0.35">
      <c r="A69" t="s">
        <v>150</v>
      </c>
      <c r="B69" s="10">
        <v>54</v>
      </c>
      <c r="C69" t="str" cm="1">
        <f t="array" ref="C69">_xlfn.IFS(Table1[[#This Row],[Age]]&lt;=25, "YOUNG", Table1[[#This Row],[Age]]&lt;=40, "MIDDLE AGE", Table1[[#This Row],[Age]]&lt;=55, "ADULT", Table1[[#This Row],[Age]]&gt;55, "SENIOR")</f>
        <v>ADULT</v>
      </c>
      <c r="D69" s="10">
        <v>46646</v>
      </c>
      <c r="E69" t="str" cm="1">
        <f t="array" ref="E69">_xlfn.IFS(Table1[[#This Row],[Income]]&lt;=50000, "LOW EARNER", Table1[[#This Row],[Income]]&lt;=100000, "AVERAGE EARNER", Table1[[#This Row],[Income]]&gt;100000, "HIGH EARNER")</f>
        <v>LOW EARNER</v>
      </c>
      <c r="F69" s="10">
        <v>26136</v>
      </c>
      <c r="G69" s="3" t="str" cm="1">
        <f t="array" ref="G69">_xlfn.IFS(Table1[[#This Row],[Loan_Amount]]&lt;=20000, "SMALL", Table1[[#This Row],[Loan_Amount]]&lt;=40000, "MEDIUM", Table1[[#This Row],[Loan_Amount]]&gt;40000, "BIG")</f>
        <v>MEDIUM</v>
      </c>
      <c r="H69" s="10">
        <v>12</v>
      </c>
      <c r="I69" s="10">
        <v>823</v>
      </c>
      <c r="J69" t="str" cm="1">
        <f t="array" ref="J69">_xlfn.IFS(Table1[[#This Row],[Credit_Score]]&lt;=600, "BAD", Table1[[#This Row],[Credit_Score]]&lt;=750, "GOOD", Table1[[#This Row],[Credit_Score]]&gt;750, "EXCELLENT")</f>
        <v>EXCELLENT</v>
      </c>
      <c r="K69" t="s">
        <v>77</v>
      </c>
      <c r="L69" t="s">
        <v>83</v>
      </c>
      <c r="M69">
        <v>0</v>
      </c>
    </row>
    <row r="70" spans="1:13" x14ac:dyDescent="0.35">
      <c r="A70" t="s">
        <v>151</v>
      </c>
      <c r="B70" s="10">
        <v>30</v>
      </c>
      <c r="C70" t="str" cm="1">
        <f t="array" ref="C70">_xlfn.IFS(Table1[[#This Row],[Age]]&lt;=25, "YOUNG", Table1[[#This Row],[Age]]&lt;=40, "MIDDLE AGE", Table1[[#This Row],[Age]]&lt;=55, "ADULT", Table1[[#This Row],[Age]]&gt;55, "SENIOR")</f>
        <v>MIDDLE AGE</v>
      </c>
      <c r="D70" s="10">
        <v>76843</v>
      </c>
      <c r="E70" t="str" cm="1">
        <f t="array" ref="E70">_xlfn.IFS(Table1[[#This Row],[Income]]&lt;=50000, "LOW EARNER", Table1[[#This Row],[Income]]&lt;=100000, "AVERAGE EARNER", Table1[[#This Row],[Income]]&gt;100000, "HIGH EARNER")</f>
        <v>AVERAGE EARNER</v>
      </c>
      <c r="F70" s="10">
        <v>13311</v>
      </c>
      <c r="G70" s="3" t="str" cm="1">
        <f t="array" ref="G70">_xlfn.IFS(Table1[[#This Row],[Loan_Amount]]&lt;=20000, "SMALL", Table1[[#This Row],[Loan_Amount]]&lt;=40000, "MEDIUM", Table1[[#This Row],[Loan_Amount]]&gt;40000, "BIG")</f>
        <v>SMALL</v>
      </c>
      <c r="H70" s="10">
        <v>60</v>
      </c>
      <c r="I70" s="10">
        <v>645</v>
      </c>
      <c r="J70" t="str" cm="1">
        <f t="array" ref="J70">_xlfn.IFS(Table1[[#This Row],[Credit_Score]]&lt;=600, "BAD", Table1[[#This Row],[Credit_Score]]&lt;=750, "GOOD", Table1[[#This Row],[Credit_Score]]&gt;750, "EXCELLENT")</f>
        <v>GOOD</v>
      </c>
      <c r="K70" t="s">
        <v>80</v>
      </c>
      <c r="L70" t="s">
        <v>83</v>
      </c>
      <c r="M70">
        <v>0</v>
      </c>
    </row>
    <row r="71" spans="1:13" x14ac:dyDescent="0.35">
      <c r="A71" t="s">
        <v>152</v>
      </c>
      <c r="B71" s="10">
        <v>56</v>
      </c>
      <c r="C71" t="str" cm="1">
        <f t="array" ref="C71">_xlfn.IFS(Table1[[#This Row],[Age]]&lt;=25, "YOUNG", Table1[[#This Row],[Age]]&lt;=40, "MIDDLE AGE", Table1[[#This Row],[Age]]&lt;=55, "ADULT", Table1[[#This Row],[Age]]&gt;55, "SENIOR")</f>
        <v>SENIOR</v>
      </c>
      <c r="D71" s="10">
        <v>126601</v>
      </c>
      <c r="E71" t="str" cm="1">
        <f t="array" ref="E71">_xlfn.IFS(Table1[[#This Row],[Income]]&lt;=50000, "LOW EARNER", Table1[[#This Row],[Income]]&lt;=100000, "AVERAGE EARNER", Table1[[#This Row],[Income]]&gt;100000, "HIGH EARNER")</f>
        <v>HIGH EARNER</v>
      </c>
      <c r="F71" s="10">
        <v>22214</v>
      </c>
      <c r="G71" s="3" t="str" cm="1">
        <f t="array" ref="G71">_xlfn.IFS(Table1[[#This Row],[Loan_Amount]]&lt;=20000, "SMALL", Table1[[#This Row],[Loan_Amount]]&lt;=40000, "MEDIUM", Table1[[#This Row],[Loan_Amount]]&gt;40000, "BIG")</f>
        <v>MEDIUM</v>
      </c>
      <c r="H71" s="10">
        <v>48</v>
      </c>
      <c r="I71" s="10">
        <v>345</v>
      </c>
      <c r="J71" t="str" cm="1">
        <f t="array" ref="J71">_xlfn.IFS(Table1[[#This Row],[Credit_Score]]&lt;=600, "BAD", Table1[[#This Row],[Credit_Score]]&lt;=750, "GOOD", Table1[[#This Row],[Credit_Score]]&gt;750, "EXCELLENT")</f>
        <v>BAD</v>
      </c>
      <c r="K71" t="s">
        <v>89</v>
      </c>
      <c r="L71" t="s">
        <v>78</v>
      </c>
      <c r="M71">
        <v>0</v>
      </c>
    </row>
    <row r="72" spans="1:13" x14ac:dyDescent="0.35">
      <c r="A72" t="s">
        <v>153</v>
      </c>
      <c r="B72" s="10">
        <v>34</v>
      </c>
      <c r="C72" t="str" cm="1">
        <f t="array" ref="C72">_xlfn.IFS(Table1[[#This Row],[Age]]&lt;=25, "YOUNG", Table1[[#This Row],[Age]]&lt;=40, "MIDDLE AGE", Table1[[#This Row],[Age]]&lt;=55, "ADULT", Table1[[#This Row],[Age]]&gt;55, "SENIOR")</f>
        <v>MIDDLE AGE</v>
      </c>
      <c r="D72" s="10">
        <v>120735</v>
      </c>
      <c r="E72" t="str" cm="1">
        <f t="array" ref="E72">_xlfn.IFS(Table1[[#This Row],[Income]]&lt;=50000, "LOW EARNER", Table1[[#This Row],[Income]]&lt;=100000, "AVERAGE EARNER", Table1[[#This Row],[Income]]&gt;100000, "HIGH EARNER")</f>
        <v>HIGH EARNER</v>
      </c>
      <c r="F72" s="10">
        <v>19098</v>
      </c>
      <c r="G72" s="3" t="str" cm="1">
        <f t="array" ref="G72">_xlfn.IFS(Table1[[#This Row],[Loan_Amount]]&lt;=20000, "SMALL", Table1[[#This Row],[Loan_Amount]]&lt;=40000, "MEDIUM", Table1[[#This Row],[Loan_Amount]]&gt;40000, "BIG")</f>
        <v>SMALL</v>
      </c>
      <c r="H72" s="10">
        <v>48</v>
      </c>
      <c r="I72" s="10">
        <v>845</v>
      </c>
      <c r="J72" t="str" cm="1">
        <f t="array" ref="J72">_xlfn.IFS(Table1[[#This Row],[Credit_Score]]&lt;=600, "BAD", Table1[[#This Row],[Credit_Score]]&lt;=750, "GOOD", Table1[[#This Row],[Credit_Score]]&gt;750, "EXCELLENT")</f>
        <v>EXCELLENT</v>
      </c>
      <c r="K72" t="s">
        <v>89</v>
      </c>
      <c r="L72" t="s">
        <v>78</v>
      </c>
      <c r="M72">
        <v>1</v>
      </c>
    </row>
    <row r="73" spans="1:13" x14ac:dyDescent="0.35">
      <c r="A73" t="s">
        <v>154</v>
      </c>
      <c r="B73" s="10">
        <v>51</v>
      </c>
      <c r="C73" t="str" cm="1">
        <f t="array" ref="C73">_xlfn.IFS(Table1[[#This Row],[Age]]&lt;=25, "YOUNG", Table1[[#This Row],[Age]]&lt;=40, "MIDDLE AGE", Table1[[#This Row],[Age]]&lt;=55, "ADULT", Table1[[#This Row],[Age]]&gt;55, "SENIOR")</f>
        <v>ADULT</v>
      </c>
      <c r="D73" s="10">
        <v>137512</v>
      </c>
      <c r="E73" t="str" cm="1">
        <f t="array" ref="E73">_xlfn.IFS(Table1[[#This Row],[Income]]&lt;=50000, "LOW EARNER", Table1[[#This Row],[Income]]&lt;=100000, "AVERAGE EARNER", Table1[[#This Row],[Income]]&gt;100000, "HIGH EARNER")</f>
        <v>HIGH EARNER</v>
      </c>
      <c r="F73" s="10">
        <v>33251</v>
      </c>
      <c r="G73" s="3" t="str" cm="1">
        <f t="array" ref="G73">_xlfn.IFS(Table1[[#This Row],[Loan_Amount]]&lt;=20000, "SMALL", Table1[[#This Row],[Loan_Amount]]&lt;=40000, "MEDIUM", Table1[[#This Row],[Loan_Amount]]&gt;40000, "BIG")</f>
        <v>MEDIUM</v>
      </c>
      <c r="H73" s="10">
        <v>48</v>
      </c>
      <c r="I73" s="10">
        <v>377</v>
      </c>
      <c r="J73" t="str" cm="1">
        <f t="array" ref="J73">_xlfn.IFS(Table1[[#This Row],[Credit_Score]]&lt;=600, "BAD", Table1[[#This Row],[Credit_Score]]&lt;=750, "GOOD", Table1[[#This Row],[Credit_Score]]&gt;750, "EXCELLENT")</f>
        <v>BAD</v>
      </c>
      <c r="K73" t="s">
        <v>77</v>
      </c>
      <c r="L73" t="s">
        <v>83</v>
      </c>
      <c r="M73">
        <v>1</v>
      </c>
    </row>
    <row r="74" spans="1:13" x14ac:dyDescent="0.35">
      <c r="A74" t="s">
        <v>155</v>
      </c>
      <c r="B74" s="10">
        <v>35</v>
      </c>
      <c r="C74" t="str" cm="1">
        <f t="array" ref="C74">_xlfn.IFS(Table1[[#This Row],[Age]]&lt;=25, "YOUNG", Table1[[#This Row],[Age]]&lt;=40, "MIDDLE AGE", Table1[[#This Row],[Age]]&lt;=55, "ADULT", Table1[[#This Row],[Age]]&gt;55, "SENIOR")</f>
        <v>MIDDLE AGE</v>
      </c>
      <c r="D74" s="10">
        <v>46371</v>
      </c>
      <c r="E74" t="str" cm="1">
        <f t="array" ref="E74">_xlfn.IFS(Table1[[#This Row],[Income]]&lt;=50000, "LOW EARNER", Table1[[#This Row],[Income]]&lt;=100000, "AVERAGE EARNER", Table1[[#This Row],[Income]]&gt;100000, "HIGH EARNER")</f>
        <v>LOW EARNER</v>
      </c>
      <c r="F74" s="10">
        <v>42945</v>
      </c>
      <c r="G74" s="3" t="str" cm="1">
        <f t="array" ref="G74">_xlfn.IFS(Table1[[#This Row],[Loan_Amount]]&lt;=20000, "SMALL", Table1[[#This Row],[Loan_Amount]]&lt;=40000, "MEDIUM", Table1[[#This Row],[Loan_Amount]]&gt;40000, "BIG")</f>
        <v>BIG</v>
      </c>
      <c r="H74" s="10">
        <v>36</v>
      </c>
      <c r="I74" s="10">
        <v>372</v>
      </c>
      <c r="J74" t="str" cm="1">
        <f t="array" ref="J74">_xlfn.IFS(Table1[[#This Row],[Credit_Score]]&lt;=600, "BAD", Table1[[#This Row],[Credit_Score]]&lt;=750, "GOOD", Table1[[#This Row],[Credit_Score]]&gt;750, "EXCELLENT")</f>
        <v>BAD</v>
      </c>
      <c r="K74" t="s">
        <v>86</v>
      </c>
      <c r="L74" t="s">
        <v>83</v>
      </c>
      <c r="M74">
        <v>1</v>
      </c>
    </row>
    <row r="75" spans="1:13" x14ac:dyDescent="0.35">
      <c r="A75" t="s">
        <v>156</v>
      </c>
      <c r="B75" s="10">
        <v>28</v>
      </c>
      <c r="C75" t="str" cm="1">
        <f t="array" ref="C75">_xlfn.IFS(Table1[[#This Row],[Age]]&lt;=25, "YOUNG", Table1[[#This Row],[Age]]&lt;=40, "MIDDLE AGE", Table1[[#This Row],[Age]]&lt;=55, "ADULT", Table1[[#This Row],[Age]]&gt;55, "SENIOR")</f>
        <v>MIDDLE AGE</v>
      </c>
      <c r="D75" s="10">
        <v>107371</v>
      </c>
      <c r="E75" t="str" cm="1">
        <f t="array" ref="E75">_xlfn.IFS(Table1[[#This Row],[Income]]&lt;=50000, "LOW EARNER", Table1[[#This Row],[Income]]&lt;=100000, "AVERAGE EARNER", Table1[[#This Row],[Income]]&gt;100000, "HIGH EARNER")</f>
        <v>HIGH EARNER</v>
      </c>
      <c r="F75" s="10">
        <v>30945</v>
      </c>
      <c r="G75" s="3" t="str" cm="1">
        <f t="array" ref="G75">_xlfn.IFS(Table1[[#This Row],[Loan_Amount]]&lt;=20000, "SMALL", Table1[[#This Row],[Loan_Amount]]&lt;=40000, "MEDIUM", Table1[[#This Row],[Loan_Amount]]&gt;40000, "BIG")</f>
        <v>MEDIUM</v>
      </c>
      <c r="H75" s="10">
        <v>60</v>
      </c>
      <c r="I75" s="10">
        <v>548</v>
      </c>
      <c r="J75" t="str" cm="1">
        <f t="array" ref="J75">_xlfn.IFS(Table1[[#This Row],[Credit_Score]]&lt;=600, "BAD", Table1[[#This Row],[Credit_Score]]&lt;=750, "GOOD", Table1[[#This Row],[Credit_Score]]&gt;750, "EXCELLENT")</f>
        <v>BAD</v>
      </c>
      <c r="K75" t="s">
        <v>80</v>
      </c>
      <c r="L75" t="s">
        <v>83</v>
      </c>
      <c r="M75">
        <v>0</v>
      </c>
    </row>
    <row r="76" spans="1:13" x14ac:dyDescent="0.35">
      <c r="A76" t="s">
        <v>157</v>
      </c>
      <c r="B76" s="10">
        <v>34</v>
      </c>
      <c r="C76" t="str" cm="1">
        <f t="array" ref="C76">_xlfn.IFS(Table1[[#This Row],[Age]]&lt;=25, "YOUNG", Table1[[#This Row],[Age]]&lt;=40, "MIDDLE AGE", Table1[[#This Row],[Age]]&lt;=55, "ADULT", Table1[[#This Row],[Age]]&gt;55, "SENIOR")</f>
        <v>MIDDLE AGE</v>
      </c>
      <c r="D76" s="10">
        <v>141472</v>
      </c>
      <c r="E76" t="str" cm="1">
        <f t="array" ref="E76">_xlfn.IFS(Table1[[#This Row],[Income]]&lt;=50000, "LOW EARNER", Table1[[#This Row],[Income]]&lt;=100000, "AVERAGE EARNER", Table1[[#This Row],[Income]]&gt;100000, "HIGH EARNER")</f>
        <v>HIGH EARNER</v>
      </c>
      <c r="F76" s="10">
        <v>30316</v>
      </c>
      <c r="G76" s="3" t="str" cm="1">
        <f t="array" ref="G76">_xlfn.IFS(Table1[[#This Row],[Loan_Amount]]&lt;=20000, "SMALL", Table1[[#This Row],[Loan_Amount]]&lt;=40000, "MEDIUM", Table1[[#This Row],[Loan_Amount]]&gt;40000, "BIG")</f>
        <v>MEDIUM</v>
      </c>
      <c r="H76" s="10">
        <v>48</v>
      </c>
      <c r="I76" s="10">
        <v>346</v>
      </c>
      <c r="J76" t="str" cm="1">
        <f t="array" ref="J76">_xlfn.IFS(Table1[[#This Row],[Credit_Score]]&lt;=600, "BAD", Table1[[#This Row],[Credit_Score]]&lt;=750, "GOOD", Table1[[#This Row],[Credit_Score]]&gt;750, "EXCELLENT")</f>
        <v>BAD</v>
      </c>
      <c r="K76" t="s">
        <v>86</v>
      </c>
      <c r="L76" t="s">
        <v>81</v>
      </c>
      <c r="M76">
        <v>1</v>
      </c>
    </row>
    <row r="77" spans="1:13" x14ac:dyDescent="0.35">
      <c r="A77" t="s">
        <v>158</v>
      </c>
      <c r="B77" s="10">
        <v>43</v>
      </c>
      <c r="C77" t="str" cm="1">
        <f t="array" ref="C77">_xlfn.IFS(Table1[[#This Row],[Age]]&lt;=25, "YOUNG", Table1[[#This Row],[Age]]&lt;=40, "MIDDLE AGE", Table1[[#This Row],[Age]]&lt;=55, "ADULT", Table1[[#This Row],[Age]]&gt;55, "SENIOR")</f>
        <v>ADULT</v>
      </c>
      <c r="D77" s="10">
        <v>32049</v>
      </c>
      <c r="E77" t="str" cm="1">
        <f t="array" ref="E77">_xlfn.IFS(Table1[[#This Row],[Income]]&lt;=50000, "LOW EARNER", Table1[[#This Row],[Income]]&lt;=100000, "AVERAGE EARNER", Table1[[#This Row],[Income]]&gt;100000, "HIGH EARNER")</f>
        <v>LOW EARNER</v>
      </c>
      <c r="F77" s="10">
        <v>37217</v>
      </c>
      <c r="G77" s="3" t="str" cm="1">
        <f t="array" ref="G77">_xlfn.IFS(Table1[[#This Row],[Loan_Amount]]&lt;=20000, "SMALL", Table1[[#This Row],[Loan_Amount]]&lt;=40000, "MEDIUM", Table1[[#This Row],[Loan_Amount]]&gt;40000, "BIG")</f>
        <v>MEDIUM</v>
      </c>
      <c r="H77" s="10">
        <v>36</v>
      </c>
      <c r="I77" s="10">
        <v>420</v>
      </c>
      <c r="J77" t="str" cm="1">
        <f t="array" ref="J77">_xlfn.IFS(Table1[[#This Row],[Credit_Score]]&lt;=600, "BAD", Table1[[#This Row],[Credit_Score]]&lt;=750, "GOOD", Table1[[#This Row],[Credit_Score]]&gt;750, "EXCELLENT")</f>
        <v>BAD</v>
      </c>
      <c r="K77" t="s">
        <v>86</v>
      </c>
      <c r="L77" t="s">
        <v>81</v>
      </c>
      <c r="M77">
        <v>1</v>
      </c>
    </row>
    <row r="78" spans="1:13" x14ac:dyDescent="0.35">
      <c r="A78" t="s">
        <v>159</v>
      </c>
      <c r="B78" s="10">
        <v>60</v>
      </c>
      <c r="C78" t="str" cm="1">
        <f t="array" ref="C78">_xlfn.IFS(Table1[[#This Row],[Age]]&lt;=25, "YOUNG", Table1[[#This Row],[Age]]&lt;=40, "MIDDLE AGE", Table1[[#This Row],[Age]]&lt;=55, "ADULT", Table1[[#This Row],[Age]]&gt;55, "SENIOR")</f>
        <v>SENIOR</v>
      </c>
      <c r="D78" s="10">
        <v>61616</v>
      </c>
      <c r="E78" t="str" cm="1">
        <f t="array" ref="E78">_xlfn.IFS(Table1[[#This Row],[Income]]&lt;=50000, "LOW EARNER", Table1[[#This Row],[Income]]&lt;=100000, "AVERAGE EARNER", Table1[[#This Row],[Income]]&gt;100000, "HIGH EARNER")</f>
        <v>AVERAGE EARNER</v>
      </c>
      <c r="F78" s="10">
        <v>13308</v>
      </c>
      <c r="G78" s="3" t="str" cm="1">
        <f t="array" ref="G78">_xlfn.IFS(Table1[[#This Row],[Loan_Amount]]&lt;=20000, "SMALL", Table1[[#This Row],[Loan_Amount]]&lt;=40000, "MEDIUM", Table1[[#This Row],[Loan_Amount]]&gt;40000, "BIG")</f>
        <v>SMALL</v>
      </c>
      <c r="H78" s="10">
        <v>24</v>
      </c>
      <c r="I78" s="10">
        <v>513</v>
      </c>
      <c r="J78" t="str" cm="1">
        <f t="array" ref="J78">_xlfn.IFS(Table1[[#This Row],[Credit_Score]]&lt;=600, "BAD", Table1[[#This Row],[Credit_Score]]&lt;=750, "GOOD", Table1[[#This Row],[Credit_Score]]&gt;750, "EXCELLENT")</f>
        <v>BAD</v>
      </c>
      <c r="K78" t="s">
        <v>86</v>
      </c>
      <c r="L78" t="s">
        <v>83</v>
      </c>
      <c r="M78">
        <v>0</v>
      </c>
    </row>
    <row r="79" spans="1:13" x14ac:dyDescent="0.35">
      <c r="A79" t="s">
        <v>160</v>
      </c>
      <c r="B79" s="10">
        <v>41</v>
      </c>
      <c r="C79" t="str" cm="1">
        <f t="array" ref="C79">_xlfn.IFS(Table1[[#This Row],[Age]]&lt;=25, "YOUNG", Table1[[#This Row],[Age]]&lt;=40, "MIDDLE AGE", Table1[[#This Row],[Age]]&lt;=55, "ADULT", Table1[[#This Row],[Age]]&gt;55, "SENIOR")</f>
        <v>ADULT</v>
      </c>
      <c r="D79" s="10">
        <v>133727</v>
      </c>
      <c r="E79" t="str" cm="1">
        <f t="array" ref="E79">_xlfn.IFS(Table1[[#This Row],[Income]]&lt;=50000, "LOW EARNER", Table1[[#This Row],[Income]]&lt;=100000, "AVERAGE EARNER", Table1[[#This Row],[Income]]&gt;100000, "HIGH EARNER")</f>
        <v>HIGH EARNER</v>
      </c>
      <c r="F79" s="10">
        <v>10949</v>
      </c>
      <c r="G79" s="3" t="str" cm="1">
        <f t="array" ref="G79">_xlfn.IFS(Table1[[#This Row],[Loan_Amount]]&lt;=20000, "SMALL", Table1[[#This Row],[Loan_Amount]]&lt;=40000, "MEDIUM", Table1[[#This Row],[Loan_Amount]]&gt;40000, "BIG")</f>
        <v>SMALL</v>
      </c>
      <c r="H79" s="10">
        <v>24</v>
      </c>
      <c r="I79" s="10">
        <v>538</v>
      </c>
      <c r="J79" t="str" cm="1">
        <f t="array" ref="J79">_xlfn.IFS(Table1[[#This Row],[Credit_Score]]&lt;=600, "BAD", Table1[[#This Row],[Credit_Score]]&lt;=750, "GOOD", Table1[[#This Row],[Credit_Score]]&gt;750, "EXCELLENT")</f>
        <v>BAD</v>
      </c>
      <c r="K79" t="s">
        <v>86</v>
      </c>
      <c r="L79" t="s">
        <v>81</v>
      </c>
      <c r="M79">
        <v>1</v>
      </c>
    </row>
    <row r="80" spans="1:13" x14ac:dyDescent="0.35">
      <c r="A80" t="s">
        <v>161</v>
      </c>
      <c r="B80" s="10">
        <v>36</v>
      </c>
      <c r="C80" t="str" cm="1">
        <f t="array" ref="C80">_xlfn.IFS(Table1[[#This Row],[Age]]&lt;=25, "YOUNG", Table1[[#This Row],[Age]]&lt;=40, "MIDDLE AGE", Table1[[#This Row],[Age]]&lt;=55, "ADULT", Table1[[#This Row],[Age]]&gt;55, "SENIOR")</f>
        <v>MIDDLE AGE</v>
      </c>
      <c r="D80" s="10">
        <v>142893</v>
      </c>
      <c r="E80" t="str" cm="1">
        <f t="array" ref="E80">_xlfn.IFS(Table1[[#This Row],[Income]]&lt;=50000, "LOW EARNER", Table1[[#This Row],[Income]]&lt;=100000, "AVERAGE EARNER", Table1[[#This Row],[Income]]&gt;100000, "HIGH EARNER")</f>
        <v>HIGH EARNER</v>
      </c>
      <c r="F80" s="10">
        <v>6150</v>
      </c>
      <c r="G80" s="3" t="str" cm="1">
        <f t="array" ref="G80">_xlfn.IFS(Table1[[#This Row],[Loan_Amount]]&lt;=20000, "SMALL", Table1[[#This Row],[Loan_Amount]]&lt;=40000, "MEDIUM", Table1[[#This Row],[Loan_Amount]]&gt;40000, "BIG")</f>
        <v>SMALL</v>
      </c>
      <c r="H80" s="10">
        <v>36</v>
      </c>
      <c r="I80" s="10">
        <v>355</v>
      </c>
      <c r="J80" t="str" cm="1">
        <f t="array" ref="J80">_xlfn.IFS(Table1[[#This Row],[Credit_Score]]&lt;=600, "BAD", Table1[[#This Row],[Credit_Score]]&lt;=750, "GOOD", Table1[[#This Row],[Credit_Score]]&gt;750, "EXCELLENT")</f>
        <v>BAD</v>
      </c>
      <c r="K80" t="s">
        <v>89</v>
      </c>
      <c r="L80" t="s">
        <v>81</v>
      </c>
      <c r="M80">
        <v>0</v>
      </c>
    </row>
    <row r="81" spans="1:13" x14ac:dyDescent="0.35">
      <c r="A81" t="s">
        <v>162</v>
      </c>
      <c r="B81" s="10">
        <v>38</v>
      </c>
      <c r="C81" t="str" cm="1">
        <f t="array" ref="C81">_xlfn.IFS(Table1[[#This Row],[Age]]&lt;=25, "YOUNG", Table1[[#This Row],[Age]]&lt;=40, "MIDDLE AGE", Table1[[#This Row],[Age]]&lt;=55, "ADULT", Table1[[#This Row],[Age]]&gt;55, "SENIOR")</f>
        <v>MIDDLE AGE</v>
      </c>
      <c r="D81" s="10">
        <v>50932</v>
      </c>
      <c r="E81" t="str" cm="1">
        <f t="array" ref="E81">_xlfn.IFS(Table1[[#This Row],[Income]]&lt;=50000, "LOW EARNER", Table1[[#This Row],[Income]]&lt;=100000, "AVERAGE EARNER", Table1[[#This Row],[Income]]&gt;100000, "HIGH EARNER")</f>
        <v>AVERAGE EARNER</v>
      </c>
      <c r="F81" s="10">
        <v>28944</v>
      </c>
      <c r="G81" s="3" t="str" cm="1">
        <f t="array" ref="G81">_xlfn.IFS(Table1[[#This Row],[Loan_Amount]]&lt;=20000, "SMALL", Table1[[#This Row],[Loan_Amount]]&lt;=40000, "MEDIUM", Table1[[#This Row],[Loan_Amount]]&gt;40000, "BIG")</f>
        <v>MEDIUM</v>
      </c>
      <c r="H81" s="10">
        <v>36</v>
      </c>
      <c r="I81" s="10">
        <v>649</v>
      </c>
      <c r="J81" t="str" cm="1">
        <f t="array" ref="J81">_xlfn.IFS(Table1[[#This Row],[Credit_Score]]&lt;=600, "BAD", Table1[[#This Row],[Credit_Score]]&lt;=750, "GOOD", Table1[[#This Row],[Credit_Score]]&gt;750, "EXCELLENT")</f>
        <v>GOOD</v>
      </c>
      <c r="K81" t="s">
        <v>89</v>
      </c>
      <c r="L81" t="s">
        <v>78</v>
      </c>
      <c r="M81">
        <v>0</v>
      </c>
    </row>
    <row r="82" spans="1:13" x14ac:dyDescent="0.35">
      <c r="A82" t="s">
        <v>163</v>
      </c>
      <c r="B82" s="10">
        <v>44</v>
      </c>
      <c r="C82" t="str" cm="1">
        <f t="array" ref="C82">_xlfn.IFS(Table1[[#This Row],[Age]]&lt;=25, "YOUNG", Table1[[#This Row],[Age]]&lt;=40, "MIDDLE AGE", Table1[[#This Row],[Age]]&lt;=55, "ADULT", Table1[[#This Row],[Age]]&gt;55, "SENIOR")</f>
        <v>ADULT</v>
      </c>
      <c r="D82" s="10">
        <v>147796</v>
      </c>
      <c r="E82" t="str" cm="1">
        <f t="array" ref="E82">_xlfn.IFS(Table1[[#This Row],[Income]]&lt;=50000, "LOW EARNER", Table1[[#This Row],[Income]]&lt;=100000, "AVERAGE EARNER", Table1[[#This Row],[Income]]&gt;100000, "HIGH EARNER")</f>
        <v>HIGH EARNER</v>
      </c>
      <c r="F82" s="10">
        <v>39699</v>
      </c>
      <c r="G82" s="3" t="str" cm="1">
        <f t="array" ref="G82">_xlfn.IFS(Table1[[#This Row],[Loan_Amount]]&lt;=20000, "SMALL", Table1[[#This Row],[Loan_Amount]]&lt;=40000, "MEDIUM", Table1[[#This Row],[Loan_Amount]]&gt;40000, "BIG")</f>
        <v>MEDIUM</v>
      </c>
      <c r="H82" s="10">
        <v>60</v>
      </c>
      <c r="I82" s="10">
        <v>406</v>
      </c>
      <c r="J82" t="str" cm="1">
        <f t="array" ref="J82">_xlfn.IFS(Table1[[#This Row],[Credit_Score]]&lt;=600, "BAD", Table1[[#This Row],[Credit_Score]]&lt;=750, "GOOD", Table1[[#This Row],[Credit_Score]]&gt;750, "EXCELLENT")</f>
        <v>BAD</v>
      </c>
      <c r="K82" t="s">
        <v>86</v>
      </c>
      <c r="L82" t="s">
        <v>83</v>
      </c>
      <c r="M82">
        <v>0</v>
      </c>
    </row>
    <row r="83" spans="1:13" x14ac:dyDescent="0.35">
      <c r="A83" t="s">
        <v>164</v>
      </c>
      <c r="B83" s="10">
        <v>46</v>
      </c>
      <c r="C83" t="str" cm="1">
        <f t="array" ref="C83">_xlfn.IFS(Table1[[#This Row],[Age]]&lt;=25, "YOUNG", Table1[[#This Row],[Age]]&lt;=40, "MIDDLE AGE", Table1[[#This Row],[Age]]&lt;=55, "ADULT", Table1[[#This Row],[Age]]&gt;55, "SENIOR")</f>
        <v>ADULT</v>
      </c>
      <c r="D83" s="10">
        <v>59855</v>
      </c>
      <c r="E83" t="str" cm="1">
        <f t="array" ref="E83">_xlfn.IFS(Table1[[#This Row],[Income]]&lt;=50000, "LOW EARNER", Table1[[#This Row],[Income]]&lt;=100000, "AVERAGE EARNER", Table1[[#This Row],[Income]]&gt;100000, "HIGH EARNER")</f>
        <v>AVERAGE EARNER</v>
      </c>
      <c r="F83" s="10">
        <v>14204</v>
      </c>
      <c r="G83" s="3" t="str" cm="1">
        <f t="array" ref="G83">_xlfn.IFS(Table1[[#This Row],[Loan_Amount]]&lt;=20000, "SMALL", Table1[[#This Row],[Loan_Amount]]&lt;=40000, "MEDIUM", Table1[[#This Row],[Loan_Amount]]&gt;40000, "BIG")</f>
        <v>SMALL</v>
      </c>
      <c r="H83" s="10">
        <v>60</v>
      </c>
      <c r="I83" s="10">
        <v>347</v>
      </c>
      <c r="J83" t="str" cm="1">
        <f t="array" ref="J83">_xlfn.IFS(Table1[[#This Row],[Credit_Score]]&lt;=600, "BAD", Table1[[#This Row],[Credit_Score]]&lt;=750, "GOOD", Table1[[#This Row],[Credit_Score]]&gt;750, "EXCELLENT")</f>
        <v>BAD</v>
      </c>
      <c r="K83" t="s">
        <v>80</v>
      </c>
      <c r="L83" t="s">
        <v>83</v>
      </c>
      <c r="M83">
        <v>0</v>
      </c>
    </row>
    <row r="84" spans="1:13" x14ac:dyDescent="0.35">
      <c r="A84" t="s">
        <v>165</v>
      </c>
      <c r="B84" s="10">
        <v>45</v>
      </c>
      <c r="C84" t="str" cm="1">
        <f t="array" ref="C84">_xlfn.IFS(Table1[[#This Row],[Age]]&lt;=25, "YOUNG", Table1[[#This Row],[Age]]&lt;=40, "MIDDLE AGE", Table1[[#This Row],[Age]]&lt;=55, "ADULT", Table1[[#This Row],[Age]]&gt;55, "SENIOR")</f>
        <v>ADULT</v>
      </c>
      <c r="D84" s="10">
        <v>91434</v>
      </c>
      <c r="E84" t="str" cm="1">
        <f t="array" ref="E84">_xlfn.IFS(Table1[[#This Row],[Income]]&lt;=50000, "LOW EARNER", Table1[[#This Row],[Income]]&lt;=100000, "AVERAGE EARNER", Table1[[#This Row],[Income]]&gt;100000, "HIGH EARNER")</f>
        <v>AVERAGE EARNER</v>
      </c>
      <c r="F84" s="10">
        <v>6081</v>
      </c>
      <c r="G84" s="3" t="str" cm="1">
        <f t="array" ref="G84">_xlfn.IFS(Table1[[#This Row],[Loan_Amount]]&lt;=20000, "SMALL", Table1[[#This Row],[Loan_Amount]]&lt;=40000, "MEDIUM", Table1[[#This Row],[Loan_Amount]]&gt;40000, "BIG")</f>
        <v>SMALL</v>
      </c>
      <c r="H84" s="10">
        <v>24</v>
      </c>
      <c r="I84" s="10">
        <v>636</v>
      </c>
      <c r="J84" t="str" cm="1">
        <f t="array" ref="J84">_xlfn.IFS(Table1[[#This Row],[Credit_Score]]&lt;=600, "BAD", Table1[[#This Row],[Credit_Score]]&lt;=750, "GOOD", Table1[[#This Row],[Credit_Score]]&gt;750, "EXCELLENT")</f>
        <v>GOOD</v>
      </c>
      <c r="K84" t="s">
        <v>77</v>
      </c>
      <c r="L84" t="s">
        <v>81</v>
      </c>
      <c r="M84">
        <v>0</v>
      </c>
    </row>
    <row r="85" spans="1:13" x14ac:dyDescent="0.35">
      <c r="A85" t="s">
        <v>166</v>
      </c>
      <c r="B85" s="10">
        <v>61</v>
      </c>
      <c r="C85" t="str" cm="1">
        <f t="array" ref="C85">_xlfn.IFS(Table1[[#This Row],[Age]]&lt;=25, "YOUNG", Table1[[#This Row],[Age]]&lt;=40, "MIDDLE AGE", Table1[[#This Row],[Age]]&lt;=55, "ADULT", Table1[[#This Row],[Age]]&gt;55, "SENIOR")</f>
        <v>SENIOR</v>
      </c>
      <c r="D85" s="10">
        <v>102694</v>
      </c>
      <c r="E85" t="str" cm="1">
        <f t="array" ref="E85">_xlfn.IFS(Table1[[#This Row],[Income]]&lt;=50000, "LOW EARNER", Table1[[#This Row],[Income]]&lt;=100000, "AVERAGE EARNER", Table1[[#This Row],[Income]]&gt;100000, "HIGH EARNER")</f>
        <v>HIGH EARNER</v>
      </c>
      <c r="F85" s="10">
        <v>34305</v>
      </c>
      <c r="G85" s="3" t="str" cm="1">
        <f t="array" ref="G85">_xlfn.IFS(Table1[[#This Row],[Loan_Amount]]&lt;=20000, "SMALL", Table1[[#This Row],[Loan_Amount]]&lt;=40000, "MEDIUM", Table1[[#This Row],[Loan_Amount]]&gt;40000, "BIG")</f>
        <v>MEDIUM</v>
      </c>
      <c r="H85" s="10">
        <v>48</v>
      </c>
      <c r="I85" s="10">
        <v>325</v>
      </c>
      <c r="J85" t="str" cm="1">
        <f t="array" ref="J85">_xlfn.IFS(Table1[[#This Row],[Credit_Score]]&lt;=600, "BAD", Table1[[#This Row],[Credit_Score]]&lt;=750, "GOOD", Table1[[#This Row],[Credit_Score]]&gt;750, "EXCELLENT")</f>
        <v>BAD</v>
      </c>
      <c r="K85" t="s">
        <v>80</v>
      </c>
      <c r="L85" t="s">
        <v>83</v>
      </c>
      <c r="M85">
        <v>0</v>
      </c>
    </row>
    <row r="86" spans="1:13" x14ac:dyDescent="0.35">
      <c r="A86" t="s">
        <v>167</v>
      </c>
      <c r="B86" s="10">
        <v>49</v>
      </c>
      <c r="C86" t="str" cm="1">
        <f t="array" ref="C86">_xlfn.IFS(Table1[[#This Row],[Age]]&lt;=25, "YOUNG", Table1[[#This Row],[Age]]&lt;=40, "MIDDLE AGE", Table1[[#This Row],[Age]]&lt;=55, "ADULT", Table1[[#This Row],[Age]]&gt;55, "SENIOR")</f>
        <v>ADULT</v>
      </c>
      <c r="D86" s="10">
        <v>73016</v>
      </c>
      <c r="E86" t="str" cm="1">
        <f t="array" ref="E86">_xlfn.IFS(Table1[[#This Row],[Income]]&lt;=50000, "LOW EARNER", Table1[[#This Row],[Income]]&lt;=100000, "AVERAGE EARNER", Table1[[#This Row],[Income]]&gt;100000, "HIGH EARNER")</f>
        <v>AVERAGE EARNER</v>
      </c>
      <c r="F86" s="10">
        <v>21896</v>
      </c>
      <c r="G86" s="3" t="str" cm="1">
        <f t="array" ref="G86">_xlfn.IFS(Table1[[#This Row],[Loan_Amount]]&lt;=20000, "SMALL", Table1[[#This Row],[Loan_Amount]]&lt;=40000, "MEDIUM", Table1[[#This Row],[Loan_Amount]]&gt;40000, "BIG")</f>
        <v>MEDIUM</v>
      </c>
      <c r="H86" s="10">
        <v>24</v>
      </c>
      <c r="I86" s="10">
        <v>556</v>
      </c>
      <c r="J86" t="str" cm="1">
        <f t="array" ref="J86">_xlfn.IFS(Table1[[#This Row],[Credit_Score]]&lt;=600, "BAD", Table1[[#This Row],[Credit_Score]]&lt;=750, "GOOD", Table1[[#This Row],[Credit_Score]]&gt;750, "EXCELLENT")</f>
        <v>BAD</v>
      </c>
      <c r="K86" t="s">
        <v>80</v>
      </c>
      <c r="L86" t="s">
        <v>78</v>
      </c>
      <c r="M86">
        <v>0</v>
      </c>
    </row>
    <row r="87" spans="1:13" x14ac:dyDescent="0.35">
      <c r="A87" t="s">
        <v>168</v>
      </c>
      <c r="B87" s="10">
        <v>35</v>
      </c>
      <c r="C87" t="str" cm="1">
        <f t="array" ref="C87">_xlfn.IFS(Table1[[#This Row],[Age]]&lt;=25, "YOUNG", Table1[[#This Row],[Age]]&lt;=40, "MIDDLE AGE", Table1[[#This Row],[Age]]&lt;=55, "ADULT", Table1[[#This Row],[Age]]&gt;55, "SENIOR")</f>
        <v>MIDDLE AGE</v>
      </c>
      <c r="D87" s="10">
        <v>37400</v>
      </c>
      <c r="E87" t="str" cm="1">
        <f t="array" ref="E87">_xlfn.IFS(Table1[[#This Row],[Income]]&lt;=50000, "LOW EARNER", Table1[[#This Row],[Income]]&lt;=100000, "AVERAGE EARNER", Table1[[#This Row],[Income]]&gt;100000, "HIGH EARNER")</f>
        <v>LOW EARNER</v>
      </c>
      <c r="F87" s="10">
        <v>12805</v>
      </c>
      <c r="G87" s="3" t="str" cm="1">
        <f t="array" ref="G87">_xlfn.IFS(Table1[[#This Row],[Loan_Amount]]&lt;=20000, "SMALL", Table1[[#This Row],[Loan_Amount]]&lt;=40000, "MEDIUM", Table1[[#This Row],[Loan_Amount]]&gt;40000, "BIG")</f>
        <v>SMALL</v>
      </c>
      <c r="H87" s="10">
        <v>48</v>
      </c>
      <c r="I87" s="10">
        <v>307</v>
      </c>
      <c r="J87" t="str" cm="1">
        <f t="array" ref="J87">_xlfn.IFS(Table1[[#This Row],[Credit_Score]]&lt;=600, "BAD", Table1[[#This Row],[Credit_Score]]&lt;=750, "GOOD", Table1[[#This Row],[Credit_Score]]&gt;750, "EXCELLENT")</f>
        <v>BAD</v>
      </c>
      <c r="K87" t="s">
        <v>80</v>
      </c>
      <c r="L87" t="s">
        <v>78</v>
      </c>
      <c r="M87">
        <v>0</v>
      </c>
    </row>
    <row r="88" spans="1:13" x14ac:dyDescent="0.35">
      <c r="A88" t="s">
        <v>169</v>
      </c>
      <c r="B88" s="10">
        <v>21</v>
      </c>
      <c r="C88" t="str" cm="1">
        <f t="array" ref="C88">_xlfn.IFS(Table1[[#This Row],[Age]]&lt;=25, "YOUNG", Table1[[#This Row],[Age]]&lt;=40, "MIDDLE AGE", Table1[[#This Row],[Age]]&lt;=55, "ADULT", Table1[[#This Row],[Age]]&gt;55, "SENIOR")</f>
        <v>YOUNG</v>
      </c>
      <c r="D88" s="10">
        <v>147858</v>
      </c>
      <c r="E88" t="str" cm="1">
        <f t="array" ref="E88">_xlfn.IFS(Table1[[#This Row],[Income]]&lt;=50000, "LOW EARNER", Table1[[#This Row],[Income]]&lt;=100000, "AVERAGE EARNER", Table1[[#This Row],[Income]]&gt;100000, "HIGH EARNER")</f>
        <v>HIGH EARNER</v>
      </c>
      <c r="F88" s="10">
        <v>10237</v>
      </c>
      <c r="G88" s="3" t="str" cm="1">
        <f t="array" ref="G88">_xlfn.IFS(Table1[[#This Row],[Loan_Amount]]&lt;=20000, "SMALL", Table1[[#This Row],[Loan_Amount]]&lt;=40000, "MEDIUM", Table1[[#This Row],[Loan_Amount]]&gt;40000, "BIG")</f>
        <v>SMALL</v>
      </c>
      <c r="H88" s="10">
        <v>48</v>
      </c>
      <c r="I88" s="10">
        <v>552</v>
      </c>
      <c r="J88" t="str" cm="1">
        <f t="array" ref="J88">_xlfn.IFS(Table1[[#This Row],[Credit_Score]]&lt;=600, "BAD", Table1[[#This Row],[Credit_Score]]&lt;=750, "GOOD", Table1[[#This Row],[Credit_Score]]&gt;750, "EXCELLENT")</f>
        <v>BAD</v>
      </c>
      <c r="K88" t="s">
        <v>86</v>
      </c>
      <c r="L88" t="s">
        <v>78</v>
      </c>
      <c r="M88">
        <v>0</v>
      </c>
    </row>
    <row r="89" spans="1:13" x14ac:dyDescent="0.35">
      <c r="A89" t="s">
        <v>170</v>
      </c>
      <c r="B89" s="10">
        <v>45</v>
      </c>
      <c r="C89" t="str" cm="1">
        <f t="array" ref="C89">_xlfn.IFS(Table1[[#This Row],[Age]]&lt;=25, "YOUNG", Table1[[#This Row],[Age]]&lt;=40, "MIDDLE AGE", Table1[[#This Row],[Age]]&lt;=55, "ADULT", Table1[[#This Row],[Age]]&gt;55, "SENIOR")</f>
        <v>ADULT</v>
      </c>
      <c r="D89" s="10">
        <v>72642</v>
      </c>
      <c r="E89" t="str" cm="1">
        <f t="array" ref="E89">_xlfn.IFS(Table1[[#This Row],[Income]]&lt;=50000, "LOW EARNER", Table1[[#This Row],[Income]]&lt;=100000, "AVERAGE EARNER", Table1[[#This Row],[Income]]&gt;100000, "HIGH EARNER")</f>
        <v>AVERAGE EARNER</v>
      </c>
      <c r="F89" s="10">
        <v>25056</v>
      </c>
      <c r="G89" s="3" t="str" cm="1">
        <f t="array" ref="G89">_xlfn.IFS(Table1[[#This Row],[Loan_Amount]]&lt;=20000, "SMALL", Table1[[#This Row],[Loan_Amount]]&lt;=40000, "MEDIUM", Table1[[#This Row],[Loan_Amount]]&gt;40000, "BIG")</f>
        <v>MEDIUM</v>
      </c>
      <c r="H89" s="10">
        <v>60</v>
      </c>
      <c r="I89" s="10">
        <v>602</v>
      </c>
      <c r="J89" t="str" cm="1">
        <f t="array" ref="J89">_xlfn.IFS(Table1[[#This Row],[Credit_Score]]&lt;=600, "BAD", Table1[[#This Row],[Credit_Score]]&lt;=750, "GOOD", Table1[[#This Row],[Credit_Score]]&gt;750, "EXCELLENT")</f>
        <v>GOOD</v>
      </c>
      <c r="K89" t="s">
        <v>89</v>
      </c>
      <c r="L89" t="s">
        <v>83</v>
      </c>
      <c r="M89">
        <v>0</v>
      </c>
    </row>
    <row r="90" spans="1:13" x14ac:dyDescent="0.35">
      <c r="A90" t="s">
        <v>171</v>
      </c>
      <c r="B90" s="10">
        <v>27</v>
      </c>
      <c r="C90" t="str" cm="1">
        <f t="array" ref="C90">_xlfn.IFS(Table1[[#This Row],[Age]]&lt;=25, "YOUNG", Table1[[#This Row],[Age]]&lt;=40, "MIDDLE AGE", Table1[[#This Row],[Age]]&lt;=55, "ADULT", Table1[[#This Row],[Age]]&gt;55, "SENIOR")</f>
        <v>MIDDLE AGE</v>
      </c>
      <c r="D90" s="10">
        <v>45151</v>
      </c>
      <c r="E90" t="str" cm="1">
        <f t="array" ref="E90">_xlfn.IFS(Table1[[#This Row],[Income]]&lt;=50000, "LOW EARNER", Table1[[#This Row],[Income]]&lt;=100000, "AVERAGE EARNER", Table1[[#This Row],[Income]]&gt;100000, "HIGH EARNER")</f>
        <v>LOW EARNER</v>
      </c>
      <c r="F90" s="10">
        <v>8343</v>
      </c>
      <c r="G90" s="3" t="str" cm="1">
        <f t="array" ref="G90">_xlfn.IFS(Table1[[#This Row],[Loan_Amount]]&lt;=20000, "SMALL", Table1[[#This Row],[Loan_Amount]]&lt;=40000, "MEDIUM", Table1[[#This Row],[Loan_Amount]]&gt;40000, "BIG")</f>
        <v>SMALL</v>
      </c>
      <c r="H90" s="10">
        <v>12</v>
      </c>
      <c r="I90" s="10">
        <v>355</v>
      </c>
      <c r="J90" t="str" cm="1">
        <f t="array" ref="J90">_xlfn.IFS(Table1[[#This Row],[Credit_Score]]&lt;=600, "BAD", Table1[[#This Row],[Credit_Score]]&lt;=750, "GOOD", Table1[[#This Row],[Credit_Score]]&gt;750, "EXCELLENT")</f>
        <v>BAD</v>
      </c>
      <c r="K90" t="s">
        <v>80</v>
      </c>
      <c r="L90" t="s">
        <v>83</v>
      </c>
      <c r="M90">
        <v>0</v>
      </c>
    </row>
    <row r="91" spans="1:13" x14ac:dyDescent="0.35">
      <c r="A91" t="s">
        <v>172</v>
      </c>
      <c r="B91" s="10">
        <v>29</v>
      </c>
      <c r="C91" t="str" cm="1">
        <f t="array" ref="C91">_xlfn.IFS(Table1[[#This Row],[Age]]&lt;=25, "YOUNG", Table1[[#This Row],[Age]]&lt;=40, "MIDDLE AGE", Table1[[#This Row],[Age]]&lt;=55, "ADULT", Table1[[#This Row],[Age]]&gt;55, "SENIOR")</f>
        <v>MIDDLE AGE</v>
      </c>
      <c r="D91" s="10">
        <v>81407</v>
      </c>
      <c r="E91" t="str" cm="1">
        <f t="array" ref="E91">_xlfn.IFS(Table1[[#This Row],[Income]]&lt;=50000, "LOW EARNER", Table1[[#This Row],[Income]]&lt;=100000, "AVERAGE EARNER", Table1[[#This Row],[Income]]&gt;100000, "HIGH EARNER")</f>
        <v>AVERAGE EARNER</v>
      </c>
      <c r="F91" s="10">
        <v>18500</v>
      </c>
      <c r="G91" s="3" t="str" cm="1">
        <f t="array" ref="G91">_xlfn.IFS(Table1[[#This Row],[Loan_Amount]]&lt;=20000, "SMALL", Table1[[#This Row],[Loan_Amount]]&lt;=40000, "MEDIUM", Table1[[#This Row],[Loan_Amount]]&gt;40000, "BIG")</f>
        <v>SMALL</v>
      </c>
      <c r="H91" s="10">
        <v>12</v>
      </c>
      <c r="I91" s="10">
        <v>825</v>
      </c>
      <c r="J91" t="str" cm="1">
        <f t="array" ref="J91">_xlfn.IFS(Table1[[#This Row],[Credit_Score]]&lt;=600, "BAD", Table1[[#This Row],[Credit_Score]]&lt;=750, "GOOD", Table1[[#This Row],[Credit_Score]]&gt;750, "EXCELLENT")</f>
        <v>EXCELLENT</v>
      </c>
      <c r="K91" t="s">
        <v>86</v>
      </c>
      <c r="L91" t="s">
        <v>83</v>
      </c>
      <c r="M91">
        <v>0</v>
      </c>
    </row>
    <row r="92" spans="1:13" x14ac:dyDescent="0.35">
      <c r="A92" t="s">
        <v>173</v>
      </c>
      <c r="B92" s="10">
        <v>44</v>
      </c>
      <c r="C92" t="str" cm="1">
        <f t="array" ref="C92">_xlfn.IFS(Table1[[#This Row],[Age]]&lt;=25, "YOUNG", Table1[[#This Row],[Age]]&lt;=40, "MIDDLE AGE", Table1[[#This Row],[Age]]&lt;=55, "ADULT", Table1[[#This Row],[Age]]&gt;55, "SENIOR")</f>
        <v>ADULT</v>
      </c>
      <c r="D92" s="10">
        <v>96690</v>
      </c>
      <c r="E92" t="str" cm="1">
        <f t="array" ref="E92">_xlfn.IFS(Table1[[#This Row],[Income]]&lt;=50000, "LOW EARNER", Table1[[#This Row],[Income]]&lt;=100000, "AVERAGE EARNER", Table1[[#This Row],[Income]]&gt;100000, "HIGH EARNER")</f>
        <v>AVERAGE EARNER</v>
      </c>
      <c r="F92" s="10">
        <v>34375</v>
      </c>
      <c r="G92" s="3" t="str" cm="1">
        <f t="array" ref="G92">_xlfn.IFS(Table1[[#This Row],[Loan_Amount]]&lt;=20000, "SMALL", Table1[[#This Row],[Loan_Amount]]&lt;=40000, "MEDIUM", Table1[[#This Row],[Loan_Amount]]&gt;40000, "BIG")</f>
        <v>MEDIUM</v>
      </c>
      <c r="H92" s="10">
        <v>36</v>
      </c>
      <c r="I92" s="10">
        <v>773</v>
      </c>
      <c r="J92" t="str" cm="1">
        <f t="array" ref="J92">_xlfn.IFS(Table1[[#This Row],[Credit_Score]]&lt;=600, "BAD", Table1[[#This Row],[Credit_Score]]&lt;=750, "GOOD", Table1[[#This Row],[Credit_Score]]&gt;750, "EXCELLENT")</f>
        <v>EXCELLENT</v>
      </c>
      <c r="K92" t="s">
        <v>80</v>
      </c>
      <c r="L92" t="s">
        <v>83</v>
      </c>
      <c r="M92">
        <v>0</v>
      </c>
    </row>
    <row r="93" spans="1:13" x14ac:dyDescent="0.35">
      <c r="A93" t="s">
        <v>174</v>
      </c>
      <c r="B93" s="10">
        <v>21</v>
      </c>
      <c r="C93" t="str" cm="1">
        <f t="array" ref="C93">_xlfn.IFS(Table1[[#This Row],[Age]]&lt;=25, "YOUNG", Table1[[#This Row],[Age]]&lt;=40, "MIDDLE AGE", Table1[[#This Row],[Age]]&lt;=55, "ADULT", Table1[[#This Row],[Age]]&gt;55, "SENIOR")</f>
        <v>YOUNG</v>
      </c>
      <c r="D93" s="10">
        <v>34499</v>
      </c>
      <c r="E93" t="str" cm="1">
        <f t="array" ref="E93">_xlfn.IFS(Table1[[#This Row],[Income]]&lt;=50000, "LOW EARNER", Table1[[#This Row],[Income]]&lt;=100000, "AVERAGE EARNER", Table1[[#This Row],[Income]]&gt;100000, "HIGH EARNER")</f>
        <v>LOW EARNER</v>
      </c>
      <c r="F93" s="10">
        <v>14662</v>
      </c>
      <c r="G93" s="3" t="str" cm="1">
        <f t="array" ref="G93">_xlfn.IFS(Table1[[#This Row],[Loan_Amount]]&lt;=20000, "SMALL", Table1[[#This Row],[Loan_Amount]]&lt;=40000, "MEDIUM", Table1[[#This Row],[Loan_Amount]]&gt;40000, "BIG")</f>
        <v>SMALL</v>
      </c>
      <c r="H93" s="10">
        <v>60</v>
      </c>
      <c r="I93" s="10">
        <v>327</v>
      </c>
      <c r="J93" t="str" cm="1">
        <f t="array" ref="J93">_xlfn.IFS(Table1[[#This Row],[Credit_Score]]&lt;=600, "BAD", Table1[[#This Row],[Credit_Score]]&lt;=750, "GOOD", Table1[[#This Row],[Credit_Score]]&gt;750, "EXCELLENT")</f>
        <v>BAD</v>
      </c>
      <c r="K93" t="s">
        <v>80</v>
      </c>
      <c r="L93" t="s">
        <v>83</v>
      </c>
      <c r="M93">
        <v>0</v>
      </c>
    </row>
    <row r="94" spans="1:13" x14ac:dyDescent="0.35">
      <c r="A94" t="s">
        <v>175</v>
      </c>
      <c r="B94" s="10">
        <v>64</v>
      </c>
      <c r="C94" t="str" cm="1">
        <f t="array" ref="C94">_xlfn.IFS(Table1[[#This Row],[Age]]&lt;=25, "YOUNG", Table1[[#This Row],[Age]]&lt;=40, "MIDDLE AGE", Table1[[#This Row],[Age]]&lt;=55, "ADULT", Table1[[#This Row],[Age]]&gt;55, "SENIOR")</f>
        <v>SENIOR</v>
      </c>
      <c r="D94" s="10">
        <v>36295</v>
      </c>
      <c r="E94" t="str" cm="1">
        <f t="array" ref="E94">_xlfn.IFS(Table1[[#This Row],[Income]]&lt;=50000, "LOW EARNER", Table1[[#This Row],[Income]]&lt;=100000, "AVERAGE EARNER", Table1[[#This Row],[Income]]&gt;100000, "HIGH EARNER")</f>
        <v>LOW EARNER</v>
      </c>
      <c r="F94" s="10">
        <v>21964</v>
      </c>
      <c r="G94" s="3" t="str" cm="1">
        <f t="array" ref="G94">_xlfn.IFS(Table1[[#This Row],[Loan_Amount]]&lt;=20000, "SMALL", Table1[[#This Row],[Loan_Amount]]&lt;=40000, "MEDIUM", Table1[[#This Row],[Loan_Amount]]&gt;40000, "BIG")</f>
        <v>MEDIUM</v>
      </c>
      <c r="H94" s="10">
        <v>48</v>
      </c>
      <c r="I94" s="10">
        <v>377</v>
      </c>
      <c r="J94" t="str" cm="1">
        <f t="array" ref="J94">_xlfn.IFS(Table1[[#This Row],[Credit_Score]]&lt;=600, "BAD", Table1[[#This Row],[Credit_Score]]&lt;=750, "GOOD", Table1[[#This Row],[Credit_Score]]&gt;750, "EXCELLENT")</f>
        <v>BAD</v>
      </c>
      <c r="K94" t="s">
        <v>86</v>
      </c>
      <c r="L94" t="s">
        <v>78</v>
      </c>
      <c r="M94">
        <v>1</v>
      </c>
    </row>
    <row r="95" spans="1:13" x14ac:dyDescent="0.35">
      <c r="A95" t="s">
        <v>176</v>
      </c>
      <c r="B95" s="10">
        <v>28</v>
      </c>
      <c r="C95" t="str" cm="1">
        <f t="array" ref="C95">_xlfn.IFS(Table1[[#This Row],[Age]]&lt;=25, "YOUNG", Table1[[#This Row],[Age]]&lt;=40, "MIDDLE AGE", Table1[[#This Row],[Age]]&lt;=55, "ADULT", Table1[[#This Row],[Age]]&gt;55, "SENIOR")</f>
        <v>MIDDLE AGE</v>
      </c>
      <c r="D95" s="10">
        <v>89040</v>
      </c>
      <c r="E95" t="str" cm="1">
        <f t="array" ref="E95">_xlfn.IFS(Table1[[#This Row],[Income]]&lt;=50000, "LOW EARNER", Table1[[#This Row],[Income]]&lt;=100000, "AVERAGE EARNER", Table1[[#This Row],[Income]]&gt;100000, "HIGH EARNER")</f>
        <v>AVERAGE EARNER</v>
      </c>
      <c r="F95" s="10">
        <v>13130</v>
      </c>
      <c r="G95" s="3" t="str" cm="1">
        <f t="array" ref="G95">_xlfn.IFS(Table1[[#This Row],[Loan_Amount]]&lt;=20000, "SMALL", Table1[[#This Row],[Loan_Amount]]&lt;=40000, "MEDIUM", Table1[[#This Row],[Loan_Amount]]&gt;40000, "BIG")</f>
        <v>SMALL</v>
      </c>
      <c r="H95" s="10">
        <v>12</v>
      </c>
      <c r="I95" s="10">
        <v>515</v>
      </c>
      <c r="J95" t="str" cm="1">
        <f t="array" ref="J95">_xlfn.IFS(Table1[[#This Row],[Credit_Score]]&lt;=600, "BAD", Table1[[#This Row],[Credit_Score]]&lt;=750, "GOOD", Table1[[#This Row],[Credit_Score]]&gt;750, "EXCELLENT")</f>
        <v>BAD</v>
      </c>
      <c r="K95" t="s">
        <v>89</v>
      </c>
      <c r="L95" t="s">
        <v>81</v>
      </c>
      <c r="M95">
        <v>0</v>
      </c>
    </row>
    <row r="96" spans="1:13" x14ac:dyDescent="0.35">
      <c r="A96" t="s">
        <v>177</v>
      </c>
      <c r="B96" s="10">
        <v>44</v>
      </c>
      <c r="C96" t="str" cm="1">
        <f t="array" ref="C96">_xlfn.IFS(Table1[[#This Row],[Age]]&lt;=25, "YOUNG", Table1[[#This Row],[Age]]&lt;=40, "MIDDLE AGE", Table1[[#This Row],[Age]]&lt;=55, "ADULT", Table1[[#This Row],[Age]]&gt;55, "SENIOR")</f>
        <v>ADULT</v>
      </c>
      <c r="D96" s="10">
        <v>42183</v>
      </c>
      <c r="E96" t="str" cm="1">
        <f t="array" ref="E96">_xlfn.IFS(Table1[[#This Row],[Income]]&lt;=50000, "LOW EARNER", Table1[[#This Row],[Income]]&lt;=100000, "AVERAGE EARNER", Table1[[#This Row],[Income]]&gt;100000, "HIGH EARNER")</f>
        <v>LOW EARNER</v>
      </c>
      <c r="F96" s="10">
        <v>24531</v>
      </c>
      <c r="G96" s="3" t="str" cm="1">
        <f t="array" ref="G96">_xlfn.IFS(Table1[[#This Row],[Loan_Amount]]&lt;=20000, "SMALL", Table1[[#This Row],[Loan_Amount]]&lt;=40000, "MEDIUM", Table1[[#This Row],[Loan_Amount]]&gt;40000, "BIG")</f>
        <v>MEDIUM</v>
      </c>
      <c r="H96" s="10">
        <v>48</v>
      </c>
      <c r="I96" s="10">
        <v>685</v>
      </c>
      <c r="J96" t="str" cm="1">
        <f t="array" ref="J96">_xlfn.IFS(Table1[[#This Row],[Credit_Score]]&lt;=600, "BAD", Table1[[#This Row],[Credit_Score]]&lt;=750, "GOOD", Table1[[#This Row],[Credit_Score]]&gt;750, "EXCELLENT")</f>
        <v>GOOD</v>
      </c>
      <c r="K96" t="s">
        <v>89</v>
      </c>
      <c r="L96" t="s">
        <v>78</v>
      </c>
      <c r="M96">
        <v>0</v>
      </c>
    </row>
    <row r="97" spans="1:13" x14ac:dyDescent="0.35">
      <c r="A97" t="s">
        <v>178</v>
      </c>
      <c r="B97" s="10">
        <v>31</v>
      </c>
      <c r="C97" t="str" cm="1">
        <f t="array" ref="C97">_xlfn.IFS(Table1[[#This Row],[Age]]&lt;=25, "YOUNG", Table1[[#This Row],[Age]]&lt;=40, "MIDDLE AGE", Table1[[#This Row],[Age]]&lt;=55, "ADULT", Table1[[#This Row],[Age]]&gt;55, "SENIOR")</f>
        <v>MIDDLE AGE</v>
      </c>
      <c r="D97" s="10">
        <v>59299</v>
      </c>
      <c r="E97" t="str" cm="1">
        <f t="array" ref="E97">_xlfn.IFS(Table1[[#This Row],[Income]]&lt;=50000, "LOW EARNER", Table1[[#This Row],[Income]]&lt;=100000, "AVERAGE EARNER", Table1[[#This Row],[Income]]&gt;100000, "HIGH EARNER")</f>
        <v>AVERAGE EARNER</v>
      </c>
      <c r="F97" s="10">
        <v>6679</v>
      </c>
      <c r="G97" s="3" t="str" cm="1">
        <f t="array" ref="G97">_xlfn.IFS(Table1[[#This Row],[Loan_Amount]]&lt;=20000, "SMALL", Table1[[#This Row],[Loan_Amount]]&lt;=40000, "MEDIUM", Table1[[#This Row],[Loan_Amount]]&gt;40000, "BIG")</f>
        <v>SMALL</v>
      </c>
      <c r="H97" s="10">
        <v>12</v>
      </c>
      <c r="I97" s="10">
        <v>664</v>
      </c>
      <c r="J97" t="str" cm="1">
        <f t="array" ref="J97">_xlfn.IFS(Table1[[#This Row],[Credit_Score]]&lt;=600, "BAD", Table1[[#This Row],[Credit_Score]]&lt;=750, "GOOD", Table1[[#This Row],[Credit_Score]]&gt;750, "EXCELLENT")</f>
        <v>GOOD</v>
      </c>
      <c r="K97" t="s">
        <v>77</v>
      </c>
      <c r="L97" t="s">
        <v>83</v>
      </c>
      <c r="M97">
        <v>0</v>
      </c>
    </row>
    <row r="98" spans="1:13" x14ac:dyDescent="0.35">
      <c r="A98" t="s">
        <v>179</v>
      </c>
      <c r="B98" s="10">
        <v>37</v>
      </c>
      <c r="C98" t="str" cm="1">
        <f t="array" ref="C98">_xlfn.IFS(Table1[[#This Row],[Age]]&lt;=25, "YOUNG", Table1[[#This Row],[Age]]&lt;=40, "MIDDLE AGE", Table1[[#This Row],[Age]]&lt;=55, "ADULT", Table1[[#This Row],[Age]]&gt;55, "SENIOR")</f>
        <v>MIDDLE AGE</v>
      </c>
      <c r="D98" s="10">
        <v>42874</v>
      </c>
      <c r="E98" t="str" cm="1">
        <f t="array" ref="E98">_xlfn.IFS(Table1[[#This Row],[Income]]&lt;=50000, "LOW EARNER", Table1[[#This Row],[Income]]&lt;=100000, "AVERAGE EARNER", Table1[[#This Row],[Income]]&gt;100000, "HIGH EARNER")</f>
        <v>LOW EARNER</v>
      </c>
      <c r="F98" s="10">
        <v>8506</v>
      </c>
      <c r="G98" s="3" t="str" cm="1">
        <f t="array" ref="G98">_xlfn.IFS(Table1[[#This Row],[Loan_Amount]]&lt;=20000, "SMALL", Table1[[#This Row],[Loan_Amount]]&lt;=40000, "MEDIUM", Table1[[#This Row],[Loan_Amount]]&gt;40000, "BIG")</f>
        <v>SMALL</v>
      </c>
      <c r="H98" s="10">
        <v>12</v>
      </c>
      <c r="I98" s="10">
        <v>825</v>
      </c>
      <c r="J98" t="str" cm="1">
        <f t="array" ref="J98">_xlfn.IFS(Table1[[#This Row],[Credit_Score]]&lt;=600, "BAD", Table1[[#This Row],[Credit_Score]]&lt;=750, "GOOD", Table1[[#This Row],[Credit_Score]]&gt;750, "EXCELLENT")</f>
        <v>EXCELLENT</v>
      </c>
      <c r="K98" t="s">
        <v>86</v>
      </c>
      <c r="L98" t="s">
        <v>78</v>
      </c>
      <c r="M98">
        <v>1</v>
      </c>
    </row>
    <row r="99" spans="1:13" x14ac:dyDescent="0.35">
      <c r="A99" t="s">
        <v>180</v>
      </c>
      <c r="B99" s="10">
        <v>28</v>
      </c>
      <c r="C99" t="str" cm="1">
        <f t="array" ref="C99">_xlfn.IFS(Table1[[#This Row],[Age]]&lt;=25, "YOUNG", Table1[[#This Row],[Age]]&lt;=40, "MIDDLE AGE", Table1[[#This Row],[Age]]&lt;=55, "ADULT", Table1[[#This Row],[Age]]&gt;55, "SENIOR")</f>
        <v>MIDDLE AGE</v>
      </c>
      <c r="D99" s="10">
        <v>146336</v>
      </c>
      <c r="E99" t="str" cm="1">
        <f t="array" ref="E99">_xlfn.IFS(Table1[[#This Row],[Income]]&lt;=50000, "LOW EARNER", Table1[[#This Row],[Income]]&lt;=100000, "AVERAGE EARNER", Table1[[#This Row],[Income]]&gt;100000, "HIGH EARNER")</f>
        <v>HIGH EARNER</v>
      </c>
      <c r="F99" s="10">
        <v>18284</v>
      </c>
      <c r="G99" s="3" t="str" cm="1">
        <f t="array" ref="G99">_xlfn.IFS(Table1[[#This Row],[Loan_Amount]]&lt;=20000, "SMALL", Table1[[#This Row],[Loan_Amount]]&lt;=40000, "MEDIUM", Table1[[#This Row],[Loan_Amount]]&gt;40000, "BIG")</f>
        <v>SMALL</v>
      </c>
      <c r="H99" s="10">
        <v>12</v>
      </c>
      <c r="I99" s="10">
        <v>611</v>
      </c>
      <c r="J99" t="str" cm="1">
        <f t="array" ref="J99">_xlfn.IFS(Table1[[#This Row],[Credit_Score]]&lt;=600, "BAD", Table1[[#This Row],[Credit_Score]]&lt;=750, "GOOD", Table1[[#This Row],[Credit_Score]]&gt;750, "EXCELLENT")</f>
        <v>GOOD</v>
      </c>
      <c r="K99" t="s">
        <v>77</v>
      </c>
      <c r="L99" t="s">
        <v>83</v>
      </c>
      <c r="M99">
        <v>0</v>
      </c>
    </row>
    <row r="100" spans="1:13" x14ac:dyDescent="0.35">
      <c r="A100" t="s">
        <v>181</v>
      </c>
      <c r="B100" s="10">
        <v>55</v>
      </c>
      <c r="C100" t="str" cm="1">
        <f t="array" ref="C100">_xlfn.IFS(Table1[[#This Row],[Age]]&lt;=25, "YOUNG", Table1[[#This Row],[Age]]&lt;=40, "MIDDLE AGE", Table1[[#This Row],[Age]]&lt;=55, "ADULT", Table1[[#This Row],[Age]]&gt;55, "SENIOR")</f>
        <v>ADULT</v>
      </c>
      <c r="D100" s="10">
        <v>62711</v>
      </c>
      <c r="E100" t="str" cm="1">
        <f t="array" ref="E100">_xlfn.IFS(Table1[[#This Row],[Income]]&lt;=50000, "LOW EARNER", Table1[[#This Row],[Income]]&lt;=100000, "AVERAGE EARNER", Table1[[#This Row],[Income]]&gt;100000, "HIGH EARNER")</f>
        <v>AVERAGE EARNER</v>
      </c>
      <c r="F100" s="10">
        <v>12253</v>
      </c>
      <c r="G100" s="3" t="str" cm="1">
        <f t="array" ref="G100">_xlfn.IFS(Table1[[#This Row],[Loan_Amount]]&lt;=20000, "SMALL", Table1[[#This Row],[Loan_Amount]]&lt;=40000, "MEDIUM", Table1[[#This Row],[Loan_Amount]]&gt;40000, "BIG")</f>
        <v>SMALL</v>
      </c>
      <c r="H100" s="10">
        <v>60</v>
      </c>
      <c r="I100" s="10">
        <v>306</v>
      </c>
      <c r="J100" t="str" cm="1">
        <f t="array" ref="J100">_xlfn.IFS(Table1[[#This Row],[Credit_Score]]&lt;=600, "BAD", Table1[[#This Row],[Credit_Score]]&lt;=750, "GOOD", Table1[[#This Row],[Credit_Score]]&gt;750, "EXCELLENT")</f>
        <v>BAD</v>
      </c>
      <c r="K100" t="s">
        <v>77</v>
      </c>
      <c r="L100" t="s">
        <v>83</v>
      </c>
      <c r="M100">
        <v>1</v>
      </c>
    </row>
    <row r="101" spans="1:13" x14ac:dyDescent="0.35">
      <c r="A101" t="s">
        <v>182</v>
      </c>
      <c r="B101" s="10">
        <v>55</v>
      </c>
      <c r="C101" t="str" cm="1">
        <f t="array" ref="C101">_xlfn.IFS(Table1[[#This Row],[Age]]&lt;=25, "YOUNG", Table1[[#This Row],[Age]]&lt;=40, "MIDDLE AGE", Table1[[#This Row],[Age]]&lt;=55, "ADULT", Table1[[#This Row],[Age]]&gt;55, "SENIOR")</f>
        <v>ADULT</v>
      </c>
      <c r="D101" s="10">
        <v>35539</v>
      </c>
      <c r="E101" t="str" cm="1">
        <f t="array" ref="E101">_xlfn.IFS(Table1[[#This Row],[Income]]&lt;=50000, "LOW EARNER", Table1[[#This Row],[Income]]&lt;=100000, "AVERAGE EARNER", Table1[[#This Row],[Income]]&gt;100000, "HIGH EARNER")</f>
        <v>LOW EARNER</v>
      </c>
      <c r="F101" s="10">
        <v>24128</v>
      </c>
      <c r="G101" s="3" t="str" cm="1">
        <f t="array" ref="G101">_xlfn.IFS(Table1[[#This Row],[Loan_Amount]]&lt;=20000, "SMALL", Table1[[#This Row],[Loan_Amount]]&lt;=40000, "MEDIUM", Table1[[#This Row],[Loan_Amount]]&gt;40000, "BIG")</f>
        <v>MEDIUM</v>
      </c>
      <c r="H101" s="10">
        <v>24</v>
      </c>
      <c r="I101" s="10">
        <v>302</v>
      </c>
      <c r="J101" t="str" cm="1">
        <f t="array" ref="J101">_xlfn.IFS(Table1[[#This Row],[Credit_Score]]&lt;=600, "BAD", Table1[[#This Row],[Credit_Score]]&lt;=750, "GOOD", Table1[[#This Row],[Credit_Score]]&gt;750, "EXCELLENT")</f>
        <v>BAD</v>
      </c>
      <c r="K101" t="s">
        <v>77</v>
      </c>
      <c r="L101" t="s">
        <v>78</v>
      </c>
      <c r="M101">
        <v>0</v>
      </c>
    </row>
    <row r="102" spans="1:13" x14ac:dyDescent="0.35">
      <c r="A102" t="s">
        <v>183</v>
      </c>
      <c r="B102" s="10">
        <v>53</v>
      </c>
      <c r="C102" t="str" cm="1">
        <f t="array" ref="C102">_xlfn.IFS(Table1[[#This Row],[Age]]&lt;=25, "YOUNG", Table1[[#This Row],[Age]]&lt;=40, "MIDDLE AGE", Table1[[#This Row],[Age]]&lt;=55, "ADULT", Table1[[#This Row],[Age]]&gt;55, "SENIOR")</f>
        <v>ADULT</v>
      </c>
      <c r="D102" s="10">
        <v>137941</v>
      </c>
      <c r="E102" t="str" cm="1">
        <f t="array" ref="E102">_xlfn.IFS(Table1[[#This Row],[Income]]&lt;=50000, "LOW EARNER", Table1[[#This Row],[Income]]&lt;=100000, "AVERAGE EARNER", Table1[[#This Row],[Income]]&gt;100000, "HIGH EARNER")</f>
        <v>HIGH EARNER</v>
      </c>
      <c r="F102" s="10">
        <v>32932</v>
      </c>
      <c r="G102" s="3" t="str" cm="1">
        <f t="array" ref="G102">_xlfn.IFS(Table1[[#This Row],[Loan_Amount]]&lt;=20000, "SMALL", Table1[[#This Row],[Loan_Amount]]&lt;=40000, "MEDIUM", Table1[[#This Row],[Loan_Amount]]&gt;40000, "BIG")</f>
        <v>MEDIUM</v>
      </c>
      <c r="H102" s="10">
        <v>48</v>
      </c>
      <c r="I102" s="10">
        <v>662</v>
      </c>
      <c r="J102" t="str" cm="1">
        <f t="array" ref="J102">_xlfn.IFS(Table1[[#This Row],[Credit_Score]]&lt;=600, "BAD", Table1[[#This Row],[Credit_Score]]&lt;=750, "GOOD", Table1[[#This Row],[Credit_Score]]&gt;750, "EXCELLENT")</f>
        <v>GOOD</v>
      </c>
      <c r="K102" t="s">
        <v>89</v>
      </c>
      <c r="L102" t="s">
        <v>83</v>
      </c>
      <c r="M102">
        <v>1</v>
      </c>
    </row>
    <row r="103" spans="1:13" x14ac:dyDescent="0.35">
      <c r="A103" t="s">
        <v>184</v>
      </c>
      <c r="B103" s="10">
        <v>25</v>
      </c>
      <c r="C103" t="str" cm="1">
        <f t="array" ref="C103">_xlfn.IFS(Table1[[#This Row],[Age]]&lt;=25, "YOUNG", Table1[[#This Row],[Age]]&lt;=40, "MIDDLE AGE", Table1[[#This Row],[Age]]&lt;=55, "ADULT", Table1[[#This Row],[Age]]&gt;55, "SENIOR")</f>
        <v>YOUNG</v>
      </c>
      <c r="D103" s="10">
        <v>83351</v>
      </c>
      <c r="E103" t="str" cm="1">
        <f t="array" ref="E103">_xlfn.IFS(Table1[[#This Row],[Income]]&lt;=50000, "LOW EARNER", Table1[[#This Row],[Income]]&lt;=100000, "AVERAGE EARNER", Table1[[#This Row],[Income]]&gt;100000, "HIGH EARNER")</f>
        <v>AVERAGE EARNER</v>
      </c>
      <c r="F103" s="10">
        <v>14435</v>
      </c>
      <c r="G103" s="3" t="str" cm="1">
        <f t="array" ref="G103">_xlfn.IFS(Table1[[#This Row],[Loan_Amount]]&lt;=20000, "SMALL", Table1[[#This Row],[Loan_Amount]]&lt;=40000, "MEDIUM", Table1[[#This Row],[Loan_Amount]]&gt;40000, "BIG")</f>
        <v>SMALL</v>
      </c>
      <c r="H103" s="10">
        <v>60</v>
      </c>
      <c r="I103" s="10">
        <v>807</v>
      </c>
      <c r="J103" t="str" cm="1">
        <f t="array" ref="J103">_xlfn.IFS(Table1[[#This Row],[Credit_Score]]&lt;=600, "BAD", Table1[[#This Row],[Credit_Score]]&lt;=750, "GOOD", Table1[[#This Row],[Credit_Score]]&gt;750, "EXCELLENT")</f>
        <v>EXCELLENT</v>
      </c>
      <c r="K103" t="s">
        <v>86</v>
      </c>
      <c r="L103" t="s">
        <v>81</v>
      </c>
      <c r="M103">
        <v>0</v>
      </c>
    </row>
    <row r="104" spans="1:13" x14ac:dyDescent="0.35">
      <c r="A104" t="s">
        <v>185</v>
      </c>
      <c r="B104" s="10">
        <v>62</v>
      </c>
      <c r="C104" t="str" cm="1">
        <f t="array" ref="C104">_xlfn.IFS(Table1[[#This Row],[Age]]&lt;=25, "YOUNG", Table1[[#This Row],[Age]]&lt;=40, "MIDDLE AGE", Table1[[#This Row],[Age]]&lt;=55, "ADULT", Table1[[#This Row],[Age]]&gt;55, "SENIOR")</f>
        <v>SENIOR</v>
      </c>
      <c r="D104" s="10">
        <v>91267</v>
      </c>
      <c r="E104" t="str" cm="1">
        <f t="array" ref="E104">_xlfn.IFS(Table1[[#This Row],[Income]]&lt;=50000, "LOW EARNER", Table1[[#This Row],[Income]]&lt;=100000, "AVERAGE EARNER", Table1[[#This Row],[Income]]&gt;100000, "HIGH EARNER")</f>
        <v>AVERAGE EARNER</v>
      </c>
      <c r="F104" s="10">
        <v>49078</v>
      </c>
      <c r="G104" s="3" t="str" cm="1">
        <f t="array" ref="G104">_xlfn.IFS(Table1[[#This Row],[Loan_Amount]]&lt;=20000, "SMALL", Table1[[#This Row],[Loan_Amount]]&lt;=40000, "MEDIUM", Table1[[#This Row],[Loan_Amount]]&gt;40000, "BIG")</f>
        <v>BIG</v>
      </c>
      <c r="H104" s="10">
        <v>60</v>
      </c>
      <c r="I104" s="10">
        <v>573</v>
      </c>
      <c r="J104" t="str" cm="1">
        <f t="array" ref="J104">_xlfn.IFS(Table1[[#This Row],[Credit_Score]]&lt;=600, "BAD", Table1[[#This Row],[Credit_Score]]&lt;=750, "GOOD", Table1[[#This Row],[Credit_Score]]&gt;750, "EXCELLENT")</f>
        <v>BAD</v>
      </c>
      <c r="K104" t="s">
        <v>77</v>
      </c>
      <c r="L104" t="s">
        <v>83</v>
      </c>
      <c r="M104">
        <v>1</v>
      </c>
    </row>
    <row r="105" spans="1:13" x14ac:dyDescent="0.35">
      <c r="A105" t="s">
        <v>186</v>
      </c>
      <c r="B105" s="10">
        <v>59</v>
      </c>
      <c r="C105" t="str" cm="1">
        <f t="array" ref="C105">_xlfn.IFS(Table1[[#This Row],[Age]]&lt;=25, "YOUNG", Table1[[#This Row],[Age]]&lt;=40, "MIDDLE AGE", Table1[[#This Row],[Age]]&lt;=55, "ADULT", Table1[[#This Row],[Age]]&gt;55, "SENIOR")</f>
        <v>SENIOR</v>
      </c>
      <c r="D105" s="10">
        <v>78354</v>
      </c>
      <c r="E105" t="str" cm="1">
        <f t="array" ref="E105">_xlfn.IFS(Table1[[#This Row],[Income]]&lt;=50000, "LOW EARNER", Table1[[#This Row],[Income]]&lt;=100000, "AVERAGE EARNER", Table1[[#This Row],[Income]]&gt;100000, "HIGH EARNER")</f>
        <v>AVERAGE EARNER</v>
      </c>
      <c r="F105" s="10">
        <v>18296</v>
      </c>
      <c r="G105" s="3" t="str" cm="1">
        <f t="array" ref="G105">_xlfn.IFS(Table1[[#This Row],[Loan_Amount]]&lt;=20000, "SMALL", Table1[[#This Row],[Loan_Amount]]&lt;=40000, "MEDIUM", Table1[[#This Row],[Loan_Amount]]&gt;40000, "BIG")</f>
        <v>SMALL</v>
      </c>
      <c r="H105" s="10">
        <v>60</v>
      </c>
      <c r="I105" s="10">
        <v>805</v>
      </c>
      <c r="J105" t="str" cm="1">
        <f t="array" ref="J105">_xlfn.IFS(Table1[[#This Row],[Credit_Score]]&lt;=600, "BAD", Table1[[#This Row],[Credit_Score]]&lt;=750, "GOOD", Table1[[#This Row],[Credit_Score]]&gt;750, "EXCELLENT")</f>
        <v>EXCELLENT</v>
      </c>
      <c r="K105" t="s">
        <v>86</v>
      </c>
      <c r="L105" t="s">
        <v>81</v>
      </c>
      <c r="M105">
        <v>0</v>
      </c>
    </row>
    <row r="106" spans="1:13" x14ac:dyDescent="0.35">
      <c r="A106" t="s">
        <v>187</v>
      </c>
      <c r="B106" s="10">
        <v>61</v>
      </c>
      <c r="C106" t="str" cm="1">
        <f t="array" ref="C106">_xlfn.IFS(Table1[[#This Row],[Age]]&lt;=25, "YOUNG", Table1[[#This Row],[Age]]&lt;=40, "MIDDLE AGE", Table1[[#This Row],[Age]]&lt;=55, "ADULT", Table1[[#This Row],[Age]]&gt;55, "SENIOR")</f>
        <v>SENIOR</v>
      </c>
      <c r="D106" s="10">
        <v>32557</v>
      </c>
      <c r="E106" t="str" cm="1">
        <f t="array" ref="E106">_xlfn.IFS(Table1[[#This Row],[Income]]&lt;=50000, "LOW EARNER", Table1[[#This Row],[Income]]&lt;=100000, "AVERAGE EARNER", Table1[[#This Row],[Income]]&gt;100000, "HIGH EARNER")</f>
        <v>LOW EARNER</v>
      </c>
      <c r="F106" s="10">
        <v>35445</v>
      </c>
      <c r="G106" s="3" t="str" cm="1">
        <f t="array" ref="G106">_xlfn.IFS(Table1[[#This Row],[Loan_Amount]]&lt;=20000, "SMALL", Table1[[#This Row],[Loan_Amount]]&lt;=40000, "MEDIUM", Table1[[#This Row],[Loan_Amount]]&gt;40000, "BIG")</f>
        <v>MEDIUM</v>
      </c>
      <c r="H106" s="10">
        <v>60</v>
      </c>
      <c r="I106" s="10">
        <v>314</v>
      </c>
      <c r="J106" t="str" cm="1">
        <f t="array" ref="J106">_xlfn.IFS(Table1[[#This Row],[Credit_Score]]&lt;=600, "BAD", Table1[[#This Row],[Credit_Score]]&lt;=750, "GOOD", Table1[[#This Row],[Credit_Score]]&gt;750, "EXCELLENT")</f>
        <v>BAD</v>
      </c>
      <c r="K106" t="s">
        <v>86</v>
      </c>
      <c r="L106" t="s">
        <v>81</v>
      </c>
      <c r="M106">
        <v>0</v>
      </c>
    </row>
    <row r="107" spans="1:13" x14ac:dyDescent="0.35">
      <c r="A107" t="s">
        <v>188</v>
      </c>
      <c r="B107" s="10">
        <v>48</v>
      </c>
      <c r="C107" t="str" cm="1">
        <f t="array" ref="C107">_xlfn.IFS(Table1[[#This Row],[Age]]&lt;=25, "YOUNG", Table1[[#This Row],[Age]]&lt;=40, "MIDDLE AGE", Table1[[#This Row],[Age]]&lt;=55, "ADULT", Table1[[#This Row],[Age]]&gt;55, "SENIOR")</f>
        <v>ADULT</v>
      </c>
      <c r="D107" s="10">
        <v>68360</v>
      </c>
      <c r="E107" t="str" cm="1">
        <f t="array" ref="E107">_xlfn.IFS(Table1[[#This Row],[Income]]&lt;=50000, "LOW EARNER", Table1[[#This Row],[Income]]&lt;=100000, "AVERAGE EARNER", Table1[[#This Row],[Income]]&gt;100000, "HIGH EARNER")</f>
        <v>AVERAGE EARNER</v>
      </c>
      <c r="F107" s="10">
        <v>18245</v>
      </c>
      <c r="G107" s="3" t="str" cm="1">
        <f t="array" ref="G107">_xlfn.IFS(Table1[[#This Row],[Loan_Amount]]&lt;=20000, "SMALL", Table1[[#This Row],[Loan_Amount]]&lt;=40000, "MEDIUM", Table1[[#This Row],[Loan_Amount]]&gt;40000, "BIG")</f>
        <v>SMALL</v>
      </c>
      <c r="H107" s="10">
        <v>60</v>
      </c>
      <c r="I107" s="10">
        <v>491</v>
      </c>
      <c r="J107" t="str" cm="1">
        <f t="array" ref="J107">_xlfn.IFS(Table1[[#This Row],[Credit_Score]]&lt;=600, "BAD", Table1[[#This Row],[Credit_Score]]&lt;=750, "GOOD", Table1[[#This Row],[Credit_Score]]&gt;750, "EXCELLENT")</f>
        <v>BAD</v>
      </c>
      <c r="K107" t="s">
        <v>89</v>
      </c>
      <c r="L107" t="s">
        <v>83</v>
      </c>
      <c r="M107">
        <v>0</v>
      </c>
    </row>
    <row r="108" spans="1:13" x14ac:dyDescent="0.35">
      <c r="A108" t="s">
        <v>189</v>
      </c>
      <c r="B108" s="10">
        <v>27</v>
      </c>
      <c r="C108" t="str" cm="1">
        <f t="array" ref="C108">_xlfn.IFS(Table1[[#This Row],[Age]]&lt;=25, "YOUNG", Table1[[#This Row],[Age]]&lt;=40, "MIDDLE AGE", Table1[[#This Row],[Age]]&lt;=55, "ADULT", Table1[[#This Row],[Age]]&gt;55, "SENIOR")</f>
        <v>MIDDLE AGE</v>
      </c>
      <c r="D108" s="10">
        <v>112018</v>
      </c>
      <c r="E108" t="str" cm="1">
        <f t="array" ref="E108">_xlfn.IFS(Table1[[#This Row],[Income]]&lt;=50000, "LOW EARNER", Table1[[#This Row],[Income]]&lt;=100000, "AVERAGE EARNER", Table1[[#This Row],[Income]]&gt;100000, "HIGH EARNER")</f>
        <v>HIGH EARNER</v>
      </c>
      <c r="F108" s="10">
        <v>34124</v>
      </c>
      <c r="G108" s="3" t="str" cm="1">
        <f t="array" ref="G108">_xlfn.IFS(Table1[[#This Row],[Loan_Amount]]&lt;=20000, "SMALL", Table1[[#This Row],[Loan_Amount]]&lt;=40000, "MEDIUM", Table1[[#This Row],[Loan_Amount]]&gt;40000, "BIG")</f>
        <v>MEDIUM</v>
      </c>
      <c r="H108" s="10">
        <v>36</v>
      </c>
      <c r="I108" s="10">
        <v>784</v>
      </c>
      <c r="J108" t="str" cm="1">
        <f t="array" ref="J108">_xlfn.IFS(Table1[[#This Row],[Credit_Score]]&lt;=600, "BAD", Table1[[#This Row],[Credit_Score]]&lt;=750, "GOOD", Table1[[#This Row],[Credit_Score]]&gt;750, "EXCELLENT")</f>
        <v>EXCELLENT</v>
      </c>
      <c r="K108" t="s">
        <v>77</v>
      </c>
      <c r="L108" t="s">
        <v>78</v>
      </c>
      <c r="M108">
        <v>0</v>
      </c>
    </row>
    <row r="109" spans="1:13" x14ac:dyDescent="0.35">
      <c r="A109" t="s">
        <v>190</v>
      </c>
      <c r="B109" s="10">
        <v>29</v>
      </c>
      <c r="C109" t="str" cm="1">
        <f t="array" ref="C109">_xlfn.IFS(Table1[[#This Row],[Age]]&lt;=25, "YOUNG", Table1[[#This Row],[Age]]&lt;=40, "MIDDLE AGE", Table1[[#This Row],[Age]]&lt;=55, "ADULT", Table1[[#This Row],[Age]]&gt;55, "SENIOR")</f>
        <v>MIDDLE AGE</v>
      </c>
      <c r="D109" s="10">
        <v>32200</v>
      </c>
      <c r="E109" t="str" cm="1">
        <f t="array" ref="E109">_xlfn.IFS(Table1[[#This Row],[Income]]&lt;=50000, "LOW EARNER", Table1[[#This Row],[Income]]&lt;=100000, "AVERAGE EARNER", Table1[[#This Row],[Income]]&gt;100000, "HIGH EARNER")</f>
        <v>LOW EARNER</v>
      </c>
      <c r="F109" s="10">
        <v>34899</v>
      </c>
      <c r="G109" s="3" t="str" cm="1">
        <f t="array" ref="G109">_xlfn.IFS(Table1[[#This Row],[Loan_Amount]]&lt;=20000, "SMALL", Table1[[#This Row],[Loan_Amount]]&lt;=40000, "MEDIUM", Table1[[#This Row],[Loan_Amount]]&gt;40000, "BIG")</f>
        <v>MEDIUM</v>
      </c>
      <c r="H109" s="10">
        <v>48</v>
      </c>
      <c r="I109" s="10">
        <v>327</v>
      </c>
      <c r="J109" t="str" cm="1">
        <f t="array" ref="J109">_xlfn.IFS(Table1[[#This Row],[Credit_Score]]&lt;=600, "BAD", Table1[[#This Row],[Credit_Score]]&lt;=750, "GOOD", Table1[[#This Row],[Credit_Score]]&gt;750, "EXCELLENT")</f>
        <v>BAD</v>
      </c>
      <c r="K109" t="s">
        <v>77</v>
      </c>
      <c r="L109" t="s">
        <v>81</v>
      </c>
      <c r="M109">
        <v>0</v>
      </c>
    </row>
    <row r="110" spans="1:13" x14ac:dyDescent="0.35">
      <c r="A110" t="s">
        <v>191</v>
      </c>
      <c r="B110" s="10">
        <v>28</v>
      </c>
      <c r="C110" t="str" cm="1">
        <f t="array" ref="C110">_xlfn.IFS(Table1[[#This Row],[Age]]&lt;=25, "YOUNG", Table1[[#This Row],[Age]]&lt;=40, "MIDDLE AGE", Table1[[#This Row],[Age]]&lt;=55, "ADULT", Table1[[#This Row],[Age]]&gt;55, "SENIOR")</f>
        <v>MIDDLE AGE</v>
      </c>
      <c r="D110" s="10">
        <v>142476</v>
      </c>
      <c r="E110" t="str" cm="1">
        <f t="array" ref="E110">_xlfn.IFS(Table1[[#This Row],[Income]]&lt;=50000, "LOW EARNER", Table1[[#This Row],[Income]]&lt;=100000, "AVERAGE EARNER", Table1[[#This Row],[Income]]&gt;100000, "HIGH EARNER")</f>
        <v>HIGH EARNER</v>
      </c>
      <c r="F110" s="10">
        <v>48919</v>
      </c>
      <c r="G110" s="3" t="str" cm="1">
        <f t="array" ref="G110">_xlfn.IFS(Table1[[#This Row],[Loan_Amount]]&lt;=20000, "SMALL", Table1[[#This Row],[Loan_Amount]]&lt;=40000, "MEDIUM", Table1[[#This Row],[Loan_Amount]]&gt;40000, "BIG")</f>
        <v>BIG</v>
      </c>
      <c r="H110" s="10">
        <v>60</v>
      </c>
      <c r="I110" s="10">
        <v>338</v>
      </c>
      <c r="J110" t="str" cm="1">
        <f t="array" ref="J110">_xlfn.IFS(Table1[[#This Row],[Credit_Score]]&lt;=600, "BAD", Table1[[#This Row],[Credit_Score]]&lt;=750, "GOOD", Table1[[#This Row],[Credit_Score]]&gt;750, "EXCELLENT")</f>
        <v>BAD</v>
      </c>
      <c r="K110" t="s">
        <v>86</v>
      </c>
      <c r="L110" t="s">
        <v>78</v>
      </c>
      <c r="M110">
        <v>1</v>
      </c>
    </row>
    <row r="111" spans="1:13" x14ac:dyDescent="0.35">
      <c r="A111" t="s">
        <v>192</v>
      </c>
      <c r="B111" s="10">
        <v>32</v>
      </c>
      <c r="C111" t="str" cm="1">
        <f t="array" ref="C111">_xlfn.IFS(Table1[[#This Row],[Age]]&lt;=25, "YOUNG", Table1[[#This Row],[Age]]&lt;=40, "MIDDLE AGE", Table1[[#This Row],[Age]]&lt;=55, "ADULT", Table1[[#This Row],[Age]]&gt;55, "SENIOR")</f>
        <v>MIDDLE AGE</v>
      </c>
      <c r="D111" s="10">
        <v>98497</v>
      </c>
      <c r="E111" t="str" cm="1">
        <f t="array" ref="E111">_xlfn.IFS(Table1[[#This Row],[Income]]&lt;=50000, "LOW EARNER", Table1[[#This Row],[Income]]&lt;=100000, "AVERAGE EARNER", Table1[[#This Row],[Income]]&gt;100000, "HIGH EARNER")</f>
        <v>AVERAGE EARNER</v>
      </c>
      <c r="F111" s="10">
        <v>48225</v>
      </c>
      <c r="G111" s="3" t="str" cm="1">
        <f t="array" ref="G111">_xlfn.IFS(Table1[[#This Row],[Loan_Amount]]&lt;=20000, "SMALL", Table1[[#This Row],[Loan_Amount]]&lt;=40000, "MEDIUM", Table1[[#This Row],[Loan_Amount]]&gt;40000, "BIG")</f>
        <v>BIG</v>
      </c>
      <c r="H111" s="10">
        <v>48</v>
      </c>
      <c r="I111" s="10">
        <v>572</v>
      </c>
      <c r="J111" t="str" cm="1">
        <f t="array" ref="J111">_xlfn.IFS(Table1[[#This Row],[Credit_Score]]&lt;=600, "BAD", Table1[[#This Row],[Credit_Score]]&lt;=750, "GOOD", Table1[[#This Row],[Credit_Score]]&gt;750, "EXCELLENT")</f>
        <v>BAD</v>
      </c>
      <c r="K111" t="s">
        <v>80</v>
      </c>
      <c r="L111" t="s">
        <v>81</v>
      </c>
      <c r="M111">
        <v>1</v>
      </c>
    </row>
    <row r="112" spans="1:13" x14ac:dyDescent="0.35">
      <c r="A112" t="s">
        <v>193</v>
      </c>
      <c r="B112" s="10">
        <v>54</v>
      </c>
      <c r="C112" t="str" cm="1">
        <f t="array" ref="C112">_xlfn.IFS(Table1[[#This Row],[Age]]&lt;=25, "YOUNG", Table1[[#This Row],[Age]]&lt;=40, "MIDDLE AGE", Table1[[#This Row],[Age]]&lt;=55, "ADULT", Table1[[#This Row],[Age]]&gt;55, "SENIOR")</f>
        <v>ADULT</v>
      </c>
      <c r="D112" s="10">
        <v>76975</v>
      </c>
      <c r="E112" t="str" cm="1">
        <f t="array" ref="E112">_xlfn.IFS(Table1[[#This Row],[Income]]&lt;=50000, "LOW EARNER", Table1[[#This Row],[Income]]&lt;=100000, "AVERAGE EARNER", Table1[[#This Row],[Income]]&gt;100000, "HIGH EARNER")</f>
        <v>AVERAGE EARNER</v>
      </c>
      <c r="F112" s="10">
        <v>40247</v>
      </c>
      <c r="G112" s="3" t="str" cm="1">
        <f t="array" ref="G112">_xlfn.IFS(Table1[[#This Row],[Loan_Amount]]&lt;=20000, "SMALL", Table1[[#This Row],[Loan_Amount]]&lt;=40000, "MEDIUM", Table1[[#This Row],[Loan_Amount]]&gt;40000, "BIG")</f>
        <v>BIG</v>
      </c>
      <c r="H112" s="10">
        <v>36</v>
      </c>
      <c r="I112" s="10">
        <v>530</v>
      </c>
      <c r="J112" t="str" cm="1">
        <f t="array" ref="J112">_xlfn.IFS(Table1[[#This Row],[Credit_Score]]&lt;=600, "BAD", Table1[[#This Row],[Credit_Score]]&lt;=750, "GOOD", Table1[[#This Row],[Credit_Score]]&gt;750, "EXCELLENT")</f>
        <v>BAD</v>
      </c>
      <c r="K112" t="s">
        <v>89</v>
      </c>
      <c r="L112" t="s">
        <v>83</v>
      </c>
      <c r="M112">
        <v>0</v>
      </c>
    </row>
    <row r="113" spans="1:13" x14ac:dyDescent="0.35">
      <c r="A113" t="s">
        <v>194</v>
      </c>
      <c r="B113" s="10">
        <v>53</v>
      </c>
      <c r="C113" t="str" cm="1">
        <f t="array" ref="C113">_xlfn.IFS(Table1[[#This Row],[Age]]&lt;=25, "YOUNG", Table1[[#This Row],[Age]]&lt;=40, "MIDDLE AGE", Table1[[#This Row],[Age]]&lt;=55, "ADULT", Table1[[#This Row],[Age]]&gt;55, "SENIOR")</f>
        <v>ADULT</v>
      </c>
      <c r="D113" s="10">
        <v>51357</v>
      </c>
      <c r="E113" t="str" cm="1">
        <f t="array" ref="E113">_xlfn.IFS(Table1[[#This Row],[Income]]&lt;=50000, "LOW EARNER", Table1[[#This Row],[Income]]&lt;=100000, "AVERAGE EARNER", Table1[[#This Row],[Income]]&gt;100000, "HIGH EARNER")</f>
        <v>AVERAGE EARNER</v>
      </c>
      <c r="F113" s="10">
        <v>34222</v>
      </c>
      <c r="G113" s="3" t="str" cm="1">
        <f t="array" ref="G113">_xlfn.IFS(Table1[[#This Row],[Loan_Amount]]&lt;=20000, "SMALL", Table1[[#This Row],[Loan_Amount]]&lt;=40000, "MEDIUM", Table1[[#This Row],[Loan_Amount]]&gt;40000, "BIG")</f>
        <v>MEDIUM</v>
      </c>
      <c r="H113" s="10">
        <v>36</v>
      </c>
      <c r="I113" s="10">
        <v>385</v>
      </c>
      <c r="J113" t="str" cm="1">
        <f t="array" ref="J113">_xlfn.IFS(Table1[[#This Row],[Credit_Score]]&lt;=600, "BAD", Table1[[#This Row],[Credit_Score]]&lt;=750, "GOOD", Table1[[#This Row],[Credit_Score]]&gt;750, "EXCELLENT")</f>
        <v>BAD</v>
      </c>
      <c r="K113" t="s">
        <v>89</v>
      </c>
      <c r="L113" t="s">
        <v>83</v>
      </c>
      <c r="M113">
        <v>0</v>
      </c>
    </row>
    <row r="114" spans="1:13" x14ac:dyDescent="0.35">
      <c r="A114" t="s">
        <v>195</v>
      </c>
      <c r="B114" s="10">
        <v>43</v>
      </c>
      <c r="C114" t="str" cm="1">
        <f t="array" ref="C114">_xlfn.IFS(Table1[[#This Row],[Age]]&lt;=25, "YOUNG", Table1[[#This Row],[Age]]&lt;=40, "MIDDLE AGE", Table1[[#This Row],[Age]]&lt;=55, "ADULT", Table1[[#This Row],[Age]]&gt;55, "SENIOR")</f>
        <v>ADULT</v>
      </c>
      <c r="D114" s="10">
        <v>149121</v>
      </c>
      <c r="E114" t="str" cm="1">
        <f t="array" ref="E114">_xlfn.IFS(Table1[[#This Row],[Income]]&lt;=50000, "LOW EARNER", Table1[[#This Row],[Income]]&lt;=100000, "AVERAGE EARNER", Table1[[#This Row],[Income]]&gt;100000, "HIGH EARNER")</f>
        <v>HIGH EARNER</v>
      </c>
      <c r="F114" s="10">
        <v>31211</v>
      </c>
      <c r="G114" s="3" t="str" cm="1">
        <f t="array" ref="G114">_xlfn.IFS(Table1[[#This Row],[Loan_Amount]]&lt;=20000, "SMALL", Table1[[#This Row],[Loan_Amount]]&lt;=40000, "MEDIUM", Table1[[#This Row],[Loan_Amount]]&gt;40000, "BIG")</f>
        <v>MEDIUM</v>
      </c>
      <c r="H114" s="10">
        <v>48</v>
      </c>
      <c r="I114" s="10">
        <v>773</v>
      </c>
      <c r="J114" t="str" cm="1">
        <f t="array" ref="J114">_xlfn.IFS(Table1[[#This Row],[Credit_Score]]&lt;=600, "BAD", Table1[[#This Row],[Credit_Score]]&lt;=750, "GOOD", Table1[[#This Row],[Credit_Score]]&gt;750, "EXCELLENT")</f>
        <v>EXCELLENT</v>
      </c>
      <c r="K114" t="s">
        <v>89</v>
      </c>
      <c r="L114" t="s">
        <v>81</v>
      </c>
      <c r="M114">
        <v>0</v>
      </c>
    </row>
    <row r="115" spans="1:13" x14ac:dyDescent="0.35">
      <c r="A115" t="s">
        <v>196</v>
      </c>
      <c r="B115" s="10">
        <v>44</v>
      </c>
      <c r="C115" t="str" cm="1">
        <f t="array" ref="C115">_xlfn.IFS(Table1[[#This Row],[Age]]&lt;=25, "YOUNG", Table1[[#This Row],[Age]]&lt;=40, "MIDDLE AGE", Table1[[#This Row],[Age]]&lt;=55, "ADULT", Table1[[#This Row],[Age]]&gt;55, "SENIOR")</f>
        <v>ADULT</v>
      </c>
      <c r="D115" s="10">
        <v>107505</v>
      </c>
      <c r="E115" t="str" cm="1">
        <f t="array" ref="E115">_xlfn.IFS(Table1[[#This Row],[Income]]&lt;=50000, "LOW EARNER", Table1[[#This Row],[Income]]&lt;=100000, "AVERAGE EARNER", Table1[[#This Row],[Income]]&gt;100000, "HIGH EARNER")</f>
        <v>HIGH EARNER</v>
      </c>
      <c r="F115" s="10">
        <v>42220</v>
      </c>
      <c r="G115" s="3" t="str" cm="1">
        <f t="array" ref="G115">_xlfn.IFS(Table1[[#This Row],[Loan_Amount]]&lt;=20000, "SMALL", Table1[[#This Row],[Loan_Amount]]&lt;=40000, "MEDIUM", Table1[[#This Row],[Loan_Amount]]&gt;40000, "BIG")</f>
        <v>BIG</v>
      </c>
      <c r="H115" s="10">
        <v>12</v>
      </c>
      <c r="I115" s="10">
        <v>425</v>
      </c>
      <c r="J115" t="str" cm="1">
        <f t="array" ref="J115">_xlfn.IFS(Table1[[#This Row],[Credit_Score]]&lt;=600, "BAD", Table1[[#This Row],[Credit_Score]]&lt;=750, "GOOD", Table1[[#This Row],[Credit_Score]]&gt;750, "EXCELLENT")</f>
        <v>BAD</v>
      </c>
      <c r="K115" t="s">
        <v>89</v>
      </c>
      <c r="L115" t="s">
        <v>83</v>
      </c>
      <c r="M115">
        <v>0</v>
      </c>
    </row>
    <row r="116" spans="1:13" x14ac:dyDescent="0.35">
      <c r="A116" t="s">
        <v>197</v>
      </c>
      <c r="B116" s="10">
        <v>57</v>
      </c>
      <c r="C116" t="str" cm="1">
        <f t="array" ref="C116">_xlfn.IFS(Table1[[#This Row],[Age]]&lt;=25, "YOUNG", Table1[[#This Row],[Age]]&lt;=40, "MIDDLE AGE", Table1[[#This Row],[Age]]&lt;=55, "ADULT", Table1[[#This Row],[Age]]&gt;55, "SENIOR")</f>
        <v>SENIOR</v>
      </c>
      <c r="D116" s="10">
        <v>32869</v>
      </c>
      <c r="E116" t="str" cm="1">
        <f t="array" ref="E116">_xlfn.IFS(Table1[[#This Row],[Income]]&lt;=50000, "LOW EARNER", Table1[[#This Row],[Income]]&lt;=100000, "AVERAGE EARNER", Table1[[#This Row],[Income]]&gt;100000, "HIGH EARNER")</f>
        <v>LOW EARNER</v>
      </c>
      <c r="F116" s="10">
        <v>31646</v>
      </c>
      <c r="G116" s="3" t="str" cm="1">
        <f t="array" ref="G116">_xlfn.IFS(Table1[[#This Row],[Loan_Amount]]&lt;=20000, "SMALL", Table1[[#This Row],[Loan_Amount]]&lt;=40000, "MEDIUM", Table1[[#This Row],[Loan_Amount]]&gt;40000, "BIG")</f>
        <v>MEDIUM</v>
      </c>
      <c r="H116" s="10">
        <v>24</v>
      </c>
      <c r="I116" s="10">
        <v>836</v>
      </c>
      <c r="J116" t="str" cm="1">
        <f t="array" ref="J116">_xlfn.IFS(Table1[[#This Row],[Credit_Score]]&lt;=600, "BAD", Table1[[#This Row],[Credit_Score]]&lt;=750, "GOOD", Table1[[#This Row],[Credit_Score]]&gt;750, "EXCELLENT")</f>
        <v>EXCELLENT</v>
      </c>
      <c r="K116" t="s">
        <v>77</v>
      </c>
      <c r="L116" t="s">
        <v>81</v>
      </c>
      <c r="M116">
        <v>0</v>
      </c>
    </row>
    <row r="117" spans="1:13" x14ac:dyDescent="0.35">
      <c r="A117" t="s">
        <v>198</v>
      </c>
      <c r="B117" s="10">
        <v>55</v>
      </c>
      <c r="C117" t="str" cm="1">
        <f t="array" ref="C117">_xlfn.IFS(Table1[[#This Row],[Age]]&lt;=25, "YOUNG", Table1[[#This Row],[Age]]&lt;=40, "MIDDLE AGE", Table1[[#This Row],[Age]]&lt;=55, "ADULT", Table1[[#This Row],[Age]]&gt;55, "SENIOR")</f>
        <v>ADULT</v>
      </c>
      <c r="D117" s="10">
        <v>91135</v>
      </c>
      <c r="E117" t="str" cm="1">
        <f t="array" ref="E117">_xlfn.IFS(Table1[[#This Row],[Income]]&lt;=50000, "LOW EARNER", Table1[[#This Row],[Income]]&lt;=100000, "AVERAGE EARNER", Table1[[#This Row],[Income]]&gt;100000, "HIGH EARNER")</f>
        <v>AVERAGE EARNER</v>
      </c>
      <c r="F117" s="10">
        <v>43649</v>
      </c>
      <c r="G117" s="3" t="str" cm="1">
        <f t="array" ref="G117">_xlfn.IFS(Table1[[#This Row],[Loan_Amount]]&lt;=20000, "SMALL", Table1[[#This Row],[Loan_Amount]]&lt;=40000, "MEDIUM", Table1[[#This Row],[Loan_Amount]]&gt;40000, "BIG")</f>
        <v>BIG</v>
      </c>
      <c r="H117" s="10">
        <v>12</v>
      </c>
      <c r="I117" s="10">
        <v>444</v>
      </c>
      <c r="J117" t="str" cm="1">
        <f t="array" ref="J117">_xlfn.IFS(Table1[[#This Row],[Credit_Score]]&lt;=600, "BAD", Table1[[#This Row],[Credit_Score]]&lt;=750, "GOOD", Table1[[#This Row],[Credit_Score]]&gt;750, "EXCELLENT")</f>
        <v>BAD</v>
      </c>
      <c r="K117" t="s">
        <v>77</v>
      </c>
      <c r="L117" t="s">
        <v>83</v>
      </c>
      <c r="M117">
        <v>0</v>
      </c>
    </row>
    <row r="118" spans="1:13" x14ac:dyDescent="0.35">
      <c r="A118" t="s">
        <v>199</v>
      </c>
      <c r="B118" s="10">
        <v>64</v>
      </c>
      <c r="C118" t="str" cm="1">
        <f t="array" ref="C118">_xlfn.IFS(Table1[[#This Row],[Age]]&lt;=25, "YOUNG", Table1[[#This Row],[Age]]&lt;=40, "MIDDLE AGE", Table1[[#This Row],[Age]]&lt;=55, "ADULT", Table1[[#This Row],[Age]]&gt;55, "SENIOR")</f>
        <v>SENIOR</v>
      </c>
      <c r="D118" s="10">
        <v>80108</v>
      </c>
      <c r="E118" t="str" cm="1">
        <f t="array" ref="E118">_xlfn.IFS(Table1[[#This Row],[Income]]&lt;=50000, "LOW EARNER", Table1[[#This Row],[Income]]&lt;=100000, "AVERAGE EARNER", Table1[[#This Row],[Income]]&gt;100000, "HIGH EARNER")</f>
        <v>AVERAGE EARNER</v>
      </c>
      <c r="F118" s="10">
        <v>28049</v>
      </c>
      <c r="G118" s="3" t="str" cm="1">
        <f t="array" ref="G118">_xlfn.IFS(Table1[[#This Row],[Loan_Amount]]&lt;=20000, "SMALL", Table1[[#This Row],[Loan_Amount]]&lt;=40000, "MEDIUM", Table1[[#This Row],[Loan_Amount]]&gt;40000, "BIG")</f>
        <v>MEDIUM</v>
      </c>
      <c r="H118" s="10">
        <v>12</v>
      </c>
      <c r="I118" s="10">
        <v>824</v>
      </c>
      <c r="J118" t="str" cm="1">
        <f t="array" ref="J118">_xlfn.IFS(Table1[[#This Row],[Credit_Score]]&lt;=600, "BAD", Table1[[#This Row],[Credit_Score]]&lt;=750, "GOOD", Table1[[#This Row],[Credit_Score]]&gt;750, "EXCELLENT")</f>
        <v>EXCELLENT</v>
      </c>
      <c r="K118" t="s">
        <v>80</v>
      </c>
      <c r="L118" t="s">
        <v>78</v>
      </c>
      <c r="M118">
        <v>0</v>
      </c>
    </row>
    <row r="119" spans="1:13" x14ac:dyDescent="0.35">
      <c r="A119" t="s">
        <v>200</v>
      </c>
      <c r="B119" s="10">
        <v>60</v>
      </c>
      <c r="C119" t="str" cm="1">
        <f t="array" ref="C119">_xlfn.IFS(Table1[[#This Row],[Age]]&lt;=25, "YOUNG", Table1[[#This Row],[Age]]&lt;=40, "MIDDLE AGE", Table1[[#This Row],[Age]]&lt;=55, "ADULT", Table1[[#This Row],[Age]]&gt;55, "SENIOR")</f>
        <v>SENIOR</v>
      </c>
      <c r="D119" s="10">
        <v>142296</v>
      </c>
      <c r="E119" t="str" cm="1">
        <f t="array" ref="E119">_xlfn.IFS(Table1[[#This Row],[Income]]&lt;=50000, "LOW EARNER", Table1[[#This Row],[Income]]&lt;=100000, "AVERAGE EARNER", Table1[[#This Row],[Income]]&gt;100000, "HIGH EARNER")</f>
        <v>HIGH EARNER</v>
      </c>
      <c r="F119" s="10">
        <v>19069</v>
      </c>
      <c r="G119" s="3" t="str" cm="1">
        <f t="array" ref="G119">_xlfn.IFS(Table1[[#This Row],[Loan_Amount]]&lt;=20000, "SMALL", Table1[[#This Row],[Loan_Amount]]&lt;=40000, "MEDIUM", Table1[[#This Row],[Loan_Amount]]&gt;40000, "BIG")</f>
        <v>SMALL</v>
      </c>
      <c r="H119" s="10">
        <v>12</v>
      </c>
      <c r="I119" s="10">
        <v>511</v>
      </c>
      <c r="J119" t="str" cm="1">
        <f t="array" ref="J119">_xlfn.IFS(Table1[[#This Row],[Credit_Score]]&lt;=600, "BAD", Table1[[#This Row],[Credit_Score]]&lt;=750, "GOOD", Table1[[#This Row],[Credit_Score]]&gt;750, "EXCELLENT")</f>
        <v>BAD</v>
      </c>
      <c r="K119" t="s">
        <v>89</v>
      </c>
      <c r="L119" t="s">
        <v>83</v>
      </c>
      <c r="M119">
        <v>0</v>
      </c>
    </row>
    <row r="120" spans="1:13" x14ac:dyDescent="0.35">
      <c r="A120" t="s">
        <v>201</v>
      </c>
      <c r="B120" s="10">
        <v>42</v>
      </c>
      <c r="C120" t="str" cm="1">
        <f t="array" ref="C120">_xlfn.IFS(Table1[[#This Row],[Age]]&lt;=25, "YOUNG", Table1[[#This Row],[Age]]&lt;=40, "MIDDLE AGE", Table1[[#This Row],[Age]]&lt;=55, "ADULT", Table1[[#This Row],[Age]]&gt;55, "SENIOR")</f>
        <v>ADULT</v>
      </c>
      <c r="D120" s="10">
        <v>124179</v>
      </c>
      <c r="E120" t="str" cm="1">
        <f t="array" ref="E120">_xlfn.IFS(Table1[[#This Row],[Income]]&lt;=50000, "LOW EARNER", Table1[[#This Row],[Income]]&lt;=100000, "AVERAGE EARNER", Table1[[#This Row],[Income]]&gt;100000, "HIGH EARNER")</f>
        <v>HIGH EARNER</v>
      </c>
      <c r="F120" s="10">
        <v>37580</v>
      </c>
      <c r="G120" s="3" t="str" cm="1">
        <f t="array" ref="G120">_xlfn.IFS(Table1[[#This Row],[Loan_Amount]]&lt;=20000, "SMALL", Table1[[#This Row],[Loan_Amount]]&lt;=40000, "MEDIUM", Table1[[#This Row],[Loan_Amount]]&gt;40000, "BIG")</f>
        <v>MEDIUM</v>
      </c>
      <c r="H120" s="10">
        <v>60</v>
      </c>
      <c r="I120" s="10">
        <v>324</v>
      </c>
      <c r="J120" t="str" cm="1">
        <f t="array" ref="J120">_xlfn.IFS(Table1[[#This Row],[Credit_Score]]&lt;=600, "BAD", Table1[[#This Row],[Credit_Score]]&lt;=750, "GOOD", Table1[[#This Row],[Credit_Score]]&gt;750, "EXCELLENT")</f>
        <v>BAD</v>
      </c>
      <c r="K120" t="s">
        <v>89</v>
      </c>
      <c r="L120" t="s">
        <v>78</v>
      </c>
      <c r="M120">
        <v>0</v>
      </c>
    </row>
    <row r="121" spans="1:13" x14ac:dyDescent="0.35">
      <c r="A121" t="s">
        <v>202</v>
      </c>
      <c r="B121" s="10">
        <v>47</v>
      </c>
      <c r="C121" t="str" cm="1">
        <f t="array" ref="C121">_xlfn.IFS(Table1[[#This Row],[Age]]&lt;=25, "YOUNG", Table1[[#This Row],[Age]]&lt;=40, "MIDDLE AGE", Table1[[#This Row],[Age]]&lt;=55, "ADULT", Table1[[#This Row],[Age]]&gt;55, "SENIOR")</f>
        <v>ADULT</v>
      </c>
      <c r="D121" s="10">
        <v>120272</v>
      </c>
      <c r="E121" t="str" cm="1">
        <f t="array" ref="E121">_xlfn.IFS(Table1[[#This Row],[Income]]&lt;=50000, "LOW EARNER", Table1[[#This Row],[Income]]&lt;=100000, "AVERAGE EARNER", Table1[[#This Row],[Income]]&gt;100000, "HIGH EARNER")</f>
        <v>HIGH EARNER</v>
      </c>
      <c r="F121" s="10">
        <v>36843</v>
      </c>
      <c r="G121" s="3" t="str" cm="1">
        <f t="array" ref="G121">_xlfn.IFS(Table1[[#This Row],[Loan_Amount]]&lt;=20000, "SMALL", Table1[[#This Row],[Loan_Amount]]&lt;=40000, "MEDIUM", Table1[[#This Row],[Loan_Amount]]&gt;40000, "BIG")</f>
        <v>MEDIUM</v>
      </c>
      <c r="H121" s="10">
        <v>36</v>
      </c>
      <c r="I121" s="10">
        <v>693</v>
      </c>
      <c r="J121" t="str" cm="1">
        <f t="array" ref="J121">_xlfn.IFS(Table1[[#This Row],[Credit_Score]]&lt;=600, "BAD", Table1[[#This Row],[Credit_Score]]&lt;=750, "GOOD", Table1[[#This Row],[Credit_Score]]&gt;750, "EXCELLENT")</f>
        <v>GOOD</v>
      </c>
      <c r="K121" t="s">
        <v>86</v>
      </c>
      <c r="L121" t="s">
        <v>83</v>
      </c>
      <c r="M121">
        <v>0</v>
      </c>
    </row>
    <row r="122" spans="1:13" x14ac:dyDescent="0.35">
      <c r="A122" t="s">
        <v>203</v>
      </c>
      <c r="B122" s="10">
        <v>55</v>
      </c>
      <c r="C122" t="str" cm="1">
        <f t="array" ref="C122">_xlfn.IFS(Table1[[#This Row],[Age]]&lt;=25, "YOUNG", Table1[[#This Row],[Age]]&lt;=40, "MIDDLE AGE", Table1[[#This Row],[Age]]&lt;=55, "ADULT", Table1[[#This Row],[Age]]&gt;55, "SENIOR")</f>
        <v>ADULT</v>
      </c>
      <c r="D122" s="10">
        <v>68467</v>
      </c>
      <c r="E122" t="str" cm="1">
        <f t="array" ref="E122">_xlfn.IFS(Table1[[#This Row],[Income]]&lt;=50000, "LOW EARNER", Table1[[#This Row],[Income]]&lt;=100000, "AVERAGE EARNER", Table1[[#This Row],[Income]]&gt;100000, "HIGH EARNER")</f>
        <v>AVERAGE EARNER</v>
      </c>
      <c r="F122" s="10">
        <v>7849</v>
      </c>
      <c r="G122" s="3" t="str" cm="1">
        <f t="array" ref="G122">_xlfn.IFS(Table1[[#This Row],[Loan_Amount]]&lt;=20000, "SMALL", Table1[[#This Row],[Loan_Amount]]&lt;=40000, "MEDIUM", Table1[[#This Row],[Loan_Amount]]&gt;40000, "BIG")</f>
        <v>SMALL</v>
      </c>
      <c r="H122" s="10">
        <v>12</v>
      </c>
      <c r="I122" s="10">
        <v>366</v>
      </c>
      <c r="J122" t="str" cm="1">
        <f t="array" ref="J122">_xlfn.IFS(Table1[[#This Row],[Credit_Score]]&lt;=600, "BAD", Table1[[#This Row],[Credit_Score]]&lt;=750, "GOOD", Table1[[#This Row],[Credit_Score]]&gt;750, "EXCELLENT")</f>
        <v>BAD</v>
      </c>
      <c r="K122" t="s">
        <v>77</v>
      </c>
      <c r="L122" t="s">
        <v>78</v>
      </c>
      <c r="M122">
        <v>0</v>
      </c>
    </row>
    <row r="123" spans="1:13" x14ac:dyDescent="0.35">
      <c r="A123" t="s">
        <v>204</v>
      </c>
      <c r="B123" s="10">
        <v>21</v>
      </c>
      <c r="C123" t="str" cm="1">
        <f t="array" ref="C123">_xlfn.IFS(Table1[[#This Row],[Age]]&lt;=25, "YOUNG", Table1[[#This Row],[Age]]&lt;=40, "MIDDLE AGE", Table1[[#This Row],[Age]]&lt;=55, "ADULT", Table1[[#This Row],[Age]]&gt;55, "SENIOR")</f>
        <v>YOUNG</v>
      </c>
      <c r="D123" s="10">
        <v>53328</v>
      </c>
      <c r="E123" t="str" cm="1">
        <f t="array" ref="E123">_xlfn.IFS(Table1[[#This Row],[Income]]&lt;=50000, "LOW EARNER", Table1[[#This Row],[Income]]&lt;=100000, "AVERAGE EARNER", Table1[[#This Row],[Income]]&gt;100000, "HIGH EARNER")</f>
        <v>AVERAGE EARNER</v>
      </c>
      <c r="F123" s="10">
        <v>45158</v>
      </c>
      <c r="G123" s="3" t="str" cm="1">
        <f t="array" ref="G123">_xlfn.IFS(Table1[[#This Row],[Loan_Amount]]&lt;=20000, "SMALL", Table1[[#This Row],[Loan_Amount]]&lt;=40000, "MEDIUM", Table1[[#This Row],[Loan_Amount]]&gt;40000, "BIG")</f>
        <v>BIG</v>
      </c>
      <c r="H123" s="10">
        <v>36</v>
      </c>
      <c r="I123" s="10">
        <v>532</v>
      </c>
      <c r="J123" t="str" cm="1">
        <f t="array" ref="J123">_xlfn.IFS(Table1[[#This Row],[Credit_Score]]&lt;=600, "BAD", Table1[[#This Row],[Credit_Score]]&lt;=750, "GOOD", Table1[[#This Row],[Credit_Score]]&gt;750, "EXCELLENT")</f>
        <v>BAD</v>
      </c>
      <c r="K123" t="s">
        <v>89</v>
      </c>
      <c r="L123" t="s">
        <v>83</v>
      </c>
      <c r="M123">
        <v>0</v>
      </c>
    </row>
    <row r="124" spans="1:13" x14ac:dyDescent="0.35">
      <c r="A124" t="s">
        <v>205</v>
      </c>
      <c r="B124" s="10">
        <v>55</v>
      </c>
      <c r="C124" t="str" cm="1">
        <f t="array" ref="C124">_xlfn.IFS(Table1[[#This Row],[Age]]&lt;=25, "YOUNG", Table1[[#This Row],[Age]]&lt;=40, "MIDDLE AGE", Table1[[#This Row],[Age]]&lt;=55, "ADULT", Table1[[#This Row],[Age]]&gt;55, "SENIOR")</f>
        <v>ADULT</v>
      </c>
      <c r="D124" s="10">
        <v>149181</v>
      </c>
      <c r="E124" t="str" cm="1">
        <f t="array" ref="E124">_xlfn.IFS(Table1[[#This Row],[Income]]&lt;=50000, "LOW EARNER", Table1[[#This Row],[Income]]&lt;=100000, "AVERAGE EARNER", Table1[[#This Row],[Income]]&gt;100000, "HIGH EARNER")</f>
        <v>HIGH EARNER</v>
      </c>
      <c r="F124" s="10">
        <v>28289</v>
      </c>
      <c r="G124" s="3" t="str" cm="1">
        <f t="array" ref="G124">_xlfn.IFS(Table1[[#This Row],[Loan_Amount]]&lt;=20000, "SMALL", Table1[[#This Row],[Loan_Amount]]&lt;=40000, "MEDIUM", Table1[[#This Row],[Loan_Amount]]&gt;40000, "BIG")</f>
        <v>MEDIUM</v>
      </c>
      <c r="H124" s="10">
        <v>48</v>
      </c>
      <c r="I124" s="10">
        <v>408</v>
      </c>
      <c r="J124" t="str" cm="1">
        <f t="array" ref="J124">_xlfn.IFS(Table1[[#This Row],[Credit_Score]]&lt;=600, "BAD", Table1[[#This Row],[Credit_Score]]&lt;=750, "GOOD", Table1[[#This Row],[Credit_Score]]&gt;750, "EXCELLENT")</f>
        <v>BAD</v>
      </c>
      <c r="K124" t="s">
        <v>80</v>
      </c>
      <c r="L124" t="s">
        <v>78</v>
      </c>
      <c r="M124">
        <v>1</v>
      </c>
    </row>
    <row r="125" spans="1:13" x14ac:dyDescent="0.35">
      <c r="A125" t="s">
        <v>206</v>
      </c>
      <c r="B125" s="10">
        <v>57</v>
      </c>
      <c r="C125" t="str" cm="1">
        <f t="array" ref="C125">_xlfn.IFS(Table1[[#This Row],[Age]]&lt;=25, "YOUNG", Table1[[#This Row],[Age]]&lt;=40, "MIDDLE AGE", Table1[[#This Row],[Age]]&lt;=55, "ADULT", Table1[[#This Row],[Age]]&gt;55, "SENIOR")</f>
        <v>SENIOR</v>
      </c>
      <c r="D125" s="10">
        <v>121412</v>
      </c>
      <c r="E125" t="str" cm="1">
        <f t="array" ref="E125">_xlfn.IFS(Table1[[#This Row],[Income]]&lt;=50000, "LOW EARNER", Table1[[#This Row],[Income]]&lt;=100000, "AVERAGE EARNER", Table1[[#This Row],[Income]]&gt;100000, "HIGH EARNER")</f>
        <v>HIGH EARNER</v>
      </c>
      <c r="F125" s="10">
        <v>49690</v>
      </c>
      <c r="G125" s="3" t="str" cm="1">
        <f t="array" ref="G125">_xlfn.IFS(Table1[[#This Row],[Loan_Amount]]&lt;=20000, "SMALL", Table1[[#This Row],[Loan_Amount]]&lt;=40000, "MEDIUM", Table1[[#This Row],[Loan_Amount]]&gt;40000, "BIG")</f>
        <v>BIG</v>
      </c>
      <c r="H125" s="10">
        <v>24</v>
      </c>
      <c r="I125" s="10">
        <v>445</v>
      </c>
      <c r="J125" t="str" cm="1">
        <f t="array" ref="J125">_xlfn.IFS(Table1[[#This Row],[Credit_Score]]&lt;=600, "BAD", Table1[[#This Row],[Credit_Score]]&lt;=750, "GOOD", Table1[[#This Row],[Credit_Score]]&gt;750, "EXCELLENT")</f>
        <v>BAD</v>
      </c>
      <c r="K125" t="s">
        <v>80</v>
      </c>
      <c r="L125" t="s">
        <v>81</v>
      </c>
      <c r="M125">
        <v>0</v>
      </c>
    </row>
    <row r="126" spans="1:13" x14ac:dyDescent="0.35">
      <c r="A126" t="s">
        <v>207</v>
      </c>
      <c r="B126" s="10">
        <v>34</v>
      </c>
      <c r="C126" t="str" cm="1">
        <f t="array" ref="C126">_xlfn.IFS(Table1[[#This Row],[Age]]&lt;=25, "YOUNG", Table1[[#This Row],[Age]]&lt;=40, "MIDDLE AGE", Table1[[#This Row],[Age]]&lt;=55, "ADULT", Table1[[#This Row],[Age]]&gt;55, "SENIOR")</f>
        <v>MIDDLE AGE</v>
      </c>
      <c r="D126" s="10">
        <v>116831</v>
      </c>
      <c r="E126" t="str" cm="1">
        <f t="array" ref="E126">_xlfn.IFS(Table1[[#This Row],[Income]]&lt;=50000, "LOW EARNER", Table1[[#This Row],[Income]]&lt;=100000, "AVERAGE EARNER", Table1[[#This Row],[Income]]&gt;100000, "HIGH EARNER")</f>
        <v>HIGH EARNER</v>
      </c>
      <c r="F126" s="10">
        <v>40257</v>
      </c>
      <c r="G126" s="3" t="str" cm="1">
        <f t="array" ref="G126">_xlfn.IFS(Table1[[#This Row],[Loan_Amount]]&lt;=20000, "SMALL", Table1[[#This Row],[Loan_Amount]]&lt;=40000, "MEDIUM", Table1[[#This Row],[Loan_Amount]]&gt;40000, "BIG")</f>
        <v>BIG</v>
      </c>
      <c r="H126" s="10">
        <v>48</v>
      </c>
      <c r="I126" s="10">
        <v>410</v>
      </c>
      <c r="J126" t="str" cm="1">
        <f t="array" ref="J126">_xlfn.IFS(Table1[[#This Row],[Credit_Score]]&lt;=600, "BAD", Table1[[#This Row],[Credit_Score]]&lt;=750, "GOOD", Table1[[#This Row],[Credit_Score]]&gt;750, "EXCELLENT")</f>
        <v>BAD</v>
      </c>
      <c r="K126" t="s">
        <v>77</v>
      </c>
      <c r="L126" t="s">
        <v>81</v>
      </c>
      <c r="M126">
        <v>0</v>
      </c>
    </row>
    <row r="127" spans="1:13" x14ac:dyDescent="0.35">
      <c r="A127" t="s">
        <v>208</v>
      </c>
      <c r="B127" s="10">
        <v>23</v>
      </c>
      <c r="C127" t="str" cm="1">
        <f t="array" ref="C127">_xlfn.IFS(Table1[[#This Row],[Age]]&lt;=25, "YOUNG", Table1[[#This Row],[Age]]&lt;=40, "MIDDLE AGE", Table1[[#This Row],[Age]]&lt;=55, "ADULT", Table1[[#This Row],[Age]]&gt;55, "SENIOR")</f>
        <v>YOUNG</v>
      </c>
      <c r="D127" s="10">
        <v>33987</v>
      </c>
      <c r="E127" t="str" cm="1">
        <f t="array" ref="E127">_xlfn.IFS(Table1[[#This Row],[Income]]&lt;=50000, "LOW EARNER", Table1[[#This Row],[Income]]&lt;=100000, "AVERAGE EARNER", Table1[[#This Row],[Income]]&gt;100000, "HIGH EARNER")</f>
        <v>LOW EARNER</v>
      </c>
      <c r="F127" s="10">
        <v>14823</v>
      </c>
      <c r="G127" s="3" t="str" cm="1">
        <f t="array" ref="G127">_xlfn.IFS(Table1[[#This Row],[Loan_Amount]]&lt;=20000, "SMALL", Table1[[#This Row],[Loan_Amount]]&lt;=40000, "MEDIUM", Table1[[#This Row],[Loan_Amount]]&gt;40000, "BIG")</f>
        <v>SMALL</v>
      </c>
      <c r="H127" s="10">
        <v>48</v>
      </c>
      <c r="I127" s="10">
        <v>527</v>
      </c>
      <c r="J127" t="str" cm="1">
        <f t="array" ref="J127">_xlfn.IFS(Table1[[#This Row],[Credit_Score]]&lt;=600, "BAD", Table1[[#This Row],[Credit_Score]]&lt;=750, "GOOD", Table1[[#This Row],[Credit_Score]]&gt;750, "EXCELLENT")</f>
        <v>BAD</v>
      </c>
      <c r="K127" t="s">
        <v>80</v>
      </c>
      <c r="L127" t="s">
        <v>78</v>
      </c>
      <c r="M127">
        <v>0</v>
      </c>
    </row>
    <row r="128" spans="1:13" x14ac:dyDescent="0.35">
      <c r="A128" t="s">
        <v>209</v>
      </c>
      <c r="B128" s="10">
        <v>21</v>
      </c>
      <c r="C128" t="str" cm="1">
        <f t="array" ref="C128">_xlfn.IFS(Table1[[#This Row],[Age]]&lt;=25, "YOUNG", Table1[[#This Row],[Age]]&lt;=40, "MIDDLE AGE", Table1[[#This Row],[Age]]&lt;=55, "ADULT", Table1[[#This Row],[Age]]&gt;55, "SENIOR")</f>
        <v>YOUNG</v>
      </c>
      <c r="D128" s="10">
        <v>88871</v>
      </c>
      <c r="E128" t="str" cm="1">
        <f t="array" ref="E128">_xlfn.IFS(Table1[[#This Row],[Income]]&lt;=50000, "LOW EARNER", Table1[[#This Row],[Income]]&lt;=100000, "AVERAGE EARNER", Table1[[#This Row],[Income]]&gt;100000, "HIGH EARNER")</f>
        <v>AVERAGE EARNER</v>
      </c>
      <c r="F128" s="10">
        <v>46975</v>
      </c>
      <c r="G128" s="3" t="str" cm="1">
        <f t="array" ref="G128">_xlfn.IFS(Table1[[#This Row],[Loan_Amount]]&lt;=20000, "SMALL", Table1[[#This Row],[Loan_Amount]]&lt;=40000, "MEDIUM", Table1[[#This Row],[Loan_Amount]]&gt;40000, "BIG")</f>
        <v>BIG</v>
      </c>
      <c r="H128" s="10">
        <v>60</v>
      </c>
      <c r="I128" s="10">
        <v>410</v>
      </c>
      <c r="J128" t="str" cm="1">
        <f t="array" ref="J128">_xlfn.IFS(Table1[[#This Row],[Credit_Score]]&lt;=600, "BAD", Table1[[#This Row],[Credit_Score]]&lt;=750, "GOOD", Table1[[#This Row],[Credit_Score]]&gt;750, "EXCELLENT")</f>
        <v>BAD</v>
      </c>
      <c r="K128" t="s">
        <v>80</v>
      </c>
      <c r="L128" t="s">
        <v>83</v>
      </c>
      <c r="M128">
        <v>0</v>
      </c>
    </row>
    <row r="129" spans="1:13" x14ac:dyDescent="0.35">
      <c r="A129" t="s">
        <v>210</v>
      </c>
      <c r="B129" s="10">
        <v>25</v>
      </c>
      <c r="C129" t="str" cm="1">
        <f t="array" ref="C129">_xlfn.IFS(Table1[[#This Row],[Age]]&lt;=25, "YOUNG", Table1[[#This Row],[Age]]&lt;=40, "MIDDLE AGE", Table1[[#This Row],[Age]]&lt;=55, "ADULT", Table1[[#This Row],[Age]]&gt;55, "SENIOR")</f>
        <v>YOUNG</v>
      </c>
      <c r="D129" s="10">
        <v>52399</v>
      </c>
      <c r="E129" t="str" cm="1">
        <f t="array" ref="E129">_xlfn.IFS(Table1[[#This Row],[Income]]&lt;=50000, "LOW EARNER", Table1[[#This Row],[Income]]&lt;=100000, "AVERAGE EARNER", Table1[[#This Row],[Income]]&gt;100000, "HIGH EARNER")</f>
        <v>AVERAGE EARNER</v>
      </c>
      <c r="F129" s="10">
        <v>14540</v>
      </c>
      <c r="G129" s="3" t="str" cm="1">
        <f t="array" ref="G129">_xlfn.IFS(Table1[[#This Row],[Loan_Amount]]&lt;=20000, "SMALL", Table1[[#This Row],[Loan_Amount]]&lt;=40000, "MEDIUM", Table1[[#This Row],[Loan_Amount]]&gt;40000, "BIG")</f>
        <v>SMALL</v>
      </c>
      <c r="H129" s="10">
        <v>24</v>
      </c>
      <c r="I129" s="10">
        <v>769</v>
      </c>
      <c r="J129" t="str" cm="1">
        <f t="array" ref="J129">_xlfn.IFS(Table1[[#This Row],[Credit_Score]]&lt;=600, "BAD", Table1[[#This Row],[Credit_Score]]&lt;=750, "GOOD", Table1[[#This Row],[Credit_Score]]&gt;750, "EXCELLENT")</f>
        <v>EXCELLENT</v>
      </c>
      <c r="K129" t="s">
        <v>77</v>
      </c>
      <c r="L129" t="s">
        <v>78</v>
      </c>
      <c r="M129">
        <v>1</v>
      </c>
    </row>
    <row r="130" spans="1:13" x14ac:dyDescent="0.35">
      <c r="A130" t="s">
        <v>211</v>
      </c>
      <c r="B130" s="10">
        <v>46</v>
      </c>
      <c r="C130" t="str" cm="1">
        <f t="array" ref="C130">_xlfn.IFS(Table1[[#This Row],[Age]]&lt;=25, "YOUNG", Table1[[#This Row],[Age]]&lt;=40, "MIDDLE AGE", Table1[[#This Row],[Age]]&lt;=55, "ADULT", Table1[[#This Row],[Age]]&gt;55, "SENIOR")</f>
        <v>ADULT</v>
      </c>
      <c r="D130" s="10">
        <v>76214</v>
      </c>
      <c r="E130" t="str" cm="1">
        <f t="array" ref="E130">_xlfn.IFS(Table1[[#This Row],[Income]]&lt;=50000, "LOW EARNER", Table1[[#This Row],[Income]]&lt;=100000, "AVERAGE EARNER", Table1[[#This Row],[Income]]&gt;100000, "HIGH EARNER")</f>
        <v>AVERAGE EARNER</v>
      </c>
      <c r="F130" s="10">
        <v>21364</v>
      </c>
      <c r="G130" s="3" t="str" cm="1">
        <f t="array" ref="G130">_xlfn.IFS(Table1[[#This Row],[Loan_Amount]]&lt;=20000, "SMALL", Table1[[#This Row],[Loan_Amount]]&lt;=40000, "MEDIUM", Table1[[#This Row],[Loan_Amount]]&gt;40000, "BIG")</f>
        <v>MEDIUM</v>
      </c>
      <c r="H130" s="10">
        <v>48</v>
      </c>
      <c r="I130" s="10">
        <v>333</v>
      </c>
      <c r="J130" t="str" cm="1">
        <f t="array" ref="J130">_xlfn.IFS(Table1[[#This Row],[Credit_Score]]&lt;=600, "BAD", Table1[[#This Row],[Credit_Score]]&lt;=750, "GOOD", Table1[[#This Row],[Credit_Score]]&gt;750, "EXCELLENT")</f>
        <v>BAD</v>
      </c>
      <c r="K130" t="s">
        <v>89</v>
      </c>
      <c r="L130" t="s">
        <v>83</v>
      </c>
      <c r="M130">
        <v>0</v>
      </c>
    </row>
    <row r="131" spans="1:13" x14ac:dyDescent="0.35">
      <c r="A131" t="s">
        <v>212</v>
      </c>
      <c r="B131" s="10">
        <v>34</v>
      </c>
      <c r="C131" t="str" cm="1">
        <f t="array" ref="C131">_xlfn.IFS(Table1[[#This Row],[Age]]&lt;=25, "YOUNG", Table1[[#This Row],[Age]]&lt;=40, "MIDDLE AGE", Table1[[#This Row],[Age]]&lt;=55, "ADULT", Table1[[#This Row],[Age]]&gt;55, "SENIOR")</f>
        <v>MIDDLE AGE</v>
      </c>
      <c r="D131" s="10">
        <v>129522</v>
      </c>
      <c r="E131" t="str" cm="1">
        <f t="array" ref="E131">_xlfn.IFS(Table1[[#This Row],[Income]]&lt;=50000, "LOW EARNER", Table1[[#This Row],[Income]]&lt;=100000, "AVERAGE EARNER", Table1[[#This Row],[Income]]&gt;100000, "HIGH EARNER")</f>
        <v>HIGH EARNER</v>
      </c>
      <c r="F131" s="10">
        <v>9611</v>
      </c>
      <c r="G131" s="3" t="str" cm="1">
        <f t="array" ref="G131">_xlfn.IFS(Table1[[#This Row],[Loan_Amount]]&lt;=20000, "SMALL", Table1[[#This Row],[Loan_Amount]]&lt;=40000, "MEDIUM", Table1[[#This Row],[Loan_Amount]]&gt;40000, "BIG")</f>
        <v>SMALL</v>
      </c>
      <c r="H131" s="10">
        <v>48</v>
      </c>
      <c r="I131" s="10">
        <v>668</v>
      </c>
      <c r="J131" t="str" cm="1">
        <f t="array" ref="J131">_xlfn.IFS(Table1[[#This Row],[Credit_Score]]&lt;=600, "BAD", Table1[[#This Row],[Credit_Score]]&lt;=750, "GOOD", Table1[[#This Row],[Credit_Score]]&gt;750, "EXCELLENT")</f>
        <v>GOOD</v>
      </c>
      <c r="K131" t="s">
        <v>89</v>
      </c>
      <c r="L131" t="s">
        <v>81</v>
      </c>
      <c r="M131">
        <v>0</v>
      </c>
    </row>
    <row r="132" spans="1:13" x14ac:dyDescent="0.35">
      <c r="A132" t="s">
        <v>213</v>
      </c>
      <c r="B132" s="10">
        <v>59</v>
      </c>
      <c r="C132" t="str" cm="1">
        <f t="array" ref="C132">_xlfn.IFS(Table1[[#This Row],[Age]]&lt;=25, "YOUNG", Table1[[#This Row],[Age]]&lt;=40, "MIDDLE AGE", Table1[[#This Row],[Age]]&lt;=55, "ADULT", Table1[[#This Row],[Age]]&gt;55, "SENIOR")</f>
        <v>SENIOR</v>
      </c>
      <c r="D132" s="10">
        <v>116416</v>
      </c>
      <c r="E132" t="str" cm="1">
        <f t="array" ref="E132">_xlfn.IFS(Table1[[#This Row],[Income]]&lt;=50000, "LOW EARNER", Table1[[#This Row],[Income]]&lt;=100000, "AVERAGE EARNER", Table1[[#This Row],[Income]]&gt;100000, "HIGH EARNER")</f>
        <v>HIGH EARNER</v>
      </c>
      <c r="F132" s="10">
        <v>32663</v>
      </c>
      <c r="G132" s="3" t="str" cm="1">
        <f t="array" ref="G132">_xlfn.IFS(Table1[[#This Row],[Loan_Amount]]&lt;=20000, "SMALL", Table1[[#This Row],[Loan_Amount]]&lt;=40000, "MEDIUM", Table1[[#This Row],[Loan_Amount]]&gt;40000, "BIG")</f>
        <v>MEDIUM</v>
      </c>
      <c r="H132" s="10">
        <v>24</v>
      </c>
      <c r="I132" s="10">
        <v>724</v>
      </c>
      <c r="J132" t="str" cm="1">
        <f t="array" ref="J132">_xlfn.IFS(Table1[[#This Row],[Credit_Score]]&lt;=600, "BAD", Table1[[#This Row],[Credit_Score]]&lt;=750, "GOOD", Table1[[#This Row],[Credit_Score]]&gt;750, "EXCELLENT")</f>
        <v>GOOD</v>
      </c>
      <c r="K132" t="s">
        <v>80</v>
      </c>
      <c r="L132" t="s">
        <v>83</v>
      </c>
      <c r="M132">
        <v>0</v>
      </c>
    </row>
    <row r="133" spans="1:13" x14ac:dyDescent="0.35">
      <c r="A133" t="s">
        <v>214</v>
      </c>
      <c r="B133" s="10">
        <v>47</v>
      </c>
      <c r="C133" t="str" cm="1">
        <f t="array" ref="C133">_xlfn.IFS(Table1[[#This Row],[Age]]&lt;=25, "YOUNG", Table1[[#This Row],[Age]]&lt;=40, "MIDDLE AGE", Table1[[#This Row],[Age]]&lt;=55, "ADULT", Table1[[#This Row],[Age]]&gt;55, "SENIOR")</f>
        <v>ADULT</v>
      </c>
      <c r="D133" s="10">
        <v>100271</v>
      </c>
      <c r="E133" t="str" cm="1">
        <f t="array" ref="E133">_xlfn.IFS(Table1[[#This Row],[Income]]&lt;=50000, "LOW EARNER", Table1[[#This Row],[Income]]&lt;=100000, "AVERAGE EARNER", Table1[[#This Row],[Income]]&gt;100000, "HIGH EARNER")</f>
        <v>HIGH EARNER</v>
      </c>
      <c r="F133" s="10">
        <v>43646</v>
      </c>
      <c r="G133" s="3" t="str" cm="1">
        <f t="array" ref="G133">_xlfn.IFS(Table1[[#This Row],[Loan_Amount]]&lt;=20000, "SMALL", Table1[[#This Row],[Loan_Amount]]&lt;=40000, "MEDIUM", Table1[[#This Row],[Loan_Amount]]&gt;40000, "BIG")</f>
        <v>BIG</v>
      </c>
      <c r="H133" s="10">
        <v>24</v>
      </c>
      <c r="I133" s="10">
        <v>817</v>
      </c>
      <c r="J133" t="str" cm="1">
        <f t="array" ref="J133">_xlfn.IFS(Table1[[#This Row],[Credit_Score]]&lt;=600, "BAD", Table1[[#This Row],[Credit_Score]]&lt;=750, "GOOD", Table1[[#This Row],[Credit_Score]]&gt;750, "EXCELLENT")</f>
        <v>EXCELLENT</v>
      </c>
      <c r="K133" t="s">
        <v>80</v>
      </c>
      <c r="L133" t="s">
        <v>81</v>
      </c>
      <c r="M133">
        <v>1</v>
      </c>
    </row>
    <row r="134" spans="1:13" x14ac:dyDescent="0.35">
      <c r="A134" t="s">
        <v>215</v>
      </c>
      <c r="B134" s="10">
        <v>29</v>
      </c>
      <c r="C134" t="str" cm="1">
        <f t="array" ref="C134">_xlfn.IFS(Table1[[#This Row],[Age]]&lt;=25, "YOUNG", Table1[[#This Row],[Age]]&lt;=40, "MIDDLE AGE", Table1[[#This Row],[Age]]&lt;=55, "ADULT", Table1[[#This Row],[Age]]&gt;55, "SENIOR")</f>
        <v>MIDDLE AGE</v>
      </c>
      <c r="D134" s="10">
        <v>74064</v>
      </c>
      <c r="E134" t="str" cm="1">
        <f t="array" ref="E134">_xlfn.IFS(Table1[[#This Row],[Income]]&lt;=50000, "LOW EARNER", Table1[[#This Row],[Income]]&lt;=100000, "AVERAGE EARNER", Table1[[#This Row],[Income]]&gt;100000, "HIGH EARNER")</f>
        <v>AVERAGE EARNER</v>
      </c>
      <c r="F134" s="10">
        <v>35977</v>
      </c>
      <c r="G134" s="3" t="str" cm="1">
        <f t="array" ref="G134">_xlfn.IFS(Table1[[#This Row],[Loan_Amount]]&lt;=20000, "SMALL", Table1[[#This Row],[Loan_Amount]]&lt;=40000, "MEDIUM", Table1[[#This Row],[Loan_Amount]]&gt;40000, "BIG")</f>
        <v>MEDIUM</v>
      </c>
      <c r="H134" s="10">
        <v>48</v>
      </c>
      <c r="I134" s="10">
        <v>581</v>
      </c>
      <c r="J134" t="str" cm="1">
        <f t="array" ref="J134">_xlfn.IFS(Table1[[#This Row],[Credit_Score]]&lt;=600, "BAD", Table1[[#This Row],[Credit_Score]]&lt;=750, "GOOD", Table1[[#This Row],[Credit_Score]]&gt;750, "EXCELLENT")</f>
        <v>BAD</v>
      </c>
      <c r="K134" t="s">
        <v>89</v>
      </c>
      <c r="L134" t="s">
        <v>83</v>
      </c>
      <c r="M134">
        <v>1</v>
      </c>
    </row>
    <row r="135" spans="1:13" x14ac:dyDescent="0.35">
      <c r="A135" t="s">
        <v>216</v>
      </c>
      <c r="B135" s="10">
        <v>35</v>
      </c>
      <c r="C135" t="str" cm="1">
        <f t="array" ref="C135">_xlfn.IFS(Table1[[#This Row],[Age]]&lt;=25, "YOUNG", Table1[[#This Row],[Age]]&lt;=40, "MIDDLE AGE", Table1[[#This Row],[Age]]&lt;=55, "ADULT", Table1[[#This Row],[Age]]&gt;55, "SENIOR")</f>
        <v>MIDDLE AGE</v>
      </c>
      <c r="D135" s="10">
        <v>100091</v>
      </c>
      <c r="E135" t="str" cm="1">
        <f t="array" ref="E135">_xlfn.IFS(Table1[[#This Row],[Income]]&lt;=50000, "LOW EARNER", Table1[[#This Row],[Income]]&lt;=100000, "AVERAGE EARNER", Table1[[#This Row],[Income]]&gt;100000, "HIGH EARNER")</f>
        <v>HIGH EARNER</v>
      </c>
      <c r="F135" s="10">
        <v>34168</v>
      </c>
      <c r="G135" s="3" t="str" cm="1">
        <f t="array" ref="G135">_xlfn.IFS(Table1[[#This Row],[Loan_Amount]]&lt;=20000, "SMALL", Table1[[#This Row],[Loan_Amount]]&lt;=40000, "MEDIUM", Table1[[#This Row],[Loan_Amount]]&gt;40000, "BIG")</f>
        <v>MEDIUM</v>
      </c>
      <c r="H135" s="10">
        <v>24</v>
      </c>
      <c r="I135" s="10">
        <v>619</v>
      </c>
      <c r="J135" t="str" cm="1">
        <f t="array" ref="J135">_xlfn.IFS(Table1[[#This Row],[Credit_Score]]&lt;=600, "BAD", Table1[[#This Row],[Credit_Score]]&lt;=750, "GOOD", Table1[[#This Row],[Credit_Score]]&gt;750, "EXCELLENT")</f>
        <v>GOOD</v>
      </c>
      <c r="K135" t="s">
        <v>77</v>
      </c>
      <c r="L135" t="s">
        <v>83</v>
      </c>
      <c r="M135">
        <v>0</v>
      </c>
    </row>
    <row r="136" spans="1:13" x14ac:dyDescent="0.35">
      <c r="A136" t="s">
        <v>217</v>
      </c>
      <c r="B136" s="10">
        <v>35</v>
      </c>
      <c r="C136" t="str" cm="1">
        <f t="array" ref="C136">_xlfn.IFS(Table1[[#This Row],[Age]]&lt;=25, "YOUNG", Table1[[#This Row],[Age]]&lt;=40, "MIDDLE AGE", Table1[[#This Row],[Age]]&lt;=55, "ADULT", Table1[[#This Row],[Age]]&gt;55, "SENIOR")</f>
        <v>MIDDLE AGE</v>
      </c>
      <c r="D136" s="10">
        <v>137450</v>
      </c>
      <c r="E136" t="str" cm="1">
        <f t="array" ref="E136">_xlfn.IFS(Table1[[#This Row],[Income]]&lt;=50000, "LOW EARNER", Table1[[#This Row],[Income]]&lt;=100000, "AVERAGE EARNER", Table1[[#This Row],[Income]]&gt;100000, "HIGH EARNER")</f>
        <v>HIGH EARNER</v>
      </c>
      <c r="F136" s="10">
        <v>30471</v>
      </c>
      <c r="G136" s="3" t="str" cm="1">
        <f t="array" ref="G136">_xlfn.IFS(Table1[[#This Row],[Loan_Amount]]&lt;=20000, "SMALL", Table1[[#This Row],[Loan_Amount]]&lt;=40000, "MEDIUM", Table1[[#This Row],[Loan_Amount]]&gt;40000, "BIG")</f>
        <v>MEDIUM</v>
      </c>
      <c r="H136" s="10">
        <v>48</v>
      </c>
      <c r="I136" s="10">
        <v>742</v>
      </c>
      <c r="J136" t="str" cm="1">
        <f t="array" ref="J136">_xlfn.IFS(Table1[[#This Row],[Credit_Score]]&lt;=600, "BAD", Table1[[#This Row],[Credit_Score]]&lt;=750, "GOOD", Table1[[#This Row],[Credit_Score]]&gt;750, "EXCELLENT")</f>
        <v>GOOD</v>
      </c>
      <c r="K136" t="s">
        <v>80</v>
      </c>
      <c r="L136" t="s">
        <v>83</v>
      </c>
      <c r="M136">
        <v>0</v>
      </c>
    </row>
    <row r="137" spans="1:13" x14ac:dyDescent="0.35">
      <c r="A137" t="s">
        <v>218</v>
      </c>
      <c r="B137" s="10">
        <v>46</v>
      </c>
      <c r="C137" t="str" cm="1">
        <f t="array" ref="C137">_xlfn.IFS(Table1[[#This Row],[Age]]&lt;=25, "YOUNG", Table1[[#This Row],[Age]]&lt;=40, "MIDDLE AGE", Table1[[#This Row],[Age]]&lt;=55, "ADULT", Table1[[#This Row],[Age]]&gt;55, "SENIOR")</f>
        <v>ADULT</v>
      </c>
      <c r="D137" s="10">
        <v>70818</v>
      </c>
      <c r="E137" t="str" cm="1">
        <f t="array" ref="E137">_xlfn.IFS(Table1[[#This Row],[Income]]&lt;=50000, "LOW EARNER", Table1[[#This Row],[Income]]&lt;=100000, "AVERAGE EARNER", Table1[[#This Row],[Income]]&gt;100000, "HIGH EARNER")</f>
        <v>AVERAGE EARNER</v>
      </c>
      <c r="F137" s="10">
        <v>27687</v>
      </c>
      <c r="G137" s="3" t="str" cm="1">
        <f t="array" ref="G137">_xlfn.IFS(Table1[[#This Row],[Loan_Amount]]&lt;=20000, "SMALL", Table1[[#This Row],[Loan_Amount]]&lt;=40000, "MEDIUM", Table1[[#This Row],[Loan_Amount]]&gt;40000, "BIG")</f>
        <v>MEDIUM</v>
      </c>
      <c r="H137" s="10">
        <v>48</v>
      </c>
      <c r="I137" s="10">
        <v>614</v>
      </c>
      <c r="J137" t="str" cm="1">
        <f t="array" ref="J137">_xlfn.IFS(Table1[[#This Row],[Credit_Score]]&lt;=600, "BAD", Table1[[#This Row],[Credit_Score]]&lt;=750, "GOOD", Table1[[#This Row],[Credit_Score]]&gt;750, "EXCELLENT")</f>
        <v>GOOD</v>
      </c>
      <c r="K137" t="s">
        <v>86</v>
      </c>
      <c r="L137" t="s">
        <v>78</v>
      </c>
      <c r="M137">
        <v>0</v>
      </c>
    </row>
    <row r="138" spans="1:13" x14ac:dyDescent="0.35">
      <c r="A138" t="s">
        <v>219</v>
      </c>
      <c r="B138" s="10">
        <v>62</v>
      </c>
      <c r="C138" t="str" cm="1">
        <f t="array" ref="C138">_xlfn.IFS(Table1[[#This Row],[Age]]&lt;=25, "YOUNG", Table1[[#This Row],[Age]]&lt;=40, "MIDDLE AGE", Table1[[#This Row],[Age]]&lt;=55, "ADULT", Table1[[#This Row],[Age]]&gt;55, "SENIOR")</f>
        <v>SENIOR</v>
      </c>
      <c r="D138" s="10">
        <v>75525</v>
      </c>
      <c r="E138" t="str" cm="1">
        <f t="array" ref="E138">_xlfn.IFS(Table1[[#This Row],[Income]]&lt;=50000, "LOW EARNER", Table1[[#This Row],[Income]]&lt;=100000, "AVERAGE EARNER", Table1[[#This Row],[Income]]&gt;100000, "HIGH EARNER")</f>
        <v>AVERAGE EARNER</v>
      </c>
      <c r="F138" s="10">
        <v>5851</v>
      </c>
      <c r="G138" s="3" t="str" cm="1">
        <f t="array" ref="G138">_xlfn.IFS(Table1[[#This Row],[Loan_Amount]]&lt;=20000, "SMALL", Table1[[#This Row],[Loan_Amount]]&lt;=40000, "MEDIUM", Table1[[#This Row],[Loan_Amount]]&gt;40000, "BIG")</f>
        <v>SMALL</v>
      </c>
      <c r="H138" s="10">
        <v>60</v>
      </c>
      <c r="I138" s="10">
        <v>676</v>
      </c>
      <c r="J138" t="str" cm="1">
        <f t="array" ref="J138">_xlfn.IFS(Table1[[#This Row],[Credit_Score]]&lt;=600, "BAD", Table1[[#This Row],[Credit_Score]]&lt;=750, "GOOD", Table1[[#This Row],[Credit_Score]]&gt;750, "EXCELLENT")</f>
        <v>GOOD</v>
      </c>
      <c r="K138" t="s">
        <v>77</v>
      </c>
      <c r="L138" t="s">
        <v>78</v>
      </c>
      <c r="M138">
        <v>1</v>
      </c>
    </row>
    <row r="139" spans="1:13" x14ac:dyDescent="0.35">
      <c r="A139" t="s">
        <v>220</v>
      </c>
      <c r="B139" s="10">
        <v>33</v>
      </c>
      <c r="C139" t="str" cm="1">
        <f t="array" ref="C139">_xlfn.IFS(Table1[[#This Row],[Age]]&lt;=25, "YOUNG", Table1[[#This Row],[Age]]&lt;=40, "MIDDLE AGE", Table1[[#This Row],[Age]]&lt;=55, "ADULT", Table1[[#This Row],[Age]]&gt;55, "SENIOR")</f>
        <v>MIDDLE AGE</v>
      </c>
      <c r="D139" s="10">
        <v>49830</v>
      </c>
      <c r="E139" t="str" cm="1">
        <f t="array" ref="E139">_xlfn.IFS(Table1[[#This Row],[Income]]&lt;=50000, "LOW EARNER", Table1[[#This Row],[Income]]&lt;=100000, "AVERAGE EARNER", Table1[[#This Row],[Income]]&gt;100000, "HIGH EARNER")</f>
        <v>LOW EARNER</v>
      </c>
      <c r="F139" s="10">
        <v>23071</v>
      </c>
      <c r="G139" s="3" t="str" cm="1">
        <f t="array" ref="G139">_xlfn.IFS(Table1[[#This Row],[Loan_Amount]]&lt;=20000, "SMALL", Table1[[#This Row],[Loan_Amount]]&lt;=40000, "MEDIUM", Table1[[#This Row],[Loan_Amount]]&gt;40000, "BIG")</f>
        <v>MEDIUM</v>
      </c>
      <c r="H139" s="10">
        <v>12</v>
      </c>
      <c r="I139" s="10">
        <v>588</v>
      </c>
      <c r="J139" t="str" cm="1">
        <f t="array" ref="J139">_xlfn.IFS(Table1[[#This Row],[Credit_Score]]&lt;=600, "BAD", Table1[[#This Row],[Credit_Score]]&lt;=750, "GOOD", Table1[[#This Row],[Credit_Score]]&gt;750, "EXCELLENT")</f>
        <v>BAD</v>
      </c>
      <c r="K139" t="s">
        <v>80</v>
      </c>
      <c r="L139" t="s">
        <v>81</v>
      </c>
      <c r="M139">
        <v>0</v>
      </c>
    </row>
    <row r="140" spans="1:13" x14ac:dyDescent="0.35">
      <c r="A140" t="s">
        <v>221</v>
      </c>
      <c r="B140" s="10">
        <v>52</v>
      </c>
      <c r="C140" t="str" cm="1">
        <f t="array" ref="C140">_xlfn.IFS(Table1[[#This Row],[Age]]&lt;=25, "YOUNG", Table1[[#This Row],[Age]]&lt;=40, "MIDDLE AGE", Table1[[#This Row],[Age]]&lt;=55, "ADULT", Table1[[#This Row],[Age]]&gt;55, "SENIOR")</f>
        <v>ADULT</v>
      </c>
      <c r="D140" s="10">
        <v>47429</v>
      </c>
      <c r="E140" t="str" cm="1">
        <f t="array" ref="E140">_xlfn.IFS(Table1[[#This Row],[Income]]&lt;=50000, "LOW EARNER", Table1[[#This Row],[Income]]&lt;=100000, "AVERAGE EARNER", Table1[[#This Row],[Income]]&gt;100000, "HIGH EARNER")</f>
        <v>LOW EARNER</v>
      </c>
      <c r="F140" s="10">
        <v>11833</v>
      </c>
      <c r="G140" s="3" t="str" cm="1">
        <f t="array" ref="G140">_xlfn.IFS(Table1[[#This Row],[Loan_Amount]]&lt;=20000, "SMALL", Table1[[#This Row],[Loan_Amount]]&lt;=40000, "MEDIUM", Table1[[#This Row],[Loan_Amount]]&gt;40000, "BIG")</f>
        <v>SMALL</v>
      </c>
      <c r="H140" s="10">
        <v>48</v>
      </c>
      <c r="I140" s="10">
        <v>736</v>
      </c>
      <c r="J140" t="str" cm="1">
        <f t="array" ref="J140">_xlfn.IFS(Table1[[#This Row],[Credit_Score]]&lt;=600, "BAD", Table1[[#This Row],[Credit_Score]]&lt;=750, "GOOD", Table1[[#This Row],[Credit_Score]]&gt;750, "EXCELLENT")</f>
        <v>GOOD</v>
      </c>
      <c r="K140" t="s">
        <v>80</v>
      </c>
      <c r="L140" t="s">
        <v>81</v>
      </c>
      <c r="M140">
        <v>1</v>
      </c>
    </row>
    <row r="141" spans="1:13" x14ac:dyDescent="0.35">
      <c r="A141" t="s">
        <v>222</v>
      </c>
      <c r="B141" s="10">
        <v>59</v>
      </c>
      <c r="C141" t="str" cm="1">
        <f t="array" ref="C141">_xlfn.IFS(Table1[[#This Row],[Age]]&lt;=25, "YOUNG", Table1[[#This Row],[Age]]&lt;=40, "MIDDLE AGE", Table1[[#This Row],[Age]]&lt;=55, "ADULT", Table1[[#This Row],[Age]]&gt;55, "SENIOR")</f>
        <v>SENIOR</v>
      </c>
      <c r="D141" s="10">
        <v>36893</v>
      </c>
      <c r="E141" t="str" cm="1">
        <f t="array" ref="E141">_xlfn.IFS(Table1[[#This Row],[Income]]&lt;=50000, "LOW EARNER", Table1[[#This Row],[Income]]&lt;=100000, "AVERAGE EARNER", Table1[[#This Row],[Income]]&gt;100000, "HIGH EARNER")</f>
        <v>LOW EARNER</v>
      </c>
      <c r="F141" s="10">
        <v>16938</v>
      </c>
      <c r="G141" s="3" t="str" cm="1">
        <f t="array" ref="G141">_xlfn.IFS(Table1[[#This Row],[Loan_Amount]]&lt;=20000, "SMALL", Table1[[#This Row],[Loan_Amount]]&lt;=40000, "MEDIUM", Table1[[#This Row],[Loan_Amount]]&gt;40000, "BIG")</f>
        <v>SMALL</v>
      </c>
      <c r="H141" s="10">
        <v>36</v>
      </c>
      <c r="I141" s="10">
        <v>576</v>
      </c>
      <c r="J141" t="str" cm="1">
        <f t="array" ref="J141">_xlfn.IFS(Table1[[#This Row],[Credit_Score]]&lt;=600, "BAD", Table1[[#This Row],[Credit_Score]]&lt;=750, "GOOD", Table1[[#This Row],[Credit_Score]]&gt;750, "EXCELLENT")</f>
        <v>BAD</v>
      </c>
      <c r="K141" t="s">
        <v>86</v>
      </c>
      <c r="L141" t="s">
        <v>78</v>
      </c>
      <c r="M141">
        <v>0</v>
      </c>
    </row>
    <row r="142" spans="1:13" x14ac:dyDescent="0.35">
      <c r="A142" t="s">
        <v>223</v>
      </c>
      <c r="B142" s="10">
        <v>52</v>
      </c>
      <c r="C142" t="str" cm="1">
        <f t="array" ref="C142">_xlfn.IFS(Table1[[#This Row],[Age]]&lt;=25, "YOUNG", Table1[[#This Row],[Age]]&lt;=40, "MIDDLE AGE", Table1[[#This Row],[Age]]&lt;=55, "ADULT", Table1[[#This Row],[Age]]&gt;55, "SENIOR")</f>
        <v>ADULT</v>
      </c>
      <c r="D142" s="10">
        <v>146381</v>
      </c>
      <c r="E142" t="str" cm="1">
        <f t="array" ref="E142">_xlfn.IFS(Table1[[#This Row],[Income]]&lt;=50000, "LOW EARNER", Table1[[#This Row],[Income]]&lt;=100000, "AVERAGE EARNER", Table1[[#This Row],[Income]]&gt;100000, "HIGH EARNER")</f>
        <v>HIGH EARNER</v>
      </c>
      <c r="F142" s="10">
        <v>40195</v>
      </c>
      <c r="G142" s="3" t="str" cm="1">
        <f t="array" ref="G142">_xlfn.IFS(Table1[[#This Row],[Loan_Amount]]&lt;=20000, "SMALL", Table1[[#This Row],[Loan_Amount]]&lt;=40000, "MEDIUM", Table1[[#This Row],[Loan_Amount]]&gt;40000, "BIG")</f>
        <v>BIG</v>
      </c>
      <c r="H142" s="10">
        <v>12</v>
      </c>
      <c r="I142" s="10">
        <v>802</v>
      </c>
      <c r="J142" t="str" cm="1">
        <f t="array" ref="J142">_xlfn.IFS(Table1[[#This Row],[Credit_Score]]&lt;=600, "BAD", Table1[[#This Row],[Credit_Score]]&lt;=750, "GOOD", Table1[[#This Row],[Credit_Score]]&gt;750, "EXCELLENT")</f>
        <v>EXCELLENT</v>
      </c>
      <c r="K142" t="s">
        <v>86</v>
      </c>
      <c r="L142" t="s">
        <v>81</v>
      </c>
      <c r="M142">
        <v>0</v>
      </c>
    </row>
    <row r="143" spans="1:13" x14ac:dyDescent="0.35">
      <c r="A143" t="s">
        <v>224</v>
      </c>
      <c r="B143" s="10">
        <v>24</v>
      </c>
      <c r="C143" t="str" cm="1">
        <f t="array" ref="C143">_xlfn.IFS(Table1[[#This Row],[Age]]&lt;=25, "YOUNG", Table1[[#This Row],[Age]]&lt;=40, "MIDDLE AGE", Table1[[#This Row],[Age]]&lt;=55, "ADULT", Table1[[#This Row],[Age]]&gt;55, "SENIOR")</f>
        <v>YOUNG</v>
      </c>
      <c r="D143" s="10">
        <v>109909</v>
      </c>
      <c r="E143" t="str" cm="1">
        <f t="array" ref="E143">_xlfn.IFS(Table1[[#This Row],[Income]]&lt;=50000, "LOW EARNER", Table1[[#This Row],[Income]]&lt;=100000, "AVERAGE EARNER", Table1[[#This Row],[Income]]&gt;100000, "HIGH EARNER")</f>
        <v>HIGH EARNER</v>
      </c>
      <c r="F143" s="10">
        <v>31144</v>
      </c>
      <c r="G143" s="3" t="str" cm="1">
        <f t="array" ref="G143">_xlfn.IFS(Table1[[#This Row],[Loan_Amount]]&lt;=20000, "SMALL", Table1[[#This Row],[Loan_Amount]]&lt;=40000, "MEDIUM", Table1[[#This Row],[Loan_Amount]]&gt;40000, "BIG")</f>
        <v>MEDIUM</v>
      </c>
      <c r="H143" s="10">
        <v>12</v>
      </c>
      <c r="I143" s="10">
        <v>815</v>
      </c>
      <c r="J143" t="str" cm="1">
        <f t="array" ref="J143">_xlfn.IFS(Table1[[#This Row],[Credit_Score]]&lt;=600, "BAD", Table1[[#This Row],[Credit_Score]]&lt;=750, "GOOD", Table1[[#This Row],[Credit_Score]]&gt;750, "EXCELLENT")</f>
        <v>EXCELLENT</v>
      </c>
      <c r="K143" t="s">
        <v>89</v>
      </c>
      <c r="L143" t="s">
        <v>78</v>
      </c>
      <c r="M143">
        <v>0</v>
      </c>
    </row>
    <row r="144" spans="1:13" x14ac:dyDescent="0.35">
      <c r="A144" t="s">
        <v>225</v>
      </c>
      <c r="B144" s="10">
        <v>50</v>
      </c>
      <c r="C144" t="str" cm="1">
        <f t="array" ref="C144">_xlfn.IFS(Table1[[#This Row],[Age]]&lt;=25, "YOUNG", Table1[[#This Row],[Age]]&lt;=40, "MIDDLE AGE", Table1[[#This Row],[Age]]&lt;=55, "ADULT", Table1[[#This Row],[Age]]&gt;55, "SENIOR")</f>
        <v>ADULT</v>
      </c>
      <c r="D144" s="10">
        <v>77333</v>
      </c>
      <c r="E144" t="str" cm="1">
        <f t="array" ref="E144">_xlfn.IFS(Table1[[#This Row],[Income]]&lt;=50000, "LOW EARNER", Table1[[#This Row],[Income]]&lt;=100000, "AVERAGE EARNER", Table1[[#This Row],[Income]]&gt;100000, "HIGH EARNER")</f>
        <v>AVERAGE EARNER</v>
      </c>
      <c r="F144" s="10">
        <v>9000</v>
      </c>
      <c r="G144" s="3" t="str" cm="1">
        <f t="array" ref="G144">_xlfn.IFS(Table1[[#This Row],[Loan_Amount]]&lt;=20000, "SMALL", Table1[[#This Row],[Loan_Amount]]&lt;=40000, "MEDIUM", Table1[[#This Row],[Loan_Amount]]&gt;40000, "BIG")</f>
        <v>SMALL</v>
      </c>
      <c r="H144" s="10">
        <v>12</v>
      </c>
      <c r="I144" s="10">
        <v>649</v>
      </c>
      <c r="J144" t="str" cm="1">
        <f t="array" ref="J144">_xlfn.IFS(Table1[[#This Row],[Credit_Score]]&lt;=600, "BAD", Table1[[#This Row],[Credit_Score]]&lt;=750, "GOOD", Table1[[#This Row],[Credit_Score]]&gt;750, "EXCELLENT")</f>
        <v>GOOD</v>
      </c>
      <c r="K144" t="s">
        <v>77</v>
      </c>
      <c r="L144" t="s">
        <v>83</v>
      </c>
      <c r="M144">
        <v>0</v>
      </c>
    </row>
    <row r="145" spans="1:13" x14ac:dyDescent="0.35">
      <c r="A145" t="s">
        <v>226</v>
      </c>
      <c r="B145" s="10">
        <v>57</v>
      </c>
      <c r="C145" t="str" cm="1">
        <f t="array" ref="C145">_xlfn.IFS(Table1[[#This Row],[Age]]&lt;=25, "YOUNG", Table1[[#This Row],[Age]]&lt;=40, "MIDDLE AGE", Table1[[#This Row],[Age]]&lt;=55, "ADULT", Table1[[#This Row],[Age]]&gt;55, "SENIOR")</f>
        <v>SENIOR</v>
      </c>
      <c r="D145" s="10">
        <v>33436</v>
      </c>
      <c r="E145" t="str" cm="1">
        <f t="array" ref="E145">_xlfn.IFS(Table1[[#This Row],[Income]]&lt;=50000, "LOW EARNER", Table1[[#This Row],[Income]]&lt;=100000, "AVERAGE EARNER", Table1[[#This Row],[Income]]&gt;100000, "HIGH EARNER")</f>
        <v>LOW EARNER</v>
      </c>
      <c r="F145" s="10">
        <v>10052</v>
      </c>
      <c r="G145" s="3" t="str" cm="1">
        <f t="array" ref="G145">_xlfn.IFS(Table1[[#This Row],[Loan_Amount]]&lt;=20000, "SMALL", Table1[[#This Row],[Loan_Amount]]&lt;=40000, "MEDIUM", Table1[[#This Row],[Loan_Amount]]&gt;40000, "BIG")</f>
        <v>SMALL</v>
      </c>
      <c r="H145" s="10">
        <v>60</v>
      </c>
      <c r="I145" s="10">
        <v>745</v>
      </c>
      <c r="J145" t="str" cm="1">
        <f t="array" ref="J145">_xlfn.IFS(Table1[[#This Row],[Credit_Score]]&lt;=600, "BAD", Table1[[#This Row],[Credit_Score]]&lt;=750, "GOOD", Table1[[#This Row],[Credit_Score]]&gt;750, "EXCELLENT")</f>
        <v>GOOD</v>
      </c>
      <c r="K145" t="s">
        <v>77</v>
      </c>
      <c r="L145" t="s">
        <v>81</v>
      </c>
      <c r="M145">
        <v>0</v>
      </c>
    </row>
    <row r="146" spans="1:13" x14ac:dyDescent="0.35">
      <c r="A146" t="s">
        <v>227</v>
      </c>
      <c r="B146" s="10">
        <v>43</v>
      </c>
      <c r="C146" t="str" cm="1">
        <f t="array" ref="C146">_xlfn.IFS(Table1[[#This Row],[Age]]&lt;=25, "YOUNG", Table1[[#This Row],[Age]]&lt;=40, "MIDDLE AGE", Table1[[#This Row],[Age]]&lt;=55, "ADULT", Table1[[#This Row],[Age]]&gt;55, "SENIOR")</f>
        <v>ADULT</v>
      </c>
      <c r="D146" s="10">
        <v>104290</v>
      </c>
      <c r="E146" t="str" cm="1">
        <f t="array" ref="E146">_xlfn.IFS(Table1[[#This Row],[Income]]&lt;=50000, "LOW EARNER", Table1[[#This Row],[Income]]&lt;=100000, "AVERAGE EARNER", Table1[[#This Row],[Income]]&gt;100000, "HIGH EARNER")</f>
        <v>HIGH EARNER</v>
      </c>
      <c r="F146" s="10">
        <v>40506</v>
      </c>
      <c r="G146" s="3" t="str" cm="1">
        <f t="array" ref="G146">_xlfn.IFS(Table1[[#This Row],[Loan_Amount]]&lt;=20000, "SMALL", Table1[[#This Row],[Loan_Amount]]&lt;=40000, "MEDIUM", Table1[[#This Row],[Loan_Amount]]&gt;40000, "BIG")</f>
        <v>BIG</v>
      </c>
      <c r="H146" s="10">
        <v>48</v>
      </c>
      <c r="I146" s="10">
        <v>649</v>
      </c>
      <c r="J146" t="str" cm="1">
        <f t="array" ref="J146">_xlfn.IFS(Table1[[#This Row],[Credit_Score]]&lt;=600, "BAD", Table1[[#This Row],[Credit_Score]]&lt;=750, "GOOD", Table1[[#This Row],[Credit_Score]]&gt;750, "EXCELLENT")</f>
        <v>GOOD</v>
      </c>
      <c r="K146" t="s">
        <v>89</v>
      </c>
      <c r="L146" t="s">
        <v>81</v>
      </c>
      <c r="M146">
        <v>0</v>
      </c>
    </row>
    <row r="147" spans="1:13" x14ac:dyDescent="0.35">
      <c r="A147" t="s">
        <v>228</v>
      </c>
      <c r="B147" s="10">
        <v>59</v>
      </c>
      <c r="C147" t="str" cm="1">
        <f t="array" ref="C147">_xlfn.IFS(Table1[[#This Row],[Age]]&lt;=25, "YOUNG", Table1[[#This Row],[Age]]&lt;=40, "MIDDLE AGE", Table1[[#This Row],[Age]]&lt;=55, "ADULT", Table1[[#This Row],[Age]]&gt;55, "SENIOR")</f>
        <v>SENIOR</v>
      </c>
      <c r="D147" s="10">
        <v>106213</v>
      </c>
      <c r="E147" t="str" cm="1">
        <f t="array" ref="E147">_xlfn.IFS(Table1[[#This Row],[Income]]&lt;=50000, "LOW EARNER", Table1[[#This Row],[Income]]&lt;=100000, "AVERAGE EARNER", Table1[[#This Row],[Income]]&gt;100000, "HIGH EARNER")</f>
        <v>HIGH EARNER</v>
      </c>
      <c r="F147" s="10">
        <v>33074</v>
      </c>
      <c r="G147" s="3" t="str" cm="1">
        <f t="array" ref="G147">_xlfn.IFS(Table1[[#This Row],[Loan_Amount]]&lt;=20000, "SMALL", Table1[[#This Row],[Loan_Amount]]&lt;=40000, "MEDIUM", Table1[[#This Row],[Loan_Amount]]&gt;40000, "BIG")</f>
        <v>MEDIUM</v>
      </c>
      <c r="H147" s="10">
        <v>60</v>
      </c>
      <c r="I147" s="10">
        <v>436</v>
      </c>
      <c r="J147" t="str" cm="1">
        <f t="array" ref="J147">_xlfn.IFS(Table1[[#This Row],[Credit_Score]]&lt;=600, "BAD", Table1[[#This Row],[Credit_Score]]&lt;=750, "GOOD", Table1[[#This Row],[Credit_Score]]&gt;750, "EXCELLENT")</f>
        <v>BAD</v>
      </c>
      <c r="K147" t="s">
        <v>77</v>
      </c>
      <c r="L147" t="s">
        <v>78</v>
      </c>
      <c r="M147">
        <v>0</v>
      </c>
    </row>
    <row r="148" spans="1:13" x14ac:dyDescent="0.35">
      <c r="A148" t="s">
        <v>229</v>
      </c>
      <c r="B148" s="10">
        <v>35</v>
      </c>
      <c r="C148" t="str" cm="1">
        <f t="array" ref="C148">_xlfn.IFS(Table1[[#This Row],[Age]]&lt;=25, "YOUNG", Table1[[#This Row],[Age]]&lt;=40, "MIDDLE AGE", Table1[[#This Row],[Age]]&lt;=55, "ADULT", Table1[[#This Row],[Age]]&gt;55, "SENIOR")</f>
        <v>MIDDLE AGE</v>
      </c>
      <c r="D148" s="10">
        <v>35895</v>
      </c>
      <c r="E148" t="str" cm="1">
        <f t="array" ref="E148">_xlfn.IFS(Table1[[#This Row],[Income]]&lt;=50000, "LOW EARNER", Table1[[#This Row],[Income]]&lt;=100000, "AVERAGE EARNER", Table1[[#This Row],[Income]]&gt;100000, "HIGH EARNER")</f>
        <v>LOW EARNER</v>
      </c>
      <c r="F148" s="10">
        <v>43155</v>
      </c>
      <c r="G148" s="3" t="str" cm="1">
        <f t="array" ref="G148">_xlfn.IFS(Table1[[#This Row],[Loan_Amount]]&lt;=20000, "SMALL", Table1[[#This Row],[Loan_Amount]]&lt;=40000, "MEDIUM", Table1[[#This Row],[Loan_Amount]]&gt;40000, "BIG")</f>
        <v>BIG</v>
      </c>
      <c r="H148" s="10">
        <v>48</v>
      </c>
      <c r="I148" s="10">
        <v>542</v>
      </c>
      <c r="J148" t="str" cm="1">
        <f t="array" ref="J148">_xlfn.IFS(Table1[[#This Row],[Credit_Score]]&lt;=600, "BAD", Table1[[#This Row],[Credit_Score]]&lt;=750, "GOOD", Table1[[#This Row],[Credit_Score]]&gt;750, "EXCELLENT")</f>
        <v>BAD</v>
      </c>
      <c r="K148" t="s">
        <v>77</v>
      </c>
      <c r="L148" t="s">
        <v>81</v>
      </c>
      <c r="M148">
        <v>0</v>
      </c>
    </row>
    <row r="149" spans="1:13" x14ac:dyDescent="0.35">
      <c r="A149" t="s">
        <v>230</v>
      </c>
      <c r="B149" s="10">
        <v>63</v>
      </c>
      <c r="C149" t="str" cm="1">
        <f t="array" ref="C149">_xlfn.IFS(Table1[[#This Row],[Age]]&lt;=25, "YOUNG", Table1[[#This Row],[Age]]&lt;=40, "MIDDLE AGE", Table1[[#This Row],[Age]]&lt;=55, "ADULT", Table1[[#This Row],[Age]]&gt;55, "SENIOR")</f>
        <v>SENIOR</v>
      </c>
      <c r="D149" s="10">
        <v>49738</v>
      </c>
      <c r="E149" t="str" cm="1">
        <f t="array" ref="E149">_xlfn.IFS(Table1[[#This Row],[Income]]&lt;=50000, "LOW EARNER", Table1[[#This Row],[Income]]&lt;=100000, "AVERAGE EARNER", Table1[[#This Row],[Income]]&gt;100000, "HIGH EARNER")</f>
        <v>LOW EARNER</v>
      </c>
      <c r="F149" s="10">
        <v>45770</v>
      </c>
      <c r="G149" s="3" t="str" cm="1">
        <f t="array" ref="G149">_xlfn.IFS(Table1[[#This Row],[Loan_Amount]]&lt;=20000, "SMALL", Table1[[#This Row],[Loan_Amount]]&lt;=40000, "MEDIUM", Table1[[#This Row],[Loan_Amount]]&gt;40000, "BIG")</f>
        <v>BIG</v>
      </c>
      <c r="H149" s="10">
        <v>60</v>
      </c>
      <c r="I149" s="10">
        <v>842</v>
      </c>
      <c r="J149" t="str" cm="1">
        <f t="array" ref="J149">_xlfn.IFS(Table1[[#This Row],[Credit_Score]]&lt;=600, "BAD", Table1[[#This Row],[Credit_Score]]&lt;=750, "GOOD", Table1[[#This Row],[Credit_Score]]&gt;750, "EXCELLENT")</f>
        <v>EXCELLENT</v>
      </c>
      <c r="K149" t="s">
        <v>77</v>
      </c>
      <c r="L149" t="s">
        <v>81</v>
      </c>
      <c r="M149">
        <v>0</v>
      </c>
    </row>
    <row r="150" spans="1:13" x14ac:dyDescent="0.35">
      <c r="A150" t="s">
        <v>231</v>
      </c>
      <c r="B150" s="10">
        <v>49</v>
      </c>
      <c r="C150" t="str" cm="1">
        <f t="array" ref="C150">_xlfn.IFS(Table1[[#This Row],[Age]]&lt;=25, "YOUNG", Table1[[#This Row],[Age]]&lt;=40, "MIDDLE AGE", Table1[[#This Row],[Age]]&lt;=55, "ADULT", Table1[[#This Row],[Age]]&gt;55, "SENIOR")</f>
        <v>ADULT</v>
      </c>
      <c r="D150" s="10">
        <v>60746</v>
      </c>
      <c r="E150" t="str" cm="1">
        <f t="array" ref="E150">_xlfn.IFS(Table1[[#This Row],[Income]]&lt;=50000, "LOW EARNER", Table1[[#This Row],[Income]]&lt;=100000, "AVERAGE EARNER", Table1[[#This Row],[Income]]&gt;100000, "HIGH EARNER")</f>
        <v>AVERAGE EARNER</v>
      </c>
      <c r="F150" s="10">
        <v>37320</v>
      </c>
      <c r="G150" s="3" t="str" cm="1">
        <f t="array" ref="G150">_xlfn.IFS(Table1[[#This Row],[Loan_Amount]]&lt;=20000, "SMALL", Table1[[#This Row],[Loan_Amount]]&lt;=40000, "MEDIUM", Table1[[#This Row],[Loan_Amount]]&gt;40000, "BIG")</f>
        <v>MEDIUM</v>
      </c>
      <c r="H150" s="10">
        <v>60</v>
      </c>
      <c r="I150" s="10">
        <v>339</v>
      </c>
      <c r="J150" t="str" cm="1">
        <f t="array" ref="J150">_xlfn.IFS(Table1[[#This Row],[Credit_Score]]&lt;=600, "BAD", Table1[[#This Row],[Credit_Score]]&lt;=750, "GOOD", Table1[[#This Row],[Credit_Score]]&gt;750, "EXCELLENT")</f>
        <v>BAD</v>
      </c>
      <c r="K150" t="s">
        <v>77</v>
      </c>
      <c r="L150" t="s">
        <v>83</v>
      </c>
      <c r="M150">
        <v>0</v>
      </c>
    </row>
    <row r="151" spans="1:13" x14ac:dyDescent="0.35">
      <c r="A151" t="s">
        <v>232</v>
      </c>
      <c r="B151" s="10">
        <v>56</v>
      </c>
      <c r="C151" t="str" cm="1">
        <f t="array" ref="C151">_xlfn.IFS(Table1[[#This Row],[Age]]&lt;=25, "YOUNG", Table1[[#This Row],[Age]]&lt;=40, "MIDDLE AGE", Table1[[#This Row],[Age]]&lt;=55, "ADULT", Table1[[#This Row],[Age]]&gt;55, "SENIOR")</f>
        <v>SENIOR</v>
      </c>
      <c r="D151" s="10">
        <v>79377</v>
      </c>
      <c r="E151" t="str" cm="1">
        <f t="array" ref="E151">_xlfn.IFS(Table1[[#This Row],[Income]]&lt;=50000, "LOW EARNER", Table1[[#This Row],[Income]]&lt;=100000, "AVERAGE EARNER", Table1[[#This Row],[Income]]&gt;100000, "HIGH EARNER")</f>
        <v>AVERAGE EARNER</v>
      </c>
      <c r="F151" s="10">
        <v>43304</v>
      </c>
      <c r="G151" s="3" t="str" cm="1">
        <f t="array" ref="G151">_xlfn.IFS(Table1[[#This Row],[Loan_Amount]]&lt;=20000, "SMALL", Table1[[#This Row],[Loan_Amount]]&lt;=40000, "MEDIUM", Table1[[#This Row],[Loan_Amount]]&gt;40000, "BIG")</f>
        <v>BIG</v>
      </c>
      <c r="H151" s="10">
        <v>36</v>
      </c>
      <c r="I151" s="10">
        <v>528</v>
      </c>
      <c r="J151" t="str" cm="1">
        <f t="array" ref="J151">_xlfn.IFS(Table1[[#This Row],[Credit_Score]]&lt;=600, "BAD", Table1[[#This Row],[Credit_Score]]&lt;=750, "GOOD", Table1[[#This Row],[Credit_Score]]&gt;750, "EXCELLENT")</f>
        <v>BAD</v>
      </c>
      <c r="K151" t="s">
        <v>77</v>
      </c>
      <c r="L151" t="s">
        <v>81</v>
      </c>
      <c r="M151">
        <v>1</v>
      </c>
    </row>
    <row r="152" spans="1:13" x14ac:dyDescent="0.35">
      <c r="A152" t="s">
        <v>233</v>
      </c>
      <c r="B152" s="10">
        <v>33</v>
      </c>
      <c r="C152" t="str" cm="1">
        <f t="array" ref="C152">_xlfn.IFS(Table1[[#This Row],[Age]]&lt;=25, "YOUNG", Table1[[#This Row],[Age]]&lt;=40, "MIDDLE AGE", Table1[[#This Row],[Age]]&lt;=55, "ADULT", Table1[[#This Row],[Age]]&gt;55, "SENIOR")</f>
        <v>MIDDLE AGE</v>
      </c>
      <c r="D152" s="10">
        <v>78404</v>
      </c>
      <c r="E152" t="str" cm="1">
        <f t="array" ref="E152">_xlfn.IFS(Table1[[#This Row],[Income]]&lt;=50000, "LOW EARNER", Table1[[#This Row],[Income]]&lt;=100000, "AVERAGE EARNER", Table1[[#This Row],[Income]]&gt;100000, "HIGH EARNER")</f>
        <v>AVERAGE EARNER</v>
      </c>
      <c r="F152" s="10">
        <v>8913</v>
      </c>
      <c r="G152" s="3" t="str" cm="1">
        <f t="array" ref="G152">_xlfn.IFS(Table1[[#This Row],[Loan_Amount]]&lt;=20000, "SMALL", Table1[[#This Row],[Loan_Amount]]&lt;=40000, "MEDIUM", Table1[[#This Row],[Loan_Amount]]&gt;40000, "BIG")</f>
        <v>SMALL</v>
      </c>
      <c r="H152" s="10">
        <v>60</v>
      </c>
      <c r="I152" s="10">
        <v>847</v>
      </c>
      <c r="J152" t="str" cm="1">
        <f t="array" ref="J152">_xlfn.IFS(Table1[[#This Row],[Credit_Score]]&lt;=600, "BAD", Table1[[#This Row],[Credit_Score]]&lt;=750, "GOOD", Table1[[#This Row],[Credit_Score]]&gt;750, "EXCELLENT")</f>
        <v>EXCELLENT</v>
      </c>
      <c r="K152" t="s">
        <v>86</v>
      </c>
      <c r="L152" t="s">
        <v>83</v>
      </c>
      <c r="M152">
        <v>1</v>
      </c>
    </row>
    <row r="153" spans="1:13" x14ac:dyDescent="0.35">
      <c r="A153" t="s">
        <v>234</v>
      </c>
      <c r="B153" s="10">
        <v>52</v>
      </c>
      <c r="C153" t="str" cm="1">
        <f t="array" ref="C153">_xlfn.IFS(Table1[[#This Row],[Age]]&lt;=25, "YOUNG", Table1[[#This Row],[Age]]&lt;=40, "MIDDLE AGE", Table1[[#This Row],[Age]]&lt;=55, "ADULT", Table1[[#This Row],[Age]]&gt;55, "SENIOR")</f>
        <v>ADULT</v>
      </c>
      <c r="D153" s="10">
        <v>84045</v>
      </c>
      <c r="E153" t="str" cm="1">
        <f t="array" ref="E153">_xlfn.IFS(Table1[[#This Row],[Income]]&lt;=50000, "LOW EARNER", Table1[[#This Row],[Income]]&lt;=100000, "AVERAGE EARNER", Table1[[#This Row],[Income]]&gt;100000, "HIGH EARNER")</f>
        <v>AVERAGE EARNER</v>
      </c>
      <c r="F153" s="10">
        <v>22450</v>
      </c>
      <c r="G153" s="3" t="str" cm="1">
        <f t="array" ref="G153">_xlfn.IFS(Table1[[#This Row],[Loan_Amount]]&lt;=20000, "SMALL", Table1[[#This Row],[Loan_Amount]]&lt;=40000, "MEDIUM", Table1[[#This Row],[Loan_Amount]]&gt;40000, "BIG")</f>
        <v>MEDIUM</v>
      </c>
      <c r="H153" s="10">
        <v>24</v>
      </c>
      <c r="I153" s="10">
        <v>522</v>
      </c>
      <c r="J153" t="str" cm="1">
        <f t="array" ref="J153">_xlfn.IFS(Table1[[#This Row],[Credit_Score]]&lt;=600, "BAD", Table1[[#This Row],[Credit_Score]]&lt;=750, "GOOD", Table1[[#This Row],[Credit_Score]]&gt;750, "EXCELLENT")</f>
        <v>BAD</v>
      </c>
      <c r="K153" t="s">
        <v>77</v>
      </c>
      <c r="L153" t="s">
        <v>78</v>
      </c>
      <c r="M153">
        <v>1</v>
      </c>
    </row>
    <row r="154" spans="1:13" x14ac:dyDescent="0.35">
      <c r="A154" t="s">
        <v>235</v>
      </c>
      <c r="B154" s="10">
        <v>27</v>
      </c>
      <c r="C154" t="str" cm="1">
        <f t="array" ref="C154">_xlfn.IFS(Table1[[#This Row],[Age]]&lt;=25, "YOUNG", Table1[[#This Row],[Age]]&lt;=40, "MIDDLE AGE", Table1[[#This Row],[Age]]&lt;=55, "ADULT", Table1[[#This Row],[Age]]&gt;55, "SENIOR")</f>
        <v>MIDDLE AGE</v>
      </c>
      <c r="D154" s="10">
        <v>127888</v>
      </c>
      <c r="E154" t="str" cm="1">
        <f t="array" ref="E154">_xlfn.IFS(Table1[[#This Row],[Income]]&lt;=50000, "LOW EARNER", Table1[[#This Row],[Income]]&lt;=100000, "AVERAGE EARNER", Table1[[#This Row],[Income]]&gt;100000, "HIGH EARNER")</f>
        <v>HIGH EARNER</v>
      </c>
      <c r="F154" s="10">
        <v>29107</v>
      </c>
      <c r="G154" s="3" t="str" cm="1">
        <f t="array" ref="G154">_xlfn.IFS(Table1[[#This Row],[Loan_Amount]]&lt;=20000, "SMALL", Table1[[#This Row],[Loan_Amount]]&lt;=40000, "MEDIUM", Table1[[#This Row],[Loan_Amount]]&gt;40000, "BIG")</f>
        <v>MEDIUM</v>
      </c>
      <c r="H154" s="10">
        <v>36</v>
      </c>
      <c r="I154" s="10">
        <v>305</v>
      </c>
      <c r="J154" t="str" cm="1">
        <f t="array" ref="J154">_xlfn.IFS(Table1[[#This Row],[Credit_Score]]&lt;=600, "BAD", Table1[[#This Row],[Credit_Score]]&lt;=750, "GOOD", Table1[[#This Row],[Credit_Score]]&gt;750, "EXCELLENT")</f>
        <v>BAD</v>
      </c>
      <c r="K154" t="s">
        <v>86</v>
      </c>
      <c r="L154" t="s">
        <v>81</v>
      </c>
      <c r="M154">
        <v>1</v>
      </c>
    </row>
    <row r="155" spans="1:13" x14ac:dyDescent="0.35">
      <c r="A155" t="s">
        <v>236</v>
      </c>
      <c r="B155" s="10">
        <v>42</v>
      </c>
      <c r="C155" t="str" cm="1">
        <f t="array" ref="C155">_xlfn.IFS(Table1[[#This Row],[Age]]&lt;=25, "YOUNG", Table1[[#This Row],[Age]]&lt;=40, "MIDDLE AGE", Table1[[#This Row],[Age]]&lt;=55, "ADULT", Table1[[#This Row],[Age]]&gt;55, "SENIOR")</f>
        <v>ADULT</v>
      </c>
      <c r="D155" s="10">
        <v>69790</v>
      </c>
      <c r="E155" t="str" cm="1">
        <f t="array" ref="E155">_xlfn.IFS(Table1[[#This Row],[Income]]&lt;=50000, "LOW EARNER", Table1[[#This Row],[Income]]&lt;=100000, "AVERAGE EARNER", Table1[[#This Row],[Income]]&gt;100000, "HIGH EARNER")</f>
        <v>AVERAGE EARNER</v>
      </c>
      <c r="F155" s="10">
        <v>25764</v>
      </c>
      <c r="G155" s="3" t="str" cm="1">
        <f t="array" ref="G155">_xlfn.IFS(Table1[[#This Row],[Loan_Amount]]&lt;=20000, "SMALL", Table1[[#This Row],[Loan_Amount]]&lt;=40000, "MEDIUM", Table1[[#This Row],[Loan_Amount]]&gt;40000, "BIG")</f>
        <v>MEDIUM</v>
      </c>
      <c r="H155" s="10">
        <v>60</v>
      </c>
      <c r="I155" s="10">
        <v>621</v>
      </c>
      <c r="J155" t="str" cm="1">
        <f t="array" ref="J155">_xlfn.IFS(Table1[[#This Row],[Credit_Score]]&lt;=600, "BAD", Table1[[#This Row],[Credit_Score]]&lt;=750, "GOOD", Table1[[#This Row],[Credit_Score]]&gt;750, "EXCELLENT")</f>
        <v>GOOD</v>
      </c>
      <c r="K155" t="s">
        <v>77</v>
      </c>
      <c r="L155" t="s">
        <v>83</v>
      </c>
      <c r="M155">
        <v>0</v>
      </c>
    </row>
    <row r="156" spans="1:13" x14ac:dyDescent="0.35">
      <c r="A156" t="s">
        <v>237</v>
      </c>
      <c r="B156" s="10">
        <v>48</v>
      </c>
      <c r="C156" t="str" cm="1">
        <f t="array" ref="C156">_xlfn.IFS(Table1[[#This Row],[Age]]&lt;=25, "YOUNG", Table1[[#This Row],[Age]]&lt;=40, "MIDDLE AGE", Table1[[#This Row],[Age]]&lt;=55, "ADULT", Table1[[#This Row],[Age]]&gt;55, "SENIOR")</f>
        <v>ADULT</v>
      </c>
      <c r="D156" s="10">
        <v>137455</v>
      </c>
      <c r="E156" t="str" cm="1">
        <f t="array" ref="E156">_xlfn.IFS(Table1[[#This Row],[Income]]&lt;=50000, "LOW EARNER", Table1[[#This Row],[Income]]&lt;=100000, "AVERAGE EARNER", Table1[[#This Row],[Income]]&gt;100000, "HIGH EARNER")</f>
        <v>HIGH EARNER</v>
      </c>
      <c r="F156" s="10">
        <v>48404</v>
      </c>
      <c r="G156" s="3" t="str" cm="1">
        <f t="array" ref="G156">_xlfn.IFS(Table1[[#This Row],[Loan_Amount]]&lt;=20000, "SMALL", Table1[[#This Row],[Loan_Amount]]&lt;=40000, "MEDIUM", Table1[[#This Row],[Loan_Amount]]&gt;40000, "BIG")</f>
        <v>BIG</v>
      </c>
      <c r="H156" s="10">
        <v>12</v>
      </c>
      <c r="I156" s="10">
        <v>767</v>
      </c>
      <c r="J156" t="str" cm="1">
        <f t="array" ref="J156">_xlfn.IFS(Table1[[#This Row],[Credit_Score]]&lt;=600, "BAD", Table1[[#This Row],[Credit_Score]]&lt;=750, "GOOD", Table1[[#This Row],[Credit_Score]]&gt;750, "EXCELLENT")</f>
        <v>EXCELLENT</v>
      </c>
      <c r="K156" t="s">
        <v>89</v>
      </c>
      <c r="L156" t="s">
        <v>78</v>
      </c>
      <c r="M156">
        <v>0</v>
      </c>
    </row>
    <row r="157" spans="1:13" x14ac:dyDescent="0.35">
      <c r="A157" t="s">
        <v>238</v>
      </c>
      <c r="B157" s="10">
        <v>22</v>
      </c>
      <c r="C157" t="str" cm="1">
        <f t="array" ref="C157">_xlfn.IFS(Table1[[#This Row],[Age]]&lt;=25, "YOUNG", Table1[[#This Row],[Age]]&lt;=40, "MIDDLE AGE", Table1[[#This Row],[Age]]&lt;=55, "ADULT", Table1[[#This Row],[Age]]&gt;55, "SENIOR")</f>
        <v>YOUNG</v>
      </c>
      <c r="D157" s="10">
        <v>35600</v>
      </c>
      <c r="E157" t="str" cm="1">
        <f t="array" ref="E157">_xlfn.IFS(Table1[[#This Row],[Income]]&lt;=50000, "LOW EARNER", Table1[[#This Row],[Income]]&lt;=100000, "AVERAGE EARNER", Table1[[#This Row],[Income]]&gt;100000, "HIGH EARNER")</f>
        <v>LOW EARNER</v>
      </c>
      <c r="F157" s="10">
        <v>25491</v>
      </c>
      <c r="G157" s="3" t="str" cm="1">
        <f t="array" ref="G157">_xlfn.IFS(Table1[[#This Row],[Loan_Amount]]&lt;=20000, "SMALL", Table1[[#This Row],[Loan_Amount]]&lt;=40000, "MEDIUM", Table1[[#This Row],[Loan_Amount]]&gt;40000, "BIG")</f>
        <v>MEDIUM</v>
      </c>
      <c r="H157" s="10">
        <v>24</v>
      </c>
      <c r="I157" s="10">
        <v>374</v>
      </c>
      <c r="J157" t="str" cm="1">
        <f t="array" ref="J157">_xlfn.IFS(Table1[[#This Row],[Credit_Score]]&lt;=600, "BAD", Table1[[#This Row],[Credit_Score]]&lt;=750, "GOOD", Table1[[#This Row],[Credit_Score]]&gt;750, "EXCELLENT")</f>
        <v>BAD</v>
      </c>
      <c r="K157" t="s">
        <v>80</v>
      </c>
      <c r="L157" t="s">
        <v>81</v>
      </c>
      <c r="M157">
        <v>0</v>
      </c>
    </row>
    <row r="158" spans="1:13" x14ac:dyDescent="0.35">
      <c r="A158" t="s">
        <v>239</v>
      </c>
      <c r="B158" s="10">
        <v>62</v>
      </c>
      <c r="C158" t="str" cm="1">
        <f t="array" ref="C158">_xlfn.IFS(Table1[[#This Row],[Age]]&lt;=25, "YOUNG", Table1[[#This Row],[Age]]&lt;=40, "MIDDLE AGE", Table1[[#This Row],[Age]]&lt;=55, "ADULT", Table1[[#This Row],[Age]]&gt;55, "SENIOR")</f>
        <v>SENIOR</v>
      </c>
      <c r="D158" s="10">
        <v>124660</v>
      </c>
      <c r="E158" t="str" cm="1">
        <f t="array" ref="E158">_xlfn.IFS(Table1[[#This Row],[Income]]&lt;=50000, "LOW EARNER", Table1[[#This Row],[Income]]&lt;=100000, "AVERAGE EARNER", Table1[[#This Row],[Income]]&gt;100000, "HIGH EARNER")</f>
        <v>HIGH EARNER</v>
      </c>
      <c r="F158" s="10">
        <v>43494</v>
      </c>
      <c r="G158" s="3" t="str" cm="1">
        <f t="array" ref="G158">_xlfn.IFS(Table1[[#This Row],[Loan_Amount]]&lt;=20000, "SMALL", Table1[[#This Row],[Loan_Amount]]&lt;=40000, "MEDIUM", Table1[[#This Row],[Loan_Amount]]&gt;40000, "BIG")</f>
        <v>BIG</v>
      </c>
      <c r="H158" s="10">
        <v>24</v>
      </c>
      <c r="I158" s="10">
        <v>303</v>
      </c>
      <c r="J158" t="str" cm="1">
        <f t="array" ref="J158">_xlfn.IFS(Table1[[#This Row],[Credit_Score]]&lt;=600, "BAD", Table1[[#This Row],[Credit_Score]]&lt;=750, "GOOD", Table1[[#This Row],[Credit_Score]]&gt;750, "EXCELLENT")</f>
        <v>BAD</v>
      </c>
      <c r="K158" t="s">
        <v>86</v>
      </c>
      <c r="L158" t="s">
        <v>78</v>
      </c>
      <c r="M158">
        <v>0</v>
      </c>
    </row>
    <row r="159" spans="1:13" x14ac:dyDescent="0.35">
      <c r="A159" t="s">
        <v>240</v>
      </c>
      <c r="B159" s="10">
        <v>26</v>
      </c>
      <c r="C159" t="str" cm="1">
        <f t="array" ref="C159">_xlfn.IFS(Table1[[#This Row],[Age]]&lt;=25, "YOUNG", Table1[[#This Row],[Age]]&lt;=40, "MIDDLE AGE", Table1[[#This Row],[Age]]&lt;=55, "ADULT", Table1[[#This Row],[Age]]&gt;55, "SENIOR")</f>
        <v>MIDDLE AGE</v>
      </c>
      <c r="D159" s="10">
        <v>123179</v>
      </c>
      <c r="E159" t="str" cm="1">
        <f t="array" ref="E159">_xlfn.IFS(Table1[[#This Row],[Income]]&lt;=50000, "LOW EARNER", Table1[[#This Row],[Income]]&lt;=100000, "AVERAGE EARNER", Table1[[#This Row],[Income]]&gt;100000, "HIGH EARNER")</f>
        <v>HIGH EARNER</v>
      </c>
      <c r="F159" s="10">
        <v>8373</v>
      </c>
      <c r="G159" s="3" t="str" cm="1">
        <f t="array" ref="G159">_xlfn.IFS(Table1[[#This Row],[Loan_Amount]]&lt;=20000, "SMALL", Table1[[#This Row],[Loan_Amount]]&lt;=40000, "MEDIUM", Table1[[#This Row],[Loan_Amount]]&gt;40000, "BIG")</f>
        <v>SMALL</v>
      </c>
      <c r="H159" s="10">
        <v>24</v>
      </c>
      <c r="I159" s="10">
        <v>417</v>
      </c>
      <c r="J159" t="str" cm="1">
        <f t="array" ref="J159">_xlfn.IFS(Table1[[#This Row],[Credit_Score]]&lt;=600, "BAD", Table1[[#This Row],[Credit_Score]]&lt;=750, "GOOD", Table1[[#This Row],[Credit_Score]]&gt;750, "EXCELLENT")</f>
        <v>BAD</v>
      </c>
      <c r="K159" t="s">
        <v>77</v>
      </c>
      <c r="L159" t="s">
        <v>81</v>
      </c>
      <c r="M159">
        <v>0</v>
      </c>
    </row>
    <row r="160" spans="1:13" x14ac:dyDescent="0.35">
      <c r="A160" t="s">
        <v>241</v>
      </c>
      <c r="B160" s="10">
        <v>48</v>
      </c>
      <c r="C160" t="str" cm="1">
        <f t="array" ref="C160">_xlfn.IFS(Table1[[#This Row],[Age]]&lt;=25, "YOUNG", Table1[[#This Row],[Age]]&lt;=40, "MIDDLE AGE", Table1[[#This Row],[Age]]&lt;=55, "ADULT", Table1[[#This Row],[Age]]&gt;55, "SENIOR")</f>
        <v>ADULT</v>
      </c>
      <c r="D160" s="10">
        <v>70764</v>
      </c>
      <c r="E160" t="str" cm="1">
        <f t="array" ref="E160">_xlfn.IFS(Table1[[#This Row],[Income]]&lt;=50000, "LOW EARNER", Table1[[#This Row],[Income]]&lt;=100000, "AVERAGE EARNER", Table1[[#This Row],[Income]]&gt;100000, "HIGH EARNER")</f>
        <v>AVERAGE EARNER</v>
      </c>
      <c r="F160" s="10">
        <v>17161</v>
      </c>
      <c r="G160" s="3" t="str" cm="1">
        <f t="array" ref="G160">_xlfn.IFS(Table1[[#This Row],[Loan_Amount]]&lt;=20000, "SMALL", Table1[[#This Row],[Loan_Amount]]&lt;=40000, "MEDIUM", Table1[[#This Row],[Loan_Amount]]&gt;40000, "BIG")</f>
        <v>SMALL</v>
      </c>
      <c r="H160" s="10">
        <v>36</v>
      </c>
      <c r="I160" s="10">
        <v>803</v>
      </c>
      <c r="J160" t="str" cm="1">
        <f t="array" ref="J160">_xlfn.IFS(Table1[[#This Row],[Credit_Score]]&lt;=600, "BAD", Table1[[#This Row],[Credit_Score]]&lt;=750, "GOOD", Table1[[#This Row],[Credit_Score]]&gt;750, "EXCELLENT")</f>
        <v>EXCELLENT</v>
      </c>
      <c r="K160" t="s">
        <v>89</v>
      </c>
      <c r="L160" t="s">
        <v>78</v>
      </c>
      <c r="M160">
        <v>1</v>
      </c>
    </row>
    <row r="161" spans="1:13" x14ac:dyDescent="0.35">
      <c r="A161" t="s">
        <v>242</v>
      </c>
      <c r="B161" s="10">
        <v>48</v>
      </c>
      <c r="C161" t="str" cm="1">
        <f t="array" ref="C161">_xlfn.IFS(Table1[[#This Row],[Age]]&lt;=25, "YOUNG", Table1[[#This Row],[Age]]&lt;=40, "MIDDLE AGE", Table1[[#This Row],[Age]]&lt;=55, "ADULT", Table1[[#This Row],[Age]]&gt;55, "SENIOR")</f>
        <v>ADULT</v>
      </c>
      <c r="D161" s="10">
        <v>104543</v>
      </c>
      <c r="E161" t="str" cm="1">
        <f t="array" ref="E161">_xlfn.IFS(Table1[[#This Row],[Income]]&lt;=50000, "LOW EARNER", Table1[[#This Row],[Income]]&lt;=100000, "AVERAGE EARNER", Table1[[#This Row],[Income]]&gt;100000, "HIGH EARNER")</f>
        <v>HIGH EARNER</v>
      </c>
      <c r="F161" s="10">
        <v>36996</v>
      </c>
      <c r="G161" s="3" t="str" cm="1">
        <f t="array" ref="G161">_xlfn.IFS(Table1[[#This Row],[Loan_Amount]]&lt;=20000, "SMALL", Table1[[#This Row],[Loan_Amount]]&lt;=40000, "MEDIUM", Table1[[#This Row],[Loan_Amount]]&gt;40000, "BIG")</f>
        <v>MEDIUM</v>
      </c>
      <c r="H161" s="10">
        <v>60</v>
      </c>
      <c r="I161" s="10">
        <v>740</v>
      </c>
      <c r="J161" t="str" cm="1">
        <f t="array" ref="J161">_xlfn.IFS(Table1[[#This Row],[Credit_Score]]&lt;=600, "BAD", Table1[[#This Row],[Credit_Score]]&lt;=750, "GOOD", Table1[[#This Row],[Credit_Score]]&gt;750, "EXCELLENT")</f>
        <v>GOOD</v>
      </c>
      <c r="K161" t="s">
        <v>80</v>
      </c>
      <c r="L161" t="s">
        <v>78</v>
      </c>
      <c r="M161">
        <v>0</v>
      </c>
    </row>
    <row r="162" spans="1:13" x14ac:dyDescent="0.35">
      <c r="A162" t="s">
        <v>243</v>
      </c>
      <c r="B162" s="10">
        <v>64</v>
      </c>
      <c r="C162" t="str" cm="1">
        <f t="array" ref="C162">_xlfn.IFS(Table1[[#This Row],[Age]]&lt;=25, "YOUNG", Table1[[#This Row],[Age]]&lt;=40, "MIDDLE AGE", Table1[[#This Row],[Age]]&lt;=55, "ADULT", Table1[[#This Row],[Age]]&gt;55, "SENIOR")</f>
        <v>SENIOR</v>
      </c>
      <c r="D162" s="10">
        <v>75714</v>
      </c>
      <c r="E162" t="str" cm="1">
        <f t="array" ref="E162">_xlfn.IFS(Table1[[#This Row],[Income]]&lt;=50000, "LOW EARNER", Table1[[#This Row],[Income]]&lt;=100000, "AVERAGE EARNER", Table1[[#This Row],[Income]]&gt;100000, "HIGH EARNER")</f>
        <v>AVERAGE EARNER</v>
      </c>
      <c r="F162" s="10">
        <v>32122</v>
      </c>
      <c r="G162" s="3" t="str" cm="1">
        <f t="array" ref="G162">_xlfn.IFS(Table1[[#This Row],[Loan_Amount]]&lt;=20000, "SMALL", Table1[[#This Row],[Loan_Amount]]&lt;=40000, "MEDIUM", Table1[[#This Row],[Loan_Amount]]&gt;40000, "BIG")</f>
        <v>MEDIUM</v>
      </c>
      <c r="H162" s="10">
        <v>60</v>
      </c>
      <c r="I162" s="10">
        <v>493</v>
      </c>
      <c r="J162" t="str" cm="1">
        <f t="array" ref="J162">_xlfn.IFS(Table1[[#This Row],[Credit_Score]]&lt;=600, "BAD", Table1[[#This Row],[Credit_Score]]&lt;=750, "GOOD", Table1[[#This Row],[Credit_Score]]&gt;750, "EXCELLENT")</f>
        <v>BAD</v>
      </c>
      <c r="K162" t="s">
        <v>86</v>
      </c>
      <c r="L162" t="s">
        <v>83</v>
      </c>
      <c r="M162">
        <v>0</v>
      </c>
    </row>
    <row r="163" spans="1:13" x14ac:dyDescent="0.35">
      <c r="A163" t="s">
        <v>244</v>
      </c>
      <c r="B163" s="10">
        <v>64</v>
      </c>
      <c r="C163" t="str" cm="1">
        <f t="array" ref="C163">_xlfn.IFS(Table1[[#This Row],[Age]]&lt;=25, "YOUNG", Table1[[#This Row],[Age]]&lt;=40, "MIDDLE AGE", Table1[[#This Row],[Age]]&lt;=55, "ADULT", Table1[[#This Row],[Age]]&gt;55, "SENIOR")</f>
        <v>SENIOR</v>
      </c>
      <c r="D163" s="10">
        <v>86835</v>
      </c>
      <c r="E163" t="str" cm="1">
        <f t="array" ref="E163">_xlfn.IFS(Table1[[#This Row],[Income]]&lt;=50000, "LOW EARNER", Table1[[#This Row],[Income]]&lt;=100000, "AVERAGE EARNER", Table1[[#This Row],[Income]]&gt;100000, "HIGH EARNER")</f>
        <v>AVERAGE EARNER</v>
      </c>
      <c r="F163" s="10">
        <v>39850</v>
      </c>
      <c r="G163" s="3" t="str" cm="1">
        <f t="array" ref="G163">_xlfn.IFS(Table1[[#This Row],[Loan_Amount]]&lt;=20000, "SMALL", Table1[[#This Row],[Loan_Amount]]&lt;=40000, "MEDIUM", Table1[[#This Row],[Loan_Amount]]&gt;40000, "BIG")</f>
        <v>MEDIUM</v>
      </c>
      <c r="H163" s="10">
        <v>12</v>
      </c>
      <c r="I163" s="10">
        <v>691</v>
      </c>
      <c r="J163" t="str" cm="1">
        <f t="array" ref="J163">_xlfn.IFS(Table1[[#This Row],[Credit_Score]]&lt;=600, "BAD", Table1[[#This Row],[Credit_Score]]&lt;=750, "GOOD", Table1[[#This Row],[Credit_Score]]&gt;750, "EXCELLENT")</f>
        <v>GOOD</v>
      </c>
      <c r="K163" t="s">
        <v>80</v>
      </c>
      <c r="L163" t="s">
        <v>78</v>
      </c>
      <c r="M163">
        <v>0</v>
      </c>
    </row>
    <row r="164" spans="1:13" x14ac:dyDescent="0.35">
      <c r="A164" t="s">
        <v>245</v>
      </c>
      <c r="B164" s="10">
        <v>40</v>
      </c>
      <c r="C164" t="str" cm="1">
        <f t="array" ref="C164">_xlfn.IFS(Table1[[#This Row],[Age]]&lt;=25, "YOUNG", Table1[[#This Row],[Age]]&lt;=40, "MIDDLE AGE", Table1[[#This Row],[Age]]&lt;=55, "ADULT", Table1[[#This Row],[Age]]&gt;55, "SENIOR")</f>
        <v>MIDDLE AGE</v>
      </c>
      <c r="D164" s="10">
        <v>132946</v>
      </c>
      <c r="E164" t="str" cm="1">
        <f t="array" ref="E164">_xlfn.IFS(Table1[[#This Row],[Income]]&lt;=50000, "LOW EARNER", Table1[[#This Row],[Income]]&lt;=100000, "AVERAGE EARNER", Table1[[#This Row],[Income]]&gt;100000, "HIGH EARNER")</f>
        <v>HIGH EARNER</v>
      </c>
      <c r="F164" s="10">
        <v>32350</v>
      </c>
      <c r="G164" s="3" t="str" cm="1">
        <f t="array" ref="G164">_xlfn.IFS(Table1[[#This Row],[Loan_Amount]]&lt;=20000, "SMALL", Table1[[#This Row],[Loan_Amount]]&lt;=40000, "MEDIUM", Table1[[#This Row],[Loan_Amount]]&gt;40000, "BIG")</f>
        <v>MEDIUM</v>
      </c>
      <c r="H164" s="10">
        <v>12</v>
      </c>
      <c r="I164" s="10">
        <v>325</v>
      </c>
      <c r="J164" t="str" cm="1">
        <f t="array" ref="J164">_xlfn.IFS(Table1[[#This Row],[Credit_Score]]&lt;=600, "BAD", Table1[[#This Row],[Credit_Score]]&lt;=750, "GOOD", Table1[[#This Row],[Credit_Score]]&gt;750, "EXCELLENT")</f>
        <v>BAD</v>
      </c>
      <c r="K164" t="s">
        <v>89</v>
      </c>
      <c r="L164" t="s">
        <v>81</v>
      </c>
      <c r="M164">
        <v>0</v>
      </c>
    </row>
    <row r="165" spans="1:13" x14ac:dyDescent="0.35">
      <c r="A165" t="s">
        <v>246</v>
      </c>
      <c r="B165" s="10">
        <v>50</v>
      </c>
      <c r="C165" t="str" cm="1">
        <f t="array" ref="C165">_xlfn.IFS(Table1[[#This Row],[Age]]&lt;=25, "YOUNG", Table1[[#This Row],[Age]]&lt;=40, "MIDDLE AGE", Table1[[#This Row],[Age]]&lt;=55, "ADULT", Table1[[#This Row],[Age]]&gt;55, "SENIOR")</f>
        <v>ADULT</v>
      </c>
      <c r="D165" s="10">
        <v>139616</v>
      </c>
      <c r="E165" t="str" cm="1">
        <f t="array" ref="E165">_xlfn.IFS(Table1[[#This Row],[Income]]&lt;=50000, "LOW EARNER", Table1[[#This Row],[Income]]&lt;=100000, "AVERAGE EARNER", Table1[[#This Row],[Income]]&gt;100000, "HIGH EARNER")</f>
        <v>HIGH EARNER</v>
      </c>
      <c r="F165" s="10">
        <v>32472</v>
      </c>
      <c r="G165" s="3" t="str" cm="1">
        <f t="array" ref="G165">_xlfn.IFS(Table1[[#This Row],[Loan_Amount]]&lt;=20000, "SMALL", Table1[[#This Row],[Loan_Amount]]&lt;=40000, "MEDIUM", Table1[[#This Row],[Loan_Amount]]&gt;40000, "BIG")</f>
        <v>MEDIUM</v>
      </c>
      <c r="H165" s="10">
        <v>24</v>
      </c>
      <c r="I165" s="10">
        <v>734</v>
      </c>
      <c r="J165" t="str" cm="1">
        <f t="array" ref="J165">_xlfn.IFS(Table1[[#This Row],[Credit_Score]]&lt;=600, "BAD", Table1[[#This Row],[Credit_Score]]&lt;=750, "GOOD", Table1[[#This Row],[Credit_Score]]&gt;750, "EXCELLENT")</f>
        <v>GOOD</v>
      </c>
      <c r="K165" t="s">
        <v>86</v>
      </c>
      <c r="L165" t="s">
        <v>81</v>
      </c>
      <c r="M165">
        <v>0</v>
      </c>
    </row>
    <row r="166" spans="1:13" x14ac:dyDescent="0.35">
      <c r="A166" t="s">
        <v>247</v>
      </c>
      <c r="B166" s="10">
        <v>31</v>
      </c>
      <c r="C166" t="str" cm="1">
        <f t="array" ref="C166">_xlfn.IFS(Table1[[#This Row],[Age]]&lt;=25, "YOUNG", Table1[[#This Row],[Age]]&lt;=40, "MIDDLE AGE", Table1[[#This Row],[Age]]&lt;=55, "ADULT", Table1[[#This Row],[Age]]&gt;55, "SENIOR")</f>
        <v>MIDDLE AGE</v>
      </c>
      <c r="D166" s="10">
        <v>135983</v>
      </c>
      <c r="E166" t="str" cm="1">
        <f t="array" ref="E166">_xlfn.IFS(Table1[[#This Row],[Income]]&lt;=50000, "LOW EARNER", Table1[[#This Row],[Income]]&lt;=100000, "AVERAGE EARNER", Table1[[#This Row],[Income]]&gt;100000, "HIGH EARNER")</f>
        <v>HIGH EARNER</v>
      </c>
      <c r="F166" s="10">
        <v>33761</v>
      </c>
      <c r="G166" s="3" t="str" cm="1">
        <f t="array" ref="G166">_xlfn.IFS(Table1[[#This Row],[Loan_Amount]]&lt;=20000, "SMALL", Table1[[#This Row],[Loan_Amount]]&lt;=40000, "MEDIUM", Table1[[#This Row],[Loan_Amount]]&gt;40000, "BIG")</f>
        <v>MEDIUM</v>
      </c>
      <c r="H166" s="10">
        <v>12</v>
      </c>
      <c r="I166" s="10">
        <v>472</v>
      </c>
      <c r="J166" t="str" cm="1">
        <f t="array" ref="J166">_xlfn.IFS(Table1[[#This Row],[Credit_Score]]&lt;=600, "BAD", Table1[[#This Row],[Credit_Score]]&lt;=750, "GOOD", Table1[[#This Row],[Credit_Score]]&gt;750, "EXCELLENT")</f>
        <v>BAD</v>
      </c>
      <c r="K166" t="s">
        <v>80</v>
      </c>
      <c r="L166" t="s">
        <v>83</v>
      </c>
      <c r="M166">
        <v>0</v>
      </c>
    </row>
    <row r="167" spans="1:13" x14ac:dyDescent="0.35">
      <c r="A167" t="s">
        <v>248</v>
      </c>
      <c r="B167" s="10">
        <v>48</v>
      </c>
      <c r="C167" t="str" cm="1">
        <f t="array" ref="C167">_xlfn.IFS(Table1[[#This Row],[Age]]&lt;=25, "YOUNG", Table1[[#This Row],[Age]]&lt;=40, "MIDDLE AGE", Table1[[#This Row],[Age]]&lt;=55, "ADULT", Table1[[#This Row],[Age]]&gt;55, "SENIOR")</f>
        <v>ADULT</v>
      </c>
      <c r="D167" s="10">
        <v>103744</v>
      </c>
      <c r="E167" t="str" cm="1">
        <f t="array" ref="E167">_xlfn.IFS(Table1[[#This Row],[Income]]&lt;=50000, "LOW EARNER", Table1[[#This Row],[Income]]&lt;=100000, "AVERAGE EARNER", Table1[[#This Row],[Income]]&gt;100000, "HIGH EARNER")</f>
        <v>HIGH EARNER</v>
      </c>
      <c r="F167" s="10">
        <v>30351</v>
      </c>
      <c r="G167" s="3" t="str" cm="1">
        <f t="array" ref="G167">_xlfn.IFS(Table1[[#This Row],[Loan_Amount]]&lt;=20000, "SMALL", Table1[[#This Row],[Loan_Amount]]&lt;=40000, "MEDIUM", Table1[[#This Row],[Loan_Amount]]&gt;40000, "BIG")</f>
        <v>MEDIUM</v>
      </c>
      <c r="H167" s="10">
        <v>36</v>
      </c>
      <c r="I167" s="10">
        <v>599</v>
      </c>
      <c r="J167" t="str" cm="1">
        <f t="array" ref="J167">_xlfn.IFS(Table1[[#This Row],[Credit_Score]]&lt;=600, "BAD", Table1[[#This Row],[Credit_Score]]&lt;=750, "GOOD", Table1[[#This Row],[Credit_Score]]&gt;750, "EXCELLENT")</f>
        <v>BAD</v>
      </c>
      <c r="K167" t="s">
        <v>77</v>
      </c>
      <c r="L167" t="s">
        <v>81</v>
      </c>
      <c r="M167">
        <v>1</v>
      </c>
    </row>
    <row r="168" spans="1:13" x14ac:dyDescent="0.35">
      <c r="A168" t="s">
        <v>249</v>
      </c>
      <c r="B168" s="10">
        <v>45</v>
      </c>
      <c r="C168" t="str" cm="1">
        <f t="array" ref="C168">_xlfn.IFS(Table1[[#This Row],[Age]]&lt;=25, "YOUNG", Table1[[#This Row],[Age]]&lt;=40, "MIDDLE AGE", Table1[[#This Row],[Age]]&lt;=55, "ADULT", Table1[[#This Row],[Age]]&gt;55, "SENIOR")</f>
        <v>ADULT</v>
      </c>
      <c r="D168" s="10">
        <v>86491</v>
      </c>
      <c r="E168" t="str" cm="1">
        <f t="array" ref="E168">_xlfn.IFS(Table1[[#This Row],[Income]]&lt;=50000, "LOW EARNER", Table1[[#This Row],[Income]]&lt;=100000, "AVERAGE EARNER", Table1[[#This Row],[Income]]&gt;100000, "HIGH EARNER")</f>
        <v>AVERAGE EARNER</v>
      </c>
      <c r="F168" s="10">
        <v>28132</v>
      </c>
      <c r="G168" s="3" t="str" cm="1">
        <f t="array" ref="G168">_xlfn.IFS(Table1[[#This Row],[Loan_Amount]]&lt;=20000, "SMALL", Table1[[#This Row],[Loan_Amount]]&lt;=40000, "MEDIUM", Table1[[#This Row],[Loan_Amount]]&gt;40000, "BIG")</f>
        <v>MEDIUM</v>
      </c>
      <c r="H168" s="10">
        <v>60</v>
      </c>
      <c r="I168" s="10">
        <v>625</v>
      </c>
      <c r="J168" t="str" cm="1">
        <f t="array" ref="J168">_xlfn.IFS(Table1[[#This Row],[Credit_Score]]&lt;=600, "BAD", Table1[[#This Row],[Credit_Score]]&lt;=750, "GOOD", Table1[[#This Row],[Credit_Score]]&gt;750, "EXCELLENT")</f>
        <v>GOOD</v>
      </c>
      <c r="K168" t="s">
        <v>86</v>
      </c>
      <c r="L168" t="s">
        <v>81</v>
      </c>
      <c r="M168">
        <v>0</v>
      </c>
    </row>
    <row r="169" spans="1:13" x14ac:dyDescent="0.35">
      <c r="A169" t="s">
        <v>250</v>
      </c>
      <c r="B169" s="10">
        <v>59</v>
      </c>
      <c r="C169" t="str" cm="1">
        <f t="array" ref="C169">_xlfn.IFS(Table1[[#This Row],[Age]]&lt;=25, "YOUNG", Table1[[#This Row],[Age]]&lt;=40, "MIDDLE AGE", Table1[[#This Row],[Age]]&lt;=55, "ADULT", Table1[[#This Row],[Age]]&gt;55, "SENIOR")</f>
        <v>SENIOR</v>
      </c>
      <c r="D169" s="10">
        <v>48589</v>
      </c>
      <c r="E169" t="str" cm="1">
        <f t="array" ref="E169">_xlfn.IFS(Table1[[#This Row],[Income]]&lt;=50000, "LOW EARNER", Table1[[#This Row],[Income]]&lt;=100000, "AVERAGE EARNER", Table1[[#This Row],[Income]]&gt;100000, "HIGH EARNER")</f>
        <v>LOW EARNER</v>
      </c>
      <c r="F169" s="10">
        <v>20305</v>
      </c>
      <c r="G169" s="3" t="str" cm="1">
        <f t="array" ref="G169">_xlfn.IFS(Table1[[#This Row],[Loan_Amount]]&lt;=20000, "SMALL", Table1[[#This Row],[Loan_Amount]]&lt;=40000, "MEDIUM", Table1[[#This Row],[Loan_Amount]]&gt;40000, "BIG")</f>
        <v>MEDIUM</v>
      </c>
      <c r="H169" s="10">
        <v>24</v>
      </c>
      <c r="I169" s="10">
        <v>709</v>
      </c>
      <c r="J169" t="str" cm="1">
        <f t="array" ref="J169">_xlfn.IFS(Table1[[#This Row],[Credit_Score]]&lt;=600, "BAD", Table1[[#This Row],[Credit_Score]]&lt;=750, "GOOD", Table1[[#This Row],[Credit_Score]]&gt;750, "EXCELLENT")</f>
        <v>GOOD</v>
      </c>
      <c r="K169" t="s">
        <v>80</v>
      </c>
      <c r="L169" t="s">
        <v>81</v>
      </c>
      <c r="M169">
        <v>0</v>
      </c>
    </row>
    <row r="170" spans="1:13" x14ac:dyDescent="0.35">
      <c r="A170" t="s">
        <v>251</v>
      </c>
      <c r="B170" s="10">
        <v>53</v>
      </c>
      <c r="C170" t="str" cm="1">
        <f t="array" ref="C170">_xlfn.IFS(Table1[[#This Row],[Age]]&lt;=25, "YOUNG", Table1[[#This Row],[Age]]&lt;=40, "MIDDLE AGE", Table1[[#This Row],[Age]]&lt;=55, "ADULT", Table1[[#This Row],[Age]]&gt;55, "SENIOR")</f>
        <v>ADULT</v>
      </c>
      <c r="D170" s="10">
        <v>73484</v>
      </c>
      <c r="E170" t="str" cm="1">
        <f t="array" ref="E170">_xlfn.IFS(Table1[[#This Row],[Income]]&lt;=50000, "LOW EARNER", Table1[[#This Row],[Income]]&lt;=100000, "AVERAGE EARNER", Table1[[#This Row],[Income]]&gt;100000, "HIGH EARNER")</f>
        <v>AVERAGE EARNER</v>
      </c>
      <c r="F170" s="10">
        <v>14817</v>
      </c>
      <c r="G170" s="3" t="str" cm="1">
        <f t="array" ref="G170">_xlfn.IFS(Table1[[#This Row],[Loan_Amount]]&lt;=20000, "SMALL", Table1[[#This Row],[Loan_Amount]]&lt;=40000, "MEDIUM", Table1[[#This Row],[Loan_Amount]]&gt;40000, "BIG")</f>
        <v>SMALL</v>
      </c>
      <c r="H170" s="10">
        <v>12</v>
      </c>
      <c r="I170" s="10">
        <v>417</v>
      </c>
      <c r="J170" t="str" cm="1">
        <f t="array" ref="J170">_xlfn.IFS(Table1[[#This Row],[Credit_Score]]&lt;=600, "BAD", Table1[[#This Row],[Credit_Score]]&lt;=750, "GOOD", Table1[[#This Row],[Credit_Score]]&gt;750, "EXCELLENT")</f>
        <v>BAD</v>
      </c>
      <c r="K170" t="s">
        <v>89</v>
      </c>
      <c r="L170" t="s">
        <v>78</v>
      </c>
      <c r="M170">
        <v>1</v>
      </c>
    </row>
    <row r="171" spans="1:13" x14ac:dyDescent="0.35">
      <c r="A171" t="s">
        <v>252</v>
      </c>
      <c r="B171" s="10">
        <v>21</v>
      </c>
      <c r="C171" t="str" cm="1">
        <f t="array" ref="C171">_xlfn.IFS(Table1[[#This Row],[Age]]&lt;=25, "YOUNG", Table1[[#This Row],[Age]]&lt;=40, "MIDDLE AGE", Table1[[#This Row],[Age]]&lt;=55, "ADULT", Table1[[#This Row],[Age]]&gt;55, "SENIOR")</f>
        <v>YOUNG</v>
      </c>
      <c r="D171" s="10">
        <v>112989</v>
      </c>
      <c r="E171" t="str" cm="1">
        <f t="array" ref="E171">_xlfn.IFS(Table1[[#This Row],[Income]]&lt;=50000, "LOW EARNER", Table1[[#This Row],[Income]]&lt;=100000, "AVERAGE EARNER", Table1[[#This Row],[Income]]&gt;100000, "HIGH EARNER")</f>
        <v>HIGH EARNER</v>
      </c>
      <c r="F171" s="10">
        <v>16261</v>
      </c>
      <c r="G171" s="3" t="str" cm="1">
        <f t="array" ref="G171">_xlfn.IFS(Table1[[#This Row],[Loan_Amount]]&lt;=20000, "SMALL", Table1[[#This Row],[Loan_Amount]]&lt;=40000, "MEDIUM", Table1[[#This Row],[Loan_Amount]]&gt;40000, "BIG")</f>
        <v>SMALL</v>
      </c>
      <c r="H171" s="10">
        <v>36</v>
      </c>
      <c r="I171" s="10">
        <v>524</v>
      </c>
      <c r="J171" t="str" cm="1">
        <f t="array" ref="J171">_xlfn.IFS(Table1[[#This Row],[Credit_Score]]&lt;=600, "BAD", Table1[[#This Row],[Credit_Score]]&lt;=750, "GOOD", Table1[[#This Row],[Credit_Score]]&gt;750, "EXCELLENT")</f>
        <v>BAD</v>
      </c>
      <c r="K171" t="s">
        <v>89</v>
      </c>
      <c r="L171" t="s">
        <v>78</v>
      </c>
      <c r="M171">
        <v>1</v>
      </c>
    </row>
    <row r="172" spans="1:13" x14ac:dyDescent="0.35">
      <c r="A172" t="s">
        <v>253</v>
      </c>
      <c r="B172" s="10">
        <v>47</v>
      </c>
      <c r="C172" t="str" cm="1">
        <f t="array" ref="C172">_xlfn.IFS(Table1[[#This Row],[Age]]&lt;=25, "YOUNG", Table1[[#This Row],[Age]]&lt;=40, "MIDDLE AGE", Table1[[#This Row],[Age]]&lt;=55, "ADULT", Table1[[#This Row],[Age]]&gt;55, "SENIOR")</f>
        <v>ADULT</v>
      </c>
      <c r="D172" s="10">
        <v>66212</v>
      </c>
      <c r="E172" t="str" cm="1">
        <f t="array" ref="E172">_xlfn.IFS(Table1[[#This Row],[Income]]&lt;=50000, "LOW EARNER", Table1[[#This Row],[Income]]&lt;=100000, "AVERAGE EARNER", Table1[[#This Row],[Income]]&gt;100000, "HIGH EARNER")</f>
        <v>AVERAGE EARNER</v>
      </c>
      <c r="F172" s="10">
        <v>5417</v>
      </c>
      <c r="G172" s="3" t="str" cm="1">
        <f t="array" ref="G172">_xlfn.IFS(Table1[[#This Row],[Loan_Amount]]&lt;=20000, "SMALL", Table1[[#This Row],[Loan_Amount]]&lt;=40000, "MEDIUM", Table1[[#This Row],[Loan_Amount]]&gt;40000, "BIG")</f>
        <v>SMALL</v>
      </c>
      <c r="H172" s="10">
        <v>36</v>
      </c>
      <c r="I172" s="10">
        <v>831</v>
      </c>
      <c r="J172" t="str" cm="1">
        <f t="array" ref="J172">_xlfn.IFS(Table1[[#This Row],[Credit_Score]]&lt;=600, "BAD", Table1[[#This Row],[Credit_Score]]&lt;=750, "GOOD", Table1[[#This Row],[Credit_Score]]&gt;750, "EXCELLENT")</f>
        <v>EXCELLENT</v>
      </c>
      <c r="K172" t="s">
        <v>86</v>
      </c>
      <c r="L172" t="s">
        <v>81</v>
      </c>
      <c r="M172">
        <v>1</v>
      </c>
    </row>
    <row r="173" spans="1:13" x14ac:dyDescent="0.35">
      <c r="A173" t="s">
        <v>254</v>
      </c>
      <c r="B173" s="10">
        <v>33</v>
      </c>
      <c r="C173" t="str" cm="1">
        <f t="array" ref="C173">_xlfn.IFS(Table1[[#This Row],[Age]]&lt;=25, "YOUNG", Table1[[#This Row],[Age]]&lt;=40, "MIDDLE AGE", Table1[[#This Row],[Age]]&lt;=55, "ADULT", Table1[[#This Row],[Age]]&gt;55, "SENIOR")</f>
        <v>MIDDLE AGE</v>
      </c>
      <c r="D173" s="10">
        <v>73525</v>
      </c>
      <c r="E173" t="str" cm="1">
        <f t="array" ref="E173">_xlfn.IFS(Table1[[#This Row],[Income]]&lt;=50000, "LOW EARNER", Table1[[#This Row],[Income]]&lt;=100000, "AVERAGE EARNER", Table1[[#This Row],[Income]]&gt;100000, "HIGH EARNER")</f>
        <v>AVERAGE EARNER</v>
      </c>
      <c r="F173" s="10">
        <v>46576</v>
      </c>
      <c r="G173" s="3" t="str" cm="1">
        <f t="array" ref="G173">_xlfn.IFS(Table1[[#This Row],[Loan_Amount]]&lt;=20000, "SMALL", Table1[[#This Row],[Loan_Amount]]&lt;=40000, "MEDIUM", Table1[[#This Row],[Loan_Amount]]&gt;40000, "BIG")</f>
        <v>BIG</v>
      </c>
      <c r="H173" s="10">
        <v>12</v>
      </c>
      <c r="I173" s="10">
        <v>412</v>
      </c>
      <c r="J173" t="str" cm="1">
        <f t="array" ref="J173">_xlfn.IFS(Table1[[#This Row],[Credit_Score]]&lt;=600, "BAD", Table1[[#This Row],[Credit_Score]]&lt;=750, "GOOD", Table1[[#This Row],[Credit_Score]]&gt;750, "EXCELLENT")</f>
        <v>BAD</v>
      </c>
      <c r="K173" t="s">
        <v>80</v>
      </c>
      <c r="L173" t="s">
        <v>83</v>
      </c>
      <c r="M173">
        <v>1</v>
      </c>
    </row>
    <row r="174" spans="1:13" x14ac:dyDescent="0.35">
      <c r="A174" t="s">
        <v>255</v>
      </c>
      <c r="B174" s="10">
        <v>61</v>
      </c>
      <c r="C174" t="str" cm="1">
        <f t="array" ref="C174">_xlfn.IFS(Table1[[#This Row],[Age]]&lt;=25, "YOUNG", Table1[[#This Row],[Age]]&lt;=40, "MIDDLE AGE", Table1[[#This Row],[Age]]&lt;=55, "ADULT", Table1[[#This Row],[Age]]&gt;55, "SENIOR")</f>
        <v>SENIOR</v>
      </c>
      <c r="D174" s="10">
        <v>77202</v>
      </c>
      <c r="E174" t="str" cm="1">
        <f t="array" ref="E174">_xlfn.IFS(Table1[[#This Row],[Income]]&lt;=50000, "LOW EARNER", Table1[[#This Row],[Income]]&lt;=100000, "AVERAGE EARNER", Table1[[#This Row],[Income]]&gt;100000, "HIGH EARNER")</f>
        <v>AVERAGE EARNER</v>
      </c>
      <c r="F174" s="10">
        <v>25358</v>
      </c>
      <c r="G174" s="3" t="str" cm="1">
        <f t="array" ref="G174">_xlfn.IFS(Table1[[#This Row],[Loan_Amount]]&lt;=20000, "SMALL", Table1[[#This Row],[Loan_Amount]]&lt;=40000, "MEDIUM", Table1[[#This Row],[Loan_Amount]]&gt;40000, "BIG")</f>
        <v>MEDIUM</v>
      </c>
      <c r="H174" s="10">
        <v>60</v>
      </c>
      <c r="I174" s="10">
        <v>439</v>
      </c>
      <c r="J174" t="str" cm="1">
        <f t="array" ref="J174">_xlfn.IFS(Table1[[#This Row],[Credit_Score]]&lt;=600, "BAD", Table1[[#This Row],[Credit_Score]]&lt;=750, "GOOD", Table1[[#This Row],[Credit_Score]]&gt;750, "EXCELLENT")</f>
        <v>BAD</v>
      </c>
      <c r="K174" t="s">
        <v>86</v>
      </c>
      <c r="L174" t="s">
        <v>78</v>
      </c>
      <c r="M174">
        <v>0</v>
      </c>
    </row>
    <row r="175" spans="1:13" x14ac:dyDescent="0.35">
      <c r="A175" t="s">
        <v>256</v>
      </c>
      <c r="B175" s="10">
        <v>23</v>
      </c>
      <c r="C175" t="str" cm="1">
        <f t="array" ref="C175">_xlfn.IFS(Table1[[#This Row],[Age]]&lt;=25, "YOUNG", Table1[[#This Row],[Age]]&lt;=40, "MIDDLE AGE", Table1[[#This Row],[Age]]&lt;=55, "ADULT", Table1[[#This Row],[Age]]&gt;55, "SENIOR")</f>
        <v>YOUNG</v>
      </c>
      <c r="D175" s="10">
        <v>62635</v>
      </c>
      <c r="E175" t="str" cm="1">
        <f t="array" ref="E175">_xlfn.IFS(Table1[[#This Row],[Income]]&lt;=50000, "LOW EARNER", Table1[[#This Row],[Income]]&lt;=100000, "AVERAGE EARNER", Table1[[#This Row],[Income]]&gt;100000, "HIGH EARNER")</f>
        <v>AVERAGE EARNER</v>
      </c>
      <c r="F175" s="10">
        <v>8267</v>
      </c>
      <c r="G175" s="3" t="str" cm="1">
        <f t="array" ref="G175">_xlfn.IFS(Table1[[#This Row],[Loan_Amount]]&lt;=20000, "SMALL", Table1[[#This Row],[Loan_Amount]]&lt;=40000, "MEDIUM", Table1[[#This Row],[Loan_Amount]]&gt;40000, "BIG")</f>
        <v>SMALL</v>
      </c>
      <c r="H175" s="10">
        <v>12</v>
      </c>
      <c r="I175" s="10">
        <v>300</v>
      </c>
      <c r="J175" t="str" cm="1">
        <f t="array" ref="J175">_xlfn.IFS(Table1[[#This Row],[Credit_Score]]&lt;=600, "BAD", Table1[[#This Row],[Credit_Score]]&lt;=750, "GOOD", Table1[[#This Row],[Credit_Score]]&gt;750, "EXCELLENT")</f>
        <v>BAD</v>
      </c>
      <c r="K175" t="s">
        <v>86</v>
      </c>
      <c r="L175" t="s">
        <v>83</v>
      </c>
      <c r="M175">
        <v>0</v>
      </c>
    </row>
    <row r="176" spans="1:13" x14ac:dyDescent="0.35">
      <c r="A176" t="s">
        <v>257</v>
      </c>
      <c r="B176" s="10">
        <v>59</v>
      </c>
      <c r="C176" t="str" cm="1">
        <f t="array" ref="C176">_xlfn.IFS(Table1[[#This Row],[Age]]&lt;=25, "YOUNG", Table1[[#This Row],[Age]]&lt;=40, "MIDDLE AGE", Table1[[#This Row],[Age]]&lt;=55, "ADULT", Table1[[#This Row],[Age]]&gt;55, "SENIOR")</f>
        <v>SENIOR</v>
      </c>
      <c r="D176" s="10">
        <v>93208</v>
      </c>
      <c r="E176" t="str" cm="1">
        <f t="array" ref="E176">_xlfn.IFS(Table1[[#This Row],[Income]]&lt;=50000, "LOW EARNER", Table1[[#This Row],[Income]]&lt;=100000, "AVERAGE EARNER", Table1[[#This Row],[Income]]&gt;100000, "HIGH EARNER")</f>
        <v>AVERAGE EARNER</v>
      </c>
      <c r="F176" s="10">
        <v>22209</v>
      </c>
      <c r="G176" s="3" t="str" cm="1">
        <f t="array" ref="G176">_xlfn.IFS(Table1[[#This Row],[Loan_Amount]]&lt;=20000, "SMALL", Table1[[#This Row],[Loan_Amount]]&lt;=40000, "MEDIUM", Table1[[#This Row],[Loan_Amount]]&gt;40000, "BIG")</f>
        <v>MEDIUM</v>
      </c>
      <c r="H176" s="10">
        <v>24</v>
      </c>
      <c r="I176" s="10">
        <v>389</v>
      </c>
      <c r="J176" t="str" cm="1">
        <f t="array" ref="J176">_xlfn.IFS(Table1[[#This Row],[Credit_Score]]&lt;=600, "BAD", Table1[[#This Row],[Credit_Score]]&lt;=750, "GOOD", Table1[[#This Row],[Credit_Score]]&gt;750, "EXCELLENT")</f>
        <v>BAD</v>
      </c>
      <c r="K176" t="s">
        <v>80</v>
      </c>
      <c r="L176" t="s">
        <v>81</v>
      </c>
      <c r="M176">
        <v>0</v>
      </c>
    </row>
    <row r="177" spans="1:13" x14ac:dyDescent="0.35">
      <c r="A177" t="s">
        <v>258</v>
      </c>
      <c r="B177" s="10">
        <v>26</v>
      </c>
      <c r="C177" t="str" cm="1">
        <f t="array" ref="C177">_xlfn.IFS(Table1[[#This Row],[Age]]&lt;=25, "YOUNG", Table1[[#This Row],[Age]]&lt;=40, "MIDDLE AGE", Table1[[#This Row],[Age]]&lt;=55, "ADULT", Table1[[#This Row],[Age]]&gt;55, "SENIOR")</f>
        <v>MIDDLE AGE</v>
      </c>
      <c r="D177" s="10">
        <v>63828</v>
      </c>
      <c r="E177" t="str" cm="1">
        <f t="array" ref="E177">_xlfn.IFS(Table1[[#This Row],[Income]]&lt;=50000, "LOW EARNER", Table1[[#This Row],[Income]]&lt;=100000, "AVERAGE EARNER", Table1[[#This Row],[Income]]&gt;100000, "HIGH EARNER")</f>
        <v>AVERAGE EARNER</v>
      </c>
      <c r="F177" s="10">
        <v>29052</v>
      </c>
      <c r="G177" s="3" t="str" cm="1">
        <f t="array" ref="G177">_xlfn.IFS(Table1[[#This Row],[Loan_Amount]]&lt;=20000, "SMALL", Table1[[#This Row],[Loan_Amount]]&lt;=40000, "MEDIUM", Table1[[#This Row],[Loan_Amount]]&gt;40000, "BIG")</f>
        <v>MEDIUM</v>
      </c>
      <c r="H177" s="10">
        <v>12</v>
      </c>
      <c r="I177" s="10">
        <v>619</v>
      </c>
      <c r="J177" t="str" cm="1">
        <f t="array" ref="J177">_xlfn.IFS(Table1[[#This Row],[Credit_Score]]&lt;=600, "BAD", Table1[[#This Row],[Credit_Score]]&lt;=750, "GOOD", Table1[[#This Row],[Credit_Score]]&gt;750, "EXCELLENT")</f>
        <v>GOOD</v>
      </c>
      <c r="K177" t="s">
        <v>80</v>
      </c>
      <c r="L177" t="s">
        <v>81</v>
      </c>
      <c r="M177">
        <v>0</v>
      </c>
    </row>
    <row r="178" spans="1:13" x14ac:dyDescent="0.35">
      <c r="A178" t="s">
        <v>259</v>
      </c>
      <c r="B178" s="10">
        <v>28</v>
      </c>
      <c r="C178" t="str" cm="1">
        <f t="array" ref="C178">_xlfn.IFS(Table1[[#This Row],[Age]]&lt;=25, "YOUNG", Table1[[#This Row],[Age]]&lt;=40, "MIDDLE AGE", Table1[[#This Row],[Age]]&lt;=55, "ADULT", Table1[[#This Row],[Age]]&gt;55, "SENIOR")</f>
        <v>MIDDLE AGE</v>
      </c>
      <c r="D178" s="10">
        <v>48711</v>
      </c>
      <c r="E178" t="str" cm="1">
        <f t="array" ref="E178">_xlfn.IFS(Table1[[#This Row],[Income]]&lt;=50000, "LOW EARNER", Table1[[#This Row],[Income]]&lt;=100000, "AVERAGE EARNER", Table1[[#This Row],[Income]]&gt;100000, "HIGH EARNER")</f>
        <v>LOW EARNER</v>
      </c>
      <c r="F178" s="10">
        <v>43513</v>
      </c>
      <c r="G178" s="3" t="str" cm="1">
        <f t="array" ref="G178">_xlfn.IFS(Table1[[#This Row],[Loan_Amount]]&lt;=20000, "SMALL", Table1[[#This Row],[Loan_Amount]]&lt;=40000, "MEDIUM", Table1[[#This Row],[Loan_Amount]]&gt;40000, "BIG")</f>
        <v>BIG</v>
      </c>
      <c r="H178" s="10">
        <v>36</v>
      </c>
      <c r="I178" s="10">
        <v>849</v>
      </c>
      <c r="J178" t="str" cm="1">
        <f t="array" ref="J178">_xlfn.IFS(Table1[[#This Row],[Credit_Score]]&lt;=600, "BAD", Table1[[#This Row],[Credit_Score]]&lt;=750, "GOOD", Table1[[#This Row],[Credit_Score]]&gt;750, "EXCELLENT")</f>
        <v>EXCELLENT</v>
      </c>
      <c r="K178" t="s">
        <v>77</v>
      </c>
      <c r="L178" t="s">
        <v>78</v>
      </c>
      <c r="M178">
        <v>0</v>
      </c>
    </row>
    <row r="179" spans="1:13" x14ac:dyDescent="0.35">
      <c r="A179" t="s">
        <v>260</v>
      </c>
      <c r="B179" s="10">
        <v>47</v>
      </c>
      <c r="C179" t="str" cm="1">
        <f t="array" ref="C179">_xlfn.IFS(Table1[[#This Row],[Age]]&lt;=25, "YOUNG", Table1[[#This Row],[Age]]&lt;=40, "MIDDLE AGE", Table1[[#This Row],[Age]]&lt;=55, "ADULT", Table1[[#This Row],[Age]]&gt;55, "SENIOR")</f>
        <v>ADULT</v>
      </c>
      <c r="D179" s="10">
        <v>33420</v>
      </c>
      <c r="E179" t="str" cm="1">
        <f t="array" ref="E179">_xlfn.IFS(Table1[[#This Row],[Income]]&lt;=50000, "LOW EARNER", Table1[[#This Row],[Income]]&lt;=100000, "AVERAGE EARNER", Table1[[#This Row],[Income]]&gt;100000, "HIGH EARNER")</f>
        <v>LOW EARNER</v>
      </c>
      <c r="F179" s="10">
        <v>31092</v>
      </c>
      <c r="G179" s="3" t="str" cm="1">
        <f t="array" ref="G179">_xlfn.IFS(Table1[[#This Row],[Loan_Amount]]&lt;=20000, "SMALL", Table1[[#This Row],[Loan_Amount]]&lt;=40000, "MEDIUM", Table1[[#This Row],[Loan_Amount]]&gt;40000, "BIG")</f>
        <v>MEDIUM</v>
      </c>
      <c r="H179" s="10">
        <v>12</v>
      </c>
      <c r="I179" s="10">
        <v>438</v>
      </c>
      <c r="J179" t="str" cm="1">
        <f t="array" ref="J179">_xlfn.IFS(Table1[[#This Row],[Credit_Score]]&lt;=600, "BAD", Table1[[#This Row],[Credit_Score]]&lt;=750, "GOOD", Table1[[#This Row],[Credit_Score]]&gt;750, "EXCELLENT")</f>
        <v>BAD</v>
      </c>
      <c r="K179" t="s">
        <v>80</v>
      </c>
      <c r="L179" t="s">
        <v>81</v>
      </c>
      <c r="M179">
        <v>0</v>
      </c>
    </row>
    <row r="180" spans="1:13" x14ac:dyDescent="0.35">
      <c r="A180" t="s">
        <v>261</v>
      </c>
      <c r="B180" s="10">
        <v>29</v>
      </c>
      <c r="C180" t="str" cm="1">
        <f t="array" ref="C180">_xlfn.IFS(Table1[[#This Row],[Age]]&lt;=25, "YOUNG", Table1[[#This Row],[Age]]&lt;=40, "MIDDLE AGE", Table1[[#This Row],[Age]]&lt;=55, "ADULT", Table1[[#This Row],[Age]]&gt;55, "SENIOR")</f>
        <v>MIDDLE AGE</v>
      </c>
      <c r="D180" s="10">
        <v>126752</v>
      </c>
      <c r="E180" t="str" cm="1">
        <f t="array" ref="E180">_xlfn.IFS(Table1[[#This Row],[Income]]&lt;=50000, "LOW EARNER", Table1[[#This Row],[Income]]&lt;=100000, "AVERAGE EARNER", Table1[[#This Row],[Income]]&gt;100000, "HIGH EARNER")</f>
        <v>HIGH EARNER</v>
      </c>
      <c r="F180" s="10">
        <v>16338</v>
      </c>
      <c r="G180" s="3" t="str" cm="1">
        <f t="array" ref="G180">_xlfn.IFS(Table1[[#This Row],[Loan_Amount]]&lt;=20000, "SMALL", Table1[[#This Row],[Loan_Amount]]&lt;=40000, "MEDIUM", Table1[[#This Row],[Loan_Amount]]&gt;40000, "BIG")</f>
        <v>SMALL</v>
      </c>
      <c r="H180" s="10">
        <v>60</v>
      </c>
      <c r="I180" s="10">
        <v>810</v>
      </c>
      <c r="J180" t="str" cm="1">
        <f t="array" ref="J180">_xlfn.IFS(Table1[[#This Row],[Credit_Score]]&lt;=600, "BAD", Table1[[#This Row],[Credit_Score]]&lt;=750, "GOOD", Table1[[#This Row],[Credit_Score]]&gt;750, "EXCELLENT")</f>
        <v>EXCELLENT</v>
      </c>
      <c r="K180" t="s">
        <v>89</v>
      </c>
      <c r="L180" t="s">
        <v>78</v>
      </c>
      <c r="M180">
        <v>0</v>
      </c>
    </row>
    <row r="181" spans="1:13" x14ac:dyDescent="0.35">
      <c r="A181" t="s">
        <v>262</v>
      </c>
      <c r="B181" s="10">
        <v>57</v>
      </c>
      <c r="C181" t="str" cm="1">
        <f t="array" ref="C181">_xlfn.IFS(Table1[[#This Row],[Age]]&lt;=25, "YOUNG", Table1[[#This Row],[Age]]&lt;=40, "MIDDLE AGE", Table1[[#This Row],[Age]]&lt;=55, "ADULT", Table1[[#This Row],[Age]]&gt;55, "SENIOR")</f>
        <v>SENIOR</v>
      </c>
      <c r="D181" s="10">
        <v>30301</v>
      </c>
      <c r="E181" t="str" cm="1">
        <f t="array" ref="E181">_xlfn.IFS(Table1[[#This Row],[Income]]&lt;=50000, "LOW EARNER", Table1[[#This Row],[Income]]&lt;=100000, "AVERAGE EARNER", Table1[[#This Row],[Income]]&gt;100000, "HIGH EARNER")</f>
        <v>LOW EARNER</v>
      </c>
      <c r="F181" s="10">
        <v>5412</v>
      </c>
      <c r="G181" s="3" t="str" cm="1">
        <f t="array" ref="G181">_xlfn.IFS(Table1[[#This Row],[Loan_Amount]]&lt;=20000, "SMALL", Table1[[#This Row],[Loan_Amount]]&lt;=40000, "MEDIUM", Table1[[#This Row],[Loan_Amount]]&gt;40000, "BIG")</f>
        <v>SMALL</v>
      </c>
      <c r="H181" s="10">
        <v>48</v>
      </c>
      <c r="I181" s="10">
        <v>558</v>
      </c>
      <c r="J181" t="str" cm="1">
        <f t="array" ref="J181">_xlfn.IFS(Table1[[#This Row],[Credit_Score]]&lt;=600, "BAD", Table1[[#This Row],[Credit_Score]]&lt;=750, "GOOD", Table1[[#This Row],[Credit_Score]]&gt;750, "EXCELLENT")</f>
        <v>BAD</v>
      </c>
      <c r="K181" t="s">
        <v>86</v>
      </c>
      <c r="L181" t="s">
        <v>81</v>
      </c>
      <c r="M181">
        <v>0</v>
      </c>
    </row>
    <row r="182" spans="1:13" x14ac:dyDescent="0.35">
      <c r="A182" t="s">
        <v>263</v>
      </c>
      <c r="B182" s="10">
        <v>53</v>
      </c>
      <c r="C182" t="str" cm="1">
        <f t="array" ref="C182">_xlfn.IFS(Table1[[#This Row],[Age]]&lt;=25, "YOUNG", Table1[[#This Row],[Age]]&lt;=40, "MIDDLE AGE", Table1[[#This Row],[Age]]&lt;=55, "ADULT", Table1[[#This Row],[Age]]&gt;55, "SENIOR")</f>
        <v>ADULT</v>
      </c>
      <c r="D182" s="10">
        <v>75236</v>
      </c>
      <c r="E182" t="str" cm="1">
        <f t="array" ref="E182">_xlfn.IFS(Table1[[#This Row],[Income]]&lt;=50000, "LOW EARNER", Table1[[#This Row],[Income]]&lt;=100000, "AVERAGE EARNER", Table1[[#This Row],[Income]]&gt;100000, "HIGH EARNER")</f>
        <v>AVERAGE EARNER</v>
      </c>
      <c r="F182" s="10">
        <v>12543</v>
      </c>
      <c r="G182" s="3" t="str" cm="1">
        <f t="array" ref="G182">_xlfn.IFS(Table1[[#This Row],[Loan_Amount]]&lt;=20000, "SMALL", Table1[[#This Row],[Loan_Amount]]&lt;=40000, "MEDIUM", Table1[[#This Row],[Loan_Amount]]&gt;40000, "BIG")</f>
        <v>SMALL</v>
      </c>
      <c r="H182" s="10">
        <v>12</v>
      </c>
      <c r="I182" s="10">
        <v>309</v>
      </c>
      <c r="J182" t="str" cm="1">
        <f t="array" ref="J182">_xlfn.IFS(Table1[[#This Row],[Credit_Score]]&lt;=600, "BAD", Table1[[#This Row],[Credit_Score]]&lt;=750, "GOOD", Table1[[#This Row],[Credit_Score]]&gt;750, "EXCELLENT")</f>
        <v>BAD</v>
      </c>
      <c r="K182" t="s">
        <v>86</v>
      </c>
      <c r="L182" t="s">
        <v>81</v>
      </c>
      <c r="M182">
        <v>0</v>
      </c>
    </row>
    <row r="183" spans="1:13" x14ac:dyDescent="0.35">
      <c r="A183" t="s">
        <v>264</v>
      </c>
      <c r="B183" s="10">
        <v>62</v>
      </c>
      <c r="C183" t="str" cm="1">
        <f t="array" ref="C183">_xlfn.IFS(Table1[[#This Row],[Age]]&lt;=25, "YOUNG", Table1[[#This Row],[Age]]&lt;=40, "MIDDLE AGE", Table1[[#This Row],[Age]]&lt;=55, "ADULT", Table1[[#This Row],[Age]]&gt;55, "SENIOR")</f>
        <v>SENIOR</v>
      </c>
      <c r="D183" s="10">
        <v>145294</v>
      </c>
      <c r="E183" t="str" cm="1">
        <f t="array" ref="E183">_xlfn.IFS(Table1[[#This Row],[Income]]&lt;=50000, "LOW EARNER", Table1[[#This Row],[Income]]&lt;=100000, "AVERAGE EARNER", Table1[[#This Row],[Income]]&gt;100000, "HIGH EARNER")</f>
        <v>HIGH EARNER</v>
      </c>
      <c r="F183" s="10">
        <v>45355</v>
      </c>
      <c r="G183" s="3" t="str" cm="1">
        <f t="array" ref="G183">_xlfn.IFS(Table1[[#This Row],[Loan_Amount]]&lt;=20000, "SMALL", Table1[[#This Row],[Loan_Amount]]&lt;=40000, "MEDIUM", Table1[[#This Row],[Loan_Amount]]&gt;40000, "BIG")</f>
        <v>BIG</v>
      </c>
      <c r="H183" s="10">
        <v>60</v>
      </c>
      <c r="I183" s="10">
        <v>560</v>
      </c>
      <c r="J183" t="str" cm="1">
        <f t="array" ref="J183">_xlfn.IFS(Table1[[#This Row],[Credit_Score]]&lt;=600, "BAD", Table1[[#This Row],[Credit_Score]]&lt;=750, "GOOD", Table1[[#This Row],[Credit_Score]]&gt;750, "EXCELLENT")</f>
        <v>BAD</v>
      </c>
      <c r="K183" t="s">
        <v>89</v>
      </c>
      <c r="L183" t="s">
        <v>78</v>
      </c>
      <c r="M183">
        <v>0</v>
      </c>
    </row>
    <row r="184" spans="1:13" x14ac:dyDescent="0.35">
      <c r="A184" t="s">
        <v>265</v>
      </c>
      <c r="B184" s="10">
        <v>64</v>
      </c>
      <c r="C184" t="str" cm="1">
        <f t="array" ref="C184">_xlfn.IFS(Table1[[#This Row],[Age]]&lt;=25, "YOUNG", Table1[[#This Row],[Age]]&lt;=40, "MIDDLE AGE", Table1[[#This Row],[Age]]&lt;=55, "ADULT", Table1[[#This Row],[Age]]&gt;55, "SENIOR")</f>
        <v>SENIOR</v>
      </c>
      <c r="D184" s="10">
        <v>147858</v>
      </c>
      <c r="E184" t="str" cm="1">
        <f t="array" ref="E184">_xlfn.IFS(Table1[[#This Row],[Income]]&lt;=50000, "LOW EARNER", Table1[[#This Row],[Income]]&lt;=100000, "AVERAGE EARNER", Table1[[#This Row],[Income]]&gt;100000, "HIGH EARNER")</f>
        <v>HIGH EARNER</v>
      </c>
      <c r="F184" s="10">
        <v>38496</v>
      </c>
      <c r="G184" s="3" t="str" cm="1">
        <f t="array" ref="G184">_xlfn.IFS(Table1[[#This Row],[Loan_Amount]]&lt;=20000, "SMALL", Table1[[#This Row],[Loan_Amount]]&lt;=40000, "MEDIUM", Table1[[#This Row],[Loan_Amount]]&gt;40000, "BIG")</f>
        <v>MEDIUM</v>
      </c>
      <c r="H184" s="10">
        <v>60</v>
      </c>
      <c r="I184" s="10">
        <v>471</v>
      </c>
      <c r="J184" t="str" cm="1">
        <f t="array" ref="J184">_xlfn.IFS(Table1[[#This Row],[Credit_Score]]&lt;=600, "BAD", Table1[[#This Row],[Credit_Score]]&lt;=750, "GOOD", Table1[[#This Row],[Credit_Score]]&gt;750, "EXCELLENT")</f>
        <v>BAD</v>
      </c>
      <c r="K184" t="s">
        <v>80</v>
      </c>
      <c r="L184" t="s">
        <v>78</v>
      </c>
      <c r="M184">
        <v>0</v>
      </c>
    </row>
    <row r="185" spans="1:13" x14ac:dyDescent="0.35">
      <c r="A185" t="s">
        <v>266</v>
      </c>
      <c r="B185" s="10">
        <v>44</v>
      </c>
      <c r="C185" t="str" cm="1">
        <f t="array" ref="C185">_xlfn.IFS(Table1[[#This Row],[Age]]&lt;=25, "YOUNG", Table1[[#This Row],[Age]]&lt;=40, "MIDDLE AGE", Table1[[#This Row],[Age]]&lt;=55, "ADULT", Table1[[#This Row],[Age]]&gt;55, "SENIOR")</f>
        <v>ADULT</v>
      </c>
      <c r="D185" s="10">
        <v>96235</v>
      </c>
      <c r="E185" t="str" cm="1">
        <f t="array" ref="E185">_xlfn.IFS(Table1[[#This Row],[Income]]&lt;=50000, "LOW EARNER", Table1[[#This Row],[Income]]&lt;=100000, "AVERAGE EARNER", Table1[[#This Row],[Income]]&gt;100000, "HIGH EARNER")</f>
        <v>AVERAGE EARNER</v>
      </c>
      <c r="F185" s="10">
        <v>28548</v>
      </c>
      <c r="G185" s="3" t="str" cm="1">
        <f t="array" ref="G185">_xlfn.IFS(Table1[[#This Row],[Loan_Amount]]&lt;=20000, "SMALL", Table1[[#This Row],[Loan_Amount]]&lt;=40000, "MEDIUM", Table1[[#This Row],[Loan_Amount]]&gt;40000, "BIG")</f>
        <v>MEDIUM</v>
      </c>
      <c r="H185" s="10">
        <v>36</v>
      </c>
      <c r="I185" s="10">
        <v>312</v>
      </c>
      <c r="J185" t="str" cm="1">
        <f t="array" ref="J185">_xlfn.IFS(Table1[[#This Row],[Credit_Score]]&lt;=600, "BAD", Table1[[#This Row],[Credit_Score]]&lt;=750, "GOOD", Table1[[#This Row],[Credit_Score]]&gt;750, "EXCELLENT")</f>
        <v>BAD</v>
      </c>
      <c r="K185" t="s">
        <v>89</v>
      </c>
      <c r="L185" t="s">
        <v>78</v>
      </c>
      <c r="M185">
        <v>0</v>
      </c>
    </row>
    <row r="186" spans="1:13" x14ac:dyDescent="0.35">
      <c r="A186" t="s">
        <v>267</v>
      </c>
      <c r="B186" s="10">
        <v>35</v>
      </c>
      <c r="C186" t="str" cm="1">
        <f t="array" ref="C186">_xlfn.IFS(Table1[[#This Row],[Age]]&lt;=25, "YOUNG", Table1[[#This Row],[Age]]&lt;=40, "MIDDLE AGE", Table1[[#This Row],[Age]]&lt;=55, "ADULT", Table1[[#This Row],[Age]]&gt;55, "SENIOR")</f>
        <v>MIDDLE AGE</v>
      </c>
      <c r="D186" s="10">
        <v>84240</v>
      </c>
      <c r="E186" t="str" cm="1">
        <f t="array" ref="E186">_xlfn.IFS(Table1[[#This Row],[Income]]&lt;=50000, "LOW EARNER", Table1[[#This Row],[Income]]&lt;=100000, "AVERAGE EARNER", Table1[[#This Row],[Income]]&gt;100000, "HIGH EARNER")</f>
        <v>AVERAGE EARNER</v>
      </c>
      <c r="F186" s="10">
        <v>32384</v>
      </c>
      <c r="G186" s="3" t="str" cm="1">
        <f t="array" ref="G186">_xlfn.IFS(Table1[[#This Row],[Loan_Amount]]&lt;=20000, "SMALL", Table1[[#This Row],[Loan_Amount]]&lt;=40000, "MEDIUM", Table1[[#This Row],[Loan_Amount]]&gt;40000, "BIG")</f>
        <v>MEDIUM</v>
      </c>
      <c r="H186" s="10">
        <v>60</v>
      </c>
      <c r="I186" s="10">
        <v>467</v>
      </c>
      <c r="J186" t="str" cm="1">
        <f t="array" ref="J186">_xlfn.IFS(Table1[[#This Row],[Credit_Score]]&lt;=600, "BAD", Table1[[#This Row],[Credit_Score]]&lt;=750, "GOOD", Table1[[#This Row],[Credit_Score]]&gt;750, "EXCELLENT")</f>
        <v>BAD</v>
      </c>
      <c r="K186" t="s">
        <v>89</v>
      </c>
      <c r="L186" t="s">
        <v>81</v>
      </c>
      <c r="M186">
        <v>1</v>
      </c>
    </row>
    <row r="187" spans="1:13" x14ac:dyDescent="0.35">
      <c r="A187" t="s">
        <v>268</v>
      </c>
      <c r="B187" s="10">
        <v>52</v>
      </c>
      <c r="C187" t="str" cm="1">
        <f t="array" ref="C187">_xlfn.IFS(Table1[[#This Row],[Age]]&lt;=25, "YOUNG", Table1[[#This Row],[Age]]&lt;=40, "MIDDLE AGE", Table1[[#This Row],[Age]]&lt;=55, "ADULT", Table1[[#This Row],[Age]]&gt;55, "SENIOR")</f>
        <v>ADULT</v>
      </c>
      <c r="D187" s="10">
        <v>95726</v>
      </c>
      <c r="E187" t="str" cm="1">
        <f t="array" ref="E187">_xlfn.IFS(Table1[[#This Row],[Income]]&lt;=50000, "LOW EARNER", Table1[[#This Row],[Income]]&lt;=100000, "AVERAGE EARNER", Table1[[#This Row],[Income]]&gt;100000, "HIGH EARNER")</f>
        <v>AVERAGE EARNER</v>
      </c>
      <c r="F187" s="10">
        <v>49425</v>
      </c>
      <c r="G187" s="3" t="str" cm="1">
        <f t="array" ref="G187">_xlfn.IFS(Table1[[#This Row],[Loan_Amount]]&lt;=20000, "SMALL", Table1[[#This Row],[Loan_Amount]]&lt;=40000, "MEDIUM", Table1[[#This Row],[Loan_Amount]]&gt;40000, "BIG")</f>
        <v>BIG</v>
      </c>
      <c r="H187" s="10">
        <v>60</v>
      </c>
      <c r="I187" s="10">
        <v>620</v>
      </c>
      <c r="J187" t="str" cm="1">
        <f t="array" ref="J187">_xlfn.IFS(Table1[[#This Row],[Credit_Score]]&lt;=600, "BAD", Table1[[#This Row],[Credit_Score]]&lt;=750, "GOOD", Table1[[#This Row],[Credit_Score]]&gt;750, "EXCELLENT")</f>
        <v>GOOD</v>
      </c>
      <c r="K187" t="s">
        <v>77</v>
      </c>
      <c r="L187" t="s">
        <v>81</v>
      </c>
      <c r="M187">
        <v>0</v>
      </c>
    </row>
    <row r="188" spans="1:13" x14ac:dyDescent="0.35">
      <c r="A188" t="s">
        <v>269</v>
      </c>
      <c r="B188" s="10">
        <v>52</v>
      </c>
      <c r="C188" t="str" cm="1">
        <f t="array" ref="C188">_xlfn.IFS(Table1[[#This Row],[Age]]&lt;=25, "YOUNG", Table1[[#This Row],[Age]]&lt;=40, "MIDDLE AGE", Table1[[#This Row],[Age]]&lt;=55, "ADULT", Table1[[#This Row],[Age]]&gt;55, "SENIOR")</f>
        <v>ADULT</v>
      </c>
      <c r="D188" s="10">
        <v>40492</v>
      </c>
      <c r="E188" t="str" cm="1">
        <f t="array" ref="E188">_xlfn.IFS(Table1[[#This Row],[Income]]&lt;=50000, "LOW EARNER", Table1[[#This Row],[Income]]&lt;=100000, "AVERAGE EARNER", Table1[[#This Row],[Income]]&gt;100000, "HIGH EARNER")</f>
        <v>LOW EARNER</v>
      </c>
      <c r="F188" s="10">
        <v>43756</v>
      </c>
      <c r="G188" s="3" t="str" cm="1">
        <f t="array" ref="G188">_xlfn.IFS(Table1[[#This Row],[Loan_Amount]]&lt;=20000, "SMALL", Table1[[#This Row],[Loan_Amount]]&lt;=40000, "MEDIUM", Table1[[#This Row],[Loan_Amount]]&gt;40000, "BIG")</f>
        <v>BIG</v>
      </c>
      <c r="H188" s="10">
        <v>60</v>
      </c>
      <c r="I188" s="10">
        <v>618</v>
      </c>
      <c r="J188" t="str" cm="1">
        <f t="array" ref="J188">_xlfn.IFS(Table1[[#This Row],[Credit_Score]]&lt;=600, "BAD", Table1[[#This Row],[Credit_Score]]&lt;=750, "GOOD", Table1[[#This Row],[Credit_Score]]&gt;750, "EXCELLENT")</f>
        <v>GOOD</v>
      </c>
      <c r="K188" t="s">
        <v>89</v>
      </c>
      <c r="L188" t="s">
        <v>83</v>
      </c>
      <c r="M188">
        <v>0</v>
      </c>
    </row>
    <row r="189" spans="1:13" x14ac:dyDescent="0.35">
      <c r="A189" t="s">
        <v>270</v>
      </c>
      <c r="B189" s="10">
        <v>44</v>
      </c>
      <c r="C189" t="str" cm="1">
        <f t="array" ref="C189">_xlfn.IFS(Table1[[#This Row],[Age]]&lt;=25, "YOUNG", Table1[[#This Row],[Age]]&lt;=40, "MIDDLE AGE", Table1[[#This Row],[Age]]&lt;=55, "ADULT", Table1[[#This Row],[Age]]&gt;55, "SENIOR")</f>
        <v>ADULT</v>
      </c>
      <c r="D189" s="10">
        <v>145668</v>
      </c>
      <c r="E189" t="str" cm="1">
        <f t="array" ref="E189">_xlfn.IFS(Table1[[#This Row],[Income]]&lt;=50000, "LOW EARNER", Table1[[#This Row],[Income]]&lt;=100000, "AVERAGE EARNER", Table1[[#This Row],[Income]]&gt;100000, "HIGH EARNER")</f>
        <v>HIGH EARNER</v>
      </c>
      <c r="F189" s="10">
        <v>23888</v>
      </c>
      <c r="G189" s="3" t="str" cm="1">
        <f t="array" ref="G189">_xlfn.IFS(Table1[[#This Row],[Loan_Amount]]&lt;=20000, "SMALL", Table1[[#This Row],[Loan_Amount]]&lt;=40000, "MEDIUM", Table1[[#This Row],[Loan_Amount]]&gt;40000, "BIG")</f>
        <v>MEDIUM</v>
      </c>
      <c r="H189" s="10">
        <v>60</v>
      </c>
      <c r="I189" s="10">
        <v>628</v>
      </c>
      <c r="J189" t="str" cm="1">
        <f t="array" ref="J189">_xlfn.IFS(Table1[[#This Row],[Credit_Score]]&lt;=600, "BAD", Table1[[#This Row],[Credit_Score]]&lt;=750, "GOOD", Table1[[#This Row],[Credit_Score]]&gt;750, "EXCELLENT")</f>
        <v>GOOD</v>
      </c>
      <c r="K189" t="s">
        <v>86</v>
      </c>
      <c r="L189" t="s">
        <v>78</v>
      </c>
      <c r="M189">
        <v>0</v>
      </c>
    </row>
    <row r="190" spans="1:13" x14ac:dyDescent="0.35">
      <c r="A190" t="s">
        <v>271</v>
      </c>
      <c r="B190" s="10">
        <v>61</v>
      </c>
      <c r="C190" t="str" cm="1">
        <f t="array" ref="C190">_xlfn.IFS(Table1[[#This Row],[Age]]&lt;=25, "YOUNG", Table1[[#This Row],[Age]]&lt;=40, "MIDDLE AGE", Table1[[#This Row],[Age]]&lt;=55, "ADULT", Table1[[#This Row],[Age]]&gt;55, "SENIOR")</f>
        <v>SENIOR</v>
      </c>
      <c r="D190" s="10">
        <v>131279</v>
      </c>
      <c r="E190" t="str" cm="1">
        <f t="array" ref="E190">_xlfn.IFS(Table1[[#This Row],[Income]]&lt;=50000, "LOW EARNER", Table1[[#This Row],[Income]]&lt;=100000, "AVERAGE EARNER", Table1[[#This Row],[Income]]&gt;100000, "HIGH EARNER")</f>
        <v>HIGH EARNER</v>
      </c>
      <c r="F190" s="10">
        <v>40735</v>
      </c>
      <c r="G190" s="3" t="str" cm="1">
        <f t="array" ref="G190">_xlfn.IFS(Table1[[#This Row],[Loan_Amount]]&lt;=20000, "SMALL", Table1[[#This Row],[Loan_Amount]]&lt;=40000, "MEDIUM", Table1[[#This Row],[Loan_Amount]]&gt;40000, "BIG")</f>
        <v>BIG</v>
      </c>
      <c r="H190" s="10">
        <v>24</v>
      </c>
      <c r="I190" s="10">
        <v>849</v>
      </c>
      <c r="J190" t="str" cm="1">
        <f t="array" ref="J190">_xlfn.IFS(Table1[[#This Row],[Credit_Score]]&lt;=600, "BAD", Table1[[#This Row],[Credit_Score]]&lt;=750, "GOOD", Table1[[#This Row],[Credit_Score]]&gt;750, "EXCELLENT")</f>
        <v>EXCELLENT</v>
      </c>
      <c r="K190" t="s">
        <v>89</v>
      </c>
      <c r="L190" t="s">
        <v>81</v>
      </c>
      <c r="M190">
        <v>1</v>
      </c>
    </row>
    <row r="191" spans="1:13" x14ac:dyDescent="0.35">
      <c r="A191" t="s">
        <v>272</v>
      </c>
      <c r="B191" s="10">
        <v>32</v>
      </c>
      <c r="C191" t="str" cm="1">
        <f t="array" ref="C191">_xlfn.IFS(Table1[[#This Row],[Age]]&lt;=25, "YOUNG", Table1[[#This Row],[Age]]&lt;=40, "MIDDLE AGE", Table1[[#This Row],[Age]]&lt;=55, "ADULT", Table1[[#This Row],[Age]]&gt;55, "SENIOR")</f>
        <v>MIDDLE AGE</v>
      </c>
      <c r="D191" s="10">
        <v>36102</v>
      </c>
      <c r="E191" t="str" cm="1">
        <f t="array" ref="E191">_xlfn.IFS(Table1[[#This Row],[Income]]&lt;=50000, "LOW EARNER", Table1[[#This Row],[Income]]&lt;=100000, "AVERAGE EARNER", Table1[[#This Row],[Income]]&gt;100000, "HIGH EARNER")</f>
        <v>LOW EARNER</v>
      </c>
      <c r="F191" s="10">
        <v>22506</v>
      </c>
      <c r="G191" s="3" t="str" cm="1">
        <f t="array" ref="G191">_xlfn.IFS(Table1[[#This Row],[Loan_Amount]]&lt;=20000, "SMALL", Table1[[#This Row],[Loan_Amount]]&lt;=40000, "MEDIUM", Table1[[#This Row],[Loan_Amount]]&gt;40000, "BIG")</f>
        <v>MEDIUM</v>
      </c>
      <c r="H191" s="10">
        <v>24</v>
      </c>
      <c r="I191" s="10">
        <v>718</v>
      </c>
      <c r="J191" t="str" cm="1">
        <f t="array" ref="J191">_xlfn.IFS(Table1[[#This Row],[Credit_Score]]&lt;=600, "BAD", Table1[[#This Row],[Credit_Score]]&lt;=750, "GOOD", Table1[[#This Row],[Credit_Score]]&gt;750, "EXCELLENT")</f>
        <v>GOOD</v>
      </c>
      <c r="K191" t="s">
        <v>86</v>
      </c>
      <c r="L191" t="s">
        <v>81</v>
      </c>
      <c r="M191">
        <v>0</v>
      </c>
    </row>
    <row r="192" spans="1:13" x14ac:dyDescent="0.35">
      <c r="A192" t="s">
        <v>273</v>
      </c>
      <c r="B192" s="10">
        <v>59</v>
      </c>
      <c r="C192" t="str" cm="1">
        <f t="array" ref="C192">_xlfn.IFS(Table1[[#This Row],[Age]]&lt;=25, "YOUNG", Table1[[#This Row],[Age]]&lt;=40, "MIDDLE AGE", Table1[[#This Row],[Age]]&lt;=55, "ADULT", Table1[[#This Row],[Age]]&gt;55, "SENIOR")</f>
        <v>SENIOR</v>
      </c>
      <c r="D192" s="10">
        <v>80336</v>
      </c>
      <c r="E192" t="str" cm="1">
        <f t="array" ref="E192">_xlfn.IFS(Table1[[#This Row],[Income]]&lt;=50000, "LOW EARNER", Table1[[#This Row],[Income]]&lt;=100000, "AVERAGE EARNER", Table1[[#This Row],[Income]]&gt;100000, "HIGH EARNER")</f>
        <v>AVERAGE EARNER</v>
      </c>
      <c r="F192" s="10">
        <v>25463</v>
      </c>
      <c r="G192" s="3" t="str" cm="1">
        <f t="array" ref="G192">_xlfn.IFS(Table1[[#This Row],[Loan_Amount]]&lt;=20000, "SMALL", Table1[[#This Row],[Loan_Amount]]&lt;=40000, "MEDIUM", Table1[[#This Row],[Loan_Amount]]&gt;40000, "BIG")</f>
        <v>MEDIUM</v>
      </c>
      <c r="H192" s="10">
        <v>36</v>
      </c>
      <c r="I192" s="10">
        <v>394</v>
      </c>
      <c r="J192" t="str" cm="1">
        <f t="array" ref="J192">_xlfn.IFS(Table1[[#This Row],[Credit_Score]]&lt;=600, "BAD", Table1[[#This Row],[Credit_Score]]&lt;=750, "GOOD", Table1[[#This Row],[Credit_Score]]&gt;750, "EXCELLENT")</f>
        <v>BAD</v>
      </c>
      <c r="K192" t="s">
        <v>86</v>
      </c>
      <c r="L192" t="s">
        <v>78</v>
      </c>
      <c r="M192">
        <v>0</v>
      </c>
    </row>
    <row r="193" spans="1:13" x14ac:dyDescent="0.35">
      <c r="A193" t="s">
        <v>274</v>
      </c>
      <c r="B193" s="10">
        <v>22</v>
      </c>
      <c r="C193" t="str" cm="1">
        <f t="array" ref="C193">_xlfn.IFS(Table1[[#This Row],[Age]]&lt;=25, "YOUNG", Table1[[#This Row],[Age]]&lt;=40, "MIDDLE AGE", Table1[[#This Row],[Age]]&lt;=55, "ADULT", Table1[[#This Row],[Age]]&gt;55, "SENIOR")</f>
        <v>YOUNG</v>
      </c>
      <c r="D193" s="10">
        <v>148015</v>
      </c>
      <c r="E193" t="str" cm="1">
        <f t="array" ref="E193">_xlfn.IFS(Table1[[#This Row],[Income]]&lt;=50000, "LOW EARNER", Table1[[#This Row],[Income]]&lt;=100000, "AVERAGE EARNER", Table1[[#This Row],[Income]]&gt;100000, "HIGH EARNER")</f>
        <v>HIGH EARNER</v>
      </c>
      <c r="F193" s="10">
        <v>22955</v>
      </c>
      <c r="G193" s="3" t="str" cm="1">
        <f t="array" ref="G193">_xlfn.IFS(Table1[[#This Row],[Loan_Amount]]&lt;=20000, "SMALL", Table1[[#This Row],[Loan_Amount]]&lt;=40000, "MEDIUM", Table1[[#This Row],[Loan_Amount]]&gt;40000, "BIG")</f>
        <v>MEDIUM</v>
      </c>
      <c r="H193" s="10">
        <v>12</v>
      </c>
      <c r="I193" s="10">
        <v>617</v>
      </c>
      <c r="J193" t="str" cm="1">
        <f t="array" ref="J193">_xlfn.IFS(Table1[[#This Row],[Credit_Score]]&lt;=600, "BAD", Table1[[#This Row],[Credit_Score]]&lt;=750, "GOOD", Table1[[#This Row],[Credit_Score]]&gt;750, "EXCELLENT")</f>
        <v>GOOD</v>
      </c>
      <c r="K193" t="s">
        <v>86</v>
      </c>
      <c r="L193" t="s">
        <v>83</v>
      </c>
      <c r="M193">
        <v>0</v>
      </c>
    </row>
    <row r="194" spans="1:13" x14ac:dyDescent="0.35">
      <c r="A194" t="s">
        <v>275</v>
      </c>
      <c r="B194" s="10">
        <v>23</v>
      </c>
      <c r="C194" t="str" cm="1">
        <f t="array" ref="C194">_xlfn.IFS(Table1[[#This Row],[Age]]&lt;=25, "YOUNG", Table1[[#This Row],[Age]]&lt;=40, "MIDDLE AGE", Table1[[#This Row],[Age]]&lt;=55, "ADULT", Table1[[#This Row],[Age]]&gt;55, "SENIOR")</f>
        <v>YOUNG</v>
      </c>
      <c r="D194" s="10">
        <v>115314</v>
      </c>
      <c r="E194" t="str" cm="1">
        <f t="array" ref="E194">_xlfn.IFS(Table1[[#This Row],[Income]]&lt;=50000, "LOW EARNER", Table1[[#This Row],[Income]]&lt;=100000, "AVERAGE EARNER", Table1[[#This Row],[Income]]&gt;100000, "HIGH EARNER")</f>
        <v>HIGH EARNER</v>
      </c>
      <c r="F194" s="10">
        <v>42841</v>
      </c>
      <c r="G194" s="3" t="str" cm="1">
        <f t="array" ref="G194">_xlfn.IFS(Table1[[#This Row],[Loan_Amount]]&lt;=20000, "SMALL", Table1[[#This Row],[Loan_Amount]]&lt;=40000, "MEDIUM", Table1[[#This Row],[Loan_Amount]]&gt;40000, "BIG")</f>
        <v>BIG</v>
      </c>
      <c r="H194" s="10">
        <v>60</v>
      </c>
      <c r="I194" s="10">
        <v>535</v>
      </c>
      <c r="J194" t="str" cm="1">
        <f t="array" ref="J194">_xlfn.IFS(Table1[[#This Row],[Credit_Score]]&lt;=600, "BAD", Table1[[#This Row],[Credit_Score]]&lt;=750, "GOOD", Table1[[#This Row],[Credit_Score]]&gt;750, "EXCELLENT")</f>
        <v>BAD</v>
      </c>
      <c r="K194" t="s">
        <v>80</v>
      </c>
      <c r="L194" t="s">
        <v>78</v>
      </c>
      <c r="M194">
        <v>0</v>
      </c>
    </row>
    <row r="195" spans="1:13" x14ac:dyDescent="0.35">
      <c r="A195" t="s">
        <v>276</v>
      </c>
      <c r="B195" s="10">
        <v>57</v>
      </c>
      <c r="C195" t="str" cm="1">
        <f t="array" ref="C195">_xlfn.IFS(Table1[[#This Row],[Age]]&lt;=25, "YOUNG", Table1[[#This Row],[Age]]&lt;=40, "MIDDLE AGE", Table1[[#This Row],[Age]]&lt;=55, "ADULT", Table1[[#This Row],[Age]]&gt;55, "SENIOR")</f>
        <v>SENIOR</v>
      </c>
      <c r="D195" s="10">
        <v>56641</v>
      </c>
      <c r="E195" t="str" cm="1">
        <f t="array" ref="E195">_xlfn.IFS(Table1[[#This Row],[Income]]&lt;=50000, "LOW EARNER", Table1[[#This Row],[Income]]&lt;=100000, "AVERAGE EARNER", Table1[[#This Row],[Income]]&gt;100000, "HIGH EARNER")</f>
        <v>AVERAGE EARNER</v>
      </c>
      <c r="F195" s="10">
        <v>10104</v>
      </c>
      <c r="G195" s="3" t="str" cm="1">
        <f t="array" ref="G195">_xlfn.IFS(Table1[[#This Row],[Loan_Amount]]&lt;=20000, "SMALL", Table1[[#This Row],[Loan_Amount]]&lt;=40000, "MEDIUM", Table1[[#This Row],[Loan_Amount]]&gt;40000, "BIG")</f>
        <v>SMALL</v>
      </c>
      <c r="H195" s="10">
        <v>12</v>
      </c>
      <c r="I195" s="10">
        <v>633</v>
      </c>
      <c r="J195" t="str" cm="1">
        <f t="array" ref="J195">_xlfn.IFS(Table1[[#This Row],[Credit_Score]]&lt;=600, "BAD", Table1[[#This Row],[Credit_Score]]&lt;=750, "GOOD", Table1[[#This Row],[Credit_Score]]&gt;750, "EXCELLENT")</f>
        <v>GOOD</v>
      </c>
      <c r="K195" t="s">
        <v>77</v>
      </c>
      <c r="L195" t="s">
        <v>83</v>
      </c>
      <c r="M195">
        <v>1</v>
      </c>
    </row>
    <row r="196" spans="1:13" x14ac:dyDescent="0.35">
      <c r="A196" t="s">
        <v>277</v>
      </c>
      <c r="B196" s="10">
        <v>37</v>
      </c>
      <c r="C196" t="str" cm="1">
        <f t="array" ref="C196">_xlfn.IFS(Table1[[#This Row],[Age]]&lt;=25, "YOUNG", Table1[[#This Row],[Age]]&lt;=40, "MIDDLE AGE", Table1[[#This Row],[Age]]&lt;=55, "ADULT", Table1[[#This Row],[Age]]&gt;55, "SENIOR")</f>
        <v>MIDDLE AGE</v>
      </c>
      <c r="D196" s="10">
        <v>64584</v>
      </c>
      <c r="E196" t="str" cm="1">
        <f t="array" ref="E196">_xlfn.IFS(Table1[[#This Row],[Income]]&lt;=50000, "LOW EARNER", Table1[[#This Row],[Income]]&lt;=100000, "AVERAGE EARNER", Table1[[#This Row],[Income]]&gt;100000, "HIGH EARNER")</f>
        <v>AVERAGE EARNER</v>
      </c>
      <c r="F196" s="10">
        <v>39911</v>
      </c>
      <c r="G196" s="3" t="str" cm="1">
        <f t="array" ref="G196">_xlfn.IFS(Table1[[#This Row],[Loan_Amount]]&lt;=20000, "SMALL", Table1[[#This Row],[Loan_Amount]]&lt;=40000, "MEDIUM", Table1[[#This Row],[Loan_Amount]]&gt;40000, "BIG")</f>
        <v>MEDIUM</v>
      </c>
      <c r="H196" s="10">
        <v>12</v>
      </c>
      <c r="I196" s="10">
        <v>675</v>
      </c>
      <c r="J196" t="str" cm="1">
        <f t="array" ref="J196">_xlfn.IFS(Table1[[#This Row],[Credit_Score]]&lt;=600, "BAD", Table1[[#This Row],[Credit_Score]]&lt;=750, "GOOD", Table1[[#This Row],[Credit_Score]]&gt;750, "EXCELLENT")</f>
        <v>GOOD</v>
      </c>
      <c r="K196" t="s">
        <v>86</v>
      </c>
      <c r="L196" t="s">
        <v>81</v>
      </c>
      <c r="M196">
        <v>0</v>
      </c>
    </row>
    <row r="197" spans="1:13" x14ac:dyDescent="0.35">
      <c r="A197" t="s">
        <v>278</v>
      </c>
      <c r="B197" s="10">
        <v>22</v>
      </c>
      <c r="C197" t="str" cm="1">
        <f t="array" ref="C197">_xlfn.IFS(Table1[[#This Row],[Age]]&lt;=25, "YOUNG", Table1[[#This Row],[Age]]&lt;=40, "MIDDLE AGE", Table1[[#This Row],[Age]]&lt;=55, "ADULT", Table1[[#This Row],[Age]]&gt;55, "SENIOR")</f>
        <v>YOUNG</v>
      </c>
      <c r="D197" s="10">
        <v>62745</v>
      </c>
      <c r="E197" t="str" cm="1">
        <f t="array" ref="E197">_xlfn.IFS(Table1[[#This Row],[Income]]&lt;=50000, "LOW EARNER", Table1[[#This Row],[Income]]&lt;=100000, "AVERAGE EARNER", Table1[[#This Row],[Income]]&gt;100000, "HIGH EARNER")</f>
        <v>AVERAGE EARNER</v>
      </c>
      <c r="F197" s="10">
        <v>28190</v>
      </c>
      <c r="G197" s="3" t="str" cm="1">
        <f t="array" ref="G197">_xlfn.IFS(Table1[[#This Row],[Loan_Amount]]&lt;=20000, "SMALL", Table1[[#This Row],[Loan_Amount]]&lt;=40000, "MEDIUM", Table1[[#This Row],[Loan_Amount]]&gt;40000, "BIG")</f>
        <v>MEDIUM</v>
      </c>
      <c r="H197" s="10">
        <v>36</v>
      </c>
      <c r="I197" s="10">
        <v>758</v>
      </c>
      <c r="J197" t="str" cm="1">
        <f t="array" ref="J197">_xlfn.IFS(Table1[[#This Row],[Credit_Score]]&lt;=600, "BAD", Table1[[#This Row],[Credit_Score]]&lt;=750, "GOOD", Table1[[#This Row],[Credit_Score]]&gt;750, "EXCELLENT")</f>
        <v>EXCELLENT</v>
      </c>
      <c r="K197" t="s">
        <v>86</v>
      </c>
      <c r="L197" t="s">
        <v>83</v>
      </c>
      <c r="M197">
        <v>0</v>
      </c>
    </row>
    <row r="198" spans="1:13" x14ac:dyDescent="0.35">
      <c r="A198" t="s">
        <v>279</v>
      </c>
      <c r="B198" s="10">
        <v>22</v>
      </c>
      <c r="C198" t="str" cm="1">
        <f t="array" ref="C198">_xlfn.IFS(Table1[[#This Row],[Age]]&lt;=25, "YOUNG", Table1[[#This Row],[Age]]&lt;=40, "MIDDLE AGE", Table1[[#This Row],[Age]]&lt;=55, "ADULT", Table1[[#This Row],[Age]]&gt;55, "SENIOR")</f>
        <v>YOUNG</v>
      </c>
      <c r="D198" s="10">
        <v>53093</v>
      </c>
      <c r="E198" t="str" cm="1">
        <f t="array" ref="E198">_xlfn.IFS(Table1[[#This Row],[Income]]&lt;=50000, "LOW EARNER", Table1[[#This Row],[Income]]&lt;=100000, "AVERAGE EARNER", Table1[[#This Row],[Income]]&gt;100000, "HIGH EARNER")</f>
        <v>AVERAGE EARNER</v>
      </c>
      <c r="F198" s="10">
        <v>12357</v>
      </c>
      <c r="G198" s="3" t="str" cm="1">
        <f t="array" ref="G198">_xlfn.IFS(Table1[[#This Row],[Loan_Amount]]&lt;=20000, "SMALL", Table1[[#This Row],[Loan_Amount]]&lt;=40000, "MEDIUM", Table1[[#This Row],[Loan_Amount]]&gt;40000, "BIG")</f>
        <v>SMALL</v>
      </c>
      <c r="H198" s="10">
        <v>60</v>
      </c>
      <c r="I198" s="10">
        <v>436</v>
      </c>
      <c r="J198" t="str" cm="1">
        <f t="array" ref="J198">_xlfn.IFS(Table1[[#This Row],[Credit_Score]]&lt;=600, "BAD", Table1[[#This Row],[Credit_Score]]&lt;=750, "GOOD", Table1[[#This Row],[Credit_Score]]&gt;750, "EXCELLENT")</f>
        <v>BAD</v>
      </c>
      <c r="K198" t="s">
        <v>80</v>
      </c>
      <c r="L198" t="s">
        <v>81</v>
      </c>
      <c r="M198">
        <v>1</v>
      </c>
    </row>
    <row r="199" spans="1:13" x14ac:dyDescent="0.35">
      <c r="A199" t="s">
        <v>280</v>
      </c>
      <c r="B199" s="10">
        <v>48</v>
      </c>
      <c r="C199" t="str" cm="1">
        <f t="array" ref="C199">_xlfn.IFS(Table1[[#This Row],[Age]]&lt;=25, "YOUNG", Table1[[#This Row],[Age]]&lt;=40, "MIDDLE AGE", Table1[[#This Row],[Age]]&lt;=55, "ADULT", Table1[[#This Row],[Age]]&gt;55, "SENIOR")</f>
        <v>ADULT</v>
      </c>
      <c r="D199" s="10">
        <v>96105</v>
      </c>
      <c r="E199" t="str" cm="1">
        <f t="array" ref="E199">_xlfn.IFS(Table1[[#This Row],[Income]]&lt;=50000, "LOW EARNER", Table1[[#This Row],[Income]]&lt;=100000, "AVERAGE EARNER", Table1[[#This Row],[Income]]&gt;100000, "HIGH EARNER")</f>
        <v>AVERAGE EARNER</v>
      </c>
      <c r="F199" s="10">
        <v>37479</v>
      </c>
      <c r="G199" s="3" t="str" cm="1">
        <f t="array" ref="G199">_xlfn.IFS(Table1[[#This Row],[Loan_Amount]]&lt;=20000, "SMALL", Table1[[#This Row],[Loan_Amount]]&lt;=40000, "MEDIUM", Table1[[#This Row],[Loan_Amount]]&gt;40000, "BIG")</f>
        <v>MEDIUM</v>
      </c>
      <c r="H199" s="10">
        <v>60</v>
      </c>
      <c r="I199" s="10">
        <v>846</v>
      </c>
      <c r="J199" t="str" cm="1">
        <f t="array" ref="J199">_xlfn.IFS(Table1[[#This Row],[Credit_Score]]&lt;=600, "BAD", Table1[[#This Row],[Credit_Score]]&lt;=750, "GOOD", Table1[[#This Row],[Credit_Score]]&gt;750, "EXCELLENT")</f>
        <v>EXCELLENT</v>
      </c>
      <c r="K199" t="s">
        <v>86</v>
      </c>
      <c r="L199" t="s">
        <v>78</v>
      </c>
      <c r="M199">
        <v>1</v>
      </c>
    </row>
    <row r="200" spans="1:13" x14ac:dyDescent="0.35">
      <c r="A200" t="s">
        <v>281</v>
      </c>
      <c r="B200" s="10">
        <v>43</v>
      </c>
      <c r="C200" t="str" cm="1">
        <f t="array" ref="C200">_xlfn.IFS(Table1[[#This Row],[Age]]&lt;=25, "YOUNG", Table1[[#This Row],[Age]]&lt;=40, "MIDDLE AGE", Table1[[#This Row],[Age]]&lt;=55, "ADULT", Table1[[#This Row],[Age]]&gt;55, "SENIOR")</f>
        <v>ADULT</v>
      </c>
      <c r="D200" s="10">
        <v>133746</v>
      </c>
      <c r="E200" t="str" cm="1">
        <f t="array" ref="E200">_xlfn.IFS(Table1[[#This Row],[Income]]&lt;=50000, "LOW EARNER", Table1[[#This Row],[Income]]&lt;=100000, "AVERAGE EARNER", Table1[[#This Row],[Income]]&gt;100000, "HIGH EARNER")</f>
        <v>HIGH EARNER</v>
      </c>
      <c r="F200" s="10">
        <v>49811</v>
      </c>
      <c r="G200" s="3" t="str" cm="1">
        <f t="array" ref="G200">_xlfn.IFS(Table1[[#This Row],[Loan_Amount]]&lt;=20000, "SMALL", Table1[[#This Row],[Loan_Amount]]&lt;=40000, "MEDIUM", Table1[[#This Row],[Loan_Amount]]&gt;40000, "BIG")</f>
        <v>BIG</v>
      </c>
      <c r="H200" s="10">
        <v>48</v>
      </c>
      <c r="I200" s="10">
        <v>812</v>
      </c>
      <c r="J200" t="str" cm="1">
        <f t="array" ref="J200">_xlfn.IFS(Table1[[#This Row],[Credit_Score]]&lt;=600, "BAD", Table1[[#This Row],[Credit_Score]]&lt;=750, "GOOD", Table1[[#This Row],[Credit_Score]]&gt;750, "EXCELLENT")</f>
        <v>EXCELLENT</v>
      </c>
      <c r="K200" t="s">
        <v>89</v>
      </c>
      <c r="L200" t="s">
        <v>78</v>
      </c>
      <c r="M200">
        <v>0</v>
      </c>
    </row>
    <row r="201" spans="1:13" x14ac:dyDescent="0.35">
      <c r="A201" t="s">
        <v>282</v>
      </c>
      <c r="B201" s="10">
        <v>57</v>
      </c>
      <c r="C201" t="str" cm="1">
        <f t="array" ref="C201">_xlfn.IFS(Table1[[#This Row],[Age]]&lt;=25, "YOUNG", Table1[[#This Row],[Age]]&lt;=40, "MIDDLE AGE", Table1[[#This Row],[Age]]&lt;=55, "ADULT", Table1[[#This Row],[Age]]&gt;55, "SENIOR")</f>
        <v>SENIOR</v>
      </c>
      <c r="D201" s="10">
        <v>130199</v>
      </c>
      <c r="E201" t="str" cm="1">
        <f t="array" ref="E201">_xlfn.IFS(Table1[[#This Row],[Income]]&lt;=50000, "LOW EARNER", Table1[[#This Row],[Income]]&lt;=100000, "AVERAGE EARNER", Table1[[#This Row],[Income]]&gt;100000, "HIGH EARNER")</f>
        <v>HIGH EARNER</v>
      </c>
      <c r="F201" s="10">
        <v>41208</v>
      </c>
      <c r="G201" s="3" t="str" cm="1">
        <f t="array" ref="G201">_xlfn.IFS(Table1[[#This Row],[Loan_Amount]]&lt;=20000, "SMALL", Table1[[#This Row],[Loan_Amount]]&lt;=40000, "MEDIUM", Table1[[#This Row],[Loan_Amount]]&gt;40000, "BIG")</f>
        <v>BIG</v>
      </c>
      <c r="H201" s="10">
        <v>12</v>
      </c>
      <c r="I201" s="10">
        <v>595</v>
      </c>
      <c r="J201" t="str" cm="1">
        <f t="array" ref="J201">_xlfn.IFS(Table1[[#This Row],[Credit_Score]]&lt;=600, "BAD", Table1[[#This Row],[Credit_Score]]&lt;=750, "GOOD", Table1[[#This Row],[Credit_Score]]&gt;750, "EXCELLENT")</f>
        <v>BAD</v>
      </c>
      <c r="K201" t="s">
        <v>89</v>
      </c>
      <c r="L201" t="s">
        <v>78</v>
      </c>
      <c r="M20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A6B7D-F356-482F-8DA3-2219B36C9600}">
  <dimension ref="A1:M48"/>
  <sheetViews>
    <sheetView topLeftCell="D1" workbookViewId="0">
      <selection activeCell="E2" sqref="E2:E48"/>
    </sheetView>
  </sheetViews>
  <sheetFormatPr defaultRowHeight="14.5" x14ac:dyDescent="0.35"/>
  <cols>
    <col min="1" max="1" width="9.6328125" customWidth="1"/>
    <col min="3" max="3" width="14" bestFit="1" customWidth="1"/>
    <col min="4" max="4" width="11.54296875" bestFit="1" customWidth="1"/>
    <col min="5" max="5" width="17.08984375" bestFit="1" customWidth="1"/>
    <col min="6" max="6" width="17.1796875" bestFit="1" customWidth="1"/>
    <col min="7" max="7" width="12.6328125" bestFit="1" customWidth="1"/>
    <col min="8" max="8" width="22.453125" bestFit="1" customWidth="1"/>
    <col min="9" max="10" width="16" bestFit="1" customWidth="1"/>
    <col min="11" max="11" width="15.1796875" customWidth="1"/>
    <col min="12" max="12" width="19.7265625" customWidth="1"/>
    <col min="13" max="13" width="11.08984375" customWidth="1"/>
    <col min="15" max="15" width="12.36328125" bestFit="1" customWidth="1"/>
    <col min="16" max="16" width="15.453125" bestFit="1" customWidth="1"/>
  </cols>
  <sheetData>
    <row r="1" spans="1:13" x14ac:dyDescent="0.35">
      <c r="A1" s="9" t="s">
        <v>67</v>
      </c>
      <c r="B1" s="9" t="s">
        <v>68</v>
      </c>
      <c r="C1" s="9" t="s">
        <v>306</v>
      </c>
      <c r="D1" s="9" t="s">
        <v>69</v>
      </c>
      <c r="E1" s="9" t="s">
        <v>307</v>
      </c>
      <c r="F1" s="9" t="s">
        <v>70</v>
      </c>
      <c r="G1" s="11" t="s">
        <v>308</v>
      </c>
      <c r="H1" s="9" t="s">
        <v>71</v>
      </c>
      <c r="I1" s="9" t="s">
        <v>72</v>
      </c>
      <c r="J1" s="9" t="s">
        <v>309</v>
      </c>
      <c r="K1" s="9" t="s">
        <v>73</v>
      </c>
      <c r="L1" s="9" t="s">
        <v>74</v>
      </c>
      <c r="M1" s="9" t="s">
        <v>75</v>
      </c>
    </row>
    <row r="2" spans="1:13" x14ac:dyDescent="0.35">
      <c r="A2" t="s">
        <v>79</v>
      </c>
      <c r="B2" s="10">
        <v>49</v>
      </c>
      <c r="C2" t="s">
        <v>311</v>
      </c>
      <c r="D2" s="10">
        <v>37392</v>
      </c>
      <c r="E2" t="s">
        <v>312</v>
      </c>
      <c r="F2" s="10">
        <v>12455</v>
      </c>
      <c r="G2" s="3" t="s">
        <v>321</v>
      </c>
      <c r="H2" s="10">
        <v>12</v>
      </c>
      <c r="I2" s="10">
        <v>333</v>
      </c>
      <c r="J2" t="str" cm="1">
        <f t="array" ref="J2">_xlfn.IFS(Defaults[[#This Row],[Credit_Score]]&lt;=600, "BAD", Defaults[[#This Row],[Credit_Score]]&lt;=800, "GOOD", Defaults[[#This Row],[Credit_Score]]&gt;800, "EXCELLENT")</f>
        <v>BAD</v>
      </c>
      <c r="K2" t="s">
        <v>80</v>
      </c>
      <c r="L2" t="s">
        <v>81</v>
      </c>
      <c r="M2">
        <v>1</v>
      </c>
    </row>
    <row r="3" spans="1:13" x14ac:dyDescent="0.35">
      <c r="A3" t="s">
        <v>102</v>
      </c>
      <c r="B3" s="10">
        <v>64</v>
      </c>
      <c r="C3" t="s">
        <v>315</v>
      </c>
      <c r="D3" s="10">
        <v>97863</v>
      </c>
      <c r="E3" t="s">
        <v>337</v>
      </c>
      <c r="F3" s="10">
        <v>34592</v>
      </c>
      <c r="G3" s="3" t="s">
        <v>313</v>
      </c>
      <c r="H3" s="10">
        <v>48</v>
      </c>
      <c r="I3" s="10">
        <v>734</v>
      </c>
      <c r="J3" t="str" cm="1">
        <f t="array" ref="J3">_xlfn.IFS(Defaults[[#This Row],[Credit_Score]]&lt;=600, "BAD", Defaults[[#This Row],[Credit_Score]]&lt;=800, "GOOD", Defaults[[#This Row],[Credit_Score]]&gt;800, "EXCELLENT")</f>
        <v>GOOD</v>
      </c>
      <c r="K3" t="s">
        <v>80</v>
      </c>
      <c r="L3" t="s">
        <v>78</v>
      </c>
      <c r="M3">
        <v>1</v>
      </c>
    </row>
    <row r="4" spans="1:13" x14ac:dyDescent="0.35">
      <c r="A4" t="s">
        <v>120</v>
      </c>
      <c r="B4" s="10">
        <v>27</v>
      </c>
      <c r="C4" t="s">
        <v>319</v>
      </c>
      <c r="D4" s="10">
        <v>79811</v>
      </c>
      <c r="E4" t="s">
        <v>337</v>
      </c>
      <c r="F4" s="10">
        <v>15966</v>
      </c>
      <c r="G4" s="3" t="s">
        <v>321</v>
      </c>
      <c r="H4" s="10">
        <v>24</v>
      </c>
      <c r="I4" s="10">
        <v>483</v>
      </c>
      <c r="J4" t="str" cm="1">
        <f t="array" ref="J4">_xlfn.IFS(Defaults[[#This Row],[Credit_Score]]&lt;=600, "BAD", Defaults[[#This Row],[Credit_Score]]&lt;=800, "GOOD", Defaults[[#This Row],[Credit_Score]]&gt;800, "EXCELLENT")</f>
        <v>BAD</v>
      </c>
      <c r="K4" t="s">
        <v>89</v>
      </c>
      <c r="L4" t="s">
        <v>78</v>
      </c>
      <c r="M4">
        <v>1</v>
      </c>
    </row>
    <row r="5" spans="1:13" x14ac:dyDescent="0.35">
      <c r="A5" t="s">
        <v>127</v>
      </c>
      <c r="B5" s="10">
        <v>34</v>
      </c>
      <c r="C5" t="s">
        <v>319</v>
      </c>
      <c r="D5" s="10">
        <v>136642</v>
      </c>
      <c r="E5" t="s">
        <v>320</v>
      </c>
      <c r="F5" s="10">
        <v>9777</v>
      </c>
      <c r="G5" s="3" t="s">
        <v>321</v>
      </c>
      <c r="H5" s="10">
        <v>24</v>
      </c>
      <c r="I5" s="10">
        <v>749</v>
      </c>
      <c r="J5" t="str" cm="1">
        <f t="array" ref="J5">_xlfn.IFS(Defaults[[#This Row],[Credit_Score]]&lt;=600, "BAD", Defaults[[#This Row],[Credit_Score]]&lt;=800, "GOOD", Defaults[[#This Row],[Credit_Score]]&gt;800, "EXCELLENT")</f>
        <v>GOOD</v>
      </c>
      <c r="K5" t="s">
        <v>89</v>
      </c>
      <c r="L5" t="s">
        <v>83</v>
      </c>
      <c r="M5">
        <v>1</v>
      </c>
    </row>
    <row r="6" spans="1:13" x14ac:dyDescent="0.35">
      <c r="A6" t="s">
        <v>129</v>
      </c>
      <c r="B6" s="10">
        <v>46</v>
      </c>
      <c r="C6" t="s">
        <v>311</v>
      </c>
      <c r="D6" s="10">
        <v>32911</v>
      </c>
      <c r="E6" t="s">
        <v>312</v>
      </c>
      <c r="F6" s="10">
        <v>20338</v>
      </c>
      <c r="G6" s="3" t="s">
        <v>313</v>
      </c>
      <c r="H6" s="10">
        <v>12</v>
      </c>
      <c r="I6" s="10">
        <v>425</v>
      </c>
      <c r="J6" t="str" cm="1">
        <f t="array" ref="J6">_xlfn.IFS(Defaults[[#This Row],[Credit_Score]]&lt;=600, "BAD", Defaults[[#This Row],[Credit_Score]]&lt;=800, "GOOD", Defaults[[#This Row],[Credit_Score]]&gt;800, "EXCELLENT")</f>
        <v>BAD</v>
      </c>
      <c r="K6" t="s">
        <v>80</v>
      </c>
      <c r="L6" t="s">
        <v>83</v>
      </c>
      <c r="M6">
        <v>1</v>
      </c>
    </row>
    <row r="7" spans="1:13" x14ac:dyDescent="0.35">
      <c r="A7" t="s">
        <v>133</v>
      </c>
      <c r="B7" s="10">
        <v>27</v>
      </c>
      <c r="C7" t="s">
        <v>319</v>
      </c>
      <c r="D7" s="10">
        <v>114896</v>
      </c>
      <c r="E7" t="s">
        <v>320</v>
      </c>
      <c r="F7" s="10">
        <v>24508</v>
      </c>
      <c r="G7" s="3" t="s">
        <v>313</v>
      </c>
      <c r="H7" s="10">
        <v>12</v>
      </c>
      <c r="I7" s="10">
        <v>394</v>
      </c>
      <c r="J7" t="str" cm="1">
        <f t="array" ref="J7">_xlfn.IFS(Defaults[[#This Row],[Credit_Score]]&lt;=600, "BAD", Defaults[[#This Row],[Credit_Score]]&lt;=800, "GOOD", Defaults[[#This Row],[Credit_Score]]&gt;800, "EXCELLENT")</f>
        <v>BAD</v>
      </c>
      <c r="K7" t="s">
        <v>77</v>
      </c>
      <c r="L7" t="s">
        <v>78</v>
      </c>
      <c r="M7">
        <v>1</v>
      </c>
    </row>
    <row r="8" spans="1:13" x14ac:dyDescent="0.35">
      <c r="A8" t="s">
        <v>135</v>
      </c>
      <c r="B8" s="10">
        <v>28</v>
      </c>
      <c r="C8" t="s">
        <v>319</v>
      </c>
      <c r="D8" s="10">
        <v>101295</v>
      </c>
      <c r="E8" t="s">
        <v>320</v>
      </c>
      <c r="F8" s="10">
        <v>26606</v>
      </c>
      <c r="G8" s="3" t="s">
        <v>313</v>
      </c>
      <c r="H8" s="10">
        <v>60</v>
      </c>
      <c r="I8" s="10">
        <v>819</v>
      </c>
      <c r="J8" t="str" cm="1">
        <f t="array" ref="J8">_xlfn.IFS(Defaults[[#This Row],[Credit_Score]]&lt;=600, "BAD", Defaults[[#This Row],[Credit_Score]]&lt;=800, "GOOD", Defaults[[#This Row],[Credit_Score]]&gt;800, "EXCELLENT")</f>
        <v>EXCELLENT</v>
      </c>
      <c r="K8" t="s">
        <v>89</v>
      </c>
      <c r="L8" t="s">
        <v>78</v>
      </c>
      <c r="M8">
        <v>1</v>
      </c>
    </row>
    <row r="9" spans="1:13" x14ac:dyDescent="0.35">
      <c r="A9" t="s">
        <v>138</v>
      </c>
      <c r="B9" s="10">
        <v>37</v>
      </c>
      <c r="C9" t="s">
        <v>319</v>
      </c>
      <c r="D9" s="10">
        <v>41111</v>
      </c>
      <c r="E9" t="s">
        <v>312</v>
      </c>
      <c r="F9" s="10">
        <v>37093</v>
      </c>
      <c r="G9" s="3" t="s">
        <v>313</v>
      </c>
      <c r="H9" s="10">
        <v>24</v>
      </c>
      <c r="I9" s="10">
        <v>494</v>
      </c>
      <c r="J9" t="str" cm="1">
        <f t="array" ref="J9">_xlfn.IFS(Defaults[[#This Row],[Credit_Score]]&lt;=600, "BAD", Defaults[[#This Row],[Credit_Score]]&lt;=800, "GOOD", Defaults[[#This Row],[Credit_Score]]&gt;800, "EXCELLENT")</f>
        <v>BAD</v>
      </c>
      <c r="K9" t="s">
        <v>80</v>
      </c>
      <c r="L9" t="s">
        <v>81</v>
      </c>
      <c r="M9">
        <v>1</v>
      </c>
    </row>
    <row r="10" spans="1:13" x14ac:dyDescent="0.35">
      <c r="A10" t="s">
        <v>142</v>
      </c>
      <c r="B10" s="10">
        <v>22</v>
      </c>
      <c r="C10" t="s">
        <v>323</v>
      </c>
      <c r="D10" s="10">
        <v>103656</v>
      </c>
      <c r="E10" t="s">
        <v>320</v>
      </c>
      <c r="F10" s="10">
        <v>12079</v>
      </c>
      <c r="G10" s="3" t="s">
        <v>321</v>
      </c>
      <c r="H10" s="10">
        <v>60</v>
      </c>
      <c r="I10" s="10">
        <v>350</v>
      </c>
      <c r="J10" t="str" cm="1">
        <f t="array" ref="J10">_xlfn.IFS(Defaults[[#This Row],[Credit_Score]]&lt;=600, "BAD", Defaults[[#This Row],[Credit_Score]]&lt;=800, "GOOD", Defaults[[#This Row],[Credit_Score]]&gt;800, "EXCELLENT")</f>
        <v>BAD</v>
      </c>
      <c r="K10" t="s">
        <v>77</v>
      </c>
      <c r="L10" t="s">
        <v>83</v>
      </c>
      <c r="M10">
        <v>1</v>
      </c>
    </row>
    <row r="11" spans="1:13" x14ac:dyDescent="0.35">
      <c r="A11" t="s">
        <v>143</v>
      </c>
      <c r="B11" s="10">
        <v>26</v>
      </c>
      <c r="C11" t="s">
        <v>319</v>
      </c>
      <c r="D11" s="10">
        <v>69384</v>
      </c>
      <c r="E11" t="s">
        <v>337</v>
      </c>
      <c r="F11" s="10">
        <v>12987</v>
      </c>
      <c r="G11" s="3" t="s">
        <v>321</v>
      </c>
      <c r="H11" s="10">
        <v>60</v>
      </c>
      <c r="I11" s="10">
        <v>702</v>
      </c>
      <c r="J11" t="str" cm="1">
        <f t="array" ref="J11">_xlfn.IFS(Defaults[[#This Row],[Credit_Score]]&lt;=600, "BAD", Defaults[[#This Row],[Credit_Score]]&lt;=800, "GOOD", Defaults[[#This Row],[Credit_Score]]&gt;800, "EXCELLENT")</f>
        <v>GOOD</v>
      </c>
      <c r="K11" t="s">
        <v>80</v>
      </c>
      <c r="L11" t="s">
        <v>81</v>
      </c>
      <c r="M11">
        <v>1</v>
      </c>
    </row>
    <row r="12" spans="1:13" x14ac:dyDescent="0.35">
      <c r="A12" t="s">
        <v>146</v>
      </c>
      <c r="B12" s="10">
        <v>49</v>
      </c>
      <c r="C12" t="s">
        <v>311</v>
      </c>
      <c r="D12" s="10">
        <v>51918</v>
      </c>
      <c r="E12" t="s">
        <v>337</v>
      </c>
      <c r="F12" s="10">
        <v>42233</v>
      </c>
      <c r="G12" s="3" t="s">
        <v>317</v>
      </c>
      <c r="H12" s="10">
        <v>60</v>
      </c>
      <c r="I12" s="10">
        <v>833</v>
      </c>
      <c r="J12" t="str" cm="1">
        <f t="array" ref="J12">_xlfn.IFS(Defaults[[#This Row],[Credit_Score]]&lt;=600, "BAD", Defaults[[#This Row],[Credit_Score]]&lt;=800, "GOOD", Defaults[[#This Row],[Credit_Score]]&gt;800, "EXCELLENT")</f>
        <v>EXCELLENT</v>
      </c>
      <c r="K12" t="s">
        <v>89</v>
      </c>
      <c r="L12" t="s">
        <v>78</v>
      </c>
      <c r="M12">
        <v>1</v>
      </c>
    </row>
    <row r="13" spans="1:13" x14ac:dyDescent="0.35">
      <c r="A13" t="s">
        <v>149</v>
      </c>
      <c r="B13" s="10">
        <v>64</v>
      </c>
      <c r="C13" t="s">
        <v>315</v>
      </c>
      <c r="D13" s="10">
        <v>60306</v>
      </c>
      <c r="E13" t="s">
        <v>337</v>
      </c>
      <c r="F13" s="10">
        <v>31258</v>
      </c>
      <c r="G13" s="3" t="s">
        <v>313</v>
      </c>
      <c r="H13" s="10">
        <v>12</v>
      </c>
      <c r="I13" s="10">
        <v>532</v>
      </c>
      <c r="J13" t="str" cm="1">
        <f t="array" ref="J13">_xlfn.IFS(Defaults[[#This Row],[Credit_Score]]&lt;=600, "BAD", Defaults[[#This Row],[Credit_Score]]&lt;=800, "GOOD", Defaults[[#This Row],[Credit_Score]]&gt;800, "EXCELLENT")</f>
        <v>BAD</v>
      </c>
      <c r="K13" t="s">
        <v>86</v>
      </c>
      <c r="L13" t="s">
        <v>81</v>
      </c>
      <c r="M13">
        <v>1</v>
      </c>
    </row>
    <row r="14" spans="1:13" x14ac:dyDescent="0.35">
      <c r="A14" t="s">
        <v>153</v>
      </c>
      <c r="B14" s="10">
        <v>34</v>
      </c>
      <c r="C14" t="s">
        <v>319</v>
      </c>
      <c r="D14" s="10">
        <v>120735</v>
      </c>
      <c r="E14" t="s">
        <v>320</v>
      </c>
      <c r="F14" s="10">
        <v>19098</v>
      </c>
      <c r="G14" s="3" t="s">
        <v>321</v>
      </c>
      <c r="H14" s="10">
        <v>48</v>
      </c>
      <c r="I14" s="10">
        <v>845</v>
      </c>
      <c r="J14" t="str" cm="1">
        <f t="array" ref="J14">_xlfn.IFS(Defaults[[#This Row],[Credit_Score]]&lt;=600, "BAD", Defaults[[#This Row],[Credit_Score]]&lt;=800, "GOOD", Defaults[[#This Row],[Credit_Score]]&gt;800, "EXCELLENT")</f>
        <v>EXCELLENT</v>
      </c>
      <c r="K14" t="s">
        <v>89</v>
      </c>
      <c r="L14" t="s">
        <v>78</v>
      </c>
      <c r="M14">
        <v>1</v>
      </c>
    </row>
    <row r="15" spans="1:13" x14ac:dyDescent="0.35">
      <c r="A15" t="s">
        <v>154</v>
      </c>
      <c r="B15" s="10">
        <v>51</v>
      </c>
      <c r="C15" t="s">
        <v>311</v>
      </c>
      <c r="D15" s="10">
        <v>137512</v>
      </c>
      <c r="E15" t="s">
        <v>320</v>
      </c>
      <c r="F15" s="10">
        <v>33251</v>
      </c>
      <c r="G15" s="3" t="s">
        <v>313</v>
      </c>
      <c r="H15" s="10">
        <v>48</v>
      </c>
      <c r="I15" s="10">
        <v>377</v>
      </c>
      <c r="J15" t="str" cm="1">
        <f t="array" ref="J15">_xlfn.IFS(Defaults[[#This Row],[Credit_Score]]&lt;=600, "BAD", Defaults[[#This Row],[Credit_Score]]&lt;=800, "GOOD", Defaults[[#This Row],[Credit_Score]]&gt;800, "EXCELLENT")</f>
        <v>BAD</v>
      </c>
      <c r="K15" t="s">
        <v>77</v>
      </c>
      <c r="L15" t="s">
        <v>83</v>
      </c>
      <c r="M15">
        <v>1</v>
      </c>
    </row>
    <row r="16" spans="1:13" x14ac:dyDescent="0.35">
      <c r="A16" t="s">
        <v>155</v>
      </c>
      <c r="B16" s="10">
        <v>35</v>
      </c>
      <c r="C16" t="s">
        <v>319</v>
      </c>
      <c r="D16" s="10">
        <v>46371</v>
      </c>
      <c r="E16" t="s">
        <v>312</v>
      </c>
      <c r="F16" s="10">
        <v>42945</v>
      </c>
      <c r="G16" s="3" t="s">
        <v>317</v>
      </c>
      <c r="H16" s="10">
        <v>36</v>
      </c>
      <c r="I16" s="10">
        <v>372</v>
      </c>
      <c r="J16" t="str" cm="1">
        <f t="array" ref="J16">_xlfn.IFS(Defaults[[#This Row],[Credit_Score]]&lt;=600, "BAD", Defaults[[#This Row],[Credit_Score]]&lt;=800, "GOOD", Defaults[[#This Row],[Credit_Score]]&gt;800, "EXCELLENT")</f>
        <v>BAD</v>
      </c>
      <c r="K16" t="s">
        <v>86</v>
      </c>
      <c r="L16" t="s">
        <v>83</v>
      </c>
      <c r="M16">
        <v>1</v>
      </c>
    </row>
    <row r="17" spans="1:13" x14ac:dyDescent="0.35">
      <c r="A17" t="s">
        <v>157</v>
      </c>
      <c r="B17" s="10">
        <v>34</v>
      </c>
      <c r="C17" t="s">
        <v>319</v>
      </c>
      <c r="D17" s="10">
        <v>141472</v>
      </c>
      <c r="E17" t="s">
        <v>320</v>
      </c>
      <c r="F17" s="10">
        <v>30316</v>
      </c>
      <c r="G17" s="3" t="s">
        <v>313</v>
      </c>
      <c r="H17" s="10">
        <v>48</v>
      </c>
      <c r="I17" s="10">
        <v>346</v>
      </c>
      <c r="J17" t="str" cm="1">
        <f t="array" ref="J17">_xlfn.IFS(Defaults[[#This Row],[Credit_Score]]&lt;=600, "BAD", Defaults[[#This Row],[Credit_Score]]&lt;=800, "GOOD", Defaults[[#This Row],[Credit_Score]]&gt;800, "EXCELLENT")</f>
        <v>BAD</v>
      </c>
      <c r="K17" t="s">
        <v>86</v>
      </c>
      <c r="L17" t="s">
        <v>81</v>
      </c>
      <c r="M17">
        <v>1</v>
      </c>
    </row>
    <row r="18" spans="1:13" x14ac:dyDescent="0.35">
      <c r="A18" t="s">
        <v>158</v>
      </c>
      <c r="B18" s="10">
        <v>43</v>
      </c>
      <c r="C18" t="s">
        <v>311</v>
      </c>
      <c r="D18" s="10">
        <v>32049</v>
      </c>
      <c r="E18" t="s">
        <v>312</v>
      </c>
      <c r="F18" s="10">
        <v>37217</v>
      </c>
      <c r="G18" s="3" t="s">
        <v>313</v>
      </c>
      <c r="H18" s="10">
        <v>36</v>
      </c>
      <c r="I18" s="10">
        <v>420</v>
      </c>
      <c r="J18" t="str" cm="1">
        <f t="array" ref="J18">_xlfn.IFS(Defaults[[#This Row],[Credit_Score]]&lt;=600, "BAD", Defaults[[#This Row],[Credit_Score]]&lt;=800, "GOOD", Defaults[[#This Row],[Credit_Score]]&gt;800, "EXCELLENT")</f>
        <v>BAD</v>
      </c>
      <c r="K18" t="s">
        <v>86</v>
      </c>
      <c r="L18" t="s">
        <v>81</v>
      </c>
      <c r="M18">
        <v>1</v>
      </c>
    </row>
    <row r="19" spans="1:13" x14ac:dyDescent="0.35">
      <c r="A19" t="s">
        <v>160</v>
      </c>
      <c r="B19" s="10">
        <v>41</v>
      </c>
      <c r="C19" t="s">
        <v>311</v>
      </c>
      <c r="D19" s="10">
        <v>133727</v>
      </c>
      <c r="E19" t="s">
        <v>320</v>
      </c>
      <c r="F19" s="10">
        <v>10949</v>
      </c>
      <c r="G19" s="3" t="s">
        <v>321</v>
      </c>
      <c r="H19" s="10">
        <v>24</v>
      </c>
      <c r="I19" s="10">
        <v>538</v>
      </c>
      <c r="J19" t="str" cm="1">
        <f t="array" ref="J19">_xlfn.IFS(Defaults[[#This Row],[Credit_Score]]&lt;=600, "BAD", Defaults[[#This Row],[Credit_Score]]&lt;=800, "GOOD", Defaults[[#This Row],[Credit_Score]]&gt;800, "EXCELLENT")</f>
        <v>BAD</v>
      </c>
      <c r="K19" t="s">
        <v>86</v>
      </c>
      <c r="L19" t="s">
        <v>81</v>
      </c>
      <c r="M19">
        <v>1</v>
      </c>
    </row>
    <row r="20" spans="1:13" x14ac:dyDescent="0.35">
      <c r="A20" t="s">
        <v>175</v>
      </c>
      <c r="B20" s="10">
        <v>64</v>
      </c>
      <c r="C20" t="s">
        <v>315</v>
      </c>
      <c r="D20" s="10">
        <v>36295</v>
      </c>
      <c r="E20" t="s">
        <v>312</v>
      </c>
      <c r="F20" s="10">
        <v>21964</v>
      </c>
      <c r="G20" s="3" t="s">
        <v>313</v>
      </c>
      <c r="H20" s="10">
        <v>48</v>
      </c>
      <c r="I20" s="10">
        <v>377</v>
      </c>
      <c r="J20" t="str" cm="1">
        <f t="array" ref="J20">_xlfn.IFS(Defaults[[#This Row],[Credit_Score]]&lt;=600, "BAD", Defaults[[#This Row],[Credit_Score]]&lt;=800, "GOOD", Defaults[[#This Row],[Credit_Score]]&gt;800, "EXCELLENT")</f>
        <v>BAD</v>
      </c>
      <c r="K20" t="s">
        <v>86</v>
      </c>
      <c r="L20" t="s">
        <v>78</v>
      </c>
      <c r="M20">
        <v>1</v>
      </c>
    </row>
    <row r="21" spans="1:13" x14ac:dyDescent="0.35">
      <c r="A21" t="s">
        <v>179</v>
      </c>
      <c r="B21" s="10">
        <v>37</v>
      </c>
      <c r="C21" t="s">
        <v>319</v>
      </c>
      <c r="D21" s="10">
        <v>42874</v>
      </c>
      <c r="E21" t="s">
        <v>312</v>
      </c>
      <c r="F21" s="10">
        <v>8506</v>
      </c>
      <c r="G21" s="3" t="s">
        <v>321</v>
      </c>
      <c r="H21" s="10">
        <v>12</v>
      </c>
      <c r="I21" s="10">
        <v>825</v>
      </c>
      <c r="J21" t="str" cm="1">
        <f t="array" ref="J21">_xlfn.IFS(Defaults[[#This Row],[Credit_Score]]&lt;=600, "BAD", Defaults[[#This Row],[Credit_Score]]&lt;=800, "GOOD", Defaults[[#This Row],[Credit_Score]]&gt;800, "EXCELLENT")</f>
        <v>EXCELLENT</v>
      </c>
      <c r="K21" t="s">
        <v>86</v>
      </c>
      <c r="L21" t="s">
        <v>78</v>
      </c>
      <c r="M21">
        <v>1</v>
      </c>
    </row>
    <row r="22" spans="1:13" x14ac:dyDescent="0.35">
      <c r="A22" t="s">
        <v>181</v>
      </c>
      <c r="B22" s="10">
        <v>55</v>
      </c>
      <c r="C22" t="s">
        <v>311</v>
      </c>
      <c r="D22" s="10">
        <v>62711</v>
      </c>
      <c r="E22" t="s">
        <v>337</v>
      </c>
      <c r="F22" s="10">
        <v>12253</v>
      </c>
      <c r="G22" s="3" t="s">
        <v>321</v>
      </c>
      <c r="H22" s="10">
        <v>60</v>
      </c>
      <c r="I22" s="10">
        <v>306</v>
      </c>
      <c r="J22" t="str" cm="1">
        <f t="array" ref="J22">_xlfn.IFS(Defaults[[#This Row],[Credit_Score]]&lt;=600, "BAD", Defaults[[#This Row],[Credit_Score]]&lt;=800, "GOOD", Defaults[[#This Row],[Credit_Score]]&gt;800, "EXCELLENT")</f>
        <v>BAD</v>
      </c>
      <c r="K22" t="s">
        <v>77</v>
      </c>
      <c r="L22" t="s">
        <v>83</v>
      </c>
      <c r="M22">
        <v>1</v>
      </c>
    </row>
    <row r="23" spans="1:13" x14ac:dyDescent="0.35">
      <c r="A23" t="s">
        <v>183</v>
      </c>
      <c r="B23" s="10">
        <v>53</v>
      </c>
      <c r="C23" t="s">
        <v>311</v>
      </c>
      <c r="D23" s="10">
        <v>137941</v>
      </c>
      <c r="E23" t="s">
        <v>320</v>
      </c>
      <c r="F23" s="10">
        <v>32932</v>
      </c>
      <c r="G23" s="3" t="s">
        <v>313</v>
      </c>
      <c r="H23" s="10">
        <v>48</v>
      </c>
      <c r="I23" s="10">
        <v>662</v>
      </c>
      <c r="J23" t="str" cm="1">
        <f t="array" ref="J23">_xlfn.IFS(Defaults[[#This Row],[Credit_Score]]&lt;=600, "BAD", Defaults[[#This Row],[Credit_Score]]&lt;=800, "GOOD", Defaults[[#This Row],[Credit_Score]]&gt;800, "EXCELLENT")</f>
        <v>GOOD</v>
      </c>
      <c r="K23" t="s">
        <v>89</v>
      </c>
      <c r="L23" t="s">
        <v>83</v>
      </c>
      <c r="M23">
        <v>1</v>
      </c>
    </row>
    <row r="24" spans="1:13" x14ac:dyDescent="0.35">
      <c r="A24" t="s">
        <v>185</v>
      </c>
      <c r="B24" s="10">
        <v>62</v>
      </c>
      <c r="C24" t="s">
        <v>315</v>
      </c>
      <c r="D24" s="10">
        <v>91267</v>
      </c>
      <c r="E24" t="s">
        <v>337</v>
      </c>
      <c r="F24" s="10">
        <v>49078</v>
      </c>
      <c r="G24" s="3" t="s">
        <v>317</v>
      </c>
      <c r="H24" s="10">
        <v>60</v>
      </c>
      <c r="I24" s="10">
        <v>573</v>
      </c>
      <c r="J24" t="str" cm="1">
        <f t="array" ref="J24">_xlfn.IFS(Defaults[[#This Row],[Credit_Score]]&lt;=600, "BAD", Defaults[[#This Row],[Credit_Score]]&lt;=800, "GOOD", Defaults[[#This Row],[Credit_Score]]&gt;800, "EXCELLENT")</f>
        <v>BAD</v>
      </c>
      <c r="K24" t="s">
        <v>77</v>
      </c>
      <c r="L24" t="s">
        <v>83</v>
      </c>
      <c r="M24">
        <v>1</v>
      </c>
    </row>
    <row r="25" spans="1:13" x14ac:dyDescent="0.35">
      <c r="A25" t="s">
        <v>191</v>
      </c>
      <c r="B25" s="10">
        <v>28</v>
      </c>
      <c r="C25" t="s">
        <v>319</v>
      </c>
      <c r="D25" s="10">
        <v>142476</v>
      </c>
      <c r="E25" t="s">
        <v>320</v>
      </c>
      <c r="F25" s="10">
        <v>48919</v>
      </c>
      <c r="G25" s="3" t="s">
        <v>317</v>
      </c>
      <c r="H25" s="10">
        <v>60</v>
      </c>
      <c r="I25" s="10">
        <v>338</v>
      </c>
      <c r="J25" t="str" cm="1">
        <f t="array" ref="J25">_xlfn.IFS(Defaults[[#This Row],[Credit_Score]]&lt;=600, "BAD", Defaults[[#This Row],[Credit_Score]]&lt;=800, "GOOD", Defaults[[#This Row],[Credit_Score]]&gt;800, "EXCELLENT")</f>
        <v>BAD</v>
      </c>
      <c r="K25" t="s">
        <v>86</v>
      </c>
      <c r="L25" t="s">
        <v>78</v>
      </c>
      <c r="M25">
        <v>1</v>
      </c>
    </row>
    <row r="26" spans="1:13" x14ac:dyDescent="0.35">
      <c r="A26" t="s">
        <v>192</v>
      </c>
      <c r="B26" s="10">
        <v>32</v>
      </c>
      <c r="C26" t="s">
        <v>319</v>
      </c>
      <c r="D26" s="10">
        <v>98497</v>
      </c>
      <c r="E26" t="s">
        <v>337</v>
      </c>
      <c r="F26" s="10">
        <v>48225</v>
      </c>
      <c r="G26" s="3" t="s">
        <v>317</v>
      </c>
      <c r="H26" s="10">
        <v>48</v>
      </c>
      <c r="I26" s="10">
        <v>572</v>
      </c>
      <c r="J26" t="str" cm="1">
        <f t="array" ref="J26">_xlfn.IFS(Defaults[[#This Row],[Credit_Score]]&lt;=600, "BAD", Defaults[[#This Row],[Credit_Score]]&lt;=800, "GOOD", Defaults[[#This Row],[Credit_Score]]&gt;800, "EXCELLENT")</f>
        <v>BAD</v>
      </c>
      <c r="K26" t="s">
        <v>80</v>
      </c>
      <c r="L26" t="s">
        <v>81</v>
      </c>
      <c r="M26">
        <v>1</v>
      </c>
    </row>
    <row r="27" spans="1:13" x14ac:dyDescent="0.35">
      <c r="A27" t="s">
        <v>205</v>
      </c>
      <c r="B27" s="10">
        <v>55</v>
      </c>
      <c r="C27" t="s">
        <v>311</v>
      </c>
      <c r="D27" s="10">
        <v>149181</v>
      </c>
      <c r="E27" t="s">
        <v>320</v>
      </c>
      <c r="F27" s="10">
        <v>28289</v>
      </c>
      <c r="G27" s="3" t="s">
        <v>313</v>
      </c>
      <c r="H27" s="10">
        <v>48</v>
      </c>
      <c r="I27" s="10">
        <v>408</v>
      </c>
      <c r="J27" t="str" cm="1">
        <f t="array" ref="J27">_xlfn.IFS(Defaults[[#This Row],[Credit_Score]]&lt;=600, "BAD", Defaults[[#This Row],[Credit_Score]]&lt;=800, "GOOD", Defaults[[#This Row],[Credit_Score]]&gt;800, "EXCELLENT")</f>
        <v>BAD</v>
      </c>
      <c r="K27" t="s">
        <v>80</v>
      </c>
      <c r="L27" t="s">
        <v>78</v>
      </c>
      <c r="M27">
        <v>1</v>
      </c>
    </row>
    <row r="28" spans="1:13" x14ac:dyDescent="0.35">
      <c r="A28" t="s">
        <v>210</v>
      </c>
      <c r="B28" s="10">
        <v>25</v>
      </c>
      <c r="C28" t="s">
        <v>323</v>
      </c>
      <c r="D28" s="10">
        <v>52399</v>
      </c>
      <c r="E28" t="s">
        <v>337</v>
      </c>
      <c r="F28" s="10">
        <v>14540</v>
      </c>
      <c r="G28" s="3" t="s">
        <v>321</v>
      </c>
      <c r="H28" s="10">
        <v>24</v>
      </c>
      <c r="I28" s="10">
        <v>769</v>
      </c>
      <c r="J28" t="str" cm="1">
        <f t="array" ref="J28">_xlfn.IFS(Defaults[[#This Row],[Credit_Score]]&lt;=600, "BAD", Defaults[[#This Row],[Credit_Score]]&lt;=800, "GOOD", Defaults[[#This Row],[Credit_Score]]&gt;800, "EXCELLENT")</f>
        <v>GOOD</v>
      </c>
      <c r="K28" t="s">
        <v>77</v>
      </c>
      <c r="L28" t="s">
        <v>78</v>
      </c>
      <c r="M28">
        <v>1</v>
      </c>
    </row>
    <row r="29" spans="1:13" x14ac:dyDescent="0.35">
      <c r="A29" t="s">
        <v>214</v>
      </c>
      <c r="B29" s="10">
        <v>47</v>
      </c>
      <c r="C29" t="s">
        <v>311</v>
      </c>
      <c r="D29" s="10">
        <v>100271</v>
      </c>
      <c r="E29" t="s">
        <v>320</v>
      </c>
      <c r="F29" s="10">
        <v>43646</v>
      </c>
      <c r="G29" s="3" t="s">
        <v>317</v>
      </c>
      <c r="H29" s="10">
        <v>24</v>
      </c>
      <c r="I29" s="10">
        <v>817</v>
      </c>
      <c r="J29" t="str" cm="1">
        <f t="array" ref="J29">_xlfn.IFS(Defaults[[#This Row],[Credit_Score]]&lt;=600, "BAD", Defaults[[#This Row],[Credit_Score]]&lt;=800, "GOOD", Defaults[[#This Row],[Credit_Score]]&gt;800, "EXCELLENT")</f>
        <v>EXCELLENT</v>
      </c>
      <c r="K29" t="s">
        <v>80</v>
      </c>
      <c r="L29" t="s">
        <v>81</v>
      </c>
      <c r="M29">
        <v>1</v>
      </c>
    </row>
    <row r="30" spans="1:13" x14ac:dyDescent="0.35">
      <c r="A30" t="s">
        <v>215</v>
      </c>
      <c r="B30" s="10">
        <v>29</v>
      </c>
      <c r="C30" t="s">
        <v>319</v>
      </c>
      <c r="D30" s="10">
        <v>74064</v>
      </c>
      <c r="E30" t="s">
        <v>337</v>
      </c>
      <c r="F30" s="10">
        <v>35977</v>
      </c>
      <c r="G30" s="3" t="s">
        <v>313</v>
      </c>
      <c r="H30" s="10">
        <v>48</v>
      </c>
      <c r="I30" s="10">
        <v>581</v>
      </c>
      <c r="J30" t="str" cm="1">
        <f t="array" ref="J30">_xlfn.IFS(Defaults[[#This Row],[Credit_Score]]&lt;=600, "BAD", Defaults[[#This Row],[Credit_Score]]&lt;=800, "GOOD", Defaults[[#This Row],[Credit_Score]]&gt;800, "EXCELLENT")</f>
        <v>BAD</v>
      </c>
      <c r="K30" t="s">
        <v>89</v>
      </c>
      <c r="L30" t="s">
        <v>83</v>
      </c>
      <c r="M30">
        <v>1</v>
      </c>
    </row>
    <row r="31" spans="1:13" x14ac:dyDescent="0.35">
      <c r="A31" t="s">
        <v>219</v>
      </c>
      <c r="B31" s="10">
        <v>62</v>
      </c>
      <c r="C31" t="s">
        <v>315</v>
      </c>
      <c r="D31" s="10">
        <v>75525</v>
      </c>
      <c r="E31" t="s">
        <v>337</v>
      </c>
      <c r="F31" s="10">
        <v>5851</v>
      </c>
      <c r="G31" s="3" t="s">
        <v>321</v>
      </c>
      <c r="H31" s="10">
        <v>60</v>
      </c>
      <c r="I31" s="10">
        <v>676</v>
      </c>
      <c r="J31" t="str" cm="1">
        <f t="array" ref="J31">_xlfn.IFS(Defaults[[#This Row],[Credit_Score]]&lt;=600, "BAD", Defaults[[#This Row],[Credit_Score]]&lt;=800, "GOOD", Defaults[[#This Row],[Credit_Score]]&gt;800, "EXCELLENT")</f>
        <v>GOOD</v>
      </c>
      <c r="K31" t="s">
        <v>77</v>
      </c>
      <c r="L31" t="s">
        <v>78</v>
      </c>
      <c r="M31">
        <v>1</v>
      </c>
    </row>
    <row r="32" spans="1:13" x14ac:dyDescent="0.35">
      <c r="A32" t="s">
        <v>221</v>
      </c>
      <c r="B32" s="10">
        <v>52</v>
      </c>
      <c r="C32" t="s">
        <v>311</v>
      </c>
      <c r="D32" s="10">
        <v>47429</v>
      </c>
      <c r="E32" t="s">
        <v>312</v>
      </c>
      <c r="F32" s="10">
        <v>11833</v>
      </c>
      <c r="G32" s="3" t="s">
        <v>321</v>
      </c>
      <c r="H32" s="10">
        <v>48</v>
      </c>
      <c r="I32" s="10">
        <v>736</v>
      </c>
      <c r="J32" t="str" cm="1">
        <f t="array" ref="J32">_xlfn.IFS(Defaults[[#This Row],[Credit_Score]]&lt;=600, "BAD", Defaults[[#This Row],[Credit_Score]]&lt;=800, "GOOD", Defaults[[#This Row],[Credit_Score]]&gt;800, "EXCELLENT")</f>
        <v>GOOD</v>
      </c>
      <c r="K32" t="s">
        <v>80</v>
      </c>
      <c r="L32" t="s">
        <v>81</v>
      </c>
      <c r="M32">
        <v>1</v>
      </c>
    </row>
    <row r="33" spans="1:13" x14ac:dyDescent="0.35">
      <c r="A33" t="s">
        <v>232</v>
      </c>
      <c r="B33" s="10">
        <v>56</v>
      </c>
      <c r="C33" t="s">
        <v>315</v>
      </c>
      <c r="D33" s="10">
        <v>79377</v>
      </c>
      <c r="E33" t="s">
        <v>337</v>
      </c>
      <c r="F33" s="10">
        <v>43304</v>
      </c>
      <c r="G33" s="3" t="s">
        <v>317</v>
      </c>
      <c r="H33" s="10">
        <v>36</v>
      </c>
      <c r="I33" s="10">
        <v>528</v>
      </c>
      <c r="J33" t="str" cm="1">
        <f t="array" ref="J33">_xlfn.IFS(Defaults[[#This Row],[Credit_Score]]&lt;=600, "BAD", Defaults[[#This Row],[Credit_Score]]&lt;=800, "GOOD", Defaults[[#This Row],[Credit_Score]]&gt;800, "EXCELLENT")</f>
        <v>BAD</v>
      </c>
      <c r="K33" t="s">
        <v>77</v>
      </c>
      <c r="L33" t="s">
        <v>81</v>
      </c>
      <c r="M33">
        <v>1</v>
      </c>
    </row>
    <row r="34" spans="1:13" x14ac:dyDescent="0.35">
      <c r="A34" t="s">
        <v>233</v>
      </c>
      <c r="B34" s="10">
        <v>33</v>
      </c>
      <c r="C34" t="s">
        <v>319</v>
      </c>
      <c r="D34" s="10">
        <v>78404</v>
      </c>
      <c r="E34" t="s">
        <v>337</v>
      </c>
      <c r="F34" s="10">
        <v>8913</v>
      </c>
      <c r="G34" s="3" t="s">
        <v>321</v>
      </c>
      <c r="H34" s="10">
        <v>60</v>
      </c>
      <c r="I34" s="10">
        <v>847</v>
      </c>
      <c r="J34" t="str" cm="1">
        <f t="array" ref="J34">_xlfn.IFS(Defaults[[#This Row],[Credit_Score]]&lt;=600, "BAD", Defaults[[#This Row],[Credit_Score]]&lt;=800, "GOOD", Defaults[[#This Row],[Credit_Score]]&gt;800, "EXCELLENT")</f>
        <v>EXCELLENT</v>
      </c>
      <c r="K34" t="s">
        <v>86</v>
      </c>
      <c r="L34" t="s">
        <v>83</v>
      </c>
      <c r="M34">
        <v>1</v>
      </c>
    </row>
    <row r="35" spans="1:13" x14ac:dyDescent="0.35">
      <c r="A35" t="s">
        <v>234</v>
      </c>
      <c r="B35" s="10">
        <v>52</v>
      </c>
      <c r="C35" t="s">
        <v>311</v>
      </c>
      <c r="D35" s="10">
        <v>84045</v>
      </c>
      <c r="E35" t="s">
        <v>337</v>
      </c>
      <c r="F35" s="10">
        <v>22450</v>
      </c>
      <c r="G35" s="3" t="s">
        <v>313</v>
      </c>
      <c r="H35" s="10">
        <v>24</v>
      </c>
      <c r="I35" s="10">
        <v>522</v>
      </c>
      <c r="J35" t="str" cm="1">
        <f t="array" ref="J35">_xlfn.IFS(Defaults[[#This Row],[Credit_Score]]&lt;=600, "BAD", Defaults[[#This Row],[Credit_Score]]&lt;=800, "GOOD", Defaults[[#This Row],[Credit_Score]]&gt;800, "EXCELLENT")</f>
        <v>BAD</v>
      </c>
      <c r="K35" t="s">
        <v>77</v>
      </c>
      <c r="L35" t="s">
        <v>78</v>
      </c>
      <c r="M35">
        <v>1</v>
      </c>
    </row>
    <row r="36" spans="1:13" x14ac:dyDescent="0.35">
      <c r="A36" t="s">
        <v>235</v>
      </c>
      <c r="B36" s="10">
        <v>27</v>
      </c>
      <c r="C36" t="s">
        <v>319</v>
      </c>
      <c r="D36" s="10">
        <v>127888</v>
      </c>
      <c r="E36" t="s">
        <v>320</v>
      </c>
      <c r="F36" s="10">
        <v>29107</v>
      </c>
      <c r="G36" s="3" t="s">
        <v>313</v>
      </c>
      <c r="H36" s="10">
        <v>36</v>
      </c>
      <c r="I36" s="10">
        <v>305</v>
      </c>
      <c r="J36" t="str" cm="1">
        <f t="array" ref="J36">_xlfn.IFS(Defaults[[#This Row],[Credit_Score]]&lt;=600, "BAD", Defaults[[#This Row],[Credit_Score]]&lt;=800, "GOOD", Defaults[[#This Row],[Credit_Score]]&gt;800, "EXCELLENT")</f>
        <v>BAD</v>
      </c>
      <c r="K36" t="s">
        <v>86</v>
      </c>
      <c r="L36" t="s">
        <v>81</v>
      </c>
      <c r="M36">
        <v>1</v>
      </c>
    </row>
    <row r="37" spans="1:13" x14ac:dyDescent="0.35">
      <c r="A37" t="s">
        <v>241</v>
      </c>
      <c r="B37" s="10">
        <v>48</v>
      </c>
      <c r="C37" t="s">
        <v>311</v>
      </c>
      <c r="D37" s="10">
        <v>70764</v>
      </c>
      <c r="E37" t="s">
        <v>337</v>
      </c>
      <c r="F37" s="10">
        <v>17161</v>
      </c>
      <c r="G37" s="3" t="s">
        <v>321</v>
      </c>
      <c r="H37" s="10">
        <v>36</v>
      </c>
      <c r="I37" s="10">
        <v>803</v>
      </c>
      <c r="J37" t="str" cm="1">
        <f t="array" ref="J37">_xlfn.IFS(Defaults[[#This Row],[Credit_Score]]&lt;=600, "BAD", Defaults[[#This Row],[Credit_Score]]&lt;=800, "GOOD", Defaults[[#This Row],[Credit_Score]]&gt;800, "EXCELLENT")</f>
        <v>EXCELLENT</v>
      </c>
      <c r="K37" t="s">
        <v>89</v>
      </c>
      <c r="L37" t="s">
        <v>78</v>
      </c>
      <c r="M37">
        <v>1</v>
      </c>
    </row>
    <row r="38" spans="1:13" x14ac:dyDescent="0.35">
      <c r="A38" t="s">
        <v>248</v>
      </c>
      <c r="B38" s="10">
        <v>48</v>
      </c>
      <c r="C38" t="s">
        <v>311</v>
      </c>
      <c r="D38" s="10">
        <v>103744</v>
      </c>
      <c r="E38" t="s">
        <v>320</v>
      </c>
      <c r="F38" s="10">
        <v>30351</v>
      </c>
      <c r="G38" s="3" t="s">
        <v>313</v>
      </c>
      <c r="H38" s="10">
        <v>36</v>
      </c>
      <c r="I38" s="10">
        <v>599</v>
      </c>
      <c r="J38" t="str" cm="1">
        <f t="array" ref="J38">_xlfn.IFS(Defaults[[#This Row],[Credit_Score]]&lt;=600, "BAD", Defaults[[#This Row],[Credit_Score]]&lt;=800, "GOOD", Defaults[[#This Row],[Credit_Score]]&gt;800, "EXCELLENT")</f>
        <v>BAD</v>
      </c>
      <c r="K38" t="s">
        <v>77</v>
      </c>
      <c r="L38" t="s">
        <v>81</v>
      </c>
      <c r="M38">
        <v>1</v>
      </c>
    </row>
    <row r="39" spans="1:13" x14ac:dyDescent="0.35">
      <c r="A39" t="s">
        <v>251</v>
      </c>
      <c r="B39" s="10">
        <v>53</v>
      </c>
      <c r="C39" t="s">
        <v>311</v>
      </c>
      <c r="D39" s="10">
        <v>73484</v>
      </c>
      <c r="E39" t="s">
        <v>337</v>
      </c>
      <c r="F39" s="10">
        <v>14817</v>
      </c>
      <c r="G39" s="3" t="s">
        <v>321</v>
      </c>
      <c r="H39" s="10">
        <v>12</v>
      </c>
      <c r="I39" s="10">
        <v>417</v>
      </c>
      <c r="J39" t="str" cm="1">
        <f t="array" ref="J39">_xlfn.IFS(Defaults[[#This Row],[Credit_Score]]&lt;=600, "BAD", Defaults[[#This Row],[Credit_Score]]&lt;=800, "GOOD", Defaults[[#This Row],[Credit_Score]]&gt;800, "EXCELLENT")</f>
        <v>BAD</v>
      </c>
      <c r="K39" t="s">
        <v>89</v>
      </c>
      <c r="L39" t="s">
        <v>78</v>
      </c>
      <c r="M39">
        <v>1</v>
      </c>
    </row>
    <row r="40" spans="1:13" x14ac:dyDescent="0.35">
      <c r="A40" t="s">
        <v>252</v>
      </c>
      <c r="B40" s="10">
        <v>21</v>
      </c>
      <c r="C40" t="s">
        <v>323</v>
      </c>
      <c r="D40" s="10">
        <v>112989</v>
      </c>
      <c r="E40" t="s">
        <v>320</v>
      </c>
      <c r="F40" s="10">
        <v>16261</v>
      </c>
      <c r="G40" s="3" t="s">
        <v>321</v>
      </c>
      <c r="H40" s="10">
        <v>36</v>
      </c>
      <c r="I40" s="10">
        <v>524</v>
      </c>
      <c r="J40" t="str" cm="1">
        <f t="array" ref="J40">_xlfn.IFS(Defaults[[#This Row],[Credit_Score]]&lt;=600, "BAD", Defaults[[#This Row],[Credit_Score]]&lt;=800, "GOOD", Defaults[[#This Row],[Credit_Score]]&gt;800, "EXCELLENT")</f>
        <v>BAD</v>
      </c>
      <c r="K40" t="s">
        <v>89</v>
      </c>
      <c r="L40" t="s">
        <v>78</v>
      </c>
      <c r="M40">
        <v>1</v>
      </c>
    </row>
    <row r="41" spans="1:13" x14ac:dyDescent="0.35">
      <c r="A41" t="s">
        <v>253</v>
      </c>
      <c r="B41" s="10">
        <v>47</v>
      </c>
      <c r="C41" t="s">
        <v>311</v>
      </c>
      <c r="D41" s="10">
        <v>66212</v>
      </c>
      <c r="E41" t="s">
        <v>337</v>
      </c>
      <c r="F41" s="10">
        <v>5417</v>
      </c>
      <c r="G41" s="3" t="s">
        <v>321</v>
      </c>
      <c r="H41" s="10">
        <v>36</v>
      </c>
      <c r="I41" s="10">
        <v>831</v>
      </c>
      <c r="J41" t="str" cm="1">
        <f t="array" ref="J41">_xlfn.IFS(Defaults[[#This Row],[Credit_Score]]&lt;=600, "BAD", Defaults[[#This Row],[Credit_Score]]&lt;=800, "GOOD", Defaults[[#This Row],[Credit_Score]]&gt;800, "EXCELLENT")</f>
        <v>EXCELLENT</v>
      </c>
      <c r="K41" t="s">
        <v>86</v>
      </c>
      <c r="L41" t="s">
        <v>81</v>
      </c>
      <c r="M41">
        <v>1</v>
      </c>
    </row>
    <row r="42" spans="1:13" x14ac:dyDescent="0.35">
      <c r="A42" t="s">
        <v>254</v>
      </c>
      <c r="B42" s="10">
        <v>33</v>
      </c>
      <c r="C42" t="s">
        <v>319</v>
      </c>
      <c r="D42" s="10">
        <v>73525</v>
      </c>
      <c r="E42" t="s">
        <v>337</v>
      </c>
      <c r="F42" s="10">
        <v>46576</v>
      </c>
      <c r="G42" s="3" t="s">
        <v>317</v>
      </c>
      <c r="H42" s="10">
        <v>12</v>
      </c>
      <c r="I42" s="10">
        <v>412</v>
      </c>
      <c r="J42" t="str" cm="1">
        <f t="array" ref="J42">_xlfn.IFS(Defaults[[#This Row],[Credit_Score]]&lt;=600, "BAD", Defaults[[#This Row],[Credit_Score]]&lt;=800, "GOOD", Defaults[[#This Row],[Credit_Score]]&gt;800, "EXCELLENT")</f>
        <v>BAD</v>
      </c>
      <c r="K42" t="s">
        <v>80</v>
      </c>
      <c r="L42" t="s">
        <v>83</v>
      </c>
      <c r="M42">
        <v>1</v>
      </c>
    </row>
    <row r="43" spans="1:13" x14ac:dyDescent="0.35">
      <c r="A43" t="s">
        <v>267</v>
      </c>
      <c r="B43" s="10">
        <v>35</v>
      </c>
      <c r="C43" t="s">
        <v>319</v>
      </c>
      <c r="D43" s="10">
        <v>84240</v>
      </c>
      <c r="E43" t="s">
        <v>337</v>
      </c>
      <c r="F43" s="10">
        <v>32384</v>
      </c>
      <c r="G43" s="3" t="s">
        <v>313</v>
      </c>
      <c r="H43" s="10">
        <v>60</v>
      </c>
      <c r="I43" s="10">
        <v>467</v>
      </c>
      <c r="J43" t="str" cm="1">
        <f t="array" ref="J43">_xlfn.IFS(Defaults[[#This Row],[Credit_Score]]&lt;=600, "BAD", Defaults[[#This Row],[Credit_Score]]&lt;=800, "GOOD", Defaults[[#This Row],[Credit_Score]]&gt;800, "EXCELLENT")</f>
        <v>BAD</v>
      </c>
      <c r="K43" t="s">
        <v>89</v>
      </c>
      <c r="L43" t="s">
        <v>81</v>
      </c>
      <c r="M43">
        <v>1</v>
      </c>
    </row>
    <row r="44" spans="1:13" x14ac:dyDescent="0.35">
      <c r="A44" t="s">
        <v>271</v>
      </c>
      <c r="B44" s="10">
        <v>61</v>
      </c>
      <c r="C44" t="s">
        <v>315</v>
      </c>
      <c r="D44" s="10">
        <v>131279</v>
      </c>
      <c r="E44" t="s">
        <v>320</v>
      </c>
      <c r="F44" s="10">
        <v>40735</v>
      </c>
      <c r="G44" s="3" t="s">
        <v>317</v>
      </c>
      <c r="H44" s="10">
        <v>24</v>
      </c>
      <c r="I44" s="10">
        <v>849</v>
      </c>
      <c r="J44" t="str" cm="1">
        <f t="array" ref="J44">_xlfn.IFS(Defaults[[#This Row],[Credit_Score]]&lt;=600, "BAD", Defaults[[#This Row],[Credit_Score]]&lt;=800, "GOOD", Defaults[[#This Row],[Credit_Score]]&gt;800, "EXCELLENT")</f>
        <v>EXCELLENT</v>
      </c>
      <c r="K44" t="s">
        <v>89</v>
      </c>
      <c r="L44" t="s">
        <v>81</v>
      </c>
      <c r="M44">
        <v>1</v>
      </c>
    </row>
    <row r="45" spans="1:13" x14ac:dyDescent="0.35">
      <c r="A45" t="s">
        <v>276</v>
      </c>
      <c r="B45" s="10">
        <v>57</v>
      </c>
      <c r="C45" t="s">
        <v>315</v>
      </c>
      <c r="D45" s="10">
        <v>56641</v>
      </c>
      <c r="E45" t="s">
        <v>337</v>
      </c>
      <c r="F45" s="10">
        <v>10104</v>
      </c>
      <c r="G45" s="3" t="s">
        <v>321</v>
      </c>
      <c r="H45" s="10">
        <v>12</v>
      </c>
      <c r="I45" s="10">
        <v>633</v>
      </c>
      <c r="J45" t="str" cm="1">
        <f t="array" ref="J45">_xlfn.IFS(Defaults[[#This Row],[Credit_Score]]&lt;=600, "BAD", Defaults[[#This Row],[Credit_Score]]&lt;=800, "GOOD", Defaults[[#This Row],[Credit_Score]]&gt;800, "EXCELLENT")</f>
        <v>GOOD</v>
      </c>
      <c r="K45" t="s">
        <v>77</v>
      </c>
      <c r="L45" t="s">
        <v>83</v>
      </c>
      <c r="M45">
        <v>1</v>
      </c>
    </row>
    <row r="46" spans="1:13" x14ac:dyDescent="0.35">
      <c r="A46" t="s">
        <v>279</v>
      </c>
      <c r="B46" s="10">
        <v>22</v>
      </c>
      <c r="C46" t="s">
        <v>323</v>
      </c>
      <c r="D46" s="10">
        <v>53093</v>
      </c>
      <c r="E46" t="s">
        <v>337</v>
      </c>
      <c r="F46" s="10">
        <v>12357</v>
      </c>
      <c r="G46" s="3" t="s">
        <v>321</v>
      </c>
      <c r="H46" s="10">
        <v>60</v>
      </c>
      <c r="I46" s="10">
        <v>436</v>
      </c>
      <c r="J46" t="str" cm="1">
        <f t="array" ref="J46">_xlfn.IFS(Defaults[[#This Row],[Credit_Score]]&lt;=600, "BAD", Defaults[[#This Row],[Credit_Score]]&lt;=800, "GOOD", Defaults[[#This Row],[Credit_Score]]&gt;800, "EXCELLENT")</f>
        <v>BAD</v>
      </c>
      <c r="K46" t="s">
        <v>80</v>
      </c>
      <c r="L46" t="s">
        <v>81</v>
      </c>
      <c r="M46">
        <v>1</v>
      </c>
    </row>
    <row r="47" spans="1:13" x14ac:dyDescent="0.35">
      <c r="A47" t="s">
        <v>280</v>
      </c>
      <c r="B47" s="10">
        <v>48</v>
      </c>
      <c r="C47" t="s">
        <v>311</v>
      </c>
      <c r="D47" s="10">
        <v>96105</v>
      </c>
      <c r="E47" t="s">
        <v>337</v>
      </c>
      <c r="F47" s="10">
        <v>37479</v>
      </c>
      <c r="G47" s="3" t="s">
        <v>313</v>
      </c>
      <c r="H47" s="10">
        <v>60</v>
      </c>
      <c r="I47" s="10">
        <v>846</v>
      </c>
      <c r="J47" t="str" cm="1">
        <f t="array" ref="J47">_xlfn.IFS(Defaults[[#This Row],[Credit_Score]]&lt;=600, "BAD", Defaults[[#This Row],[Credit_Score]]&lt;=800, "GOOD", Defaults[[#This Row],[Credit_Score]]&gt;800, "EXCELLENT")</f>
        <v>EXCELLENT</v>
      </c>
      <c r="K47" t="s">
        <v>86</v>
      </c>
      <c r="L47" t="s">
        <v>78</v>
      </c>
      <c r="M47">
        <v>1</v>
      </c>
    </row>
    <row r="48" spans="1:13" x14ac:dyDescent="0.35">
      <c r="A48" t="s">
        <v>282</v>
      </c>
      <c r="B48" s="10">
        <v>57</v>
      </c>
      <c r="C48" t="s">
        <v>315</v>
      </c>
      <c r="D48" s="10">
        <v>130199</v>
      </c>
      <c r="E48" t="s">
        <v>320</v>
      </c>
      <c r="F48" s="10">
        <v>41208</v>
      </c>
      <c r="G48" s="3" t="s">
        <v>317</v>
      </c>
      <c r="H48" s="10">
        <v>12</v>
      </c>
      <c r="I48" s="10">
        <v>595</v>
      </c>
      <c r="J48" t="str" cm="1">
        <f t="array" ref="J48">_xlfn.IFS(Defaults[[#This Row],[Credit_Score]]&lt;=600, "BAD", Defaults[[#This Row],[Credit_Score]]&lt;=800, "GOOD", Defaults[[#This Row],[Credit_Score]]&gt;800, "EXCELLENT")</f>
        <v>BAD</v>
      </c>
      <c r="K48" t="s">
        <v>89</v>
      </c>
      <c r="L48" t="s">
        <v>78</v>
      </c>
      <c r="M48">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A18"/>
  <sheetViews>
    <sheetView workbookViewId="0">
      <selection activeCell="E3" sqref="E3"/>
    </sheetView>
  </sheetViews>
  <sheetFormatPr defaultRowHeight="14.5" x14ac:dyDescent="0.35"/>
  <cols>
    <col min="1" max="1" width="3.81640625" customWidth="1"/>
    <col min="2" max="2" width="11.7265625" bestFit="1" customWidth="1"/>
    <col min="3" max="3" width="18.7265625" bestFit="1" customWidth="1"/>
    <col min="4" max="4" width="4.90625" customWidth="1"/>
    <col min="5" max="5" width="15.81640625" bestFit="1" customWidth="1"/>
    <col min="6" max="6" width="19.54296875" bestFit="1" customWidth="1"/>
    <col min="7" max="7" width="3.7265625" customWidth="1"/>
    <col min="8" max="8" width="12.6328125" bestFit="1" customWidth="1"/>
    <col min="9" max="9" width="18.7265625" bestFit="1" customWidth="1"/>
    <col min="10" max="10" width="4.26953125" customWidth="1"/>
    <col min="11" max="11" width="13.7265625" bestFit="1" customWidth="1"/>
    <col min="12" max="12" width="18.7265625" bestFit="1" customWidth="1"/>
    <col min="13" max="13" width="4" customWidth="1"/>
    <col min="14" max="14" width="14.90625" bestFit="1" customWidth="1"/>
    <col min="15" max="15" width="20.81640625" bestFit="1" customWidth="1"/>
    <col min="16" max="16" width="4" customWidth="1"/>
    <col min="17" max="17" width="19.6328125" bestFit="1" customWidth="1"/>
    <col min="18" max="18" width="20.81640625" bestFit="1" customWidth="1"/>
    <col min="19" max="19" width="4.81640625" customWidth="1"/>
    <col min="20" max="20" width="10.7265625" bestFit="1" customWidth="1"/>
    <col min="21" max="21" width="6.81640625" bestFit="1" customWidth="1"/>
    <col min="22" max="22" width="8.36328125" bestFit="1" customWidth="1"/>
    <col min="23" max="23" width="6.81640625" bestFit="1" customWidth="1"/>
    <col min="24" max="24" width="10.7265625" bestFit="1" customWidth="1"/>
    <col min="26" max="26" width="12.36328125" bestFit="1" customWidth="1"/>
    <col min="27" max="27" width="19.08984375" bestFit="1" customWidth="1"/>
    <col min="29" max="29" width="12.36328125" bestFit="1" customWidth="1"/>
    <col min="30" max="30" width="15.453125" bestFit="1" customWidth="1"/>
  </cols>
  <sheetData>
    <row r="2" spans="2:27" x14ac:dyDescent="0.35">
      <c r="B2" s="12" t="s">
        <v>306</v>
      </c>
      <c r="C2" t="s">
        <v>327</v>
      </c>
      <c r="E2" s="12" t="s">
        <v>326</v>
      </c>
      <c r="F2" t="s">
        <v>327</v>
      </c>
      <c r="H2" s="12" t="s">
        <v>308</v>
      </c>
      <c r="I2" t="s">
        <v>327</v>
      </c>
      <c r="K2" s="12" t="s">
        <v>309</v>
      </c>
      <c r="L2" t="s">
        <v>327</v>
      </c>
      <c r="N2" s="12" t="s">
        <v>328</v>
      </c>
      <c r="O2" t="s">
        <v>327</v>
      </c>
      <c r="Q2" s="12" t="s">
        <v>329</v>
      </c>
      <c r="R2" t="s">
        <v>327</v>
      </c>
      <c r="T2" s="12" t="s">
        <v>332</v>
      </c>
      <c r="U2" s="12" t="s">
        <v>331</v>
      </c>
      <c r="Z2" s="12" t="s">
        <v>333</v>
      </c>
      <c r="AA2" t="s">
        <v>335</v>
      </c>
    </row>
    <row r="3" spans="2:27" x14ac:dyDescent="0.35">
      <c r="B3" s="3" t="s">
        <v>323</v>
      </c>
      <c r="C3">
        <v>4</v>
      </c>
      <c r="E3" s="3" t="s">
        <v>337</v>
      </c>
      <c r="F3">
        <v>22</v>
      </c>
      <c r="H3" s="3" t="s">
        <v>317</v>
      </c>
      <c r="I3">
        <v>10</v>
      </c>
      <c r="K3" s="3" t="s">
        <v>314</v>
      </c>
      <c r="L3">
        <v>29</v>
      </c>
      <c r="N3" s="3" t="s">
        <v>89</v>
      </c>
      <c r="O3">
        <v>13</v>
      </c>
      <c r="Q3" s="3" t="s">
        <v>78</v>
      </c>
      <c r="R3">
        <v>18</v>
      </c>
      <c r="T3" s="12" t="s">
        <v>331</v>
      </c>
      <c r="U3" t="s">
        <v>317</v>
      </c>
      <c r="V3" t="s">
        <v>313</v>
      </c>
      <c r="W3" t="s">
        <v>321</v>
      </c>
      <c r="X3" t="s">
        <v>324</v>
      </c>
      <c r="Z3" s="3">
        <v>12</v>
      </c>
      <c r="AA3" s="13">
        <v>0.19148936170212766</v>
      </c>
    </row>
    <row r="4" spans="2:27" x14ac:dyDescent="0.35">
      <c r="B4" s="3" t="s">
        <v>315</v>
      </c>
      <c r="C4">
        <v>9</v>
      </c>
      <c r="E4" s="3" t="s">
        <v>320</v>
      </c>
      <c r="F4">
        <v>17</v>
      </c>
      <c r="H4" s="3" t="s">
        <v>313</v>
      </c>
      <c r="I4">
        <v>18</v>
      </c>
      <c r="K4" s="3" t="s">
        <v>322</v>
      </c>
      <c r="L4">
        <v>11</v>
      </c>
      <c r="N4" s="3" t="s">
        <v>86</v>
      </c>
      <c r="O4">
        <v>12</v>
      </c>
      <c r="Q4" s="3" t="s">
        <v>81</v>
      </c>
      <c r="R4">
        <v>17</v>
      </c>
      <c r="T4" s="3">
        <v>60</v>
      </c>
      <c r="U4">
        <v>3</v>
      </c>
      <c r="V4">
        <v>3</v>
      </c>
      <c r="W4">
        <v>6</v>
      </c>
      <c r="X4">
        <v>12</v>
      </c>
      <c r="Z4" s="3">
        <v>24</v>
      </c>
      <c r="AA4" s="13">
        <v>0.1702127659574468</v>
      </c>
    </row>
    <row r="5" spans="2:27" x14ac:dyDescent="0.35">
      <c r="B5" s="3" t="s">
        <v>311</v>
      </c>
      <c r="C5">
        <v>17</v>
      </c>
      <c r="E5" s="3" t="s">
        <v>312</v>
      </c>
      <c r="F5">
        <v>8</v>
      </c>
      <c r="H5" s="3" t="s">
        <v>321</v>
      </c>
      <c r="I5">
        <v>19</v>
      </c>
      <c r="K5" s="3" t="s">
        <v>318</v>
      </c>
      <c r="L5">
        <v>7</v>
      </c>
      <c r="N5" s="3" t="s">
        <v>80</v>
      </c>
      <c r="O5">
        <v>11</v>
      </c>
      <c r="Q5" s="3" t="s">
        <v>83</v>
      </c>
      <c r="R5">
        <v>12</v>
      </c>
      <c r="T5" s="3">
        <v>48</v>
      </c>
      <c r="U5">
        <v>1</v>
      </c>
      <c r="V5">
        <v>7</v>
      </c>
      <c r="W5">
        <v>2</v>
      </c>
      <c r="X5">
        <v>10</v>
      </c>
      <c r="Z5" s="3">
        <v>36</v>
      </c>
      <c r="AA5" s="13">
        <v>0.1702127659574468</v>
      </c>
    </row>
    <row r="6" spans="2:27" x14ac:dyDescent="0.35">
      <c r="B6" s="3" t="s">
        <v>319</v>
      </c>
      <c r="C6">
        <v>17</v>
      </c>
      <c r="E6" s="3" t="s">
        <v>324</v>
      </c>
      <c r="F6">
        <v>47</v>
      </c>
      <c r="H6" s="3" t="s">
        <v>324</v>
      </c>
      <c r="I6">
        <v>47</v>
      </c>
      <c r="K6" s="3" t="s">
        <v>324</v>
      </c>
      <c r="L6">
        <v>47</v>
      </c>
      <c r="N6" s="3" t="s">
        <v>77</v>
      </c>
      <c r="O6">
        <v>11</v>
      </c>
      <c r="Q6" s="3" t="s">
        <v>324</v>
      </c>
      <c r="R6">
        <v>47</v>
      </c>
      <c r="T6" s="3">
        <v>12</v>
      </c>
      <c r="U6">
        <v>2</v>
      </c>
      <c r="V6">
        <v>3</v>
      </c>
      <c r="W6">
        <v>4</v>
      </c>
      <c r="X6">
        <v>9</v>
      </c>
      <c r="Z6" s="3">
        <v>48</v>
      </c>
      <c r="AA6" s="13">
        <v>0.21276595744680851</v>
      </c>
    </row>
    <row r="7" spans="2:27" x14ac:dyDescent="0.35">
      <c r="B7" s="3" t="s">
        <v>324</v>
      </c>
      <c r="C7">
        <v>47</v>
      </c>
      <c r="N7" s="3" t="s">
        <v>324</v>
      </c>
      <c r="O7">
        <v>47</v>
      </c>
      <c r="T7" s="3">
        <v>24</v>
      </c>
      <c r="U7">
        <v>2</v>
      </c>
      <c r="V7">
        <v>2</v>
      </c>
      <c r="W7">
        <v>4</v>
      </c>
      <c r="X7">
        <v>8</v>
      </c>
      <c r="Z7" s="3">
        <v>60</v>
      </c>
      <c r="AA7" s="13">
        <v>0.25531914893617019</v>
      </c>
    </row>
    <row r="8" spans="2:27" x14ac:dyDescent="0.35">
      <c r="T8" s="3">
        <v>36</v>
      </c>
      <c r="U8">
        <v>2</v>
      </c>
      <c r="V8">
        <v>3</v>
      </c>
      <c r="W8">
        <v>3</v>
      </c>
      <c r="X8">
        <v>8</v>
      </c>
      <c r="Z8" s="3" t="s">
        <v>324</v>
      </c>
      <c r="AA8" s="13">
        <v>1</v>
      </c>
    </row>
    <row r="9" spans="2:27" x14ac:dyDescent="0.35">
      <c r="B9" s="12" t="s">
        <v>306</v>
      </c>
      <c r="C9" t="s">
        <v>325</v>
      </c>
      <c r="E9" s="12" t="s">
        <v>326</v>
      </c>
      <c r="F9" t="s">
        <v>325</v>
      </c>
      <c r="H9" s="12" t="s">
        <v>308</v>
      </c>
      <c r="I9" t="s">
        <v>325</v>
      </c>
      <c r="K9" s="12" t="s">
        <v>309</v>
      </c>
      <c r="L9" t="s">
        <v>325</v>
      </c>
      <c r="N9" s="12" t="s">
        <v>328</v>
      </c>
      <c r="O9" t="s">
        <v>330</v>
      </c>
      <c r="Q9" s="12" t="s">
        <v>329</v>
      </c>
      <c r="R9" t="s">
        <v>330</v>
      </c>
      <c r="T9" s="3" t="s">
        <v>324</v>
      </c>
      <c r="U9">
        <v>10</v>
      </c>
      <c r="V9">
        <v>18</v>
      </c>
      <c r="W9">
        <v>19</v>
      </c>
      <c r="X9">
        <v>47</v>
      </c>
    </row>
    <row r="10" spans="2:27" x14ac:dyDescent="0.35">
      <c r="B10" s="3" t="s">
        <v>323</v>
      </c>
      <c r="C10" s="14">
        <v>55237</v>
      </c>
      <c r="E10" s="3" t="s">
        <v>337</v>
      </c>
      <c r="F10">
        <v>553922</v>
      </c>
      <c r="H10" s="3" t="s">
        <v>317</v>
      </c>
      <c r="I10" s="14">
        <v>446869</v>
      </c>
      <c r="K10" s="3" t="s">
        <v>314</v>
      </c>
      <c r="L10" s="14">
        <v>841895</v>
      </c>
      <c r="N10" s="3" t="s">
        <v>89</v>
      </c>
      <c r="O10">
        <v>345155</v>
      </c>
      <c r="Q10" s="3" t="s">
        <v>78</v>
      </c>
      <c r="R10" s="14">
        <v>440448</v>
      </c>
    </row>
    <row r="11" spans="2:27" x14ac:dyDescent="0.35">
      <c r="B11" s="3" t="s">
        <v>315</v>
      </c>
      <c r="C11" s="14">
        <v>278094</v>
      </c>
      <c r="E11" s="3" t="s">
        <v>320</v>
      </c>
      <c r="F11">
        <v>478032</v>
      </c>
      <c r="H11" s="3" t="s">
        <v>313</v>
      </c>
      <c r="I11" s="14">
        <v>546112</v>
      </c>
      <c r="K11" s="3" t="s">
        <v>322</v>
      </c>
      <c r="L11" s="14">
        <v>264334</v>
      </c>
      <c r="N11" s="3" t="s">
        <v>86</v>
      </c>
      <c r="O11">
        <v>312990</v>
      </c>
      <c r="Q11" s="3" t="s">
        <v>81</v>
      </c>
      <c r="R11" s="14">
        <v>469634</v>
      </c>
      <c r="T11" s="12" t="s">
        <v>332</v>
      </c>
      <c r="U11" s="12" t="s">
        <v>331</v>
      </c>
      <c r="Z11" s="12" t="s">
        <v>333</v>
      </c>
      <c r="AA11" t="s">
        <v>336</v>
      </c>
    </row>
    <row r="12" spans="2:27" x14ac:dyDescent="0.35">
      <c r="B12" s="3" t="s">
        <v>311</v>
      </c>
      <c r="C12" s="14">
        <v>413071</v>
      </c>
      <c r="E12" s="3" t="s">
        <v>312</v>
      </c>
      <c r="F12">
        <v>192351</v>
      </c>
      <c r="H12" s="3" t="s">
        <v>321</v>
      </c>
      <c r="I12" s="14">
        <v>231324</v>
      </c>
      <c r="K12" s="3" t="s">
        <v>318</v>
      </c>
      <c r="L12" s="14">
        <v>118076</v>
      </c>
      <c r="N12" s="3" t="s">
        <v>80</v>
      </c>
      <c r="O12">
        <v>308391</v>
      </c>
      <c r="Q12" s="3" t="s">
        <v>83</v>
      </c>
      <c r="R12" s="14">
        <v>314223</v>
      </c>
      <c r="T12" s="12" t="s">
        <v>331</v>
      </c>
      <c r="U12" t="s">
        <v>317</v>
      </c>
      <c r="V12" t="s">
        <v>313</v>
      </c>
      <c r="W12" t="s">
        <v>321</v>
      </c>
      <c r="X12" t="s">
        <v>324</v>
      </c>
      <c r="Z12" s="3">
        <v>12</v>
      </c>
      <c r="AA12">
        <v>209770</v>
      </c>
    </row>
    <row r="13" spans="2:27" x14ac:dyDescent="0.35">
      <c r="B13" s="3" t="s">
        <v>319</v>
      </c>
      <c r="C13" s="14">
        <v>477903</v>
      </c>
      <c r="E13" s="3" t="s">
        <v>324</v>
      </c>
      <c r="F13">
        <v>1224305</v>
      </c>
      <c r="H13" s="3" t="s">
        <v>324</v>
      </c>
      <c r="I13">
        <v>1224305</v>
      </c>
      <c r="K13" s="3" t="s">
        <v>324</v>
      </c>
      <c r="L13" s="14">
        <v>1224305</v>
      </c>
      <c r="N13" s="3" t="s">
        <v>77</v>
      </c>
      <c r="O13">
        <v>257769</v>
      </c>
      <c r="Q13" s="3" t="s">
        <v>324</v>
      </c>
      <c r="R13" s="14">
        <v>1224305</v>
      </c>
      <c r="T13" s="3">
        <v>60</v>
      </c>
      <c r="U13">
        <v>140230</v>
      </c>
      <c r="V13">
        <v>96469</v>
      </c>
      <c r="W13">
        <v>64440</v>
      </c>
      <c r="X13">
        <v>301139</v>
      </c>
      <c r="Z13" s="3">
        <v>24</v>
      </c>
      <c r="AA13">
        <v>195156</v>
      </c>
    </row>
    <row r="14" spans="2:27" x14ac:dyDescent="0.35">
      <c r="B14" s="3" t="s">
        <v>324</v>
      </c>
      <c r="C14" s="14">
        <v>1224305</v>
      </c>
      <c r="N14" s="3" t="s">
        <v>324</v>
      </c>
      <c r="O14">
        <v>1224305</v>
      </c>
      <c r="T14" s="3">
        <v>48</v>
      </c>
      <c r="U14">
        <v>48225</v>
      </c>
      <c r="V14">
        <v>217321</v>
      </c>
      <c r="W14">
        <v>30931</v>
      </c>
      <c r="X14">
        <v>296477</v>
      </c>
      <c r="Z14" s="3">
        <v>36</v>
      </c>
      <c r="AA14">
        <v>221763</v>
      </c>
    </row>
    <row r="15" spans="2:27" x14ac:dyDescent="0.35">
      <c r="T15" s="3">
        <v>36</v>
      </c>
      <c r="U15">
        <v>86249</v>
      </c>
      <c r="V15">
        <v>96675</v>
      </c>
      <c r="W15">
        <v>38839</v>
      </c>
      <c r="X15">
        <v>221763</v>
      </c>
      <c r="Z15" s="3">
        <v>48</v>
      </c>
      <c r="AA15">
        <v>296477</v>
      </c>
    </row>
    <row r="16" spans="2:27" x14ac:dyDescent="0.35">
      <c r="T16" s="3">
        <v>12</v>
      </c>
      <c r="U16">
        <v>87784</v>
      </c>
      <c r="V16">
        <v>76104</v>
      </c>
      <c r="W16">
        <v>45882</v>
      </c>
      <c r="X16">
        <v>209770</v>
      </c>
      <c r="Z16" s="3">
        <v>60</v>
      </c>
      <c r="AA16">
        <v>301139</v>
      </c>
    </row>
    <row r="17" spans="20:27" x14ac:dyDescent="0.35">
      <c r="T17" s="3">
        <v>24</v>
      </c>
      <c r="U17">
        <v>84381</v>
      </c>
      <c r="V17">
        <v>59543</v>
      </c>
      <c r="W17">
        <v>51232</v>
      </c>
      <c r="X17">
        <v>195156</v>
      </c>
      <c r="Z17" s="3" t="s">
        <v>324</v>
      </c>
      <c r="AA17">
        <v>1224305</v>
      </c>
    </row>
    <row r="18" spans="20:27" x14ac:dyDescent="0.35">
      <c r="T18" s="3" t="s">
        <v>324</v>
      </c>
      <c r="U18">
        <v>446869</v>
      </c>
      <c r="V18">
        <v>546112</v>
      </c>
      <c r="W18">
        <v>231324</v>
      </c>
      <c r="X18">
        <v>1224305</v>
      </c>
    </row>
  </sheetData>
  <pageMargins left="0.7" right="0.7" top="0.75" bottom="0.75" header="0.3" footer="0.3"/>
  <pageSetup paperSize="9"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A41D3-5A2D-447E-8162-E706FD300271}">
  <dimension ref="B4:S19"/>
  <sheetViews>
    <sheetView workbookViewId="0">
      <selection activeCell="U9" sqref="U9"/>
    </sheetView>
  </sheetViews>
  <sheetFormatPr defaultRowHeight="14.5" x14ac:dyDescent="0.35"/>
  <cols>
    <col min="2" max="2" width="12.6328125" bestFit="1" customWidth="1"/>
    <col min="3" max="3" width="9.08984375" bestFit="1" customWidth="1"/>
    <col min="4" max="4" width="12.7265625" bestFit="1" customWidth="1"/>
    <col min="5" max="5" width="11.453125" bestFit="1" customWidth="1"/>
    <col min="6" max="6" width="10.7265625" bestFit="1" customWidth="1"/>
    <col min="8" max="8" width="19.08984375" bestFit="1" customWidth="1"/>
    <col min="9" max="9" width="15.26953125" bestFit="1" customWidth="1"/>
    <col min="10" max="10" width="8.36328125" bestFit="1" customWidth="1"/>
    <col min="11" max="11" width="6.81640625" bestFit="1" customWidth="1"/>
    <col min="12" max="12" width="10.7265625" bestFit="1" customWidth="1"/>
    <col min="15" max="15" width="19.08984375" bestFit="1" customWidth="1"/>
    <col min="16" max="16" width="15.90625" bestFit="1" customWidth="1"/>
    <col min="17" max="17" width="12.26953125" bestFit="1" customWidth="1"/>
    <col min="18" max="18" width="11.90625" bestFit="1" customWidth="1"/>
    <col min="19" max="19" width="10.7265625" bestFit="1" customWidth="1"/>
  </cols>
  <sheetData>
    <row r="4" spans="2:19" x14ac:dyDescent="0.35">
      <c r="B4" s="12" t="s">
        <v>328</v>
      </c>
      <c r="C4" s="12" t="s">
        <v>331</v>
      </c>
      <c r="H4" s="12" t="s">
        <v>335</v>
      </c>
      <c r="I4" s="12" t="s">
        <v>334</v>
      </c>
      <c r="O4" s="12" t="s">
        <v>336</v>
      </c>
      <c r="P4" s="12" t="s">
        <v>334</v>
      </c>
    </row>
    <row r="5" spans="2:19" x14ac:dyDescent="0.35">
      <c r="B5" s="12" t="s">
        <v>331</v>
      </c>
      <c r="C5" t="s">
        <v>78</v>
      </c>
      <c r="D5" t="s">
        <v>81</v>
      </c>
      <c r="E5" t="s">
        <v>83</v>
      </c>
      <c r="F5" t="s">
        <v>324</v>
      </c>
      <c r="H5" s="12" t="s">
        <v>333</v>
      </c>
      <c r="I5" t="s">
        <v>317</v>
      </c>
      <c r="J5" t="s">
        <v>313</v>
      </c>
      <c r="K5" t="s">
        <v>321</v>
      </c>
      <c r="L5" t="s">
        <v>324</v>
      </c>
      <c r="O5" s="12" t="s">
        <v>333</v>
      </c>
      <c r="P5" t="s">
        <v>78</v>
      </c>
      <c r="Q5" t="s">
        <v>81</v>
      </c>
      <c r="R5" t="s">
        <v>83</v>
      </c>
      <c r="S5" t="s">
        <v>324</v>
      </c>
    </row>
    <row r="6" spans="2:19" x14ac:dyDescent="0.35">
      <c r="B6" s="3" t="s">
        <v>89</v>
      </c>
      <c r="C6">
        <v>8</v>
      </c>
      <c r="D6">
        <v>2</v>
      </c>
      <c r="E6">
        <v>3</v>
      </c>
      <c r="F6">
        <v>13</v>
      </c>
      <c r="H6" s="3" t="s">
        <v>311</v>
      </c>
      <c r="I6">
        <v>2</v>
      </c>
      <c r="J6">
        <v>8</v>
      </c>
      <c r="K6">
        <v>7</v>
      </c>
      <c r="L6">
        <v>17</v>
      </c>
      <c r="O6" s="3" t="s">
        <v>89</v>
      </c>
      <c r="P6" s="14">
        <v>193350</v>
      </c>
      <c r="Q6" s="14">
        <v>73119</v>
      </c>
      <c r="R6" s="14">
        <v>78686</v>
      </c>
      <c r="S6" s="14">
        <v>345155</v>
      </c>
    </row>
    <row r="7" spans="2:19" x14ac:dyDescent="0.35">
      <c r="B7" s="3" t="s">
        <v>80</v>
      </c>
      <c r="C7">
        <v>2</v>
      </c>
      <c r="D7">
        <v>7</v>
      </c>
      <c r="E7">
        <v>2</v>
      </c>
      <c r="F7">
        <v>11</v>
      </c>
      <c r="H7" s="3" t="s">
        <v>319</v>
      </c>
      <c r="I7">
        <v>4</v>
      </c>
      <c r="J7">
        <v>7</v>
      </c>
      <c r="K7">
        <v>6</v>
      </c>
      <c r="L7">
        <v>17</v>
      </c>
      <c r="O7" s="3" t="s">
        <v>80</v>
      </c>
      <c r="P7" s="14">
        <v>62881</v>
      </c>
      <c r="Q7" s="14">
        <v>178596</v>
      </c>
      <c r="R7" s="14">
        <v>66914</v>
      </c>
      <c r="S7" s="14">
        <v>308391</v>
      </c>
    </row>
    <row r="8" spans="2:19" x14ac:dyDescent="0.35">
      <c r="B8" s="3" t="s">
        <v>86</v>
      </c>
      <c r="C8">
        <v>4</v>
      </c>
      <c r="D8">
        <v>6</v>
      </c>
      <c r="E8">
        <v>2</v>
      </c>
      <c r="F8">
        <v>12</v>
      </c>
      <c r="H8" s="3" t="s">
        <v>315</v>
      </c>
      <c r="I8">
        <v>4</v>
      </c>
      <c r="J8">
        <v>3</v>
      </c>
      <c r="K8">
        <v>2</v>
      </c>
      <c r="L8">
        <v>9</v>
      </c>
      <c r="O8" s="3" t="s">
        <v>86</v>
      </c>
      <c r="P8" s="14">
        <v>116868</v>
      </c>
      <c r="Q8" s="14">
        <v>144264</v>
      </c>
      <c r="R8" s="14">
        <v>51858</v>
      </c>
      <c r="S8" s="14">
        <v>312990</v>
      </c>
    </row>
    <row r="9" spans="2:19" x14ac:dyDescent="0.35">
      <c r="B9" s="3" t="s">
        <v>77</v>
      </c>
      <c r="C9">
        <v>4</v>
      </c>
      <c r="D9">
        <v>2</v>
      </c>
      <c r="E9">
        <v>5</v>
      </c>
      <c r="F9">
        <v>11</v>
      </c>
      <c r="H9" s="3" t="s">
        <v>323</v>
      </c>
      <c r="K9">
        <v>4</v>
      </c>
      <c r="L9">
        <v>4</v>
      </c>
      <c r="O9" s="3" t="s">
        <v>77</v>
      </c>
      <c r="P9" s="14">
        <v>67349</v>
      </c>
      <c r="Q9" s="14">
        <v>73655</v>
      </c>
      <c r="R9" s="14">
        <v>116765</v>
      </c>
      <c r="S9" s="14">
        <v>257769</v>
      </c>
    </row>
    <row r="10" spans="2:19" x14ac:dyDescent="0.35">
      <c r="B10" s="3" t="s">
        <v>324</v>
      </c>
      <c r="C10">
        <v>18</v>
      </c>
      <c r="D10">
        <v>17</v>
      </c>
      <c r="E10">
        <v>12</v>
      </c>
      <c r="F10">
        <v>47</v>
      </c>
      <c r="H10" s="3" t="s">
        <v>324</v>
      </c>
      <c r="I10">
        <v>10</v>
      </c>
      <c r="J10">
        <v>18</v>
      </c>
      <c r="K10">
        <v>19</v>
      </c>
      <c r="L10">
        <v>47</v>
      </c>
      <c r="O10" s="3" t="s">
        <v>324</v>
      </c>
      <c r="P10" s="14">
        <v>440448</v>
      </c>
      <c r="Q10" s="14">
        <v>469634</v>
      </c>
      <c r="R10" s="14">
        <v>314223</v>
      </c>
      <c r="S10" s="14">
        <v>1224305</v>
      </c>
    </row>
    <row r="13" spans="2:19" x14ac:dyDescent="0.35">
      <c r="B13" s="12" t="s">
        <v>336</v>
      </c>
      <c r="C13" s="12" t="s">
        <v>334</v>
      </c>
      <c r="H13" s="12" t="s">
        <v>336</v>
      </c>
      <c r="I13" s="12" t="s">
        <v>334</v>
      </c>
      <c r="O13" s="12" t="s">
        <v>336</v>
      </c>
      <c r="P13" s="12" t="s">
        <v>334</v>
      </c>
    </row>
    <row r="14" spans="2:19" x14ac:dyDescent="0.35">
      <c r="B14" s="12" t="s">
        <v>333</v>
      </c>
      <c r="C14" t="s">
        <v>317</v>
      </c>
      <c r="D14" t="s">
        <v>313</v>
      </c>
      <c r="E14" t="s">
        <v>321</v>
      </c>
      <c r="F14" t="s">
        <v>324</v>
      </c>
      <c r="H14" s="12" t="s">
        <v>333</v>
      </c>
      <c r="I14" t="s">
        <v>317</v>
      </c>
      <c r="J14" t="s">
        <v>313</v>
      </c>
      <c r="K14" t="s">
        <v>321</v>
      </c>
      <c r="L14" t="s">
        <v>324</v>
      </c>
      <c r="O14" s="12" t="s">
        <v>333</v>
      </c>
      <c r="P14" t="s">
        <v>316</v>
      </c>
      <c r="Q14" t="s">
        <v>320</v>
      </c>
      <c r="R14" t="s">
        <v>312</v>
      </c>
      <c r="S14" t="s">
        <v>324</v>
      </c>
    </row>
    <row r="15" spans="2:19" x14ac:dyDescent="0.35">
      <c r="B15" s="3" t="s">
        <v>316</v>
      </c>
      <c r="C15">
        <v>229416</v>
      </c>
      <c r="D15">
        <v>194140</v>
      </c>
      <c r="E15">
        <v>130366</v>
      </c>
      <c r="F15">
        <v>553922</v>
      </c>
      <c r="H15" s="3" t="s">
        <v>311</v>
      </c>
      <c r="I15">
        <v>85879</v>
      </c>
      <c r="J15">
        <v>242307</v>
      </c>
      <c r="K15">
        <v>84885</v>
      </c>
      <c r="L15">
        <v>413071</v>
      </c>
      <c r="O15" s="3" t="s">
        <v>78</v>
      </c>
      <c r="P15">
        <v>205089</v>
      </c>
      <c r="Q15">
        <v>204889</v>
      </c>
      <c r="R15">
        <v>30470</v>
      </c>
      <c r="S15">
        <v>440448</v>
      </c>
    </row>
    <row r="16" spans="2:19" x14ac:dyDescent="0.35">
      <c r="B16" s="3" t="s">
        <v>320</v>
      </c>
      <c r="C16">
        <v>174508</v>
      </c>
      <c r="D16">
        <v>235360</v>
      </c>
      <c r="E16">
        <v>68164</v>
      </c>
      <c r="F16">
        <v>478032</v>
      </c>
      <c r="H16" s="3" t="s">
        <v>319</v>
      </c>
      <c r="I16">
        <v>186665</v>
      </c>
      <c r="J16">
        <v>215991</v>
      </c>
      <c r="K16">
        <v>75247</v>
      </c>
      <c r="L16">
        <v>477903</v>
      </c>
      <c r="O16" s="3" t="s">
        <v>81</v>
      </c>
      <c r="P16">
        <v>185932</v>
      </c>
      <c r="Q16">
        <v>185104</v>
      </c>
      <c r="R16">
        <v>98598</v>
      </c>
      <c r="S16">
        <v>469634</v>
      </c>
    </row>
    <row r="17" spans="2:19" x14ac:dyDescent="0.35">
      <c r="B17" s="3" t="s">
        <v>312</v>
      </c>
      <c r="C17">
        <v>42945</v>
      </c>
      <c r="D17">
        <v>116612</v>
      </c>
      <c r="E17">
        <v>32794</v>
      </c>
      <c r="F17">
        <v>192351</v>
      </c>
      <c r="H17" s="3" t="s">
        <v>315</v>
      </c>
      <c r="I17">
        <v>174325</v>
      </c>
      <c r="J17">
        <v>87814</v>
      </c>
      <c r="K17">
        <v>15955</v>
      </c>
      <c r="L17">
        <v>278094</v>
      </c>
      <c r="O17" s="3" t="s">
        <v>83</v>
      </c>
      <c r="P17">
        <v>162901</v>
      </c>
      <c r="Q17">
        <v>88039</v>
      </c>
      <c r="R17">
        <v>63283</v>
      </c>
      <c r="S17">
        <v>314223</v>
      </c>
    </row>
    <row r="18" spans="2:19" x14ac:dyDescent="0.35">
      <c r="B18" s="3" t="s">
        <v>324</v>
      </c>
      <c r="C18">
        <v>446869</v>
      </c>
      <c r="D18">
        <v>546112</v>
      </c>
      <c r="E18">
        <v>231324</v>
      </c>
      <c r="F18">
        <v>1224305</v>
      </c>
      <c r="H18" s="3" t="s">
        <v>323</v>
      </c>
      <c r="K18">
        <v>55237</v>
      </c>
      <c r="L18">
        <v>55237</v>
      </c>
      <c r="O18" s="3" t="s">
        <v>324</v>
      </c>
      <c r="P18">
        <v>553922</v>
      </c>
      <c r="Q18">
        <v>478032</v>
      </c>
      <c r="R18">
        <v>192351</v>
      </c>
      <c r="S18">
        <v>1224305</v>
      </c>
    </row>
    <row r="19" spans="2:19" x14ac:dyDescent="0.35">
      <c r="H19" s="3" t="s">
        <v>324</v>
      </c>
      <c r="I19">
        <v>446869</v>
      </c>
      <c r="J19">
        <v>546112</v>
      </c>
      <c r="K19">
        <v>231324</v>
      </c>
      <c r="L19">
        <v>1224305</v>
      </c>
    </row>
  </sheetData>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4A62-1A0E-4012-AB3A-2A10BD7FAAEA}">
  <dimension ref="A1"/>
  <sheetViews>
    <sheetView showGridLines="0" showRowColHeaders="0" zoomScaleNormal="100" workbookViewId="0">
      <selection activeCell="AF32" sqref="AF32"/>
    </sheetView>
  </sheetViews>
  <sheetFormatPr defaultRowHeight="14.5"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7AF1-020E-40CE-A896-E1B2C2CFB283}">
  <dimension ref="A1:A55"/>
  <sheetViews>
    <sheetView tabSelected="1" workbookViewId="0">
      <selection activeCell="A56" sqref="A56"/>
    </sheetView>
  </sheetViews>
  <sheetFormatPr defaultRowHeight="14.5" x14ac:dyDescent="0.35"/>
  <cols>
    <col min="1" max="1" width="188.54296875" bestFit="1" customWidth="1"/>
  </cols>
  <sheetData>
    <row r="1" spans="1:1" ht="18.5" x14ac:dyDescent="0.45">
      <c r="A1" s="15" t="s">
        <v>0</v>
      </c>
    </row>
    <row r="3" spans="1:1" x14ac:dyDescent="0.35">
      <c r="A3" s="6" t="s">
        <v>1</v>
      </c>
    </row>
    <row r="4" spans="1:1" x14ac:dyDescent="0.35">
      <c r="A4" t="s">
        <v>2</v>
      </c>
    </row>
    <row r="5" spans="1:1" x14ac:dyDescent="0.35">
      <c r="A5" t="s">
        <v>3</v>
      </c>
    </row>
    <row r="7" spans="1:1" x14ac:dyDescent="0.35">
      <c r="A7" s="6" t="s">
        <v>361</v>
      </c>
    </row>
    <row r="8" spans="1:1" x14ac:dyDescent="0.35">
      <c r="A8" t="s">
        <v>338</v>
      </c>
    </row>
    <row r="10" spans="1:1" x14ac:dyDescent="0.35">
      <c r="A10" t="s">
        <v>339</v>
      </c>
    </row>
    <row r="12" spans="1:1" x14ac:dyDescent="0.35">
      <c r="A12" t="s">
        <v>340</v>
      </c>
    </row>
    <row r="14" spans="1:1" x14ac:dyDescent="0.35">
      <c r="A14" t="s">
        <v>341</v>
      </c>
    </row>
    <row r="16" spans="1:1" x14ac:dyDescent="0.35">
      <c r="A16" t="s">
        <v>342</v>
      </c>
    </row>
    <row r="18" spans="1:1" x14ac:dyDescent="0.35">
      <c r="A18" t="s">
        <v>343</v>
      </c>
    </row>
    <row r="20" spans="1:1" x14ac:dyDescent="0.35">
      <c r="A20" s="6" t="s">
        <v>362</v>
      </c>
    </row>
    <row r="21" spans="1:1" x14ac:dyDescent="0.35">
      <c r="A21" t="s">
        <v>344</v>
      </c>
    </row>
    <row r="22" spans="1:1" x14ac:dyDescent="0.35">
      <c r="A22" t="s">
        <v>345</v>
      </c>
    </row>
    <row r="24" spans="1:1" x14ac:dyDescent="0.35">
      <c r="A24" t="s">
        <v>364</v>
      </c>
    </row>
    <row r="26" spans="1:1" x14ac:dyDescent="0.35">
      <c r="A26" t="s">
        <v>346</v>
      </c>
    </row>
    <row r="27" spans="1:1" x14ac:dyDescent="0.35">
      <c r="A27" t="s">
        <v>347</v>
      </c>
    </row>
    <row r="29" spans="1:1" x14ac:dyDescent="0.35">
      <c r="A29" t="s">
        <v>365</v>
      </c>
    </row>
    <row r="31" spans="1:1" x14ac:dyDescent="0.35">
      <c r="A31" t="s">
        <v>348</v>
      </c>
    </row>
    <row r="32" spans="1:1" x14ac:dyDescent="0.35">
      <c r="A32" t="s">
        <v>349</v>
      </c>
    </row>
    <row r="34" spans="1:1" x14ac:dyDescent="0.35">
      <c r="A34" t="s">
        <v>366</v>
      </c>
    </row>
    <row r="36" spans="1:1" x14ac:dyDescent="0.35">
      <c r="A36" t="s">
        <v>350</v>
      </c>
    </row>
    <row r="37" spans="1:1" x14ac:dyDescent="0.35">
      <c r="A37" t="s">
        <v>351</v>
      </c>
    </row>
    <row r="39" spans="1:1" x14ac:dyDescent="0.35">
      <c r="A39" t="s">
        <v>367</v>
      </c>
    </row>
    <row r="41" spans="1:1" x14ac:dyDescent="0.35">
      <c r="A41" t="s">
        <v>352</v>
      </c>
    </row>
    <row r="42" spans="1:1" x14ac:dyDescent="0.35">
      <c r="A42" t="s">
        <v>353</v>
      </c>
    </row>
    <row r="44" spans="1:1" x14ac:dyDescent="0.35">
      <c r="A44" t="s">
        <v>368</v>
      </c>
    </row>
    <row r="46" spans="1:1" x14ac:dyDescent="0.35">
      <c r="A46" t="s">
        <v>354</v>
      </c>
    </row>
    <row r="47" spans="1:1" x14ac:dyDescent="0.35">
      <c r="A47" t="s">
        <v>355</v>
      </c>
    </row>
    <row r="49" spans="1:1" x14ac:dyDescent="0.35">
      <c r="A49" t="s">
        <v>369</v>
      </c>
    </row>
    <row r="51" spans="1:1" x14ac:dyDescent="0.35">
      <c r="A51" s="6" t="s">
        <v>356</v>
      </c>
    </row>
    <row r="52" spans="1:1" x14ac:dyDescent="0.35">
      <c r="A52" t="s">
        <v>357</v>
      </c>
    </row>
    <row r="53" spans="1:1" x14ac:dyDescent="0.35">
      <c r="A53" t="s">
        <v>358</v>
      </c>
    </row>
    <row r="54" spans="1:1" x14ac:dyDescent="0.35">
      <c r="A54" t="s">
        <v>359</v>
      </c>
    </row>
    <row r="55" spans="1:1" x14ac:dyDescent="0.35">
      <c r="A55" t="s">
        <v>360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36"/>
  <sheetViews>
    <sheetView workbookViewId="0">
      <selection activeCell="A5" sqref="A5"/>
    </sheetView>
  </sheetViews>
  <sheetFormatPr defaultRowHeight="14.5" x14ac:dyDescent="0.35"/>
  <cols>
    <col min="1" max="1" width="124.26953125" bestFit="1" customWidth="1"/>
  </cols>
  <sheetData>
    <row r="1" spans="1:1" x14ac:dyDescent="0.35">
      <c r="A1" s="6" t="s">
        <v>363</v>
      </c>
    </row>
    <row r="3" spans="1:1" x14ac:dyDescent="0.35">
      <c r="A3" t="s">
        <v>4</v>
      </c>
    </row>
    <row r="5" spans="1:1" x14ac:dyDescent="0.35">
      <c r="A5" t="s">
        <v>5</v>
      </c>
    </row>
    <row r="7" spans="1:1" x14ac:dyDescent="0.35">
      <c r="A7" t="s">
        <v>6</v>
      </c>
    </row>
    <row r="9" spans="1:1" x14ac:dyDescent="0.35">
      <c r="A9" t="s">
        <v>7</v>
      </c>
    </row>
    <row r="11" spans="1:1" x14ac:dyDescent="0.35">
      <c r="A11" t="s">
        <v>8</v>
      </c>
    </row>
    <row r="14" spans="1:1" x14ac:dyDescent="0.35">
      <c r="A14" t="s">
        <v>9</v>
      </c>
    </row>
    <row r="16" spans="1:1" x14ac:dyDescent="0.35">
      <c r="A16" t="s">
        <v>10</v>
      </c>
    </row>
    <row r="18" spans="1:1" x14ac:dyDescent="0.35">
      <c r="A18" t="s">
        <v>11</v>
      </c>
    </row>
    <row r="20" spans="1:1" x14ac:dyDescent="0.35">
      <c r="A20" t="s">
        <v>12</v>
      </c>
    </row>
    <row r="22" spans="1:1" x14ac:dyDescent="0.35">
      <c r="A22" t="s">
        <v>13</v>
      </c>
    </row>
    <row r="24" spans="1:1" x14ac:dyDescent="0.35">
      <c r="A24" t="s">
        <v>14</v>
      </c>
    </row>
    <row r="26" spans="1:1" x14ac:dyDescent="0.35">
      <c r="A26" t="s">
        <v>15</v>
      </c>
    </row>
    <row r="28" spans="1:1" x14ac:dyDescent="0.35">
      <c r="A28" t="s">
        <v>16</v>
      </c>
    </row>
    <row r="30" spans="1:1" x14ac:dyDescent="0.35">
      <c r="A30" t="s">
        <v>17</v>
      </c>
    </row>
    <row r="32" spans="1:1" x14ac:dyDescent="0.35">
      <c r="A32" t="s">
        <v>18</v>
      </c>
    </row>
    <row r="34" spans="1:1" x14ac:dyDescent="0.35">
      <c r="A34" t="s">
        <v>19</v>
      </c>
    </row>
    <row r="36" spans="1:1" x14ac:dyDescent="0.35">
      <c r="A36" t="s">
        <v>20</v>
      </c>
    </row>
    <row r="38" spans="1:1" x14ac:dyDescent="0.35">
      <c r="A38" t="s">
        <v>21</v>
      </c>
    </row>
    <row r="40" spans="1:1" x14ac:dyDescent="0.35">
      <c r="A40" t="s">
        <v>22</v>
      </c>
    </row>
    <row r="43" spans="1:1" x14ac:dyDescent="0.35">
      <c r="A43" t="s">
        <v>23</v>
      </c>
    </row>
    <row r="45" spans="1:1" x14ac:dyDescent="0.35">
      <c r="A45" t="s">
        <v>24</v>
      </c>
    </row>
    <row r="47" spans="1:1" x14ac:dyDescent="0.35">
      <c r="A47" t="s">
        <v>25</v>
      </c>
    </row>
    <row r="49" spans="1:1" x14ac:dyDescent="0.35">
      <c r="A49" t="s">
        <v>26</v>
      </c>
    </row>
    <row r="52" spans="1:1" x14ac:dyDescent="0.35">
      <c r="A52" t="s">
        <v>27</v>
      </c>
    </row>
    <row r="54" spans="1:1" x14ac:dyDescent="0.35">
      <c r="A54" t="s">
        <v>28</v>
      </c>
    </row>
    <row r="56" spans="1:1" x14ac:dyDescent="0.35">
      <c r="A56" t="s">
        <v>29</v>
      </c>
    </row>
    <row r="58" spans="1:1" x14ac:dyDescent="0.35">
      <c r="A58" t="s">
        <v>30</v>
      </c>
    </row>
    <row r="61" spans="1:1" x14ac:dyDescent="0.35">
      <c r="A61" t="s">
        <v>31</v>
      </c>
    </row>
    <row r="63" spans="1:1" x14ac:dyDescent="0.35">
      <c r="A63" t="s">
        <v>32</v>
      </c>
    </row>
    <row r="65" spans="1:1" x14ac:dyDescent="0.35">
      <c r="A65" t="s">
        <v>33</v>
      </c>
    </row>
    <row r="67" spans="1:1" x14ac:dyDescent="0.35">
      <c r="A67" t="s">
        <v>34</v>
      </c>
    </row>
    <row r="69" spans="1:1" x14ac:dyDescent="0.35">
      <c r="A69" t="s">
        <v>35</v>
      </c>
    </row>
    <row r="72" spans="1:1" x14ac:dyDescent="0.35">
      <c r="A72" t="s">
        <v>36</v>
      </c>
    </row>
    <row r="74" spans="1:1" x14ac:dyDescent="0.35">
      <c r="A74" t="s">
        <v>310</v>
      </c>
    </row>
    <row r="76" spans="1:1" x14ac:dyDescent="0.35">
      <c r="A76" t="s">
        <v>37</v>
      </c>
    </row>
    <row r="78" spans="1:1" x14ac:dyDescent="0.35">
      <c r="A78" t="s">
        <v>38</v>
      </c>
    </row>
    <row r="81" spans="1:1" x14ac:dyDescent="0.35">
      <c r="A81" t="s">
        <v>39</v>
      </c>
    </row>
    <row r="83" spans="1:1" x14ac:dyDescent="0.35">
      <c r="A83" t="s">
        <v>40</v>
      </c>
    </row>
    <row r="85" spans="1:1" x14ac:dyDescent="0.35">
      <c r="A85" t="s">
        <v>41</v>
      </c>
    </row>
    <row r="87" spans="1:1" x14ac:dyDescent="0.35">
      <c r="A87" t="s">
        <v>42</v>
      </c>
    </row>
    <row r="89" spans="1:1" x14ac:dyDescent="0.35">
      <c r="A89" t="s">
        <v>43</v>
      </c>
    </row>
    <row r="91" spans="1:1" x14ac:dyDescent="0.35">
      <c r="A91" t="s">
        <v>44</v>
      </c>
    </row>
    <row r="94" spans="1:1" x14ac:dyDescent="0.35">
      <c r="A94" t="s">
        <v>45</v>
      </c>
    </row>
    <row r="96" spans="1:1" x14ac:dyDescent="0.35">
      <c r="A96" t="s">
        <v>46</v>
      </c>
    </row>
    <row r="98" spans="1:1" x14ac:dyDescent="0.35">
      <c r="A98" t="s">
        <v>47</v>
      </c>
    </row>
    <row r="100" spans="1:1" x14ac:dyDescent="0.35">
      <c r="A100" t="s">
        <v>48</v>
      </c>
    </row>
    <row r="102" spans="1:1" x14ac:dyDescent="0.35">
      <c r="A102" t="s">
        <v>49</v>
      </c>
    </row>
    <row r="105" spans="1:1" x14ac:dyDescent="0.35">
      <c r="A105" t="s">
        <v>50</v>
      </c>
    </row>
    <row r="107" spans="1:1" x14ac:dyDescent="0.35">
      <c r="A107" t="s">
        <v>51</v>
      </c>
    </row>
    <row r="109" spans="1:1" x14ac:dyDescent="0.35">
      <c r="A109" t="s">
        <v>52</v>
      </c>
    </row>
    <row r="111" spans="1:1" x14ac:dyDescent="0.35">
      <c r="A111" t="s">
        <v>53</v>
      </c>
    </row>
    <row r="113" spans="1:1" x14ac:dyDescent="0.35">
      <c r="A113" t="s">
        <v>54</v>
      </c>
    </row>
    <row r="115" spans="1:1" x14ac:dyDescent="0.35">
      <c r="A115" t="s">
        <v>55</v>
      </c>
    </row>
    <row r="117" spans="1:1" x14ac:dyDescent="0.35">
      <c r="A117" t="s">
        <v>56</v>
      </c>
    </row>
    <row r="119" spans="1:1" x14ac:dyDescent="0.35">
      <c r="A119" t="s">
        <v>57</v>
      </c>
    </row>
    <row r="122" spans="1:1" x14ac:dyDescent="0.35">
      <c r="A122" t="s">
        <v>58</v>
      </c>
    </row>
    <row r="124" spans="1:1" x14ac:dyDescent="0.35">
      <c r="A124" t="s">
        <v>59</v>
      </c>
    </row>
    <row r="126" spans="1:1" x14ac:dyDescent="0.35">
      <c r="A126" t="s">
        <v>60</v>
      </c>
    </row>
    <row r="128" spans="1:1" x14ac:dyDescent="0.35">
      <c r="A128" t="s">
        <v>61</v>
      </c>
    </row>
    <row r="130" spans="1:1" x14ac:dyDescent="0.35">
      <c r="A130" t="s">
        <v>62</v>
      </c>
    </row>
    <row r="133" spans="1:1" x14ac:dyDescent="0.35">
      <c r="A133" t="s">
        <v>63</v>
      </c>
    </row>
    <row r="134" spans="1:1" x14ac:dyDescent="0.35">
      <c r="A134" t="s">
        <v>64</v>
      </c>
    </row>
    <row r="135" spans="1:1" x14ac:dyDescent="0.35">
      <c r="A135" t="s">
        <v>65</v>
      </c>
    </row>
    <row r="136" spans="1:1" x14ac:dyDescent="0.35">
      <c r="A13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vt:lpstr>
      <vt:lpstr>STATISTICS</vt:lpstr>
      <vt:lpstr>WORKPAGE</vt:lpstr>
      <vt:lpstr>DEFAULTS</vt:lpstr>
      <vt:lpstr>KPI</vt:lpstr>
      <vt:lpstr>KPI2</vt:lpstr>
      <vt:lpstr>DASHBOARD</vt:lpstr>
      <vt:lpstr>REPORT</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 Franklin</dc:creator>
  <cp:lastModifiedBy>DC Franklin</cp:lastModifiedBy>
  <dcterms:created xsi:type="dcterms:W3CDTF">2025-05-06T15:53:02Z</dcterms:created>
  <dcterms:modified xsi:type="dcterms:W3CDTF">2025-05-10T14:46:12Z</dcterms:modified>
</cp:coreProperties>
</file>