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<sst xmlns="http://schemas.openxmlformats.org/spreadsheetml/2006/main" count="435" uniqueCount="384">
  <si>
    <t>County</t>
  </si>
  <si>
    <t>Sub-County</t>
  </si>
  <si>
    <t>Dairy_Cattle</t>
  </si>
  <si>
    <t>Zebu_Cattle</t>
  </si>
  <si>
    <t>Wool_sheep</t>
  </si>
  <si>
    <t>Hair_sheep</t>
  </si>
  <si>
    <t>Dairy_Goats</t>
  </si>
  <si>
    <t>Meat_Goats</t>
  </si>
  <si>
    <t>pigs</t>
  </si>
  <si>
    <t>Rabbits</t>
  </si>
  <si>
    <t>Chicken_Broilers</t>
  </si>
  <si>
    <t>Chicken_layers</t>
  </si>
  <si>
    <t>indigenous chicken</t>
  </si>
  <si>
    <t>Turkeys</t>
  </si>
  <si>
    <t>Ducks</t>
  </si>
  <si>
    <t>Geese</t>
  </si>
  <si>
    <t>Guinea fowl</t>
  </si>
  <si>
    <t>Pigeons</t>
  </si>
  <si>
    <t>Doves</t>
  </si>
  <si>
    <t>Quails</t>
  </si>
  <si>
    <t>Donkeys</t>
  </si>
  <si>
    <t>Camels</t>
  </si>
  <si>
    <t>Log_Hives</t>
  </si>
  <si>
    <t>KTBH</t>
  </si>
  <si>
    <t>Langstroth_Hives</t>
  </si>
  <si>
    <t>Box hives</t>
  </si>
  <si>
    <t>Ostrich</t>
  </si>
  <si>
    <t>Horses</t>
  </si>
  <si>
    <t>Cockerels</t>
  </si>
  <si>
    <t>Kuroilers /improved Kienyeji</t>
  </si>
  <si>
    <t>Kenbro</t>
  </si>
  <si>
    <t>Peacock</t>
  </si>
  <si>
    <t>Ornamental</t>
  </si>
  <si>
    <t>Guinea Pig</t>
  </si>
  <si>
    <t>Trans-Nzoia</t>
  </si>
  <si>
    <t>Kiminini</t>
  </si>
  <si>
    <t>Saboti</t>
  </si>
  <si>
    <t>Cherangany</t>
  </si>
  <si>
    <t>Endebess</t>
  </si>
  <si>
    <t>Kwanza</t>
  </si>
  <si>
    <t>Totals</t>
  </si>
  <si>
    <t>West pokot</t>
  </si>
  <si>
    <t>Pokot south</t>
  </si>
  <si>
    <t>Pokot north</t>
  </si>
  <si>
    <t>Pokot central</t>
  </si>
  <si>
    <t>West Pokot</t>
  </si>
  <si>
    <t>Uasin Gishu</t>
  </si>
  <si>
    <t>Ainabkoi</t>
  </si>
  <si>
    <t>Kapseret</t>
  </si>
  <si>
    <t>Kesses</t>
  </si>
  <si>
    <t>Moiben</t>
  </si>
  <si>
    <t>Soy</t>
  </si>
  <si>
    <t>Turbo</t>
  </si>
  <si>
    <t>Total</t>
  </si>
  <si>
    <t xml:space="preserve">Turkana </t>
  </si>
  <si>
    <t>Loima</t>
  </si>
  <si>
    <t>Turkana Central</t>
  </si>
  <si>
    <t>Turkana South</t>
  </si>
  <si>
    <t>Turkana East</t>
  </si>
  <si>
    <t>Turkana West</t>
  </si>
  <si>
    <t xml:space="preserve">Turkana North </t>
  </si>
  <si>
    <t>Kibish</t>
  </si>
  <si>
    <t>TOTAL</t>
  </si>
  <si>
    <t>Kirinyaga</t>
  </si>
  <si>
    <t>Kirinyaga Central</t>
  </si>
  <si>
    <t>Kirinyaga East</t>
  </si>
  <si>
    <t>Kkirinyaga West</t>
  </si>
  <si>
    <t>Mwea East</t>
  </si>
  <si>
    <t>Mwea West</t>
  </si>
  <si>
    <t>Nakuru</t>
  </si>
  <si>
    <t>Nakuru West</t>
  </si>
  <si>
    <t>Subukia</t>
  </si>
  <si>
    <t>Rongai</t>
  </si>
  <si>
    <t>Njoro</t>
  </si>
  <si>
    <t>Nakuru East</t>
  </si>
  <si>
    <t>Naivasha</t>
  </si>
  <si>
    <t>Molo</t>
  </si>
  <si>
    <t>Kuresoi South</t>
  </si>
  <si>
    <t>Kuresoi North</t>
  </si>
  <si>
    <t>Gilgil</t>
  </si>
  <si>
    <t>Bahati</t>
  </si>
  <si>
    <t>Nyandarua</t>
  </si>
  <si>
    <t>Ndaragua</t>
  </si>
  <si>
    <t>Oljo-ororok</t>
  </si>
  <si>
    <t>Olkalau</t>
  </si>
  <si>
    <t>Kipipiri</t>
  </si>
  <si>
    <t>Kinangop</t>
  </si>
  <si>
    <t>Nyeri</t>
  </si>
  <si>
    <t>KIENI EAST</t>
  </si>
  <si>
    <t>KIENI WEST</t>
  </si>
  <si>
    <t>MATHIRA EAST</t>
  </si>
  <si>
    <t>MATHIRA WEST</t>
  </si>
  <si>
    <t>MUKURWEINI</t>
  </si>
  <si>
    <t>NYERI CENTRAL</t>
  </si>
  <si>
    <t>NYERI SOUTH</t>
  </si>
  <si>
    <t>TETU</t>
  </si>
  <si>
    <t>Embu</t>
  </si>
  <si>
    <t>MANYATA</t>
  </si>
  <si>
    <t>RUNYENJES</t>
  </si>
  <si>
    <t>MBEERE SOUTH</t>
  </si>
  <si>
    <t>MBEERE NORTH</t>
  </si>
  <si>
    <t>Isiolo</t>
  </si>
  <si>
    <t>Garbatulla</t>
  </si>
  <si>
    <t>Merti</t>
  </si>
  <si>
    <t>Marsabit</t>
  </si>
  <si>
    <t>Moyale</t>
  </si>
  <si>
    <t>North Horr</t>
  </si>
  <si>
    <t>Saku</t>
  </si>
  <si>
    <t>Laisamis</t>
  </si>
  <si>
    <t xml:space="preserve">Totals </t>
  </si>
  <si>
    <t>Tharaka Nithi</t>
  </si>
  <si>
    <t>Chuka</t>
  </si>
  <si>
    <t>Tharaka South</t>
  </si>
  <si>
    <t>Tharaka north</t>
  </si>
  <si>
    <t>igambangombe</t>
  </si>
  <si>
    <t>Maara</t>
  </si>
  <si>
    <t>Muthambi</t>
  </si>
  <si>
    <t>Meru</t>
  </si>
  <si>
    <t>Imenti North</t>
  </si>
  <si>
    <t>Imenti South</t>
  </si>
  <si>
    <t>Imenti Central</t>
  </si>
  <si>
    <t>Buuri</t>
  </si>
  <si>
    <t>Igembe North</t>
  </si>
  <si>
    <t>Igembe Central</t>
  </si>
  <si>
    <t>Igembe South</t>
  </si>
  <si>
    <t>Tigania West</t>
  </si>
  <si>
    <t>Tigania East</t>
  </si>
  <si>
    <t>Homa Bay</t>
  </si>
  <si>
    <t>Suba South</t>
  </si>
  <si>
    <t>Suba North</t>
  </si>
  <si>
    <t>Rachuonyo North</t>
  </si>
  <si>
    <t>Rachuonyo South</t>
  </si>
  <si>
    <t>Rachuonyo East</t>
  </si>
  <si>
    <t>Rangwe</t>
  </si>
  <si>
    <t xml:space="preserve">Homabay Town </t>
  </si>
  <si>
    <t>Ndhiwa</t>
  </si>
  <si>
    <t>Migori</t>
  </si>
  <si>
    <t>Rongo</t>
  </si>
  <si>
    <t>Awendo</t>
  </si>
  <si>
    <t>Suna West</t>
  </si>
  <si>
    <t>Suna East</t>
  </si>
  <si>
    <t>Kuria West</t>
  </si>
  <si>
    <t>Kuria East</t>
  </si>
  <si>
    <t>Nyatike</t>
  </si>
  <si>
    <t>Uriri</t>
  </si>
  <si>
    <t>Siaya</t>
  </si>
  <si>
    <t>Alego Usonga</t>
  </si>
  <si>
    <t>Gem</t>
  </si>
  <si>
    <t>Bondo</t>
  </si>
  <si>
    <t>Ugenya</t>
  </si>
  <si>
    <t>Rarieda</t>
  </si>
  <si>
    <t>Ugunja</t>
  </si>
  <si>
    <t>Kisumu</t>
  </si>
  <si>
    <t>Kisumu East</t>
  </si>
  <si>
    <t>Kisumu West</t>
  </si>
  <si>
    <t>Muhoroni</t>
  </si>
  <si>
    <t>Nyakach</t>
  </si>
  <si>
    <t>Nyando</t>
  </si>
  <si>
    <t>Seme</t>
  </si>
  <si>
    <t>Kilifi</t>
  </si>
  <si>
    <t>Malindi</t>
  </si>
  <si>
    <t>Kilifi south</t>
  </si>
  <si>
    <t>Kaloleni</t>
  </si>
  <si>
    <t>Magarini</t>
  </si>
  <si>
    <t>Ganze</t>
  </si>
  <si>
    <t>Kilifi North</t>
  </si>
  <si>
    <t>Rabai</t>
  </si>
  <si>
    <t>Kwale</t>
  </si>
  <si>
    <t>Kinango</t>
  </si>
  <si>
    <t>Msambweni</t>
  </si>
  <si>
    <t>Matuga</t>
  </si>
  <si>
    <t>Lungalunga</t>
  </si>
  <si>
    <t>Mombasa</t>
  </si>
  <si>
    <t xml:space="preserve">Nyali </t>
  </si>
  <si>
    <t>Kisauni</t>
  </si>
  <si>
    <t xml:space="preserve">Changamwe </t>
  </si>
  <si>
    <t>Jomvu</t>
  </si>
  <si>
    <t>Likoni</t>
  </si>
  <si>
    <t xml:space="preserve">Mvita </t>
  </si>
  <si>
    <t>T/Taveta</t>
  </si>
  <si>
    <t>Mwatate</t>
  </si>
  <si>
    <t>Voi</t>
  </si>
  <si>
    <t>Taita</t>
  </si>
  <si>
    <t>Taveta</t>
  </si>
  <si>
    <t>Vihiga</t>
  </si>
  <si>
    <t>Emuhaya</t>
  </si>
  <si>
    <t>Luanda</t>
  </si>
  <si>
    <t>Sabatia</t>
  </si>
  <si>
    <t>Hamisi</t>
  </si>
  <si>
    <t>Bungoma</t>
  </si>
  <si>
    <t>Kanduyi</t>
  </si>
  <si>
    <t>Webuye E.</t>
  </si>
  <si>
    <t>Webuye W.</t>
  </si>
  <si>
    <t>Kimilili</t>
  </si>
  <si>
    <t>Kabuchai</t>
  </si>
  <si>
    <t>Sirisia</t>
  </si>
  <si>
    <t>Mt. Elgon</t>
  </si>
  <si>
    <t>Bumula</t>
  </si>
  <si>
    <t>Tongaren</t>
  </si>
  <si>
    <t xml:space="preserve">Nyamira </t>
  </si>
  <si>
    <t>Nyamira South</t>
  </si>
  <si>
    <t>Nyamira North</t>
  </si>
  <si>
    <t>Manga</t>
  </si>
  <si>
    <t>Masaba North</t>
  </si>
  <si>
    <t>Borabu</t>
  </si>
  <si>
    <t xml:space="preserve">Total </t>
  </si>
  <si>
    <t>KISII</t>
  </si>
  <si>
    <t>ETAGO</t>
  </si>
  <si>
    <t xml:space="preserve"> 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</si>
  <si>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</si>
  <si>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</si>
  <si>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</si>
  <si>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</si>
  <si>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</si>
  <si>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</si>
  <si>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</si>
  <si>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</si>
  <si>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</si>
  <si>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Bomet</t>
  </si>
  <si>
    <t>Sotik</t>
  </si>
  <si>
    <t>Konoini</t>
  </si>
  <si>
    <t>Chepalungu</t>
  </si>
  <si>
    <t>Bomet East</t>
  </si>
  <si>
    <t>Bomet Central</t>
  </si>
  <si>
    <t>NAROK</t>
  </si>
  <si>
    <t>NAROK EAST</t>
  </si>
  <si>
    <t>NAROK NORTH</t>
  </si>
  <si>
    <t>NAROK SOUTH</t>
  </si>
  <si>
    <t>NAROK WEST</t>
  </si>
  <si>
    <t>TRANS MARA EAST</t>
  </si>
  <si>
    <t>TRANS MARA WEST</t>
  </si>
  <si>
    <t>Nairobi</t>
  </si>
  <si>
    <t>DAGORETTI</t>
  </si>
  <si>
    <t xml:space="preserve">EMBAKASI </t>
  </si>
  <si>
    <t>KAMUKUNJI</t>
  </si>
  <si>
    <t>NJIRU</t>
  </si>
  <si>
    <t>KIBRA</t>
  </si>
  <si>
    <t>LANGATA</t>
  </si>
  <si>
    <t>MAKADARA</t>
  </si>
  <si>
    <t>MATHARE</t>
  </si>
  <si>
    <t>KASARANI</t>
  </si>
  <si>
    <t xml:space="preserve">STAREHE </t>
  </si>
  <si>
    <t>WESTLANDS</t>
  </si>
  <si>
    <t>Kiambu</t>
  </si>
  <si>
    <t>Kikuyu</t>
  </si>
  <si>
    <t>Kiambaa</t>
  </si>
  <si>
    <t>Juja</t>
  </si>
  <si>
    <t>Gatundu North</t>
  </si>
  <si>
    <t>Gatundu south</t>
  </si>
  <si>
    <t>Githunguri</t>
  </si>
  <si>
    <t>Kabete</t>
  </si>
  <si>
    <t>Ruiru</t>
  </si>
  <si>
    <t>Limuru</t>
  </si>
  <si>
    <t>Thika</t>
  </si>
  <si>
    <t>Lari</t>
  </si>
  <si>
    <t xml:space="preserve">Samburu </t>
  </si>
  <si>
    <t>1. Samburu Central</t>
  </si>
  <si>
    <t>2.Samburu East</t>
  </si>
  <si>
    <t>3. Samburu North</t>
  </si>
  <si>
    <t>LAIKIPIA</t>
  </si>
  <si>
    <t>Laikipia North</t>
  </si>
  <si>
    <t>Laikipia East</t>
  </si>
  <si>
    <t>Laikipia West</t>
  </si>
  <si>
    <t>Nil</t>
  </si>
  <si>
    <t>Muranga</t>
  </si>
  <si>
    <t>Mathioya</t>
  </si>
  <si>
    <t>Maragua</t>
  </si>
  <si>
    <t>Kiharu</t>
  </si>
  <si>
    <t>Kigumo</t>
  </si>
  <si>
    <t>Kangema</t>
  </si>
  <si>
    <t>Kandara</t>
  </si>
  <si>
    <t>Kahuro</t>
  </si>
  <si>
    <t>Gatanga</t>
  </si>
  <si>
    <t>Kajiado</t>
  </si>
  <si>
    <t>Central</t>
  </si>
  <si>
    <t>-</t>
  </si>
  <si>
    <t>East</t>
  </si>
  <si>
    <t>West</t>
  </si>
  <si>
    <t>North</t>
  </si>
  <si>
    <t>South</t>
  </si>
  <si>
    <t>Machakos</t>
  </si>
  <si>
    <t xml:space="preserve">Machakos </t>
  </si>
  <si>
    <t>Mavoko</t>
  </si>
  <si>
    <t>Mwala</t>
  </si>
  <si>
    <t>Matungulu</t>
  </si>
  <si>
    <t>Masinga</t>
  </si>
  <si>
    <t>Kathiani</t>
  </si>
  <si>
    <t>Kangundo</t>
  </si>
  <si>
    <t>Yatta</t>
  </si>
  <si>
    <t>Makueni</t>
  </si>
  <si>
    <t>Kilome</t>
  </si>
  <si>
    <t>Mbooni</t>
  </si>
  <si>
    <t>Kibwezi East</t>
  </si>
  <si>
    <t>Kaiti</t>
  </si>
  <si>
    <t>Kibwezi West</t>
  </si>
  <si>
    <t>Kitui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</si>
  <si>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</si>
  <si>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</si>
  <si>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</si>
  <si>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</si>
  <si>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</si>
  <si>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</si>
  <si>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</si>
  <si>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</si>
  <si>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Busia</t>
  </si>
  <si>
    <t>Teso North</t>
  </si>
  <si>
    <t xml:space="preserve">Teso South </t>
  </si>
  <si>
    <t>Nambale</t>
  </si>
  <si>
    <t xml:space="preserve">Samia </t>
  </si>
  <si>
    <t>Bunyala</t>
  </si>
  <si>
    <t>Butula</t>
  </si>
  <si>
    <t>Matayos</t>
  </si>
  <si>
    <t>LAMU</t>
  </si>
  <si>
    <t>LAMU WEST</t>
  </si>
  <si>
    <t>LAMU EAST</t>
  </si>
  <si>
    <t xml:space="preserve">Mandera </t>
  </si>
  <si>
    <t xml:space="preserve">MANDERA EAST </t>
  </si>
  <si>
    <t xml:space="preserve">LAFEY </t>
  </si>
  <si>
    <t>8,167,08</t>
  </si>
  <si>
    <t xml:space="preserve">MANDERA NORTH </t>
  </si>
  <si>
    <t xml:space="preserve">BANISA  </t>
  </si>
  <si>
    <t xml:space="preserve">MANDERA WEST </t>
  </si>
  <si>
    <t xml:space="preserve">KUTULO </t>
  </si>
  <si>
    <t xml:space="preserve">MANDERA SOUTH </t>
  </si>
  <si>
    <t>Tana River</t>
  </si>
  <si>
    <t>Tana Delta</t>
  </si>
  <si>
    <t>Tana North</t>
  </si>
  <si>
    <t xml:space="preserve">Nandi </t>
  </si>
  <si>
    <t>Nandi Hills</t>
  </si>
  <si>
    <t>Mosop</t>
  </si>
  <si>
    <t>Chesumei</t>
  </si>
  <si>
    <t>Emgwen</t>
  </si>
  <si>
    <t>Aldai</t>
  </si>
  <si>
    <t>Tindiret</t>
  </si>
  <si>
    <t>Kericho</t>
  </si>
  <si>
    <t>KipkelionWest</t>
  </si>
  <si>
    <t>Kipkelion East</t>
  </si>
  <si>
    <t>Ainamoi</t>
  </si>
  <si>
    <t>Belgut</t>
  </si>
  <si>
    <t>Soin/Sigowet</t>
  </si>
  <si>
    <t>Bureti</t>
  </si>
  <si>
    <t>Baringo</t>
  </si>
  <si>
    <t>Eldama Ravine</t>
  </si>
  <si>
    <t>Baringo North</t>
  </si>
  <si>
    <t>Baringo South</t>
  </si>
  <si>
    <t>Mogotio</t>
  </si>
  <si>
    <t xml:space="preserve">Baringo Central </t>
  </si>
  <si>
    <t>Tiaty</t>
  </si>
  <si>
    <t>Elgeyo Marakwet</t>
  </si>
  <si>
    <t>Keiyo North</t>
  </si>
  <si>
    <t>Keiyo South</t>
  </si>
  <si>
    <t>Marakwet West</t>
  </si>
  <si>
    <t>Marakwet East</t>
  </si>
  <si>
    <t>Wajir</t>
  </si>
  <si>
    <t>Wajir East</t>
  </si>
  <si>
    <t>Wajir west</t>
  </si>
  <si>
    <t>Wajir south</t>
  </si>
  <si>
    <t>Buna</t>
  </si>
  <si>
    <t>Wajir north</t>
  </si>
  <si>
    <t>Eldas</t>
  </si>
  <si>
    <t>Habaswein</t>
  </si>
  <si>
    <t>Tarbaj</t>
  </si>
  <si>
    <t>Garissa</t>
  </si>
  <si>
    <t>balambala</t>
  </si>
  <si>
    <t>fafi</t>
  </si>
  <si>
    <t>dadaab</t>
  </si>
  <si>
    <t>lagdera</t>
  </si>
  <si>
    <t>garissa</t>
  </si>
  <si>
    <t>hulugho</t>
  </si>
  <si>
    <t>ijara</t>
  </si>
  <si>
    <t>Kakamega</t>
  </si>
  <si>
    <t>LUGARI</t>
  </si>
  <si>
    <t>Lurambi</t>
  </si>
  <si>
    <t>MATUNGU</t>
  </si>
  <si>
    <t>SHINYALU</t>
  </si>
  <si>
    <t>KHWISERO</t>
  </si>
  <si>
    <t>LIKUYANI</t>
  </si>
  <si>
    <t>BUTERE</t>
  </si>
  <si>
    <t>MALAVA</t>
  </si>
  <si>
    <t>NAVAKHOLO</t>
  </si>
  <si>
    <t>MUMIAS W</t>
  </si>
  <si>
    <t>MUMIAS EAST</t>
  </si>
  <si>
    <t>IKOLOMANI</t>
  </si>
  <si>
    <t>MATETE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</si>
</sst>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_-;\-* #,##0.00_-;_-* &quot;-&quot;??_-;_-@_-"/>
    <numFmt numFmtId="179" formatCode="_(* #,##0_);_(* \(#,##0\);_(* &quot;-&quot;??_);_(@_)"/>
    <numFmt numFmtId="180" formatCode="_ * #,##0_ ;_ * \-#,##0_ ;_ * &quot;-&quot;??_ ;_ @_ "/>
    <numFmt numFmtId="181" formatCode="_-* #,##0_-;\-* #,##0_-;_-* &quot;-&quot;??_-;_-@_-"/>
    <numFmt numFmtId="182" formatCode="#\ ?/?"/>
  </numFmts>
  <fonts count="30"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b/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sz val="12"/>
      <color rgb="FFFF0000"/>
      <name val="Times New Roman"/>
      <charset val="134"/>
    </font>
    <font>
      <b/>
      <sz val="12"/>
      <color rgb="FFFF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8" fillId="0" borderId="0"/>
    <xf numFmtId="178" fontId="28" fillId="0" borderId="0" applyFont="0" applyFill="0" applyBorder="0" applyAlignment="0" applyProtection="0"/>
    <xf numFmtId="0" fontId="29" fillId="0" borderId="0"/>
    <xf numFmtId="178" fontId="29" fillId="0" borderId="0" applyFont="0" applyFill="0" applyBorder="0" applyAlignment="0" applyProtection="0"/>
    <xf numFmtId="0" fontId="28" fillId="0" borderId="0"/>
  </cellStyleXfs>
  <cellXfs count="14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179" fontId="1" fillId="0" borderId="0" xfId="1" applyNumberFormat="1" applyFont="1" applyBorder="1" applyAlignment="1">
      <alignment vertical="top"/>
    </xf>
    <xf numFmtId="179" fontId="1" fillId="0" borderId="0" xfId="1" applyNumberFormat="1" applyFont="1" applyBorder="1" applyAlignment="1"/>
    <xf numFmtId="0" fontId="3" fillId="0" borderId="0" xfId="0" applyFont="1" applyFill="1" applyBorder="1" applyAlignment="1">
      <alignment vertical="top"/>
    </xf>
    <xf numFmtId="179" fontId="3" fillId="0" borderId="0" xfId="1" applyNumberFormat="1" applyFont="1" applyBorder="1" applyAlignment="1">
      <alignment vertical="top"/>
    </xf>
    <xf numFmtId="179" fontId="1" fillId="3" borderId="0" xfId="1" applyNumberFormat="1" applyFont="1" applyFill="1" applyBorder="1" applyAlignment="1">
      <alignment horizontal="right" vertical="center"/>
    </xf>
    <xf numFmtId="179" fontId="1" fillId="0" borderId="0" xfId="1" applyNumberFormat="1" applyFont="1" applyBorder="1" applyAlignment="1">
      <alignment horizontal="right" vertical="center"/>
    </xf>
    <xf numFmtId="179" fontId="1" fillId="4" borderId="0" xfId="1" applyNumberFormat="1" applyFont="1" applyFill="1" applyBorder="1" applyAlignment="1">
      <alignment vertical="top"/>
    </xf>
    <xf numFmtId="179" fontId="1" fillId="0" borderId="0" xfId="1" applyNumberFormat="1" applyFont="1" applyFill="1" applyBorder="1" applyAlignment="1">
      <alignment vertical="top"/>
    </xf>
    <xf numFmtId="179" fontId="1" fillId="0" borderId="0" xfId="1" applyNumberFormat="1" applyFont="1" applyFill="1" applyBorder="1" applyAlignment="1"/>
    <xf numFmtId="179" fontId="1" fillId="0" borderId="0" xfId="1" applyNumberFormat="1" applyFont="1" applyFill="1" applyBorder="1" applyAlignment="1">
      <alignment horizontal="right"/>
    </xf>
    <xf numFmtId="179" fontId="1" fillId="0" borderId="0" xfId="1" applyNumberFormat="1" applyFont="1" applyFill="1" applyBorder="1" applyAlignment="1">
      <alignment horizontal="right" vertical="top"/>
    </xf>
    <xf numFmtId="0" fontId="3" fillId="0" borderId="0" xfId="0" applyFont="1" applyFill="1" applyBorder="1" applyAlignment="1"/>
    <xf numFmtId="179" fontId="3" fillId="0" borderId="0" xfId="1" applyNumberFormat="1" applyFont="1" applyFill="1" applyBorder="1" applyAlignment="1">
      <alignment horizontal="right"/>
    </xf>
    <xf numFmtId="179" fontId="1" fillId="0" borderId="0" xfId="1" applyNumberFormat="1" applyFont="1" applyBorder="1" applyAlignment="1" applyProtection="1">
      <alignment vertical="top"/>
    </xf>
    <xf numFmtId="179" fontId="3" fillId="0" borderId="0" xfId="1" applyNumberFormat="1" applyFont="1" applyBorder="1" applyAlignment="1" applyProtection="1">
      <alignment vertical="top"/>
    </xf>
    <xf numFmtId="179" fontId="1" fillId="0" borderId="0" xfId="1" applyNumberFormat="1" applyFont="1" applyFill="1" applyBorder="1" applyAlignment="1">
      <alignment horizontal="left" vertical="top"/>
    </xf>
    <xf numFmtId="0" fontId="1" fillId="4" borderId="0" xfId="0" applyFont="1" applyFill="1" applyBorder="1" applyAlignment="1">
      <alignment vertical="top"/>
    </xf>
    <xf numFmtId="179" fontId="1" fillId="0" borderId="0" xfId="1" applyNumberFormat="1" applyFont="1" applyFill="1" applyBorder="1" applyAlignment="1">
      <alignment horizontal="right" vertical="center"/>
    </xf>
    <xf numFmtId="179" fontId="1" fillId="0" borderId="0" xfId="1" applyNumberFormat="1" applyFont="1" applyBorder="1" applyAlignment="1">
      <alignment horizontal="right" vertical="top"/>
    </xf>
    <xf numFmtId="179" fontId="1" fillId="2" borderId="0" xfId="1" applyNumberFormat="1" applyFont="1" applyFill="1" applyBorder="1" applyAlignment="1"/>
    <xf numFmtId="179" fontId="1" fillId="2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top"/>
    </xf>
    <xf numFmtId="179" fontId="3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179" fontId="3" fillId="0" borderId="0" xfId="1" applyNumberFormat="1" applyFont="1" applyBorder="1" applyAlignment="1">
      <alignment vertical="center"/>
    </xf>
    <xf numFmtId="179" fontId="3" fillId="0" borderId="0" xfId="1" applyNumberFormat="1" applyFont="1" applyBorder="1" applyAlignment="1"/>
    <xf numFmtId="179" fontId="3" fillId="0" borderId="0" xfId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180" fontId="1" fillId="0" borderId="0" xfId="1" applyNumberFormat="1" applyFont="1" applyBorder="1" applyAlignment="1">
      <alignment vertical="top" wrapText="1"/>
    </xf>
    <xf numFmtId="180" fontId="3" fillId="0" borderId="0" xfId="0" applyNumberFormat="1" applyFont="1" applyFill="1" applyBorder="1" applyAlignment="1"/>
    <xf numFmtId="180" fontId="1" fillId="4" borderId="0" xfId="1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179" fontId="1" fillId="0" borderId="0" xfId="1" applyNumberFormat="1" applyFont="1" applyBorder="1" applyAlignment="1">
      <alignment horizontal="center" vertical="center"/>
    </xf>
    <xf numFmtId="2" fontId="1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/>
    <xf numFmtId="179" fontId="1" fillId="0" borderId="0" xfId="1" applyNumberFormat="1" applyFont="1" applyBorder="1" applyAlignment="1">
      <alignment vertical="top" wrapText="1"/>
    </xf>
    <xf numFmtId="181" fontId="1" fillId="0" borderId="0" xfId="1" applyNumberFormat="1" applyFont="1" applyBorder="1" applyAlignment="1">
      <alignment vertical="top" wrapText="1"/>
    </xf>
    <xf numFmtId="181" fontId="3" fillId="0" borderId="0" xfId="0" applyNumberFormat="1" applyFont="1" applyFill="1" applyBorder="1" applyAlignment="1"/>
    <xf numFmtId="179" fontId="1" fillId="0" borderId="0" xfId="1" applyNumberFormat="1" applyFont="1" applyBorder="1"/>
    <xf numFmtId="0" fontId="1" fillId="4" borderId="0" xfId="0" applyFont="1" applyFill="1" applyBorder="1" applyAlignment="1">
      <alignment vertical="top" wrapText="1"/>
    </xf>
    <xf numFmtId="181" fontId="1" fillId="4" borderId="0" xfId="1" applyNumberFormat="1" applyFont="1" applyFill="1" applyBorder="1" applyAlignment="1">
      <alignment vertical="top" wrapText="1"/>
    </xf>
    <xf numFmtId="179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vertical="top" wrapText="1"/>
    </xf>
    <xf numFmtId="0" fontId="1" fillId="4" borderId="0" xfId="0" applyFont="1" applyFill="1" applyBorder="1" applyAlignment="1"/>
    <xf numFmtId="0" fontId="3" fillId="0" borderId="0" xfId="49" applyFont="1" applyBorder="1" applyAlignment="1">
      <alignment vertical="center" wrapText="1"/>
    </xf>
    <xf numFmtId="0" fontId="1" fillId="0" borderId="0" xfId="49" applyFont="1" applyBorder="1" applyAlignment="1">
      <alignment vertical="top" wrapText="1"/>
    </xf>
    <xf numFmtId="3" fontId="1" fillId="3" borderId="0" xfId="49" applyNumberFormat="1" applyFont="1" applyFill="1" applyBorder="1" applyAlignment="1">
      <alignment vertical="center" wrapText="1"/>
    </xf>
    <xf numFmtId="181" fontId="1" fillId="3" borderId="0" xfId="50" applyNumberFormat="1" applyFont="1" applyFill="1" applyBorder="1" applyAlignment="1">
      <alignment vertical="center" wrapText="1"/>
    </xf>
    <xf numFmtId="3" fontId="1" fillId="0" borderId="0" xfId="49" applyNumberFormat="1" applyFont="1" applyBorder="1" applyAlignment="1">
      <alignment vertical="top" wrapText="1"/>
    </xf>
    <xf numFmtId="181" fontId="1" fillId="0" borderId="0" xfId="50" applyNumberFormat="1" applyFont="1" applyBorder="1" applyAlignment="1">
      <alignment vertical="top" wrapText="1"/>
    </xf>
    <xf numFmtId="181" fontId="1" fillId="0" borderId="0" xfId="50" applyNumberFormat="1" applyFont="1" applyBorder="1"/>
    <xf numFmtId="181" fontId="1" fillId="0" borderId="0" xfId="50" applyNumberFormat="1" applyFont="1" applyBorder="1" applyAlignment="1">
      <alignment vertical="center" wrapText="1"/>
    </xf>
    <xf numFmtId="179" fontId="1" fillId="4" borderId="0" xfId="1" applyNumberFormat="1" applyFont="1" applyFill="1" applyBorder="1"/>
    <xf numFmtId="181" fontId="1" fillId="0" borderId="0" xfId="1" applyNumberFormat="1" applyFont="1" applyBorder="1"/>
    <xf numFmtId="181" fontId="1" fillId="3" borderId="0" xfId="50" applyNumberFormat="1" applyFont="1" applyFill="1" applyBorder="1"/>
    <xf numFmtId="0" fontId="3" fillId="0" borderId="0" xfId="49" applyFont="1" applyBorder="1" applyAlignment="1">
      <alignment vertical="top" wrapText="1"/>
    </xf>
    <xf numFmtId="3" fontId="3" fillId="3" borderId="0" xfId="49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81" fontId="3" fillId="0" borderId="0" xfId="1" applyNumberFormat="1" applyFont="1" applyBorder="1"/>
    <xf numFmtId="0" fontId="1" fillId="0" borderId="0" xfId="0" applyFont="1" applyFill="1" applyBorder="1" applyAlignment="1">
      <alignment vertical="center" wrapText="1"/>
    </xf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/>
    <xf numFmtId="0" fontId="1" fillId="0" borderId="0" xfId="0" applyFont="1" applyFill="1" applyBorder="1" applyAlignment="1">
      <alignment wrapText="1"/>
    </xf>
    <xf numFmtId="181" fontId="1" fillId="0" borderId="0" xfId="52" applyNumberFormat="1" applyFont="1" applyBorder="1"/>
    <xf numFmtId="0" fontId="1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181" fontId="3" fillId="0" borderId="0" xfId="52" applyNumberFormat="1" applyFont="1" applyBorder="1"/>
    <xf numFmtId="0" fontId="3" fillId="0" borderId="0" xfId="0" applyFont="1" applyFill="1" applyBorder="1" applyAlignment="1">
      <alignment vertical="top" wrapText="1"/>
    </xf>
    <xf numFmtId="179" fontId="1" fillId="0" borderId="0" xfId="1" applyNumberFormat="1" applyFont="1" applyFill="1" applyBorder="1" applyAlignment="1" applyProtection="1">
      <alignment horizontal="right" vertical="top" wrapText="1"/>
      <protection locked="0"/>
    </xf>
    <xf numFmtId="179" fontId="1" fillId="0" borderId="0" xfId="1" applyNumberFormat="1" applyFont="1" applyFill="1" applyBorder="1" applyAlignment="1">
      <alignment horizontal="right" vertical="top" wrapText="1"/>
    </xf>
    <xf numFmtId="179" fontId="1" fillId="0" borderId="0" xfId="1" applyNumberFormat="1" applyFont="1" applyFill="1" applyBorder="1" applyAlignment="1" applyProtection="1">
      <alignment horizontal="right" vertical="center" wrapText="1"/>
      <protection locked="0"/>
    </xf>
    <xf numFmtId="179" fontId="3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vertical="center" wrapText="1"/>
    </xf>
    <xf numFmtId="1" fontId="1" fillId="0" borderId="0" xfId="52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vertical="top" wrapText="1"/>
    </xf>
    <xf numFmtId="180" fontId="1" fillId="0" borderId="0" xfId="1" applyNumberFormat="1" applyFont="1" applyBorder="1" applyAlignment="1">
      <alignment horizontal="center" vertical="top" wrapText="1"/>
    </xf>
    <xf numFmtId="180" fontId="3" fillId="0" borderId="0" xfId="1" applyNumberFormat="1" applyFont="1" applyBorder="1" applyAlignment="1">
      <alignment horizontal="center" vertical="top" wrapText="1"/>
    </xf>
    <xf numFmtId="180" fontId="3" fillId="0" borderId="0" xfId="1" applyNumberFormat="1" applyFont="1" applyBorder="1" applyAlignment="1">
      <alignment vertical="top" wrapText="1"/>
    </xf>
    <xf numFmtId="180" fontId="1" fillId="0" borderId="0" xfId="1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right" vertical="center" wrapText="1"/>
      <protection locked="0"/>
    </xf>
    <xf numFmtId="179" fontId="1" fillId="0" borderId="0" xfId="1" applyNumberFormat="1" applyFont="1" applyFill="1" applyBorder="1" applyAlignment="1" applyProtection="1">
      <alignment horizontal="right"/>
      <protection locked="0"/>
    </xf>
    <xf numFmtId="179" fontId="3" fillId="0" borderId="0" xfId="1" applyNumberFormat="1" applyFont="1" applyFill="1" applyBorder="1" applyAlignment="1">
      <alignment horizontal="right" vertical="top" wrapText="1"/>
    </xf>
    <xf numFmtId="1" fontId="1" fillId="0" borderId="0" xfId="52" applyNumberFormat="1" applyFont="1" applyFill="1" applyBorder="1"/>
    <xf numFmtId="0" fontId="1" fillId="0" borderId="0" xfId="0" applyFont="1" applyFill="1" applyBorder="1" applyAlignment="1">
      <alignment horizontal="right"/>
    </xf>
    <xf numFmtId="180" fontId="1" fillId="0" borderId="0" xfId="0" applyNumberFormat="1" applyFont="1" applyFill="1" applyBorder="1" applyAlignment="1"/>
    <xf numFmtId="0" fontId="3" fillId="0" borderId="0" xfId="0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vertical="top" wrapText="1"/>
    </xf>
    <xf numFmtId="179" fontId="3" fillId="0" borderId="0" xfId="1" applyNumberFormat="1" applyFont="1" applyBorder="1" applyAlignment="1">
      <alignment vertical="top" wrapText="1"/>
    </xf>
    <xf numFmtId="0" fontId="1" fillId="0" borderId="0" xfId="51" applyFont="1" applyBorder="1" applyAlignment="1">
      <alignment vertical="top" wrapText="1"/>
    </xf>
    <xf numFmtId="3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/>
    <xf numFmtId="179" fontId="3" fillId="0" borderId="0" xfId="1" applyNumberFormat="1" applyFont="1" applyBorder="1"/>
    <xf numFmtId="0" fontId="3" fillId="0" borderId="0" xfId="0" applyFont="1" applyFill="1" applyBorder="1" applyAlignment="1">
      <alignment horizontal="left" vertical="top" wrapText="1"/>
    </xf>
    <xf numFmtId="3" fontId="1" fillId="0" borderId="0" xfId="0" applyNumberFormat="1" applyFont="1" applyFill="1" applyBorder="1" applyAlignment="1"/>
    <xf numFmtId="0" fontId="2" fillId="0" borderId="0" xfId="0" applyFont="1" applyFill="1" applyBorder="1" applyAlignment="1">
      <alignment vertical="top" wrapText="1"/>
    </xf>
    <xf numFmtId="179" fontId="2" fillId="0" borderId="0" xfId="1" applyNumberFormat="1" applyFont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3" fontId="2" fillId="0" borderId="0" xfId="0" applyNumberFormat="1" applyFont="1" applyFill="1" applyBorder="1" applyAlignment="1">
      <alignment vertical="top"/>
    </xf>
    <xf numFmtId="179" fontId="2" fillId="0" borderId="0" xfId="1" applyNumberFormat="1" applyFont="1" applyBorder="1" applyAlignment="1">
      <alignment vertical="center"/>
    </xf>
    <xf numFmtId="179" fontId="2" fillId="0" borderId="0" xfId="1" applyNumberFormat="1" applyFont="1" applyBorder="1" applyAlignment="1">
      <alignment vertical="top"/>
    </xf>
    <xf numFmtId="0" fontId="1" fillId="0" borderId="0" xfId="0" applyFont="1" applyFill="1" applyBorder="1" applyAlignment="1">
      <alignment horizontal="center"/>
    </xf>
    <xf numFmtId="179" fontId="2" fillId="0" borderId="0" xfId="1" applyNumberFormat="1" applyFont="1" applyBorder="1" applyAlignment="1"/>
    <xf numFmtId="179" fontId="2" fillId="0" borderId="0" xfId="1" applyNumberFormat="1" applyFont="1" applyBorder="1" applyAlignment="1">
      <alignment horizontal="right" vertical="top"/>
    </xf>
    <xf numFmtId="0" fontId="4" fillId="0" borderId="0" xfId="0" applyFont="1" applyFill="1" applyBorder="1" applyAlignment="1">
      <alignment vertical="top"/>
    </xf>
    <xf numFmtId="179" fontId="4" fillId="0" borderId="0" xfId="1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top"/>
    </xf>
    <xf numFmtId="179" fontId="5" fillId="0" borderId="0" xfId="1" applyNumberFormat="1" applyFont="1" applyBorder="1" applyAlignment="1">
      <alignment vertical="top"/>
    </xf>
    <xf numFmtId="179" fontId="4" fillId="5" borderId="0" xfId="1" applyNumberFormat="1" applyFont="1" applyFill="1" applyBorder="1" applyAlignment="1">
      <alignment vertical="top"/>
    </xf>
    <xf numFmtId="0" fontId="2" fillId="4" borderId="0" xfId="0" applyFont="1" applyFill="1" applyBorder="1" applyAlignment="1">
      <alignment vertical="center"/>
    </xf>
    <xf numFmtId="179" fontId="2" fillId="4" borderId="0" xfId="1" applyNumberFormat="1" applyFont="1" applyFill="1" applyBorder="1" applyAlignment="1"/>
    <xf numFmtId="3" fontId="2" fillId="4" borderId="0" xfId="0" applyNumberFormat="1" applyFont="1" applyFill="1" applyBorder="1" applyAlignment="1"/>
    <xf numFmtId="0" fontId="2" fillId="4" borderId="0" xfId="0" applyFont="1" applyFill="1" applyBorder="1" applyAlignment="1">
      <alignment vertical="top"/>
    </xf>
    <xf numFmtId="3" fontId="2" fillId="4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82" fontId="2" fillId="0" borderId="0" xfId="0" applyNumberFormat="1" applyFont="1" applyFill="1" applyBorder="1" applyAlignment="1">
      <alignment vertical="top"/>
    </xf>
    <xf numFmtId="3" fontId="5" fillId="0" borderId="0" xfId="0" applyNumberFormat="1" applyFont="1" applyFill="1" applyBorder="1" applyAlignment="1">
      <alignment vertical="top"/>
    </xf>
    <xf numFmtId="179" fontId="5" fillId="0" borderId="0" xfId="0" applyNumberFormat="1" applyFont="1" applyFill="1" applyBorder="1" applyAlignment="1"/>
    <xf numFmtId="180" fontId="2" fillId="0" borderId="0" xfId="1" applyNumberFormat="1" applyFont="1" applyBorder="1" applyAlignment="1">
      <alignment vertical="top"/>
    </xf>
    <xf numFmtId="0" fontId="4" fillId="0" borderId="0" xfId="0" applyFont="1" applyFill="1" applyBorder="1" applyAlignment="1"/>
    <xf numFmtId="1" fontId="2" fillId="4" borderId="0" xfId="0" applyNumberFormat="1" applyFont="1" applyFill="1" applyBorder="1" applyAlignment="1">
      <alignment vertical="top"/>
    </xf>
    <xf numFmtId="1" fontId="1" fillId="0" borderId="0" xfId="0" applyNumberFormat="1" applyFont="1" applyFill="1" applyBorder="1" applyAlignment="1">
      <alignment vertical="top"/>
    </xf>
    <xf numFmtId="3" fontId="2" fillId="0" borderId="0" xfId="0" applyNumberFormat="1" applyFont="1" applyFill="1" applyBorder="1" applyAlignment="1"/>
    <xf numFmtId="0" fontId="6" fillId="0" borderId="0" xfId="53" applyFont="1" applyBorder="1" applyAlignment="1">
      <alignment vertical="top"/>
    </xf>
    <xf numFmtId="3" fontId="4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Comma 3" xfId="50"/>
    <cellStyle name="Normal 2" xfId="51"/>
    <cellStyle name="Comma 2 2" xfId="52"/>
    <cellStyle name="Excel Built-in Normal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98"/>
  <sheetViews>
    <sheetView tabSelected="1" workbookViewId="0">
      <selection activeCell="A1" sqref="$A1:$XFD2"/>
    </sheetView>
  </sheetViews>
  <sheetFormatPr defaultColWidth="8.85714285714286" defaultRowHeight="15.75"/>
  <cols>
    <col min="1" max="1" width="14.8571428571429" style="1" customWidth="1"/>
    <col min="2" max="2" width="16.4285714285714" style="1" customWidth="1"/>
    <col min="3" max="3" width="12.1428571428571" style="1" customWidth="1"/>
    <col min="4" max="4" width="13.8571428571429" style="1" customWidth="1"/>
    <col min="5" max="5" width="12.4285714285714" style="1" customWidth="1"/>
    <col min="6" max="6" width="14" style="1" customWidth="1"/>
    <col min="7" max="7" width="11.1428571428571" style="1" customWidth="1"/>
    <col min="8" max="8" width="14" style="1" customWidth="1"/>
    <col min="9" max="10" width="11.1428571428571" style="1" customWidth="1"/>
    <col min="11" max="12" width="12.1428571428571" style="1" customWidth="1"/>
    <col min="13" max="13" width="18.4285714285714" style="1" customWidth="1"/>
    <col min="14" max="16" width="11.1428571428571" style="1" customWidth="1"/>
    <col min="17" max="17" width="12.1428571428571" style="1" customWidth="1"/>
    <col min="18" max="18" width="9.85714285714286" style="1" customWidth="1"/>
    <col min="19" max="20" width="12.1428571428571" style="1" customWidth="1"/>
    <col min="21" max="21" width="11.1428571428571" style="1" customWidth="1"/>
    <col min="22" max="23" width="12.1428571428571" style="1" customWidth="1"/>
    <col min="24" max="24" width="11.1428571428571" style="1" customWidth="1"/>
    <col min="25" max="25" width="11.8571428571429" style="1" customWidth="1"/>
    <col min="26" max="26" width="10" style="1" customWidth="1"/>
    <col min="27" max="27" width="9.42857142857143" style="1" customWidth="1"/>
    <col min="28" max="28" width="11.1428571428571" style="3" customWidth="1"/>
    <col min="29" max="29" width="9" style="1" customWidth="1"/>
    <col min="30" max="30" width="9.85714285714286" style="1" customWidth="1"/>
    <col min="31" max="31" width="12.1428571428571" style="1" customWidth="1"/>
    <col min="32" max="32" width="11" style="1" customWidth="1"/>
    <col min="33" max="33" width="8.85714285714286" style="1"/>
    <col min="34" max="34" width="11.1428571428571" style="1" customWidth="1"/>
    <col min="35" max="16384" width="8.85714285714286" style="1"/>
  </cols>
  <sheetData>
    <row r="1" s="1" customFormat="1" spans="1: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3"/>
      <c r="AC1" s="7" t="s">
        <v>27</v>
      </c>
      <c r="AD1" s="7" t="s">
        <v>28</v>
      </c>
      <c r="AE1" s="7" t="s">
        <v>29</v>
      </c>
      <c r="AF1" s="7" t="s">
        <v>30</v>
      </c>
      <c r="AG1" s="4" t="s">
        <v>31</v>
      </c>
      <c r="AH1" s="1" t="s">
        <v>32</v>
      </c>
      <c r="AI1" s="26" t="s">
        <v>33</v>
      </c>
    </row>
    <row r="2" s="1" customFormat="1" spans="1:32">
      <c r="A2" s="4" t="s">
        <v>34</v>
      </c>
      <c r="B2" s="4" t="s">
        <v>35</v>
      </c>
      <c r="C2" s="5">
        <v>37945</v>
      </c>
      <c r="D2" s="5">
        <v>995</v>
      </c>
      <c r="E2" s="6">
        <v>494</v>
      </c>
      <c r="F2" s="6">
        <v>23289</v>
      </c>
      <c r="G2" s="5">
        <v>1400</v>
      </c>
      <c r="H2" s="5">
        <v>5859</v>
      </c>
      <c r="I2" s="5">
        <v>2552</v>
      </c>
      <c r="J2" s="5">
        <v>1910</v>
      </c>
      <c r="K2" s="5">
        <v>7182</v>
      </c>
      <c r="L2" s="5">
        <v>33440</v>
      </c>
      <c r="M2" s="5">
        <v>286119</v>
      </c>
      <c r="N2" s="5">
        <v>1288</v>
      </c>
      <c r="O2" s="5">
        <v>1970</v>
      </c>
      <c r="P2" s="5">
        <v>1848</v>
      </c>
      <c r="Q2" s="5">
        <v>315</v>
      </c>
      <c r="R2" s="5"/>
      <c r="S2" s="5"/>
      <c r="T2" s="5"/>
      <c r="U2" s="5">
        <v>543</v>
      </c>
      <c r="V2" s="5"/>
      <c r="W2" s="5">
        <v>346</v>
      </c>
      <c r="X2" s="5">
        <v>1288</v>
      </c>
      <c r="Y2" s="5">
        <v>2646</v>
      </c>
      <c r="Z2" s="5"/>
      <c r="AA2" s="5"/>
      <c r="AB2" s="24"/>
      <c r="AC2" s="6"/>
      <c r="AD2" s="6"/>
      <c r="AE2" s="6"/>
      <c r="AF2" s="6"/>
    </row>
    <row r="3" s="1" customFormat="1" spans="1:32">
      <c r="A3" s="4"/>
      <c r="B3" s="4" t="s">
        <v>36</v>
      </c>
      <c r="C3" s="5">
        <v>31980</v>
      </c>
      <c r="D3" s="5">
        <v>1900</v>
      </c>
      <c r="E3" s="6">
        <v>901</v>
      </c>
      <c r="F3" s="6">
        <v>21525</v>
      </c>
      <c r="G3" s="5">
        <v>1100</v>
      </c>
      <c r="H3" s="5">
        <v>6500</v>
      </c>
      <c r="I3" s="5">
        <v>1617</v>
      </c>
      <c r="J3" s="5">
        <v>663</v>
      </c>
      <c r="K3" s="5">
        <v>4190</v>
      </c>
      <c r="L3" s="5">
        <v>5952</v>
      </c>
      <c r="M3" s="5">
        <v>177367</v>
      </c>
      <c r="N3" s="5">
        <v>1120</v>
      </c>
      <c r="O3" s="5">
        <v>1020</v>
      </c>
      <c r="P3" s="5">
        <v>1040</v>
      </c>
      <c r="Q3" s="5">
        <v>210</v>
      </c>
      <c r="R3" s="5"/>
      <c r="S3" s="5"/>
      <c r="T3" s="5"/>
      <c r="U3" s="5">
        <v>2289</v>
      </c>
      <c r="V3" s="5"/>
      <c r="W3" s="5">
        <v>959</v>
      </c>
      <c r="X3" s="5">
        <v>3046</v>
      </c>
      <c r="Y3" s="5">
        <v>1447</v>
      </c>
      <c r="Z3" s="5"/>
      <c r="AA3" s="5"/>
      <c r="AB3" s="24"/>
      <c r="AC3" s="6"/>
      <c r="AD3" s="6"/>
      <c r="AE3" s="6"/>
      <c r="AF3" s="6"/>
    </row>
    <row r="4" s="1" customFormat="1" ht="17.25" customHeight="1" spans="1:32">
      <c r="A4" s="4"/>
      <c r="B4" s="4" t="s">
        <v>37</v>
      </c>
      <c r="C4" s="5">
        <v>80537</v>
      </c>
      <c r="D4" s="5">
        <v>2700</v>
      </c>
      <c r="E4" s="6">
        <v>1730</v>
      </c>
      <c r="F4" s="6">
        <v>50694</v>
      </c>
      <c r="G4" s="5">
        <v>2016</v>
      </c>
      <c r="H4" s="5">
        <v>9776</v>
      </c>
      <c r="I4" s="5">
        <v>1276</v>
      </c>
      <c r="J4" s="5">
        <v>788</v>
      </c>
      <c r="K4" s="5">
        <v>3553</v>
      </c>
      <c r="L4" s="5">
        <v>52272</v>
      </c>
      <c r="M4" s="5">
        <v>283575</v>
      </c>
      <c r="N4" s="5">
        <v>1590</v>
      </c>
      <c r="O4" s="5">
        <v>2130</v>
      </c>
      <c r="P4" s="5">
        <v>1292</v>
      </c>
      <c r="Q4" s="5">
        <v>305</v>
      </c>
      <c r="R4" s="5"/>
      <c r="S4" s="5"/>
      <c r="T4" s="5"/>
      <c r="U4" s="5">
        <v>1133</v>
      </c>
      <c r="V4" s="5"/>
      <c r="W4" s="5">
        <v>1812</v>
      </c>
      <c r="X4" s="5">
        <v>1450</v>
      </c>
      <c r="Y4" s="5">
        <v>2915</v>
      </c>
      <c r="Z4" s="5"/>
      <c r="AA4" s="5"/>
      <c r="AB4" s="24"/>
      <c r="AC4" s="6"/>
      <c r="AD4" s="6"/>
      <c r="AE4" s="6"/>
      <c r="AF4" s="6"/>
    </row>
    <row r="5" s="1" customFormat="1" ht="18.75" customHeight="1" spans="1:32">
      <c r="A5" s="4"/>
      <c r="B5" s="4" t="s">
        <v>38</v>
      </c>
      <c r="C5" s="5">
        <v>28539</v>
      </c>
      <c r="D5" s="5">
        <v>1150</v>
      </c>
      <c r="E5" s="6">
        <v>453</v>
      </c>
      <c r="F5" s="6">
        <v>26628</v>
      </c>
      <c r="G5" s="5">
        <v>1075</v>
      </c>
      <c r="H5" s="5">
        <v>9251</v>
      </c>
      <c r="I5" s="5">
        <v>374</v>
      </c>
      <c r="J5" s="5">
        <v>475</v>
      </c>
      <c r="K5" s="5">
        <v>988</v>
      </c>
      <c r="L5" s="5">
        <v>1584</v>
      </c>
      <c r="M5" s="5">
        <v>146284</v>
      </c>
      <c r="N5" s="5">
        <v>316</v>
      </c>
      <c r="O5" s="5">
        <v>150</v>
      </c>
      <c r="P5" s="5">
        <v>2863</v>
      </c>
      <c r="Q5" s="5">
        <v>105</v>
      </c>
      <c r="R5" s="5"/>
      <c r="S5" s="5"/>
      <c r="T5" s="5"/>
      <c r="U5" s="5">
        <v>1758</v>
      </c>
      <c r="V5" s="5"/>
      <c r="W5" s="5">
        <v>455</v>
      </c>
      <c r="X5" s="5">
        <v>1030</v>
      </c>
      <c r="Y5" s="5">
        <v>135</v>
      </c>
      <c r="Z5" s="5"/>
      <c r="AA5" s="5"/>
      <c r="AB5" s="24"/>
      <c r="AC5" s="6"/>
      <c r="AD5" s="6"/>
      <c r="AE5" s="6"/>
      <c r="AF5" s="6"/>
    </row>
    <row r="6" s="1" customFormat="1" spans="1:32">
      <c r="A6" s="4"/>
      <c r="B6" s="4" t="s">
        <v>39</v>
      </c>
      <c r="C6" s="5">
        <v>30627</v>
      </c>
      <c r="D6" s="5">
        <v>1280</v>
      </c>
      <c r="E6" s="6">
        <v>299</v>
      </c>
      <c r="F6" s="6">
        <v>25368</v>
      </c>
      <c r="G6" s="5">
        <v>220</v>
      </c>
      <c r="H6" s="5">
        <v>6573</v>
      </c>
      <c r="I6" s="5">
        <v>1232</v>
      </c>
      <c r="J6" s="5">
        <v>901</v>
      </c>
      <c r="K6" s="5">
        <v>4855</v>
      </c>
      <c r="L6" s="5">
        <v>1280</v>
      </c>
      <c r="M6" s="5">
        <v>167114</v>
      </c>
      <c r="N6" s="5">
        <v>3135</v>
      </c>
      <c r="O6" s="5">
        <v>1790</v>
      </c>
      <c r="P6" s="5">
        <v>1751</v>
      </c>
      <c r="Q6" s="5">
        <v>215</v>
      </c>
      <c r="R6" s="5"/>
      <c r="S6" s="5"/>
      <c r="T6" s="5"/>
      <c r="U6" s="5">
        <v>767</v>
      </c>
      <c r="V6" s="5"/>
      <c r="W6" s="5">
        <v>376</v>
      </c>
      <c r="X6" s="5">
        <v>1322</v>
      </c>
      <c r="Y6" s="5">
        <v>908</v>
      </c>
      <c r="Z6" s="5"/>
      <c r="AA6" s="5"/>
      <c r="AB6" s="24"/>
      <c r="AC6" s="6"/>
      <c r="AD6" s="6"/>
      <c r="AE6" s="6"/>
      <c r="AF6" s="6"/>
    </row>
    <row r="7" s="1" customFormat="1" spans="2:32">
      <c r="B7" s="7" t="s">
        <v>40</v>
      </c>
      <c r="C7" s="8">
        <f t="shared" ref="C7:AF7" si="0">SUM(C2:C6)</f>
        <v>209628</v>
      </c>
      <c r="D7" s="8">
        <f t="shared" si="0"/>
        <v>8025</v>
      </c>
      <c r="E7" s="8">
        <f t="shared" si="0"/>
        <v>3877</v>
      </c>
      <c r="F7" s="8">
        <f t="shared" si="0"/>
        <v>147504</v>
      </c>
      <c r="G7" s="8">
        <f t="shared" si="0"/>
        <v>5811</v>
      </c>
      <c r="H7" s="8">
        <f t="shared" si="0"/>
        <v>37959</v>
      </c>
      <c r="I7" s="8">
        <f t="shared" si="0"/>
        <v>7051</v>
      </c>
      <c r="J7" s="8">
        <f t="shared" si="0"/>
        <v>4737</v>
      </c>
      <c r="K7" s="8">
        <f t="shared" si="0"/>
        <v>20768</v>
      </c>
      <c r="L7" s="8">
        <f t="shared" si="0"/>
        <v>94528</v>
      </c>
      <c r="M7" s="8">
        <f t="shared" si="0"/>
        <v>1060459</v>
      </c>
      <c r="N7" s="8">
        <f t="shared" si="0"/>
        <v>7449</v>
      </c>
      <c r="O7" s="8">
        <f t="shared" si="0"/>
        <v>7060</v>
      </c>
      <c r="P7" s="8">
        <f t="shared" si="0"/>
        <v>8794</v>
      </c>
      <c r="Q7" s="8">
        <f t="shared" si="0"/>
        <v>1150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6490</v>
      </c>
      <c r="V7" s="8">
        <f t="shared" si="0"/>
        <v>0</v>
      </c>
      <c r="W7" s="8">
        <f t="shared" si="0"/>
        <v>3948</v>
      </c>
      <c r="X7" s="8">
        <f t="shared" si="0"/>
        <v>8136</v>
      </c>
      <c r="Y7" s="8">
        <f t="shared" si="0"/>
        <v>8051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</row>
    <row r="8" s="1" customFormat="1" spans="2:32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24"/>
      <c r="AC8" s="6"/>
      <c r="AD8" s="6"/>
      <c r="AE8" s="6"/>
      <c r="AF8" s="6"/>
    </row>
    <row r="9" s="1" customFormat="1" spans="1:32">
      <c r="A9" s="4" t="s">
        <v>41</v>
      </c>
      <c r="B9" s="4" t="s">
        <v>42</v>
      </c>
      <c r="C9" s="5">
        <v>52350</v>
      </c>
      <c r="D9" s="5">
        <v>82141</v>
      </c>
      <c r="E9" s="6">
        <v>88627</v>
      </c>
      <c r="F9" s="6">
        <v>80563</v>
      </c>
      <c r="G9" s="5">
        <v>200</v>
      </c>
      <c r="H9" s="5">
        <v>132369</v>
      </c>
      <c r="I9" s="5">
        <v>15</v>
      </c>
      <c r="J9" s="5">
        <v>1000</v>
      </c>
      <c r="K9" s="5">
        <v>500</v>
      </c>
      <c r="L9" s="5">
        <v>1200</v>
      </c>
      <c r="M9" s="5">
        <v>180607</v>
      </c>
      <c r="N9" s="5">
        <v>1805</v>
      </c>
      <c r="O9" s="5">
        <v>1550</v>
      </c>
      <c r="P9" s="5">
        <v>395</v>
      </c>
      <c r="Q9" s="5">
        <v>0</v>
      </c>
      <c r="R9" s="5"/>
      <c r="S9" s="5"/>
      <c r="T9" s="5"/>
      <c r="U9" s="5">
        <v>543</v>
      </c>
      <c r="V9" s="5"/>
      <c r="W9" s="5">
        <v>346</v>
      </c>
      <c r="X9" s="5">
        <v>1288</v>
      </c>
      <c r="Y9" s="5">
        <v>2646</v>
      </c>
      <c r="Z9" s="5"/>
      <c r="AA9" s="5"/>
      <c r="AB9" s="24">
        <v>79380</v>
      </c>
      <c r="AC9" s="6"/>
      <c r="AD9" s="6"/>
      <c r="AE9" s="6"/>
      <c r="AF9" s="6"/>
    </row>
    <row r="10" s="1" customFormat="1" spans="1:32">
      <c r="A10" s="4"/>
      <c r="B10" s="4" t="s">
        <v>43</v>
      </c>
      <c r="C10" s="5">
        <v>1586</v>
      </c>
      <c r="D10" s="5">
        <v>145200</v>
      </c>
      <c r="E10" s="6">
        <v>0</v>
      </c>
      <c r="F10" s="6">
        <v>122900</v>
      </c>
      <c r="G10" s="5">
        <v>0</v>
      </c>
      <c r="H10" s="5">
        <v>188600</v>
      </c>
      <c r="I10" s="5">
        <v>0</v>
      </c>
      <c r="J10" s="5">
        <v>1200</v>
      </c>
      <c r="K10" s="5">
        <v>0</v>
      </c>
      <c r="L10" s="5">
        <v>0</v>
      </c>
      <c r="M10" s="5">
        <v>125010</v>
      </c>
      <c r="N10" s="5">
        <v>820</v>
      </c>
      <c r="O10" s="5">
        <v>800</v>
      </c>
      <c r="P10" s="5">
        <v>180</v>
      </c>
      <c r="Q10" s="5">
        <v>0</v>
      </c>
      <c r="R10" s="5"/>
      <c r="S10" s="5"/>
      <c r="T10" s="5"/>
      <c r="U10" s="5">
        <v>2289</v>
      </c>
      <c r="V10" s="5"/>
      <c r="W10" s="5">
        <v>959</v>
      </c>
      <c r="X10" s="5">
        <v>3046</v>
      </c>
      <c r="Y10" s="5">
        <v>1447</v>
      </c>
      <c r="Z10" s="5"/>
      <c r="AA10" s="5"/>
      <c r="AB10" s="24"/>
      <c r="AC10" s="6"/>
      <c r="AD10" s="6"/>
      <c r="AE10" s="6"/>
      <c r="AF10" s="6"/>
    </row>
    <row r="11" s="1" customFormat="1" spans="1:32">
      <c r="A11" s="4"/>
      <c r="B11" s="4" t="s">
        <v>44</v>
      </c>
      <c r="C11" s="5">
        <v>2830</v>
      </c>
      <c r="D11" s="5">
        <v>115620</v>
      </c>
      <c r="E11" s="6">
        <v>480</v>
      </c>
      <c r="F11" s="6">
        <v>128100</v>
      </c>
      <c r="G11" s="5">
        <v>85</v>
      </c>
      <c r="H11" s="5">
        <v>145720</v>
      </c>
      <c r="I11" s="5">
        <v>0</v>
      </c>
      <c r="J11" s="5">
        <v>254</v>
      </c>
      <c r="K11" s="5">
        <v>0</v>
      </c>
      <c r="L11" s="5">
        <v>0</v>
      </c>
      <c r="M11" s="5">
        <v>122100</v>
      </c>
      <c r="N11" s="5">
        <v>1000</v>
      </c>
      <c r="O11" s="5">
        <v>737</v>
      </c>
      <c r="P11" s="5">
        <v>210</v>
      </c>
      <c r="Q11" s="5">
        <v>0</v>
      </c>
      <c r="R11" s="5"/>
      <c r="S11" s="5"/>
      <c r="T11" s="5"/>
      <c r="U11" s="5">
        <v>1133</v>
      </c>
      <c r="V11" s="5"/>
      <c r="W11" s="5">
        <v>1812</v>
      </c>
      <c r="X11" s="5">
        <v>1450</v>
      </c>
      <c r="Y11" s="5">
        <v>2915</v>
      </c>
      <c r="Z11" s="5"/>
      <c r="AA11" s="5"/>
      <c r="AB11" s="24"/>
      <c r="AC11" s="6"/>
      <c r="AD11" s="6"/>
      <c r="AE11" s="6"/>
      <c r="AF11" s="6"/>
    </row>
    <row r="12" s="1" customFormat="1" spans="1:32">
      <c r="A12" s="4"/>
      <c r="B12" s="4" t="s">
        <v>45</v>
      </c>
      <c r="C12" s="5">
        <v>36790</v>
      </c>
      <c r="D12" s="5">
        <v>156515</v>
      </c>
      <c r="E12" s="6">
        <v>0</v>
      </c>
      <c r="F12" s="6">
        <v>162089</v>
      </c>
      <c r="G12" s="5">
        <v>452</v>
      </c>
      <c r="H12" s="5">
        <v>164100</v>
      </c>
      <c r="I12" s="5">
        <v>515</v>
      </c>
      <c r="J12" s="5">
        <v>3560</v>
      </c>
      <c r="K12" s="5">
        <v>1400</v>
      </c>
      <c r="L12" s="5">
        <v>4254</v>
      </c>
      <c r="M12" s="5">
        <v>271200</v>
      </c>
      <c r="N12" s="5">
        <v>26700</v>
      </c>
      <c r="O12" s="5">
        <v>13890</v>
      </c>
      <c r="P12" s="5">
        <v>6900</v>
      </c>
      <c r="Q12" s="5">
        <v>0</v>
      </c>
      <c r="R12" s="5"/>
      <c r="S12" s="5"/>
      <c r="T12" s="5"/>
      <c r="U12" s="5">
        <v>1758</v>
      </c>
      <c r="V12" s="5"/>
      <c r="W12" s="5">
        <v>455</v>
      </c>
      <c r="X12" s="5">
        <v>1030</v>
      </c>
      <c r="Y12" s="5">
        <v>135</v>
      </c>
      <c r="Z12" s="5"/>
      <c r="AA12" s="5"/>
      <c r="AB12" s="24"/>
      <c r="AC12" s="6"/>
      <c r="AD12" s="6"/>
      <c r="AE12" s="6"/>
      <c r="AF12" s="6"/>
    </row>
    <row r="13" s="1" customFormat="1" spans="2:32">
      <c r="B13" s="7" t="s">
        <v>40</v>
      </c>
      <c r="C13" s="8">
        <f t="shared" ref="C13:AF13" si="1">SUM(C9:C12)</f>
        <v>93556</v>
      </c>
      <c r="D13" s="8">
        <f t="shared" si="1"/>
        <v>499476</v>
      </c>
      <c r="E13" s="8">
        <f t="shared" si="1"/>
        <v>89107</v>
      </c>
      <c r="F13" s="8">
        <f t="shared" si="1"/>
        <v>493652</v>
      </c>
      <c r="G13" s="8">
        <f t="shared" si="1"/>
        <v>737</v>
      </c>
      <c r="H13" s="8">
        <f t="shared" si="1"/>
        <v>630789</v>
      </c>
      <c r="I13" s="8">
        <f t="shared" si="1"/>
        <v>530</v>
      </c>
      <c r="J13" s="8">
        <f t="shared" si="1"/>
        <v>6014</v>
      </c>
      <c r="K13" s="8">
        <f t="shared" si="1"/>
        <v>1900</v>
      </c>
      <c r="L13" s="8">
        <f t="shared" si="1"/>
        <v>5454</v>
      </c>
      <c r="M13" s="8">
        <f t="shared" si="1"/>
        <v>698917</v>
      </c>
      <c r="N13" s="8">
        <f t="shared" si="1"/>
        <v>30325</v>
      </c>
      <c r="O13" s="8">
        <f t="shared" si="1"/>
        <v>16977</v>
      </c>
      <c r="P13" s="8">
        <f t="shared" si="1"/>
        <v>7685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5723</v>
      </c>
      <c r="V13" s="8">
        <f t="shared" si="1"/>
        <v>0</v>
      </c>
      <c r="W13" s="8">
        <f t="shared" si="1"/>
        <v>3572</v>
      </c>
      <c r="X13" s="8">
        <f t="shared" si="1"/>
        <v>6814</v>
      </c>
      <c r="Y13" s="8">
        <f t="shared" si="1"/>
        <v>7143</v>
      </c>
      <c r="Z13" s="8">
        <f t="shared" si="1"/>
        <v>0</v>
      </c>
      <c r="AA13" s="8">
        <f t="shared" si="1"/>
        <v>0</v>
      </c>
      <c r="AB13" s="8">
        <f t="shared" si="1"/>
        <v>79380</v>
      </c>
      <c r="AC13" s="8">
        <f t="shared" si="1"/>
        <v>0</v>
      </c>
      <c r="AD13" s="8">
        <f t="shared" si="1"/>
        <v>0</v>
      </c>
      <c r="AE13" s="8">
        <f t="shared" si="1"/>
        <v>0</v>
      </c>
      <c r="AF13" s="8">
        <f t="shared" si="1"/>
        <v>0</v>
      </c>
    </row>
    <row r="14" s="1" customFormat="1" spans="3:3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24"/>
      <c r="AC14" s="6"/>
      <c r="AD14" s="6"/>
      <c r="AE14" s="6"/>
      <c r="AF14" s="6"/>
    </row>
    <row r="15" s="1" customFormat="1" spans="1:32">
      <c r="A15" s="4" t="s">
        <v>46</v>
      </c>
      <c r="B15" s="4" t="s">
        <v>47</v>
      </c>
      <c r="C15" s="9">
        <v>106999</v>
      </c>
      <c r="D15" s="9">
        <v>14026</v>
      </c>
      <c r="E15" s="10">
        <v>10556</v>
      </c>
      <c r="F15" s="10">
        <v>20075</v>
      </c>
      <c r="G15" s="10">
        <v>308</v>
      </c>
      <c r="H15" s="9">
        <v>4171</v>
      </c>
      <c r="I15" s="9">
        <v>1164</v>
      </c>
      <c r="J15" s="9">
        <v>6272</v>
      </c>
      <c r="K15" s="10">
        <v>4780</v>
      </c>
      <c r="L15" s="10">
        <v>4780</v>
      </c>
      <c r="M15" s="9">
        <v>112879</v>
      </c>
      <c r="N15" s="5"/>
      <c r="O15" s="6"/>
      <c r="P15" s="6"/>
      <c r="Q15" s="6"/>
      <c r="R15" s="6"/>
      <c r="S15" s="6"/>
      <c r="T15" s="6"/>
      <c r="U15" s="10">
        <v>2817</v>
      </c>
      <c r="V15" s="23">
        <v>1</v>
      </c>
      <c r="W15" s="6"/>
      <c r="X15" s="9">
        <v>3327</v>
      </c>
      <c r="Y15" s="9">
        <v>2114</v>
      </c>
      <c r="Z15" s="10">
        <v>11</v>
      </c>
      <c r="AA15" s="5">
        <v>10</v>
      </c>
      <c r="AB15" s="24"/>
      <c r="AC15" s="6"/>
      <c r="AD15" s="6"/>
      <c r="AE15" s="6"/>
      <c r="AF15" s="6"/>
    </row>
    <row r="16" s="1" customFormat="1" spans="1:32">
      <c r="A16" s="4"/>
      <c r="B16" s="4" t="s">
        <v>48</v>
      </c>
      <c r="C16" s="9">
        <v>39403</v>
      </c>
      <c r="D16" s="9">
        <v>2822</v>
      </c>
      <c r="E16" s="10">
        <v>6204</v>
      </c>
      <c r="F16" s="10">
        <v>9712</v>
      </c>
      <c r="G16" s="10">
        <v>129</v>
      </c>
      <c r="H16" s="9">
        <v>2812</v>
      </c>
      <c r="I16" s="9">
        <v>10277</v>
      </c>
      <c r="J16" s="9">
        <v>1657</v>
      </c>
      <c r="K16" s="10">
        <v>9876</v>
      </c>
      <c r="L16" s="10">
        <v>9876</v>
      </c>
      <c r="M16" s="9">
        <v>108866</v>
      </c>
      <c r="N16" s="5"/>
      <c r="O16" s="6"/>
      <c r="P16" s="6"/>
      <c r="Q16" s="6"/>
      <c r="R16" s="6"/>
      <c r="S16" s="6"/>
      <c r="T16" s="6"/>
      <c r="U16" s="10">
        <v>90</v>
      </c>
      <c r="V16" s="23">
        <v>1</v>
      </c>
      <c r="W16" s="6"/>
      <c r="X16" s="9">
        <v>1105</v>
      </c>
      <c r="Y16" s="9">
        <v>1134</v>
      </c>
      <c r="Z16" s="10">
        <v>1</v>
      </c>
      <c r="AA16" s="5">
        <v>2</v>
      </c>
      <c r="AB16" s="24"/>
      <c r="AC16" s="6"/>
      <c r="AD16" s="6"/>
      <c r="AE16" s="6"/>
      <c r="AF16" s="6"/>
    </row>
    <row r="17" s="1" customFormat="1" spans="1:32">
      <c r="A17" s="4"/>
      <c r="B17" s="4" t="s">
        <v>49</v>
      </c>
      <c r="C17" s="9">
        <v>34365</v>
      </c>
      <c r="D17" s="9">
        <v>5242</v>
      </c>
      <c r="E17" s="10">
        <v>11645</v>
      </c>
      <c r="F17" s="10">
        <v>18036</v>
      </c>
      <c r="G17" s="10">
        <v>110</v>
      </c>
      <c r="H17" s="9">
        <v>4163</v>
      </c>
      <c r="I17" s="9">
        <v>1134</v>
      </c>
      <c r="J17" s="9">
        <v>1366</v>
      </c>
      <c r="K17" s="10">
        <v>4325</v>
      </c>
      <c r="L17" s="10">
        <v>4325</v>
      </c>
      <c r="M17" s="9">
        <v>133637</v>
      </c>
      <c r="N17" s="5"/>
      <c r="O17" s="6"/>
      <c r="P17" s="6"/>
      <c r="Q17" s="6"/>
      <c r="R17" s="6"/>
      <c r="S17" s="6"/>
      <c r="T17" s="6"/>
      <c r="U17" s="10">
        <v>430</v>
      </c>
      <c r="V17" s="23">
        <v>1</v>
      </c>
      <c r="W17" s="6"/>
      <c r="X17" s="9">
        <v>3397</v>
      </c>
      <c r="Y17" s="9">
        <v>2395</v>
      </c>
      <c r="Z17" s="10">
        <v>1</v>
      </c>
      <c r="AA17" s="5">
        <v>3</v>
      </c>
      <c r="AB17" s="24"/>
      <c r="AC17" s="6"/>
      <c r="AD17" s="6"/>
      <c r="AE17" s="6"/>
      <c r="AF17" s="6"/>
    </row>
    <row r="18" s="1" customFormat="1" spans="1:32">
      <c r="A18" s="4"/>
      <c r="B18" s="4" t="s">
        <v>50</v>
      </c>
      <c r="C18" s="9">
        <v>69060</v>
      </c>
      <c r="D18" s="9">
        <v>8504</v>
      </c>
      <c r="E18" s="10">
        <v>1914</v>
      </c>
      <c r="F18" s="10">
        <v>21910</v>
      </c>
      <c r="G18" s="10">
        <v>88</v>
      </c>
      <c r="H18" s="9">
        <v>60934</v>
      </c>
      <c r="I18" s="9">
        <v>1001</v>
      </c>
      <c r="J18" s="9">
        <v>1723</v>
      </c>
      <c r="K18" s="10">
        <v>3146</v>
      </c>
      <c r="L18" s="10">
        <v>3146</v>
      </c>
      <c r="M18" s="9">
        <v>15575</v>
      </c>
      <c r="N18" s="5"/>
      <c r="O18" s="6"/>
      <c r="P18" s="6"/>
      <c r="Q18" s="6"/>
      <c r="R18" s="6"/>
      <c r="S18" s="6"/>
      <c r="T18" s="6"/>
      <c r="U18" s="10">
        <v>750</v>
      </c>
      <c r="V18" s="23">
        <v>1</v>
      </c>
      <c r="W18" s="6"/>
      <c r="X18" s="9">
        <v>3285</v>
      </c>
      <c r="Y18" s="9">
        <v>1992</v>
      </c>
      <c r="Z18" s="10">
        <v>1</v>
      </c>
      <c r="AA18" s="5">
        <v>3</v>
      </c>
      <c r="AB18" s="24"/>
      <c r="AC18" s="6"/>
      <c r="AD18" s="6"/>
      <c r="AE18" s="6"/>
      <c r="AF18" s="6"/>
    </row>
    <row r="19" s="1" customFormat="1" spans="1:32">
      <c r="A19" s="4"/>
      <c r="B19" s="4" t="s">
        <v>51</v>
      </c>
      <c r="C19" s="9">
        <v>52235</v>
      </c>
      <c r="D19" s="9">
        <v>6950</v>
      </c>
      <c r="E19" s="10">
        <v>2980</v>
      </c>
      <c r="F19" s="10">
        <v>47098</v>
      </c>
      <c r="G19" s="10">
        <v>144</v>
      </c>
      <c r="H19" s="9">
        <v>12619</v>
      </c>
      <c r="I19" s="9">
        <v>1098</v>
      </c>
      <c r="J19" s="9">
        <v>1193</v>
      </c>
      <c r="K19" s="10">
        <v>9915</v>
      </c>
      <c r="L19" s="10">
        <v>9915</v>
      </c>
      <c r="M19" s="9">
        <v>164763</v>
      </c>
      <c r="N19" s="5"/>
      <c r="O19" s="6"/>
      <c r="P19" s="6"/>
      <c r="Q19" s="6"/>
      <c r="R19" s="6"/>
      <c r="S19" s="6"/>
      <c r="T19" s="6"/>
      <c r="U19" s="10">
        <v>1125</v>
      </c>
      <c r="V19" s="23">
        <v>1</v>
      </c>
      <c r="W19" s="6"/>
      <c r="X19" s="9">
        <v>2553</v>
      </c>
      <c r="Y19" s="9">
        <v>1314</v>
      </c>
      <c r="Z19" s="10">
        <v>3</v>
      </c>
      <c r="AA19" s="5">
        <v>2</v>
      </c>
      <c r="AB19" s="24"/>
      <c r="AC19" s="6"/>
      <c r="AD19" s="6"/>
      <c r="AE19" s="6"/>
      <c r="AF19" s="6"/>
    </row>
    <row r="20" s="1" customFormat="1" spans="1:32">
      <c r="A20" s="4"/>
      <c r="B20" s="4" t="s">
        <v>52</v>
      </c>
      <c r="C20" s="9">
        <v>40795</v>
      </c>
      <c r="D20" s="9">
        <v>5630</v>
      </c>
      <c r="E20" s="10">
        <v>6177</v>
      </c>
      <c r="F20" s="10">
        <v>17554</v>
      </c>
      <c r="G20" s="10">
        <v>134</v>
      </c>
      <c r="H20" s="9">
        <v>4165</v>
      </c>
      <c r="I20" s="9">
        <v>2577</v>
      </c>
      <c r="J20" s="9">
        <v>1576</v>
      </c>
      <c r="K20" s="10">
        <v>12219</v>
      </c>
      <c r="L20" s="10">
        <v>12219</v>
      </c>
      <c r="M20" s="9">
        <v>170982</v>
      </c>
      <c r="N20" s="5"/>
      <c r="O20" s="6"/>
      <c r="P20" s="6"/>
      <c r="Q20" s="6"/>
      <c r="R20" s="6"/>
      <c r="S20" s="6"/>
      <c r="T20" s="6"/>
      <c r="U20" s="10">
        <v>462</v>
      </c>
      <c r="V20" s="23">
        <v>1</v>
      </c>
      <c r="W20" s="6"/>
      <c r="X20" s="9">
        <v>1641</v>
      </c>
      <c r="Y20" s="9">
        <v>1018</v>
      </c>
      <c r="Z20" s="10">
        <v>1</v>
      </c>
      <c r="AA20" s="5">
        <v>2</v>
      </c>
      <c r="AB20" s="24"/>
      <c r="AC20" s="6"/>
      <c r="AD20" s="6"/>
      <c r="AE20" s="6"/>
      <c r="AF20" s="6"/>
    </row>
    <row r="21" s="1" customFormat="1" spans="2:32">
      <c r="B21" s="1" t="s">
        <v>53</v>
      </c>
      <c r="C21" s="10">
        <f t="shared" ref="C21:N21" si="2">SUM(C15:C20)</f>
        <v>342857</v>
      </c>
      <c r="D21" s="10">
        <f t="shared" si="2"/>
        <v>43174</v>
      </c>
      <c r="E21" s="10">
        <f t="shared" si="2"/>
        <v>39476</v>
      </c>
      <c r="F21" s="10">
        <f t="shared" si="2"/>
        <v>134385</v>
      </c>
      <c r="G21" s="10">
        <f t="shared" si="2"/>
        <v>913</v>
      </c>
      <c r="H21" s="10">
        <f t="shared" si="2"/>
        <v>88864</v>
      </c>
      <c r="I21" s="10">
        <f t="shared" si="2"/>
        <v>17251</v>
      </c>
      <c r="J21" s="10">
        <f t="shared" si="2"/>
        <v>13787</v>
      </c>
      <c r="K21" s="10">
        <f t="shared" si="2"/>
        <v>44261</v>
      </c>
      <c r="L21" s="10">
        <f t="shared" si="2"/>
        <v>44261</v>
      </c>
      <c r="M21" s="10">
        <f t="shared" si="2"/>
        <v>706702</v>
      </c>
      <c r="N21" s="10">
        <f t="shared" si="2"/>
        <v>0</v>
      </c>
      <c r="O21" s="6"/>
      <c r="P21" s="6"/>
      <c r="Q21" s="6"/>
      <c r="R21" s="6"/>
      <c r="S21" s="6"/>
      <c r="T21" s="6"/>
      <c r="U21" s="10">
        <f t="shared" ref="U21:AB21" si="3">SUM(U15:U20)</f>
        <v>5674</v>
      </c>
      <c r="V21" s="10">
        <f t="shared" si="3"/>
        <v>6</v>
      </c>
      <c r="W21" s="6"/>
      <c r="X21" s="10">
        <f t="shared" si="3"/>
        <v>15308</v>
      </c>
      <c r="Y21" s="10">
        <f t="shared" si="3"/>
        <v>9967</v>
      </c>
      <c r="Z21" s="10">
        <f t="shared" si="3"/>
        <v>18</v>
      </c>
      <c r="AA21" s="10">
        <f t="shared" si="3"/>
        <v>22</v>
      </c>
      <c r="AB21" s="25">
        <f t="shared" si="3"/>
        <v>0</v>
      </c>
      <c r="AC21" s="6"/>
      <c r="AD21" s="6"/>
      <c r="AE21" s="6"/>
      <c r="AF21" s="6"/>
    </row>
    <row r="22" s="1" customFormat="1" spans="3:3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24"/>
      <c r="AC22" s="6"/>
      <c r="AD22" s="6"/>
      <c r="AE22" s="6"/>
      <c r="AF22" s="6"/>
    </row>
    <row r="23" s="1" customFormat="1" spans="1:32">
      <c r="A23" s="4" t="s">
        <v>54</v>
      </c>
      <c r="B23" s="4" t="s">
        <v>55</v>
      </c>
      <c r="C23" s="5">
        <v>0</v>
      </c>
      <c r="D23" s="11">
        <v>922469</v>
      </c>
      <c r="E23" s="5"/>
      <c r="F23" s="5">
        <v>961207</v>
      </c>
      <c r="G23" s="5">
        <v>70</v>
      </c>
      <c r="H23" s="5">
        <v>1012140</v>
      </c>
      <c r="I23" s="5">
        <v>0</v>
      </c>
      <c r="J23" s="5">
        <v>0</v>
      </c>
      <c r="K23" s="5">
        <v>1000</v>
      </c>
      <c r="L23" s="5">
        <v>567589</v>
      </c>
      <c r="M23" s="5">
        <v>49</v>
      </c>
      <c r="N23" s="5">
        <v>1018</v>
      </c>
      <c r="O23" s="5">
        <v>28</v>
      </c>
      <c r="P23" s="5">
        <v>0</v>
      </c>
      <c r="Q23" s="5">
        <v>28412</v>
      </c>
      <c r="R23" s="5">
        <v>0</v>
      </c>
      <c r="S23" s="5">
        <v>61226</v>
      </c>
      <c r="T23" s="5">
        <v>101032</v>
      </c>
      <c r="U23" s="5">
        <v>356</v>
      </c>
      <c r="V23" s="5">
        <v>1713</v>
      </c>
      <c r="W23" s="5">
        <v>510</v>
      </c>
      <c r="X23" s="5"/>
      <c r="Y23" s="5">
        <v>0</v>
      </c>
      <c r="Z23" s="5">
        <v>0</v>
      </c>
      <c r="AA23" s="6"/>
      <c r="AB23" s="24"/>
      <c r="AC23" s="6"/>
      <c r="AD23" s="6"/>
      <c r="AE23" s="6"/>
      <c r="AF23" s="6"/>
    </row>
    <row r="24" s="1" customFormat="1" spans="1:32">
      <c r="A24" s="4"/>
      <c r="B24" s="4" t="s">
        <v>56</v>
      </c>
      <c r="C24" s="5">
        <v>0</v>
      </c>
      <c r="D24" s="5">
        <v>166076</v>
      </c>
      <c r="E24" s="5"/>
      <c r="F24" s="5">
        <v>728964</v>
      </c>
      <c r="G24" s="5">
        <v>242</v>
      </c>
      <c r="H24" s="5">
        <v>625984</v>
      </c>
      <c r="I24" s="5">
        <v>327</v>
      </c>
      <c r="J24" s="5">
        <v>2122</v>
      </c>
      <c r="K24" s="5">
        <v>0</v>
      </c>
      <c r="L24" s="5">
        <v>73611</v>
      </c>
      <c r="M24" s="5">
        <v>1262</v>
      </c>
      <c r="N24" s="5">
        <v>2239</v>
      </c>
      <c r="O24" s="5">
        <v>462</v>
      </c>
      <c r="P24" s="5">
        <v>330</v>
      </c>
      <c r="Q24" s="5">
        <v>36305</v>
      </c>
      <c r="R24" s="5">
        <v>0</v>
      </c>
      <c r="S24" s="5">
        <v>60166</v>
      </c>
      <c r="T24" s="5">
        <v>59874</v>
      </c>
      <c r="U24" s="5">
        <v>800</v>
      </c>
      <c r="V24" s="5">
        <v>1100</v>
      </c>
      <c r="W24" s="5">
        <v>621</v>
      </c>
      <c r="X24" s="5">
        <v>220</v>
      </c>
      <c r="Y24" s="5">
        <v>0</v>
      </c>
      <c r="Z24" s="5">
        <v>0</v>
      </c>
      <c r="AA24" s="6"/>
      <c r="AB24" s="24"/>
      <c r="AC24" s="6"/>
      <c r="AD24" s="6"/>
      <c r="AE24" s="6"/>
      <c r="AF24" s="6"/>
    </row>
    <row r="25" s="1" customFormat="1" spans="1:32">
      <c r="A25" s="4"/>
      <c r="B25" s="4" t="s">
        <v>57</v>
      </c>
      <c r="C25" s="5">
        <v>0</v>
      </c>
      <c r="D25" s="5">
        <v>484561</v>
      </c>
      <c r="E25" s="5"/>
      <c r="F25" s="5">
        <v>1118063</v>
      </c>
      <c r="G25" s="5">
        <v>69</v>
      </c>
      <c r="H25" s="5">
        <v>1368416</v>
      </c>
      <c r="I25" s="5">
        <v>0</v>
      </c>
      <c r="J25" s="5">
        <v>0</v>
      </c>
      <c r="K25" s="5">
        <v>0</v>
      </c>
      <c r="L25" s="5">
        <v>73037</v>
      </c>
      <c r="M25" s="5">
        <v>30</v>
      </c>
      <c r="N25" s="5">
        <v>1697</v>
      </c>
      <c r="O25" s="5">
        <v>0</v>
      </c>
      <c r="P25" s="5">
        <v>0</v>
      </c>
      <c r="Q25" s="5">
        <v>7896</v>
      </c>
      <c r="R25" s="5">
        <v>0</v>
      </c>
      <c r="S25" s="5">
        <v>88900</v>
      </c>
      <c r="T25" s="5">
        <v>180038</v>
      </c>
      <c r="U25" s="5">
        <v>1400</v>
      </c>
      <c r="V25" s="5">
        <v>2240</v>
      </c>
      <c r="W25" s="5">
        <v>560</v>
      </c>
      <c r="X25" s="5">
        <v>3</v>
      </c>
      <c r="Y25" s="5">
        <v>0</v>
      </c>
      <c r="Z25" s="5">
        <v>0</v>
      </c>
      <c r="AA25" s="6"/>
      <c r="AB25" s="24"/>
      <c r="AC25" s="6"/>
      <c r="AD25" s="6"/>
      <c r="AE25" s="6"/>
      <c r="AF25" s="6"/>
    </row>
    <row r="26" s="1" customFormat="1" spans="1:32">
      <c r="A26" s="4"/>
      <c r="B26" s="4" t="s">
        <v>58</v>
      </c>
      <c r="C26" s="5">
        <v>0</v>
      </c>
      <c r="D26" s="5">
        <v>396491</v>
      </c>
      <c r="E26" s="6"/>
      <c r="F26" s="5">
        <v>958799</v>
      </c>
      <c r="G26" s="5"/>
      <c r="H26" s="5">
        <v>959092</v>
      </c>
      <c r="I26" s="5">
        <v>0</v>
      </c>
      <c r="J26" s="5">
        <v>0</v>
      </c>
      <c r="K26" s="5">
        <v>0</v>
      </c>
      <c r="L26" s="5">
        <v>114337</v>
      </c>
      <c r="M26" s="5">
        <v>0</v>
      </c>
      <c r="N26" s="5">
        <v>32</v>
      </c>
      <c r="O26" s="5">
        <v>0</v>
      </c>
      <c r="P26" s="5">
        <v>0</v>
      </c>
      <c r="Q26" s="5">
        <v>6387</v>
      </c>
      <c r="R26" s="5">
        <v>0</v>
      </c>
      <c r="S26" s="5">
        <v>91458</v>
      </c>
      <c r="T26" s="5">
        <v>143289</v>
      </c>
      <c r="U26" s="5">
        <v>310</v>
      </c>
      <c r="V26" s="5">
        <v>750</v>
      </c>
      <c r="W26" s="5">
        <v>390</v>
      </c>
      <c r="X26" s="5">
        <v>0</v>
      </c>
      <c r="Y26" s="5">
        <v>0</v>
      </c>
      <c r="Z26" s="5">
        <v>0</v>
      </c>
      <c r="AA26" s="6"/>
      <c r="AB26" s="24"/>
      <c r="AC26" s="6"/>
      <c r="AD26" s="6"/>
      <c r="AE26" s="6"/>
      <c r="AF26" s="6"/>
    </row>
    <row r="27" s="1" customFormat="1" spans="1:32">
      <c r="A27" s="4"/>
      <c r="B27" s="4" t="s">
        <v>59</v>
      </c>
      <c r="C27" s="12">
        <v>0</v>
      </c>
      <c r="D27" s="13">
        <v>434919</v>
      </c>
      <c r="E27" s="12">
        <v>0</v>
      </c>
      <c r="F27" s="13">
        <v>929855</v>
      </c>
      <c r="G27" s="12">
        <v>0</v>
      </c>
      <c r="H27" s="13">
        <v>1023013</v>
      </c>
      <c r="I27" s="12">
        <v>0</v>
      </c>
      <c r="J27" s="12">
        <v>0</v>
      </c>
      <c r="K27" s="12">
        <v>0</v>
      </c>
      <c r="L27" s="13">
        <v>32838</v>
      </c>
      <c r="M27" s="13">
        <v>48</v>
      </c>
      <c r="N27" s="13">
        <v>3903</v>
      </c>
      <c r="O27" s="12">
        <v>0</v>
      </c>
      <c r="P27" s="12">
        <v>0</v>
      </c>
      <c r="Q27" s="13">
        <v>27227</v>
      </c>
      <c r="R27" s="12">
        <v>0</v>
      </c>
      <c r="S27" s="13">
        <v>71478.95</v>
      </c>
      <c r="T27" s="13">
        <v>143204.9568</v>
      </c>
      <c r="U27" s="12">
        <v>487</v>
      </c>
      <c r="V27" s="12">
        <v>1290</v>
      </c>
      <c r="W27" s="12">
        <v>400</v>
      </c>
      <c r="X27" s="12">
        <v>0</v>
      </c>
      <c r="Y27" s="12">
        <v>0</v>
      </c>
      <c r="Z27" s="12"/>
      <c r="AA27" s="6"/>
      <c r="AB27" s="24"/>
      <c r="AC27" s="6"/>
      <c r="AD27" s="6"/>
      <c r="AE27" s="6"/>
      <c r="AF27" s="6"/>
    </row>
    <row r="28" s="1" customFormat="1" spans="1:32">
      <c r="A28" s="4"/>
      <c r="B28" s="4" t="s">
        <v>60</v>
      </c>
      <c r="C28" s="5">
        <v>5</v>
      </c>
      <c r="D28" s="5">
        <v>340196</v>
      </c>
      <c r="E28" s="5"/>
      <c r="F28" s="5">
        <v>942432</v>
      </c>
      <c r="G28" s="5">
        <v>0</v>
      </c>
      <c r="H28" s="5">
        <v>1164555</v>
      </c>
      <c r="I28" s="5">
        <v>0</v>
      </c>
      <c r="J28" s="5">
        <v>0</v>
      </c>
      <c r="K28" s="5">
        <v>0</v>
      </c>
      <c r="L28" s="5">
        <v>20010</v>
      </c>
      <c r="M28" s="5">
        <v>0</v>
      </c>
      <c r="N28" s="5">
        <v>2591</v>
      </c>
      <c r="O28" s="5">
        <v>0</v>
      </c>
      <c r="P28" s="5">
        <v>0</v>
      </c>
      <c r="Q28" s="5">
        <v>4030</v>
      </c>
      <c r="R28" s="5">
        <v>0</v>
      </c>
      <c r="S28" s="5">
        <v>103740</v>
      </c>
      <c r="T28" s="5">
        <v>139050</v>
      </c>
      <c r="U28" s="5">
        <v>67</v>
      </c>
      <c r="V28" s="5">
        <v>60</v>
      </c>
      <c r="W28" s="5">
        <v>0</v>
      </c>
      <c r="X28" s="5">
        <v>0</v>
      </c>
      <c r="Y28" s="5">
        <v>0</v>
      </c>
      <c r="Z28" s="5">
        <v>0</v>
      </c>
      <c r="AA28" s="6"/>
      <c r="AB28" s="24"/>
      <c r="AC28" s="6"/>
      <c r="AD28" s="6"/>
      <c r="AE28" s="6"/>
      <c r="AF28" s="6"/>
    </row>
    <row r="29" s="1" customFormat="1" spans="1:32">
      <c r="A29" s="4"/>
      <c r="B29" s="4" t="s">
        <v>61</v>
      </c>
      <c r="C29" s="5">
        <v>0</v>
      </c>
      <c r="D29" s="5">
        <v>525078</v>
      </c>
      <c r="E29" s="5">
        <v>0</v>
      </c>
      <c r="F29" s="5">
        <v>946460</v>
      </c>
      <c r="G29" s="5">
        <v>0</v>
      </c>
      <c r="H29" s="5">
        <v>820531</v>
      </c>
      <c r="I29" s="5">
        <v>0</v>
      </c>
      <c r="J29" s="5">
        <v>0</v>
      </c>
      <c r="K29" s="5">
        <v>0</v>
      </c>
      <c r="L29" s="5">
        <v>7812</v>
      </c>
      <c r="M29" s="5">
        <v>0</v>
      </c>
      <c r="N29" s="5">
        <v>0</v>
      </c>
      <c r="O29" s="5"/>
      <c r="P29" s="5"/>
      <c r="Q29" s="5"/>
      <c r="R29" s="5"/>
      <c r="S29" s="5">
        <v>96242</v>
      </c>
      <c r="T29" s="5">
        <v>183161</v>
      </c>
      <c r="U29" s="5">
        <v>30</v>
      </c>
      <c r="V29" s="5">
        <v>0</v>
      </c>
      <c r="W29" s="5">
        <v>0</v>
      </c>
      <c r="X29" s="5">
        <v>0</v>
      </c>
      <c r="Y29" s="5"/>
      <c r="Z29" s="5"/>
      <c r="AA29" s="6"/>
      <c r="AB29" s="24"/>
      <c r="AC29" s="6"/>
      <c r="AD29" s="6"/>
      <c r="AE29" s="6"/>
      <c r="AF29" s="6"/>
    </row>
    <row r="30" s="1" customFormat="1" spans="1:32">
      <c r="A30" s="4"/>
      <c r="B30" s="4" t="s">
        <v>62</v>
      </c>
      <c r="C30" s="5">
        <f t="shared" ref="C30:F30" si="4">SUM(C23:C29)</f>
        <v>5</v>
      </c>
      <c r="D30" s="5">
        <f t="shared" si="4"/>
        <v>3269790</v>
      </c>
      <c r="E30" s="5"/>
      <c r="F30" s="5">
        <f t="shared" si="4"/>
        <v>6585780</v>
      </c>
      <c r="G30" s="5"/>
      <c r="H30" s="5">
        <f t="shared" ref="H30:W30" si="5">SUM(H23:H29)</f>
        <v>6973731</v>
      </c>
      <c r="I30" s="5">
        <f t="shared" si="5"/>
        <v>327</v>
      </c>
      <c r="J30" s="5">
        <f t="shared" si="5"/>
        <v>2122</v>
      </c>
      <c r="K30" s="5">
        <f t="shared" si="5"/>
        <v>1000</v>
      </c>
      <c r="L30" s="5">
        <f t="shared" si="5"/>
        <v>889234</v>
      </c>
      <c r="M30" s="5">
        <f t="shared" si="5"/>
        <v>1389</v>
      </c>
      <c r="N30" s="5">
        <f t="shared" si="5"/>
        <v>11480</v>
      </c>
      <c r="O30" s="5">
        <f t="shared" si="5"/>
        <v>490</v>
      </c>
      <c r="P30" s="5">
        <f t="shared" si="5"/>
        <v>330</v>
      </c>
      <c r="Q30" s="5">
        <f t="shared" si="5"/>
        <v>110257</v>
      </c>
      <c r="R30" s="5">
        <f t="shared" si="5"/>
        <v>0</v>
      </c>
      <c r="S30" s="5">
        <f t="shared" si="5"/>
        <v>573210.95</v>
      </c>
      <c r="T30" s="5">
        <f t="shared" si="5"/>
        <v>949648.9568</v>
      </c>
      <c r="U30" s="5">
        <f t="shared" si="5"/>
        <v>3450</v>
      </c>
      <c r="V30" s="5">
        <f t="shared" si="5"/>
        <v>7153</v>
      </c>
      <c r="W30" s="5">
        <f t="shared" si="5"/>
        <v>2481</v>
      </c>
      <c r="X30" s="5">
        <f>SUM(X25:X29)</f>
        <v>3</v>
      </c>
      <c r="Y30" s="5">
        <f>SUM(Y23:Y29)</f>
        <v>0</v>
      </c>
      <c r="Z30" s="5">
        <f>SUM(Z23:Z29)</f>
        <v>0</v>
      </c>
      <c r="AA30" s="6"/>
      <c r="AB30" s="24"/>
      <c r="AC30" s="6"/>
      <c r="AD30" s="6"/>
      <c r="AE30" s="6"/>
      <c r="AF30" s="6"/>
    </row>
    <row r="31" s="1" customFormat="1" spans="3:3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24"/>
      <c r="AC31" s="6"/>
      <c r="AD31" s="6"/>
      <c r="AE31" s="6"/>
      <c r="AF31" s="6"/>
    </row>
    <row r="32" s="1" customFormat="1" spans="1:32">
      <c r="A32" s="4" t="s">
        <v>63</v>
      </c>
      <c r="B32" s="4" t="s">
        <v>64</v>
      </c>
      <c r="C32" s="6">
        <v>25586</v>
      </c>
      <c r="D32" s="6">
        <v>1984</v>
      </c>
      <c r="E32" s="5">
        <v>0</v>
      </c>
      <c r="F32" s="6">
        <v>2898</v>
      </c>
      <c r="G32" s="6">
        <v>2530</v>
      </c>
      <c r="H32" s="6">
        <v>13208</v>
      </c>
      <c r="I32" s="6">
        <v>5779</v>
      </c>
      <c r="J32" s="6">
        <v>12481</v>
      </c>
      <c r="K32" s="6">
        <v>18891</v>
      </c>
      <c r="L32" s="6">
        <v>19200</v>
      </c>
      <c r="M32" s="6">
        <v>111978</v>
      </c>
      <c r="N32" s="6">
        <v>27</v>
      </c>
      <c r="O32" s="6">
        <v>112</v>
      </c>
      <c r="P32" s="6">
        <v>1641</v>
      </c>
      <c r="Q32" s="6">
        <v>150</v>
      </c>
      <c r="R32" s="5">
        <v>0</v>
      </c>
      <c r="S32" s="5">
        <v>0</v>
      </c>
      <c r="T32" s="5">
        <v>0</v>
      </c>
      <c r="U32" s="6">
        <v>25</v>
      </c>
      <c r="V32" s="5">
        <v>0</v>
      </c>
      <c r="W32" s="5">
        <v>511</v>
      </c>
      <c r="X32" s="6">
        <v>1805</v>
      </c>
      <c r="Y32" s="6">
        <v>585</v>
      </c>
      <c r="Z32" s="5">
        <v>15</v>
      </c>
      <c r="AA32" s="5">
        <v>0</v>
      </c>
      <c r="AB32" s="24"/>
      <c r="AC32" s="6"/>
      <c r="AD32" s="6"/>
      <c r="AE32" s="6"/>
      <c r="AF32" s="6"/>
    </row>
    <row r="33" s="1" customFormat="1" spans="1:32">
      <c r="A33" s="4"/>
      <c r="B33" s="4" t="s">
        <v>65</v>
      </c>
      <c r="C33" s="6">
        <v>33107</v>
      </c>
      <c r="D33" s="6">
        <v>9719</v>
      </c>
      <c r="E33" s="5">
        <v>0</v>
      </c>
      <c r="F33" s="6">
        <v>6010</v>
      </c>
      <c r="G33" s="6">
        <v>5121</v>
      </c>
      <c r="H33" s="6">
        <v>3571</v>
      </c>
      <c r="I33" s="6">
        <v>4572</v>
      </c>
      <c r="J33" s="6">
        <v>3055</v>
      </c>
      <c r="K33" s="6">
        <v>7307</v>
      </c>
      <c r="L33" s="6">
        <v>17533</v>
      </c>
      <c r="M33" s="6">
        <v>344043</v>
      </c>
      <c r="N33" s="6">
        <v>148</v>
      </c>
      <c r="O33" s="6">
        <v>132</v>
      </c>
      <c r="P33" s="6">
        <v>1371</v>
      </c>
      <c r="Q33" s="6">
        <v>70</v>
      </c>
      <c r="R33" s="5">
        <v>0</v>
      </c>
      <c r="S33" s="5">
        <v>0</v>
      </c>
      <c r="T33" s="5">
        <v>0</v>
      </c>
      <c r="U33" s="6">
        <v>102</v>
      </c>
      <c r="V33" s="5">
        <v>0</v>
      </c>
      <c r="W33" s="5">
        <v>2420</v>
      </c>
      <c r="X33" s="6">
        <v>1507</v>
      </c>
      <c r="Y33" s="6">
        <v>1568</v>
      </c>
      <c r="Z33" s="5">
        <v>15</v>
      </c>
      <c r="AA33" s="5">
        <v>0</v>
      </c>
      <c r="AB33" s="24"/>
      <c r="AC33" s="6"/>
      <c r="AD33" s="6"/>
      <c r="AE33" s="6"/>
      <c r="AF33" s="6"/>
    </row>
    <row r="34" s="1" customFormat="1" spans="1:32">
      <c r="A34" s="4"/>
      <c r="B34" s="4" t="s">
        <v>66</v>
      </c>
      <c r="C34" s="6">
        <v>15869</v>
      </c>
      <c r="D34" s="6">
        <v>2312</v>
      </c>
      <c r="E34" s="5">
        <v>0</v>
      </c>
      <c r="F34" s="6">
        <v>3683</v>
      </c>
      <c r="G34" s="6">
        <v>3941</v>
      </c>
      <c r="H34" s="6">
        <v>9311</v>
      </c>
      <c r="I34" s="6">
        <v>1597</v>
      </c>
      <c r="J34" s="6">
        <v>6585</v>
      </c>
      <c r="K34" s="6">
        <v>2828</v>
      </c>
      <c r="L34" s="6">
        <v>25585</v>
      </c>
      <c r="M34" s="6">
        <v>117807</v>
      </c>
      <c r="N34" s="6">
        <v>121</v>
      </c>
      <c r="O34" s="6">
        <v>517</v>
      </c>
      <c r="P34" s="6">
        <v>1655</v>
      </c>
      <c r="Q34" s="6">
        <v>220</v>
      </c>
      <c r="R34" s="5">
        <v>0</v>
      </c>
      <c r="S34" s="5">
        <v>0</v>
      </c>
      <c r="T34" s="5">
        <v>0</v>
      </c>
      <c r="U34" s="6">
        <v>90</v>
      </c>
      <c r="V34" s="5">
        <v>0</v>
      </c>
      <c r="W34" s="5">
        <v>125</v>
      </c>
      <c r="X34" s="6">
        <v>1821</v>
      </c>
      <c r="Y34" s="6">
        <v>1143</v>
      </c>
      <c r="Z34" s="5">
        <v>20</v>
      </c>
      <c r="AA34" s="5">
        <v>0</v>
      </c>
      <c r="AB34" s="24"/>
      <c r="AC34" s="6"/>
      <c r="AD34" s="6"/>
      <c r="AE34" s="6"/>
      <c r="AF34" s="6"/>
    </row>
    <row r="35" s="1" customFormat="1" spans="1:32">
      <c r="A35" s="4"/>
      <c r="B35" s="4" t="s">
        <v>67</v>
      </c>
      <c r="C35" s="6">
        <v>8232</v>
      </c>
      <c r="D35" s="6">
        <v>12476</v>
      </c>
      <c r="E35" s="5">
        <v>0</v>
      </c>
      <c r="F35" s="6">
        <v>4180</v>
      </c>
      <c r="G35" s="6">
        <v>4921</v>
      </c>
      <c r="H35" s="6">
        <v>11144</v>
      </c>
      <c r="I35" s="6">
        <v>2527</v>
      </c>
      <c r="J35" s="6">
        <v>2615</v>
      </c>
      <c r="K35" s="6">
        <v>11673</v>
      </c>
      <c r="L35" s="6">
        <v>12528</v>
      </c>
      <c r="M35" s="6">
        <v>90653</v>
      </c>
      <c r="N35" s="6">
        <v>81</v>
      </c>
      <c r="O35" s="6">
        <v>4785</v>
      </c>
      <c r="P35" s="6">
        <v>1223</v>
      </c>
      <c r="Q35" s="6">
        <v>157</v>
      </c>
      <c r="R35" s="5">
        <v>0</v>
      </c>
      <c r="S35" s="5">
        <v>0</v>
      </c>
      <c r="T35" s="5">
        <v>0</v>
      </c>
      <c r="U35" s="6">
        <v>4142</v>
      </c>
      <c r="V35" s="5">
        <v>0</v>
      </c>
      <c r="W35" s="5">
        <v>590</v>
      </c>
      <c r="X35" s="6">
        <v>542</v>
      </c>
      <c r="Y35" s="6">
        <v>893</v>
      </c>
      <c r="Z35" s="5">
        <v>145</v>
      </c>
      <c r="AA35" s="5">
        <v>0</v>
      </c>
      <c r="AB35" s="24"/>
      <c r="AC35" s="6"/>
      <c r="AD35" s="6"/>
      <c r="AE35" s="6"/>
      <c r="AF35" s="6"/>
    </row>
    <row r="36" s="1" customFormat="1" spans="1:32">
      <c r="A36" s="4"/>
      <c r="B36" s="4" t="s">
        <v>68</v>
      </c>
      <c r="C36" s="6">
        <v>3520</v>
      </c>
      <c r="D36" s="6">
        <v>13974</v>
      </c>
      <c r="E36" s="5">
        <v>0</v>
      </c>
      <c r="F36" s="6">
        <v>2196</v>
      </c>
      <c r="G36" s="6">
        <v>1927</v>
      </c>
      <c r="H36" s="6">
        <v>15771</v>
      </c>
      <c r="I36" s="6">
        <v>5520</v>
      </c>
      <c r="J36" s="6">
        <v>1517</v>
      </c>
      <c r="K36" s="6">
        <v>195202</v>
      </c>
      <c r="L36" s="6">
        <v>14517</v>
      </c>
      <c r="M36" s="6">
        <v>98822</v>
      </c>
      <c r="N36" s="6">
        <v>243</v>
      </c>
      <c r="O36" s="6">
        <v>2065</v>
      </c>
      <c r="P36" s="6">
        <v>1178</v>
      </c>
      <c r="Q36" s="6">
        <v>300</v>
      </c>
      <c r="R36" s="5">
        <v>0</v>
      </c>
      <c r="S36" s="5">
        <v>0</v>
      </c>
      <c r="T36" s="5">
        <v>0</v>
      </c>
      <c r="U36" s="6">
        <v>1788</v>
      </c>
      <c r="V36" s="5">
        <v>0</v>
      </c>
      <c r="W36" s="5">
        <v>600</v>
      </c>
      <c r="X36" s="6">
        <v>523</v>
      </c>
      <c r="Y36" s="6">
        <v>1596</v>
      </c>
      <c r="Z36" s="5">
        <v>25</v>
      </c>
      <c r="AA36" s="5">
        <v>0</v>
      </c>
      <c r="AB36" s="24"/>
      <c r="AC36" s="6"/>
      <c r="AD36" s="6"/>
      <c r="AE36" s="6"/>
      <c r="AF36" s="6"/>
    </row>
    <row r="37" s="1" customFormat="1" spans="1:32">
      <c r="A37" s="4"/>
      <c r="B37" s="4" t="s">
        <v>53</v>
      </c>
      <c r="C37" s="5">
        <f t="shared" ref="C37:AA37" si="6">SUM(C32:C36)</f>
        <v>86314</v>
      </c>
      <c r="D37" s="5">
        <f t="shared" si="6"/>
        <v>40465</v>
      </c>
      <c r="E37" s="5">
        <f t="shared" si="6"/>
        <v>0</v>
      </c>
      <c r="F37" s="5">
        <f t="shared" si="6"/>
        <v>18967</v>
      </c>
      <c r="G37" s="5">
        <f t="shared" si="6"/>
        <v>18440</v>
      </c>
      <c r="H37" s="5">
        <f t="shared" si="6"/>
        <v>53005</v>
      </c>
      <c r="I37" s="5">
        <f t="shared" si="6"/>
        <v>19995</v>
      </c>
      <c r="J37" s="5">
        <f t="shared" si="6"/>
        <v>26253</v>
      </c>
      <c r="K37" s="5">
        <f t="shared" si="6"/>
        <v>235901</v>
      </c>
      <c r="L37" s="5">
        <f t="shared" si="6"/>
        <v>89363</v>
      </c>
      <c r="M37" s="5">
        <f t="shared" si="6"/>
        <v>763303</v>
      </c>
      <c r="N37" s="5">
        <f t="shared" si="6"/>
        <v>620</v>
      </c>
      <c r="O37" s="5">
        <f t="shared" si="6"/>
        <v>7611</v>
      </c>
      <c r="P37" s="5">
        <f t="shared" si="6"/>
        <v>7068</v>
      </c>
      <c r="Q37" s="5">
        <f t="shared" si="6"/>
        <v>897</v>
      </c>
      <c r="R37" s="5">
        <f t="shared" si="6"/>
        <v>0</v>
      </c>
      <c r="S37" s="5">
        <f t="shared" si="6"/>
        <v>0</v>
      </c>
      <c r="T37" s="5">
        <f t="shared" si="6"/>
        <v>0</v>
      </c>
      <c r="U37" s="5">
        <f t="shared" si="6"/>
        <v>6147</v>
      </c>
      <c r="V37" s="5">
        <f t="shared" si="6"/>
        <v>0</v>
      </c>
      <c r="W37" s="5">
        <f t="shared" si="6"/>
        <v>4246</v>
      </c>
      <c r="X37" s="5">
        <f t="shared" si="6"/>
        <v>6198</v>
      </c>
      <c r="Y37" s="5">
        <f t="shared" si="6"/>
        <v>5785</v>
      </c>
      <c r="Z37" s="5">
        <f t="shared" si="6"/>
        <v>220</v>
      </c>
      <c r="AA37" s="5">
        <f t="shared" si="6"/>
        <v>0</v>
      </c>
      <c r="AB37" s="24"/>
      <c r="AC37" s="6"/>
      <c r="AD37" s="6"/>
      <c r="AE37" s="6"/>
      <c r="AF37" s="6"/>
    </row>
    <row r="38" s="1" customFormat="1" spans="3:3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24"/>
      <c r="AC38" s="6"/>
      <c r="AD38" s="6"/>
      <c r="AE38" s="6"/>
      <c r="AF38" s="6"/>
    </row>
    <row r="39" s="1" customFormat="1" spans="1:32">
      <c r="A39" s="4" t="s">
        <v>69</v>
      </c>
      <c r="B39" s="4" t="s">
        <v>70</v>
      </c>
      <c r="C39" s="14">
        <v>7946</v>
      </c>
      <c r="D39" s="14">
        <v>1095</v>
      </c>
      <c r="E39" s="15">
        <v>0</v>
      </c>
      <c r="F39" s="14">
        <v>7196</v>
      </c>
      <c r="G39" s="14">
        <v>131</v>
      </c>
      <c r="H39" s="14">
        <v>5871</v>
      </c>
      <c r="I39" s="15">
        <v>1427</v>
      </c>
      <c r="J39" s="14">
        <v>689</v>
      </c>
      <c r="K39" s="14">
        <v>12436</v>
      </c>
      <c r="L39" s="14">
        <v>21172</v>
      </c>
      <c r="M39" s="14">
        <v>54580</v>
      </c>
      <c r="N39" s="14">
        <v>207</v>
      </c>
      <c r="O39" s="14">
        <v>234</v>
      </c>
      <c r="P39" s="14">
        <v>82</v>
      </c>
      <c r="Q39" s="15">
        <v>0</v>
      </c>
      <c r="R39" s="15">
        <v>0</v>
      </c>
      <c r="S39" s="15">
        <v>0</v>
      </c>
      <c r="T39" s="6"/>
      <c r="U39" s="14">
        <v>53</v>
      </c>
      <c r="V39" s="14">
        <v>0</v>
      </c>
      <c r="W39" s="22">
        <v>9</v>
      </c>
      <c r="X39" s="22">
        <v>175</v>
      </c>
      <c r="Y39" s="22">
        <v>102</v>
      </c>
      <c r="Z39" s="15">
        <v>0</v>
      </c>
      <c r="AA39" s="14">
        <v>0</v>
      </c>
      <c r="AB39" s="24"/>
      <c r="AC39" s="14">
        <v>0</v>
      </c>
      <c r="AD39" s="14">
        <v>0</v>
      </c>
      <c r="AE39" s="14">
        <v>11035</v>
      </c>
      <c r="AF39" s="14">
        <v>0</v>
      </c>
    </row>
    <row r="40" s="1" customFormat="1" spans="1:32">
      <c r="A40" s="4"/>
      <c r="B40" s="1" t="s">
        <v>71</v>
      </c>
      <c r="C40" s="14">
        <v>9484</v>
      </c>
      <c r="D40" s="14">
        <v>12559</v>
      </c>
      <c r="E40" s="14">
        <v>5466</v>
      </c>
      <c r="F40" s="14">
        <v>16685</v>
      </c>
      <c r="G40" s="14">
        <v>5055</v>
      </c>
      <c r="H40" s="14">
        <v>14057</v>
      </c>
      <c r="I40" s="14">
        <v>300</v>
      </c>
      <c r="J40" s="14">
        <v>2108</v>
      </c>
      <c r="K40" s="14">
        <v>1415</v>
      </c>
      <c r="L40" s="14">
        <v>7162</v>
      </c>
      <c r="M40" s="14">
        <v>97648</v>
      </c>
      <c r="N40" s="14">
        <v>200</v>
      </c>
      <c r="O40" s="14">
        <v>400</v>
      </c>
      <c r="P40" s="14">
        <v>600</v>
      </c>
      <c r="Q40" s="15">
        <v>0</v>
      </c>
      <c r="R40" s="15">
        <v>0</v>
      </c>
      <c r="S40" s="15">
        <v>0</v>
      </c>
      <c r="T40" s="6"/>
      <c r="U40" s="14">
        <v>1087</v>
      </c>
      <c r="V40" s="14">
        <v>0</v>
      </c>
      <c r="W40" s="22">
        <v>3500</v>
      </c>
      <c r="X40" s="22">
        <v>950</v>
      </c>
      <c r="Y40" s="22">
        <v>427</v>
      </c>
      <c r="Z40" s="15">
        <v>0</v>
      </c>
      <c r="AA40" s="14">
        <v>2</v>
      </c>
      <c r="AB40" s="24"/>
      <c r="AC40" s="14">
        <v>0</v>
      </c>
      <c r="AD40" s="14">
        <v>1200</v>
      </c>
      <c r="AE40" s="14">
        <v>14400</v>
      </c>
      <c r="AF40" s="14">
        <v>950</v>
      </c>
    </row>
    <row r="41" s="1" customFormat="1" spans="1:32">
      <c r="A41" s="4"/>
      <c r="B41" s="1" t="s">
        <v>72</v>
      </c>
      <c r="C41" s="14">
        <v>26544</v>
      </c>
      <c r="D41" s="14">
        <v>44960</v>
      </c>
      <c r="E41" s="14">
        <v>0</v>
      </c>
      <c r="F41" s="14">
        <v>61565</v>
      </c>
      <c r="G41" s="14">
        <v>951</v>
      </c>
      <c r="H41" s="14">
        <v>47795</v>
      </c>
      <c r="I41" s="14">
        <v>1911</v>
      </c>
      <c r="J41" s="22">
        <v>1995</v>
      </c>
      <c r="K41" s="14">
        <v>22644</v>
      </c>
      <c r="L41" s="14">
        <v>28714</v>
      </c>
      <c r="M41" s="14">
        <v>128622</v>
      </c>
      <c r="N41" s="14">
        <v>198</v>
      </c>
      <c r="O41" s="14">
        <v>345</v>
      </c>
      <c r="P41" s="14">
        <v>220</v>
      </c>
      <c r="Q41" s="15">
        <v>0</v>
      </c>
      <c r="R41" s="15">
        <v>0</v>
      </c>
      <c r="S41" s="15">
        <v>0</v>
      </c>
      <c r="T41" s="6"/>
      <c r="U41" s="14">
        <v>629</v>
      </c>
      <c r="V41" s="14">
        <v>0</v>
      </c>
      <c r="W41" s="22">
        <v>343</v>
      </c>
      <c r="X41" s="22">
        <v>371</v>
      </c>
      <c r="Y41" s="22">
        <v>931</v>
      </c>
      <c r="Z41" s="15">
        <v>0</v>
      </c>
      <c r="AA41" s="14">
        <v>0</v>
      </c>
      <c r="AB41" s="24"/>
      <c r="AC41" s="14">
        <v>0</v>
      </c>
      <c r="AD41" s="14">
        <v>0</v>
      </c>
      <c r="AE41" s="14">
        <v>2886</v>
      </c>
      <c r="AF41" s="14">
        <v>13475</v>
      </c>
    </row>
    <row r="42" s="1" customFormat="1" spans="1:32">
      <c r="A42" s="4"/>
      <c r="B42" s="1" t="s">
        <v>73</v>
      </c>
      <c r="C42" s="14">
        <v>42067</v>
      </c>
      <c r="D42" s="14">
        <v>28414</v>
      </c>
      <c r="E42" s="14">
        <v>16319</v>
      </c>
      <c r="F42" s="14">
        <v>40469</v>
      </c>
      <c r="G42" s="14">
        <v>1781</v>
      </c>
      <c r="H42" s="14">
        <v>13821</v>
      </c>
      <c r="I42" s="14">
        <v>2707</v>
      </c>
      <c r="J42" s="14">
        <v>6890</v>
      </c>
      <c r="K42" s="22">
        <v>8585</v>
      </c>
      <c r="L42" s="14">
        <v>18739</v>
      </c>
      <c r="M42" s="14">
        <v>202892</v>
      </c>
      <c r="N42" s="14">
        <v>6444</v>
      </c>
      <c r="O42" s="14">
        <v>5818</v>
      </c>
      <c r="P42" s="14">
        <v>4741</v>
      </c>
      <c r="Q42" s="15">
        <v>120</v>
      </c>
      <c r="R42" s="15">
        <v>0</v>
      </c>
      <c r="S42" s="15">
        <v>0</v>
      </c>
      <c r="T42" s="6"/>
      <c r="U42" s="14">
        <v>5152</v>
      </c>
      <c r="V42" s="14">
        <v>0</v>
      </c>
      <c r="W42" s="22">
        <v>2231</v>
      </c>
      <c r="X42" s="22">
        <v>2539</v>
      </c>
      <c r="Y42" s="22">
        <v>609</v>
      </c>
      <c r="Z42" s="15">
        <v>0</v>
      </c>
      <c r="AA42" s="14">
        <v>0</v>
      </c>
      <c r="AB42" s="24"/>
      <c r="AC42" s="14">
        <v>335</v>
      </c>
      <c r="AD42" s="14">
        <v>0</v>
      </c>
      <c r="AE42" s="15">
        <v>15175</v>
      </c>
      <c r="AF42" s="15">
        <v>0</v>
      </c>
    </row>
    <row r="43" s="1" customFormat="1" ht="14.45" customHeight="1" spans="1:32">
      <c r="A43" s="4"/>
      <c r="B43" s="1" t="s">
        <v>74</v>
      </c>
      <c r="C43" s="14">
        <v>8785</v>
      </c>
      <c r="D43" s="14">
        <v>1500</v>
      </c>
      <c r="E43" s="14">
        <v>310</v>
      </c>
      <c r="F43" s="14">
        <v>6000</v>
      </c>
      <c r="G43" s="14">
        <v>180</v>
      </c>
      <c r="H43" s="14">
        <v>3600</v>
      </c>
      <c r="I43" s="14">
        <v>4080</v>
      </c>
      <c r="J43" s="14">
        <v>6750</v>
      </c>
      <c r="K43" s="14">
        <v>29500</v>
      </c>
      <c r="L43" s="14">
        <v>62000</v>
      </c>
      <c r="M43" s="14">
        <v>61500</v>
      </c>
      <c r="N43" s="14">
        <v>300</v>
      </c>
      <c r="O43" s="14">
        <v>750</v>
      </c>
      <c r="P43" s="14">
        <v>480</v>
      </c>
      <c r="Q43" s="15">
        <v>0</v>
      </c>
      <c r="R43" s="15">
        <v>0</v>
      </c>
      <c r="S43" s="15">
        <v>0</v>
      </c>
      <c r="T43" s="6"/>
      <c r="U43" s="14">
        <v>50</v>
      </c>
      <c r="V43" s="14">
        <v>0</v>
      </c>
      <c r="W43" s="22">
        <v>0</v>
      </c>
      <c r="X43" s="22">
        <v>11</v>
      </c>
      <c r="Y43" s="22">
        <v>0</v>
      </c>
      <c r="Z43" s="15">
        <v>0</v>
      </c>
      <c r="AA43" s="14">
        <v>0</v>
      </c>
      <c r="AB43" s="24"/>
      <c r="AC43" s="14">
        <v>0</v>
      </c>
      <c r="AD43" s="14">
        <v>0</v>
      </c>
      <c r="AE43" s="14">
        <v>14500</v>
      </c>
      <c r="AF43" s="14">
        <v>8950</v>
      </c>
    </row>
    <row r="44" s="1" customFormat="1" ht="14.45" customHeight="1" spans="1:32">
      <c r="A44" s="4"/>
      <c r="B44" s="1" t="s">
        <v>75</v>
      </c>
      <c r="C44" s="14">
        <v>13842</v>
      </c>
      <c r="D44" s="14">
        <v>61120</v>
      </c>
      <c r="E44" s="14">
        <v>4830</v>
      </c>
      <c r="F44" s="14">
        <v>170830</v>
      </c>
      <c r="G44" s="14">
        <v>3424</v>
      </c>
      <c r="H44" s="14">
        <v>56516</v>
      </c>
      <c r="I44" s="14">
        <v>6541</v>
      </c>
      <c r="J44" s="14">
        <v>19914</v>
      </c>
      <c r="K44" s="14">
        <v>29300</v>
      </c>
      <c r="L44" s="14">
        <v>60000</v>
      </c>
      <c r="M44" s="14">
        <v>149480</v>
      </c>
      <c r="N44" s="14">
        <v>2117</v>
      </c>
      <c r="O44" s="14">
        <v>1365</v>
      </c>
      <c r="P44" s="14">
        <v>1735</v>
      </c>
      <c r="Q44" s="15">
        <v>0</v>
      </c>
      <c r="R44" s="15">
        <v>0</v>
      </c>
      <c r="S44" s="15">
        <v>0</v>
      </c>
      <c r="T44" s="6"/>
      <c r="U44" s="14">
        <v>3675</v>
      </c>
      <c r="V44" s="14">
        <v>0</v>
      </c>
      <c r="W44" s="22">
        <v>1043</v>
      </c>
      <c r="X44" s="22">
        <v>1723</v>
      </c>
      <c r="Y44" s="22">
        <v>587</v>
      </c>
      <c r="Z44" s="15">
        <v>0</v>
      </c>
      <c r="AA44" s="14">
        <v>0</v>
      </c>
      <c r="AB44" s="24"/>
      <c r="AC44" s="14">
        <v>0</v>
      </c>
      <c r="AD44" s="14">
        <v>3360</v>
      </c>
      <c r="AE44" s="14">
        <v>95100</v>
      </c>
      <c r="AF44" s="14">
        <v>1730</v>
      </c>
    </row>
    <row r="45" s="1" customFormat="1" ht="14.45" customHeight="1" spans="1:32">
      <c r="A45" s="4"/>
      <c r="B45" s="1" t="s">
        <v>76</v>
      </c>
      <c r="C45" s="14">
        <v>44490</v>
      </c>
      <c r="D45" s="14">
        <v>0</v>
      </c>
      <c r="E45" s="14">
        <v>41900</v>
      </c>
      <c r="F45" s="14">
        <v>2280</v>
      </c>
      <c r="G45" s="14">
        <v>2970</v>
      </c>
      <c r="H45" s="14">
        <v>5550</v>
      </c>
      <c r="I45" s="14">
        <v>423</v>
      </c>
      <c r="J45" s="14">
        <v>5920</v>
      </c>
      <c r="K45" s="22">
        <v>8000</v>
      </c>
      <c r="L45" s="14">
        <v>9300</v>
      </c>
      <c r="M45" s="14">
        <v>64800</v>
      </c>
      <c r="N45" s="14">
        <v>930</v>
      </c>
      <c r="O45" s="14">
        <v>960</v>
      </c>
      <c r="P45" s="14">
        <v>1600</v>
      </c>
      <c r="Q45" s="15">
        <v>0</v>
      </c>
      <c r="R45" s="15">
        <v>0</v>
      </c>
      <c r="S45" s="15">
        <v>0</v>
      </c>
      <c r="T45" s="6"/>
      <c r="U45" s="14">
        <v>1940</v>
      </c>
      <c r="V45" s="14">
        <v>0</v>
      </c>
      <c r="W45" s="22">
        <v>680</v>
      </c>
      <c r="X45" s="22">
        <v>1720</v>
      </c>
      <c r="Y45" s="22">
        <v>360</v>
      </c>
      <c r="Z45" s="15">
        <v>0</v>
      </c>
      <c r="AA45" s="14">
        <v>0</v>
      </c>
      <c r="AB45" s="24"/>
      <c r="AC45" s="14">
        <v>0</v>
      </c>
      <c r="AD45" s="14">
        <v>0</v>
      </c>
      <c r="AE45" s="14">
        <v>13500</v>
      </c>
      <c r="AF45" s="14">
        <v>0</v>
      </c>
    </row>
    <row r="46" s="1" customFormat="1" ht="14.45" customHeight="1" spans="1:32">
      <c r="A46" s="4"/>
      <c r="B46" s="1" t="s">
        <v>77</v>
      </c>
      <c r="C46" s="14">
        <v>127705</v>
      </c>
      <c r="D46" s="14">
        <v>20405</v>
      </c>
      <c r="E46" s="14">
        <v>88770</v>
      </c>
      <c r="F46" s="14">
        <v>17820</v>
      </c>
      <c r="G46" s="14">
        <v>10550</v>
      </c>
      <c r="H46" s="14">
        <v>23630</v>
      </c>
      <c r="I46" s="14">
        <v>0</v>
      </c>
      <c r="J46" s="14">
        <v>10632</v>
      </c>
      <c r="K46" s="14">
        <v>0</v>
      </c>
      <c r="L46" s="14">
        <v>225</v>
      </c>
      <c r="M46" s="14">
        <v>204240</v>
      </c>
      <c r="N46" s="14">
        <v>341</v>
      </c>
      <c r="O46" s="14">
        <v>710</v>
      </c>
      <c r="P46" s="14">
        <v>306</v>
      </c>
      <c r="Q46" s="15">
        <v>0</v>
      </c>
      <c r="R46" s="15">
        <v>0</v>
      </c>
      <c r="S46" s="15">
        <v>0</v>
      </c>
      <c r="T46" s="6"/>
      <c r="U46" s="14">
        <v>8690</v>
      </c>
      <c r="V46" s="14">
        <v>0</v>
      </c>
      <c r="W46" s="14">
        <v>10060</v>
      </c>
      <c r="X46" s="14">
        <v>608</v>
      </c>
      <c r="Y46" s="14">
        <v>55</v>
      </c>
      <c r="Z46" s="14">
        <v>223</v>
      </c>
      <c r="AA46" s="14">
        <v>0</v>
      </c>
      <c r="AB46" s="24"/>
      <c r="AC46" s="14">
        <v>0</v>
      </c>
      <c r="AD46" s="14">
        <v>0</v>
      </c>
      <c r="AE46" s="14">
        <v>12200</v>
      </c>
      <c r="AF46" s="14">
        <v>90</v>
      </c>
    </row>
    <row r="47" s="1" customFormat="1" ht="14.45" customHeight="1" spans="1:32">
      <c r="A47" s="4"/>
      <c r="B47" s="1" t="s">
        <v>78</v>
      </c>
      <c r="C47" s="14">
        <v>50500</v>
      </c>
      <c r="D47" s="14">
        <v>15000</v>
      </c>
      <c r="E47" s="14">
        <v>54450</v>
      </c>
      <c r="F47" s="14">
        <v>13000</v>
      </c>
      <c r="G47" s="14">
        <v>2200</v>
      </c>
      <c r="H47" s="14">
        <v>13300</v>
      </c>
      <c r="I47" s="14">
        <v>217</v>
      </c>
      <c r="J47" s="14">
        <v>8100</v>
      </c>
      <c r="K47" s="14">
        <v>1500</v>
      </c>
      <c r="L47" s="14">
        <v>3000</v>
      </c>
      <c r="M47" s="14">
        <v>128000</v>
      </c>
      <c r="N47" s="14">
        <v>1400</v>
      </c>
      <c r="O47" s="14">
        <v>1050</v>
      </c>
      <c r="P47" s="14">
        <v>1000</v>
      </c>
      <c r="Q47" s="15">
        <v>0</v>
      </c>
      <c r="R47" s="15">
        <v>0</v>
      </c>
      <c r="S47" s="15">
        <v>0</v>
      </c>
      <c r="T47" s="6"/>
      <c r="U47" s="14">
        <v>150</v>
      </c>
      <c r="V47" s="14">
        <v>0</v>
      </c>
      <c r="W47" s="22">
        <v>2650</v>
      </c>
      <c r="X47" s="22">
        <v>790</v>
      </c>
      <c r="Y47" s="22">
        <v>130</v>
      </c>
      <c r="Z47" s="22">
        <v>2600</v>
      </c>
      <c r="AA47" s="14">
        <v>0</v>
      </c>
      <c r="AB47" s="24"/>
      <c r="AC47" s="14">
        <v>0</v>
      </c>
      <c r="AD47" s="14">
        <v>1000</v>
      </c>
      <c r="AE47" s="14">
        <v>1700</v>
      </c>
      <c r="AF47" s="14">
        <v>500</v>
      </c>
    </row>
    <row r="48" s="1" customFormat="1" ht="14.45" customHeight="1" spans="1:32">
      <c r="A48" s="4"/>
      <c r="B48" s="1" t="s">
        <v>79</v>
      </c>
      <c r="C48" s="14">
        <v>39370</v>
      </c>
      <c r="D48" s="14">
        <v>31061</v>
      </c>
      <c r="E48" s="14">
        <v>17230</v>
      </c>
      <c r="F48" s="14">
        <v>62266</v>
      </c>
      <c r="G48" s="14">
        <v>3297</v>
      </c>
      <c r="H48" s="14">
        <v>41257</v>
      </c>
      <c r="I48" s="14">
        <v>2003</v>
      </c>
      <c r="J48" s="14">
        <v>4061</v>
      </c>
      <c r="K48" s="14">
        <v>16907</v>
      </c>
      <c r="L48" s="14">
        <v>33137</v>
      </c>
      <c r="M48" s="14">
        <v>198884</v>
      </c>
      <c r="N48" s="14">
        <v>1413</v>
      </c>
      <c r="O48" s="14">
        <v>2057</v>
      </c>
      <c r="P48" s="14">
        <v>1994</v>
      </c>
      <c r="Q48" s="15">
        <v>0</v>
      </c>
      <c r="R48" s="15">
        <v>0</v>
      </c>
      <c r="S48" s="15">
        <v>0</v>
      </c>
      <c r="T48" s="6"/>
      <c r="U48" s="14">
        <v>3097</v>
      </c>
      <c r="V48" s="14">
        <v>100</v>
      </c>
      <c r="W48" s="22">
        <v>2551</v>
      </c>
      <c r="X48" s="22">
        <v>1306</v>
      </c>
      <c r="Y48" s="22">
        <v>477</v>
      </c>
      <c r="Z48" s="14">
        <v>0</v>
      </c>
      <c r="AA48" s="14">
        <v>0</v>
      </c>
      <c r="AB48" s="24"/>
      <c r="AC48" s="14">
        <v>0</v>
      </c>
      <c r="AD48" s="14">
        <v>0</v>
      </c>
      <c r="AE48" s="14">
        <v>12500</v>
      </c>
      <c r="AF48" s="14">
        <v>116</v>
      </c>
    </row>
    <row r="49" s="1" customFormat="1" ht="14.45" customHeight="1" spans="1:32">
      <c r="A49" s="4"/>
      <c r="B49" s="1" t="s">
        <v>80</v>
      </c>
      <c r="C49" s="14">
        <v>64905</v>
      </c>
      <c r="D49" s="14">
        <v>19164</v>
      </c>
      <c r="E49" s="14">
        <v>10540</v>
      </c>
      <c r="F49" s="14">
        <v>17620</v>
      </c>
      <c r="G49" s="14">
        <v>913</v>
      </c>
      <c r="H49" s="14">
        <v>23190</v>
      </c>
      <c r="I49" s="14">
        <v>1668</v>
      </c>
      <c r="J49" s="14">
        <v>5865</v>
      </c>
      <c r="K49" s="14">
        <v>29500</v>
      </c>
      <c r="L49" s="14">
        <v>78250</v>
      </c>
      <c r="M49" s="14">
        <v>194100</v>
      </c>
      <c r="N49" s="14">
        <v>1278</v>
      </c>
      <c r="O49" s="14">
        <v>1762</v>
      </c>
      <c r="P49" s="14">
        <v>1169</v>
      </c>
      <c r="Q49" s="15">
        <v>0</v>
      </c>
      <c r="R49" s="15">
        <v>0</v>
      </c>
      <c r="S49" s="15">
        <v>0</v>
      </c>
      <c r="T49" s="6"/>
      <c r="U49" s="14">
        <v>900</v>
      </c>
      <c r="V49" s="14">
        <v>0</v>
      </c>
      <c r="W49" s="22">
        <v>2270</v>
      </c>
      <c r="X49" s="22">
        <v>4725</v>
      </c>
      <c r="Y49" s="22">
        <v>1190</v>
      </c>
      <c r="Z49" s="14">
        <v>0</v>
      </c>
      <c r="AA49" s="14">
        <v>0</v>
      </c>
      <c r="AB49" s="24"/>
      <c r="AC49" s="14">
        <v>0</v>
      </c>
      <c r="AD49" s="14">
        <v>0</v>
      </c>
      <c r="AE49" s="14">
        <v>60000</v>
      </c>
      <c r="AF49" s="14">
        <v>90</v>
      </c>
    </row>
    <row r="50" s="1" customFormat="1" ht="14.45" customHeight="1" spans="1:32">
      <c r="A50" s="4"/>
      <c r="B50" s="16" t="s">
        <v>53</v>
      </c>
      <c r="C50" s="17">
        <f t="shared" ref="C50:S50" si="7">SUM(C39:C49)</f>
        <v>435638</v>
      </c>
      <c r="D50" s="17">
        <f t="shared" si="7"/>
        <v>235278</v>
      </c>
      <c r="E50" s="17">
        <f t="shared" si="7"/>
        <v>239815</v>
      </c>
      <c r="F50" s="17">
        <f t="shared" si="7"/>
        <v>415731</v>
      </c>
      <c r="G50" s="17">
        <f t="shared" si="7"/>
        <v>31452</v>
      </c>
      <c r="H50" s="17">
        <f t="shared" si="7"/>
        <v>248587</v>
      </c>
      <c r="I50" s="17">
        <f t="shared" si="7"/>
        <v>21277</v>
      </c>
      <c r="J50" s="17">
        <f t="shared" si="7"/>
        <v>72924</v>
      </c>
      <c r="K50" s="17">
        <f t="shared" si="7"/>
        <v>159787</v>
      </c>
      <c r="L50" s="17">
        <f t="shared" si="7"/>
        <v>321699</v>
      </c>
      <c r="M50" s="17">
        <f t="shared" si="7"/>
        <v>1484746</v>
      </c>
      <c r="N50" s="17">
        <f t="shared" si="7"/>
        <v>14828</v>
      </c>
      <c r="O50" s="17">
        <f t="shared" si="7"/>
        <v>15451</v>
      </c>
      <c r="P50" s="17">
        <f t="shared" si="7"/>
        <v>13927</v>
      </c>
      <c r="Q50" s="17">
        <f t="shared" si="7"/>
        <v>120</v>
      </c>
      <c r="R50" s="17">
        <f t="shared" si="7"/>
        <v>0</v>
      </c>
      <c r="S50" s="17">
        <f t="shared" si="7"/>
        <v>0</v>
      </c>
      <c r="T50" s="6"/>
      <c r="U50" s="17">
        <f t="shared" ref="U50:AA50" si="8">SUM(U39:U49)</f>
        <v>25423</v>
      </c>
      <c r="V50" s="17">
        <f t="shared" si="8"/>
        <v>100</v>
      </c>
      <c r="W50" s="17">
        <f t="shared" si="8"/>
        <v>25337</v>
      </c>
      <c r="X50" s="17">
        <f t="shared" si="8"/>
        <v>14918</v>
      </c>
      <c r="Y50" s="17">
        <f t="shared" si="8"/>
        <v>4868</v>
      </c>
      <c r="Z50" s="17">
        <f t="shared" si="8"/>
        <v>2823</v>
      </c>
      <c r="AA50" s="17">
        <f t="shared" si="8"/>
        <v>2</v>
      </c>
      <c r="AB50" s="24"/>
      <c r="AC50" s="17">
        <f t="shared" ref="AC50:AF50" si="9">SUM(AC39:AC49)</f>
        <v>335</v>
      </c>
      <c r="AD50" s="17">
        <f t="shared" si="9"/>
        <v>5560</v>
      </c>
      <c r="AE50" s="17">
        <f t="shared" si="9"/>
        <v>252996</v>
      </c>
      <c r="AF50" s="17">
        <f t="shared" si="9"/>
        <v>25901</v>
      </c>
    </row>
    <row r="51" s="1" customFormat="1" ht="14.45" customHeight="1" spans="3:3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24"/>
      <c r="AC51" s="6"/>
      <c r="AD51" s="6"/>
      <c r="AE51" s="6"/>
      <c r="AF51" s="6"/>
    </row>
    <row r="52" s="1" customFormat="1" ht="14.45" customHeight="1" spans="3:3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24"/>
      <c r="AC52" s="6"/>
      <c r="AD52" s="6"/>
      <c r="AE52" s="6"/>
      <c r="AF52" s="6"/>
    </row>
    <row r="53" s="1" customFormat="1" ht="14.45" customHeight="1" spans="1:32">
      <c r="A53" s="4" t="s">
        <v>81</v>
      </c>
      <c r="B53" s="4" t="s">
        <v>82</v>
      </c>
      <c r="C53" s="18">
        <v>87200</v>
      </c>
      <c r="D53" s="18">
        <v>11500</v>
      </c>
      <c r="E53" s="18">
        <v>10300</v>
      </c>
      <c r="F53" s="18">
        <v>53700</v>
      </c>
      <c r="G53" s="18">
        <v>5400</v>
      </c>
      <c r="H53" s="18">
        <v>51000</v>
      </c>
      <c r="I53" s="18">
        <v>1500</v>
      </c>
      <c r="J53" s="18">
        <v>6300</v>
      </c>
      <c r="K53" s="18">
        <v>15000</v>
      </c>
      <c r="L53" s="18">
        <v>6000</v>
      </c>
      <c r="M53" s="18">
        <v>148500</v>
      </c>
      <c r="N53" s="18">
        <v>1620</v>
      </c>
      <c r="O53" s="18">
        <v>810</v>
      </c>
      <c r="P53" s="18">
        <v>1220</v>
      </c>
      <c r="Q53" s="18">
        <v>0</v>
      </c>
      <c r="R53" s="18">
        <v>0</v>
      </c>
      <c r="S53" s="18">
        <v>0</v>
      </c>
      <c r="T53" s="18">
        <v>0</v>
      </c>
      <c r="U53" s="18">
        <v>1810</v>
      </c>
      <c r="V53" s="18">
        <v>7</v>
      </c>
      <c r="W53" s="18">
        <v>4270</v>
      </c>
      <c r="X53" s="18">
        <v>2020</v>
      </c>
      <c r="Y53" s="18">
        <v>600</v>
      </c>
      <c r="Z53" s="18">
        <v>0</v>
      </c>
      <c r="AA53" s="18">
        <v>0</v>
      </c>
      <c r="AB53" s="24"/>
      <c r="AC53" s="18">
        <v>5</v>
      </c>
      <c r="AD53" s="6"/>
      <c r="AE53" s="6"/>
      <c r="AF53" s="6"/>
    </row>
    <row r="54" s="1" customFormat="1" ht="14.45" customHeight="1" spans="1:32">
      <c r="A54" s="4"/>
      <c r="B54" s="4" t="s">
        <v>83</v>
      </c>
      <c r="C54" s="18">
        <v>46100</v>
      </c>
      <c r="D54" s="18">
        <v>2600</v>
      </c>
      <c r="E54" s="18">
        <v>51700</v>
      </c>
      <c r="F54" s="18">
        <v>30500</v>
      </c>
      <c r="G54" s="18">
        <v>1250</v>
      </c>
      <c r="H54" s="18">
        <v>2800</v>
      </c>
      <c r="I54" s="18">
        <v>1000</v>
      </c>
      <c r="J54" s="18">
        <v>6100</v>
      </c>
      <c r="K54" s="18">
        <v>10000</v>
      </c>
      <c r="L54" s="18">
        <v>2000</v>
      </c>
      <c r="M54" s="18">
        <v>132300</v>
      </c>
      <c r="N54" s="18">
        <v>520</v>
      </c>
      <c r="O54" s="18">
        <v>500</v>
      </c>
      <c r="P54" s="18">
        <v>910</v>
      </c>
      <c r="Q54" s="18">
        <v>0</v>
      </c>
      <c r="R54" s="18">
        <v>0</v>
      </c>
      <c r="S54" s="18">
        <v>0</v>
      </c>
      <c r="T54" s="18">
        <v>0</v>
      </c>
      <c r="U54" s="18">
        <v>2580</v>
      </c>
      <c r="V54" s="18">
        <v>0</v>
      </c>
      <c r="W54" s="18">
        <v>1250</v>
      </c>
      <c r="X54" s="18">
        <v>410</v>
      </c>
      <c r="Y54" s="18">
        <v>150</v>
      </c>
      <c r="Z54" s="18">
        <v>0</v>
      </c>
      <c r="AA54" s="18">
        <v>0</v>
      </c>
      <c r="AB54" s="24"/>
      <c r="AC54" s="18">
        <v>4</v>
      </c>
      <c r="AD54" s="6"/>
      <c r="AE54" s="6"/>
      <c r="AF54" s="6"/>
    </row>
    <row r="55" s="1" customFormat="1" ht="14.45" customHeight="1" spans="1:32">
      <c r="A55" s="4"/>
      <c r="B55" s="4" t="s">
        <v>84</v>
      </c>
      <c r="C55" s="18">
        <v>62400</v>
      </c>
      <c r="D55" s="18">
        <v>11100</v>
      </c>
      <c r="E55" s="18">
        <v>67300</v>
      </c>
      <c r="F55" s="18">
        <v>13400</v>
      </c>
      <c r="G55" s="18">
        <v>930</v>
      </c>
      <c r="H55" s="18">
        <v>3100</v>
      </c>
      <c r="I55" s="18">
        <v>1200</v>
      </c>
      <c r="J55" s="18">
        <v>6900</v>
      </c>
      <c r="K55" s="18">
        <v>15000</v>
      </c>
      <c r="L55" s="18">
        <v>13500</v>
      </c>
      <c r="M55" s="18">
        <v>103000</v>
      </c>
      <c r="N55" s="18">
        <v>2600</v>
      </c>
      <c r="O55" s="18">
        <v>3010</v>
      </c>
      <c r="P55" s="18">
        <v>2060</v>
      </c>
      <c r="Q55" s="18">
        <v>15</v>
      </c>
      <c r="R55" s="18">
        <v>0</v>
      </c>
      <c r="S55" s="18">
        <v>0</v>
      </c>
      <c r="T55" s="18">
        <v>0</v>
      </c>
      <c r="U55" s="18">
        <v>1530</v>
      </c>
      <c r="V55" s="18">
        <v>0</v>
      </c>
      <c r="W55" s="18">
        <v>1530</v>
      </c>
      <c r="X55" s="18">
        <v>460</v>
      </c>
      <c r="Y55" s="18">
        <v>1030</v>
      </c>
      <c r="Z55" s="18">
        <v>0</v>
      </c>
      <c r="AA55" s="18">
        <v>3</v>
      </c>
      <c r="AB55" s="24"/>
      <c r="AC55" s="18">
        <v>0</v>
      </c>
      <c r="AD55" s="6"/>
      <c r="AE55" s="6"/>
      <c r="AF55" s="6"/>
    </row>
    <row r="56" s="1" customFormat="1" ht="14.45" customHeight="1" spans="1:32">
      <c r="A56" s="4"/>
      <c r="B56" s="4" t="s">
        <v>85</v>
      </c>
      <c r="C56" s="18">
        <v>58700</v>
      </c>
      <c r="D56" s="18">
        <v>3400</v>
      </c>
      <c r="E56" s="18">
        <v>37300</v>
      </c>
      <c r="F56" s="18">
        <v>5900</v>
      </c>
      <c r="G56" s="18">
        <v>2600</v>
      </c>
      <c r="H56" s="18">
        <v>3000</v>
      </c>
      <c r="I56" s="18">
        <v>1000</v>
      </c>
      <c r="J56" s="18">
        <v>3700</v>
      </c>
      <c r="K56" s="18">
        <v>3000</v>
      </c>
      <c r="L56" s="18">
        <v>5000</v>
      </c>
      <c r="M56" s="18">
        <f>73900</f>
        <v>73900</v>
      </c>
      <c r="N56" s="18">
        <v>810</v>
      </c>
      <c r="O56" s="18">
        <v>250</v>
      </c>
      <c r="P56" s="18">
        <v>1320</v>
      </c>
      <c r="Q56" s="18">
        <v>0</v>
      </c>
      <c r="R56" s="18">
        <v>0</v>
      </c>
      <c r="S56" s="18">
        <v>0</v>
      </c>
      <c r="T56" s="18">
        <v>0</v>
      </c>
      <c r="U56" s="18">
        <v>680</v>
      </c>
      <c r="V56" s="18">
        <v>0</v>
      </c>
      <c r="W56" s="18">
        <v>1240</v>
      </c>
      <c r="X56" s="18">
        <v>810</v>
      </c>
      <c r="Y56" s="18">
        <v>610</v>
      </c>
      <c r="Z56" s="18">
        <v>0</v>
      </c>
      <c r="AA56" s="18">
        <v>0</v>
      </c>
      <c r="AB56" s="24"/>
      <c r="AC56" s="18">
        <v>0</v>
      </c>
      <c r="AD56" s="6"/>
      <c r="AE56" s="6"/>
      <c r="AF56" s="6"/>
    </row>
    <row r="57" s="1" customFormat="1" ht="14.45" customHeight="1" spans="1:32">
      <c r="A57" s="4"/>
      <c r="B57" s="4" t="s">
        <v>86</v>
      </c>
      <c r="C57" s="18">
        <v>103700</v>
      </c>
      <c r="D57" s="18">
        <v>7200</v>
      </c>
      <c r="E57" s="18">
        <v>116400</v>
      </c>
      <c r="F57" s="18">
        <v>89500</v>
      </c>
      <c r="G57" s="18">
        <v>7100</v>
      </c>
      <c r="H57" s="18">
        <v>5500</v>
      </c>
      <c r="I57" s="18">
        <v>1500</v>
      </c>
      <c r="J57" s="18">
        <v>17700</v>
      </c>
      <c r="K57" s="18">
        <v>3500</v>
      </c>
      <c r="L57" s="18">
        <v>2000</v>
      </c>
      <c r="M57" s="18">
        <v>100500</v>
      </c>
      <c r="N57" s="18">
        <v>1530</v>
      </c>
      <c r="O57" s="18">
        <v>2930</v>
      </c>
      <c r="P57" s="18">
        <v>3030</v>
      </c>
      <c r="Q57" s="18">
        <v>0</v>
      </c>
      <c r="R57" s="18">
        <v>0</v>
      </c>
      <c r="S57" s="18">
        <v>0</v>
      </c>
      <c r="T57" s="18">
        <v>0</v>
      </c>
      <c r="U57" s="18">
        <v>3440</v>
      </c>
      <c r="V57" s="18">
        <v>0</v>
      </c>
      <c r="W57" s="18">
        <v>3030</v>
      </c>
      <c r="X57" s="18">
        <v>1520</v>
      </c>
      <c r="Y57" s="18">
        <v>1620</v>
      </c>
      <c r="Z57" s="18">
        <v>0</v>
      </c>
      <c r="AA57" s="18">
        <v>0</v>
      </c>
      <c r="AB57" s="24"/>
      <c r="AC57" s="18">
        <v>0</v>
      </c>
      <c r="AD57" s="6"/>
      <c r="AE57" s="6"/>
      <c r="AF57" s="6"/>
    </row>
    <row r="58" s="1" customFormat="1" ht="14.45" customHeight="1" spans="1:32">
      <c r="A58" s="4"/>
      <c r="B58" s="7" t="s">
        <v>40</v>
      </c>
      <c r="C58" s="19">
        <f t="shared" ref="C58:AB58" si="10">SUM(C53:C57)</f>
        <v>358100</v>
      </c>
      <c r="D58" s="19">
        <f t="shared" si="10"/>
        <v>35800</v>
      </c>
      <c r="E58" s="19">
        <f t="shared" si="10"/>
        <v>283000</v>
      </c>
      <c r="F58" s="19">
        <f t="shared" si="10"/>
        <v>193000</v>
      </c>
      <c r="G58" s="19">
        <f t="shared" si="10"/>
        <v>17280</v>
      </c>
      <c r="H58" s="19">
        <f t="shared" si="10"/>
        <v>65400</v>
      </c>
      <c r="I58" s="19">
        <f t="shared" si="10"/>
        <v>6200</v>
      </c>
      <c r="J58" s="19">
        <f t="shared" si="10"/>
        <v>40700</v>
      </c>
      <c r="K58" s="19">
        <f t="shared" si="10"/>
        <v>46500</v>
      </c>
      <c r="L58" s="19">
        <f t="shared" si="10"/>
        <v>28500</v>
      </c>
      <c r="M58" s="19">
        <f t="shared" si="10"/>
        <v>558200</v>
      </c>
      <c r="N58" s="19">
        <f t="shared" si="10"/>
        <v>7080</v>
      </c>
      <c r="O58" s="19">
        <f t="shared" si="10"/>
        <v>7500</v>
      </c>
      <c r="P58" s="19">
        <f t="shared" si="10"/>
        <v>8540</v>
      </c>
      <c r="Q58" s="19">
        <f t="shared" si="10"/>
        <v>15</v>
      </c>
      <c r="R58" s="19">
        <f t="shared" si="10"/>
        <v>0</v>
      </c>
      <c r="S58" s="19">
        <f t="shared" si="10"/>
        <v>0</v>
      </c>
      <c r="T58" s="19">
        <f t="shared" si="10"/>
        <v>0</v>
      </c>
      <c r="U58" s="19">
        <f t="shared" si="10"/>
        <v>10040</v>
      </c>
      <c r="V58" s="19">
        <f t="shared" si="10"/>
        <v>7</v>
      </c>
      <c r="W58" s="19">
        <f t="shared" si="10"/>
        <v>11320</v>
      </c>
      <c r="X58" s="19">
        <f t="shared" si="10"/>
        <v>5220</v>
      </c>
      <c r="Y58" s="19">
        <f t="shared" si="10"/>
        <v>4010</v>
      </c>
      <c r="Z58" s="19">
        <f t="shared" si="10"/>
        <v>0</v>
      </c>
      <c r="AA58" s="19">
        <f t="shared" si="10"/>
        <v>3</v>
      </c>
      <c r="AB58" s="19">
        <f t="shared" si="10"/>
        <v>0</v>
      </c>
      <c r="AC58" s="19">
        <v>0</v>
      </c>
      <c r="AD58" s="19">
        <f t="shared" ref="AD58:AF58" si="11">SUM(AD53:AD57)</f>
        <v>0</v>
      </c>
      <c r="AE58" s="19">
        <f t="shared" si="11"/>
        <v>0</v>
      </c>
      <c r="AF58" s="19">
        <f t="shared" si="11"/>
        <v>0</v>
      </c>
    </row>
    <row r="59" s="1" customFormat="1" ht="14.45" customHeight="1" spans="1:32">
      <c r="A59" s="4"/>
      <c r="B59" s="4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4"/>
      <c r="AC59" s="18" t="e">
        <f>-#REF!</f>
        <v>#REF!</v>
      </c>
      <c r="AD59" s="6"/>
      <c r="AE59" s="6"/>
      <c r="AF59" s="6"/>
    </row>
    <row r="60" s="1" customFormat="1" spans="1:32">
      <c r="A60" s="4" t="s">
        <v>87</v>
      </c>
      <c r="B60" s="4" t="s">
        <v>88</v>
      </c>
      <c r="C60" s="20">
        <v>35395</v>
      </c>
      <c r="D60" s="12">
        <v>0</v>
      </c>
      <c r="E60" s="12">
        <v>370</v>
      </c>
      <c r="F60" s="12">
        <v>59190</v>
      </c>
      <c r="G60" s="12">
        <v>2420</v>
      </c>
      <c r="H60" s="12">
        <v>25025</v>
      </c>
      <c r="I60" s="12">
        <v>2020</v>
      </c>
      <c r="J60" s="12">
        <v>3995</v>
      </c>
      <c r="K60" s="12">
        <v>10100</v>
      </c>
      <c r="L60" s="12">
        <v>10000</v>
      </c>
      <c r="M60" s="12">
        <v>130400</v>
      </c>
      <c r="N60" s="12">
        <v>400</v>
      </c>
      <c r="O60" s="12">
        <v>340</v>
      </c>
      <c r="P60" s="12">
        <v>545</v>
      </c>
      <c r="Q60" s="12">
        <v>80</v>
      </c>
      <c r="R60" s="12">
        <v>35</v>
      </c>
      <c r="S60" s="12">
        <v>0</v>
      </c>
      <c r="T60" s="12">
        <v>0</v>
      </c>
      <c r="U60" s="12">
        <v>190</v>
      </c>
      <c r="V60" s="12">
        <v>0</v>
      </c>
      <c r="W60" s="12">
        <v>790</v>
      </c>
      <c r="X60" s="12">
        <v>320</v>
      </c>
      <c r="Y60" s="12">
        <v>1010</v>
      </c>
      <c r="Z60" s="12">
        <v>180</v>
      </c>
      <c r="AA60" s="12">
        <v>8</v>
      </c>
      <c r="AB60" s="24"/>
      <c r="AC60" s="6"/>
      <c r="AD60" s="6"/>
      <c r="AE60" s="6"/>
      <c r="AF60" s="6"/>
    </row>
    <row r="61" s="1" customFormat="1" spans="1:32">
      <c r="A61" s="4"/>
      <c r="B61" s="4" t="s">
        <v>89</v>
      </c>
      <c r="C61" s="5">
        <v>30515</v>
      </c>
      <c r="D61" s="5">
        <v>1700</v>
      </c>
      <c r="E61" s="5">
        <v>880</v>
      </c>
      <c r="F61" s="5">
        <v>43400</v>
      </c>
      <c r="G61" s="5">
        <v>1265</v>
      </c>
      <c r="H61" s="5">
        <v>22850</v>
      </c>
      <c r="I61" s="5">
        <v>980</v>
      </c>
      <c r="J61" s="5">
        <v>5600</v>
      </c>
      <c r="K61" s="5">
        <v>820</v>
      </c>
      <c r="L61" s="5">
        <v>6830</v>
      </c>
      <c r="M61" s="5">
        <v>125260</v>
      </c>
      <c r="N61" s="5">
        <v>424</v>
      </c>
      <c r="O61" s="5">
        <v>295</v>
      </c>
      <c r="P61" s="5">
        <v>425</v>
      </c>
      <c r="Q61" s="5">
        <v>50</v>
      </c>
      <c r="R61" s="5">
        <v>10</v>
      </c>
      <c r="S61" s="5">
        <v>0</v>
      </c>
      <c r="T61" s="5">
        <v>0</v>
      </c>
      <c r="U61" s="5">
        <v>362</v>
      </c>
      <c r="V61" s="5">
        <v>0</v>
      </c>
      <c r="W61" s="5">
        <v>712</v>
      </c>
      <c r="X61" s="5">
        <v>720</v>
      </c>
      <c r="Y61" s="5">
        <v>1040</v>
      </c>
      <c r="Z61" s="5">
        <v>150</v>
      </c>
      <c r="AA61" s="5">
        <v>0</v>
      </c>
      <c r="AB61" s="24"/>
      <c r="AC61" s="6"/>
      <c r="AD61" s="6"/>
      <c r="AE61" s="6"/>
      <c r="AF61" s="6"/>
    </row>
    <row r="62" s="1" customFormat="1" spans="1:32">
      <c r="A62" s="4"/>
      <c r="B62" s="4" t="s">
        <v>90</v>
      </c>
      <c r="C62" s="20">
        <v>30205</v>
      </c>
      <c r="D62" s="12">
        <v>0</v>
      </c>
      <c r="E62" s="12">
        <v>0</v>
      </c>
      <c r="F62" s="12">
        <v>9545</v>
      </c>
      <c r="G62" s="12">
        <v>6425</v>
      </c>
      <c r="H62" s="12">
        <v>4685</v>
      </c>
      <c r="I62" s="12">
        <v>2765</v>
      </c>
      <c r="J62" s="12">
        <v>4505</v>
      </c>
      <c r="K62" s="12">
        <v>16110</v>
      </c>
      <c r="L62" s="12">
        <v>10090</v>
      </c>
      <c r="M62" s="12">
        <v>76485</v>
      </c>
      <c r="N62" s="12">
        <v>165</v>
      </c>
      <c r="O62" s="12">
        <v>270</v>
      </c>
      <c r="P62" s="12">
        <v>305</v>
      </c>
      <c r="Q62" s="12">
        <v>45</v>
      </c>
      <c r="R62" s="12">
        <v>0</v>
      </c>
      <c r="S62" s="12">
        <v>0</v>
      </c>
      <c r="T62" s="12">
        <v>0</v>
      </c>
      <c r="U62" s="12">
        <v>45</v>
      </c>
      <c r="V62" s="12">
        <v>0</v>
      </c>
      <c r="W62" s="12">
        <v>20</v>
      </c>
      <c r="X62" s="12">
        <v>345</v>
      </c>
      <c r="Y62" s="12">
        <v>650</v>
      </c>
      <c r="Z62" s="12">
        <v>5</v>
      </c>
      <c r="AA62" s="12">
        <v>0</v>
      </c>
      <c r="AB62" s="24"/>
      <c r="AC62" s="6"/>
      <c r="AD62" s="6"/>
      <c r="AE62" s="6"/>
      <c r="AF62" s="6"/>
    </row>
    <row r="63" s="1" customFormat="1" spans="1:32">
      <c r="A63" s="4"/>
      <c r="B63" s="4" t="s">
        <v>91</v>
      </c>
      <c r="C63" s="20">
        <v>18005</v>
      </c>
      <c r="D63" s="12">
        <v>0</v>
      </c>
      <c r="E63" s="12">
        <v>1340</v>
      </c>
      <c r="F63" s="12">
        <v>0</v>
      </c>
      <c r="G63" s="12">
        <v>9456</v>
      </c>
      <c r="H63" s="12">
        <v>3310</v>
      </c>
      <c r="I63" s="12">
        <v>2164</v>
      </c>
      <c r="J63" s="12">
        <v>3234</v>
      </c>
      <c r="K63" s="12">
        <v>15055</v>
      </c>
      <c r="L63" s="12">
        <v>12198</v>
      </c>
      <c r="M63" s="12">
        <v>74203</v>
      </c>
      <c r="N63" s="12">
        <v>153</v>
      </c>
      <c r="O63" s="12">
        <v>170</v>
      </c>
      <c r="P63" s="12">
        <v>128</v>
      </c>
      <c r="Q63" s="12">
        <v>0</v>
      </c>
      <c r="R63" s="12">
        <v>0</v>
      </c>
      <c r="S63" s="12">
        <v>0</v>
      </c>
      <c r="T63" s="12">
        <v>0</v>
      </c>
      <c r="U63" s="12">
        <v>49</v>
      </c>
      <c r="V63" s="12">
        <v>0</v>
      </c>
      <c r="W63" s="12">
        <v>251</v>
      </c>
      <c r="X63" s="12">
        <v>495</v>
      </c>
      <c r="Y63" s="12">
        <v>413</v>
      </c>
      <c r="Z63" s="12">
        <v>0</v>
      </c>
      <c r="AA63" s="12">
        <v>0</v>
      </c>
      <c r="AB63" s="24"/>
      <c r="AC63" s="6"/>
      <c r="AD63" s="6"/>
      <c r="AE63" s="6"/>
      <c r="AF63" s="6"/>
    </row>
    <row r="64" s="1" customFormat="1" spans="1:32">
      <c r="A64" s="4"/>
      <c r="B64" s="4" t="s">
        <v>92</v>
      </c>
      <c r="C64" s="20">
        <v>21260</v>
      </c>
      <c r="D64" s="12">
        <v>0</v>
      </c>
      <c r="E64" s="12">
        <v>135</v>
      </c>
      <c r="F64" s="12">
        <v>3390</v>
      </c>
      <c r="G64" s="12">
        <v>14480</v>
      </c>
      <c r="H64" s="12">
        <v>2110</v>
      </c>
      <c r="I64" s="12">
        <v>1200</v>
      </c>
      <c r="J64" s="12">
        <v>5200</v>
      </c>
      <c r="K64" s="12">
        <v>3500</v>
      </c>
      <c r="L64" s="12">
        <v>13000</v>
      </c>
      <c r="M64" s="12">
        <v>96200</v>
      </c>
      <c r="N64" s="12">
        <v>415</v>
      </c>
      <c r="O64" s="12">
        <v>600</v>
      </c>
      <c r="P64" s="12">
        <v>40</v>
      </c>
      <c r="Q64" s="12">
        <v>30</v>
      </c>
      <c r="R64" s="12">
        <v>0</v>
      </c>
      <c r="S64" s="12">
        <v>0</v>
      </c>
      <c r="T64" s="12">
        <v>0</v>
      </c>
      <c r="U64" s="12">
        <v>10</v>
      </c>
      <c r="V64" s="12">
        <v>0</v>
      </c>
      <c r="W64" s="12">
        <v>150</v>
      </c>
      <c r="X64" s="12">
        <v>1220</v>
      </c>
      <c r="Y64" s="12">
        <v>420</v>
      </c>
      <c r="Z64" s="12">
        <v>25</v>
      </c>
      <c r="AA64" s="12">
        <v>0</v>
      </c>
      <c r="AB64" s="24"/>
      <c r="AC64" s="6"/>
      <c r="AD64" s="6"/>
      <c r="AE64" s="6"/>
      <c r="AF64" s="6"/>
    </row>
    <row r="65" s="1" customFormat="1" spans="1:32">
      <c r="A65" s="4"/>
      <c r="B65" s="4" t="s">
        <v>93</v>
      </c>
      <c r="C65" s="20">
        <v>10570</v>
      </c>
      <c r="D65" s="12">
        <v>0</v>
      </c>
      <c r="E65" s="12">
        <v>0</v>
      </c>
      <c r="F65" s="12">
        <v>12005</v>
      </c>
      <c r="G65" s="12">
        <v>1635</v>
      </c>
      <c r="H65" s="12">
        <v>6020</v>
      </c>
      <c r="I65" s="12">
        <v>955</v>
      </c>
      <c r="J65" s="12">
        <v>2030</v>
      </c>
      <c r="K65" s="12">
        <v>6730</v>
      </c>
      <c r="L65" s="12">
        <v>5060</v>
      </c>
      <c r="M65" s="12">
        <v>92450</v>
      </c>
      <c r="N65" s="12">
        <v>120</v>
      </c>
      <c r="O65" s="12">
        <v>220</v>
      </c>
      <c r="P65" s="12">
        <v>175</v>
      </c>
      <c r="Q65" s="12">
        <v>30</v>
      </c>
      <c r="R65" s="12">
        <v>0</v>
      </c>
      <c r="S65" s="12">
        <v>0</v>
      </c>
      <c r="T65" s="12">
        <v>0</v>
      </c>
      <c r="U65" s="12">
        <v>69</v>
      </c>
      <c r="V65" s="12">
        <v>0</v>
      </c>
      <c r="W65" s="12">
        <v>15</v>
      </c>
      <c r="X65" s="12">
        <v>180</v>
      </c>
      <c r="Y65" s="12">
        <v>1670</v>
      </c>
      <c r="Z65" s="12">
        <v>410</v>
      </c>
      <c r="AA65" s="12">
        <v>0</v>
      </c>
      <c r="AB65" s="24"/>
      <c r="AC65" s="6"/>
      <c r="AD65" s="6"/>
      <c r="AE65" s="6"/>
      <c r="AF65" s="6"/>
    </row>
    <row r="66" s="1" customFormat="1" spans="1:32">
      <c r="A66" s="4"/>
      <c r="B66" s="4" t="s">
        <v>94</v>
      </c>
      <c r="C66" s="20">
        <v>19720</v>
      </c>
      <c r="D66" s="12">
        <v>0</v>
      </c>
      <c r="E66" s="12">
        <v>1630</v>
      </c>
      <c r="F66" s="12">
        <v>14450</v>
      </c>
      <c r="G66" s="12">
        <v>10580</v>
      </c>
      <c r="H66" s="12">
        <v>3375</v>
      </c>
      <c r="I66" s="12">
        <v>1450</v>
      </c>
      <c r="J66" s="12">
        <v>3200</v>
      </c>
      <c r="K66" s="12">
        <v>3000</v>
      </c>
      <c r="L66" s="12">
        <v>5475</v>
      </c>
      <c r="M66" s="12">
        <v>73730</v>
      </c>
      <c r="N66" s="12">
        <v>145</v>
      </c>
      <c r="O66" s="12">
        <v>245</v>
      </c>
      <c r="P66" s="12">
        <v>75</v>
      </c>
      <c r="Q66" s="12">
        <v>20</v>
      </c>
      <c r="R66" s="12">
        <v>0</v>
      </c>
      <c r="S66" s="12">
        <v>0</v>
      </c>
      <c r="T66" s="12">
        <v>0</v>
      </c>
      <c r="U66" s="12">
        <v>3</v>
      </c>
      <c r="V66" s="12">
        <v>0</v>
      </c>
      <c r="W66" s="12">
        <v>380</v>
      </c>
      <c r="X66" s="12">
        <v>115</v>
      </c>
      <c r="Y66" s="12">
        <v>1230</v>
      </c>
      <c r="Z66" s="12">
        <v>5</v>
      </c>
      <c r="AA66" s="12">
        <v>0</v>
      </c>
      <c r="AB66" s="24"/>
      <c r="AC66" s="6"/>
      <c r="AD66" s="6"/>
      <c r="AE66" s="6"/>
      <c r="AF66" s="6"/>
    </row>
    <row r="67" s="1" customFormat="1" spans="1:32">
      <c r="A67" s="4"/>
      <c r="B67" s="4" t="s">
        <v>95</v>
      </c>
      <c r="C67" s="20">
        <v>27015</v>
      </c>
      <c r="D67" s="12">
        <v>0</v>
      </c>
      <c r="E67" s="12">
        <v>2090</v>
      </c>
      <c r="F67" s="12">
        <v>5820</v>
      </c>
      <c r="G67" s="12">
        <v>12420</v>
      </c>
      <c r="H67" s="12">
        <v>3100</v>
      </c>
      <c r="I67" s="12">
        <v>2200</v>
      </c>
      <c r="J67" s="12">
        <v>4900</v>
      </c>
      <c r="K67" s="12">
        <v>650</v>
      </c>
      <c r="L67" s="12">
        <v>4500</v>
      </c>
      <c r="M67" s="12">
        <v>86420</v>
      </c>
      <c r="N67" s="12">
        <v>135</v>
      </c>
      <c r="O67" s="12">
        <v>125</v>
      </c>
      <c r="P67" s="12">
        <v>250</v>
      </c>
      <c r="Q67" s="12">
        <v>0</v>
      </c>
      <c r="R67" s="12">
        <v>0</v>
      </c>
      <c r="S67" s="12">
        <v>0</v>
      </c>
      <c r="T67" s="12">
        <v>0</v>
      </c>
      <c r="U67" s="12">
        <v>55</v>
      </c>
      <c r="V67" s="12">
        <v>0</v>
      </c>
      <c r="W67" s="12">
        <v>750</v>
      </c>
      <c r="X67" s="12">
        <v>930</v>
      </c>
      <c r="Y67" s="12">
        <v>210</v>
      </c>
      <c r="Z67" s="12">
        <v>35</v>
      </c>
      <c r="AA67" s="12">
        <v>0</v>
      </c>
      <c r="AB67" s="24"/>
      <c r="AC67" s="6"/>
      <c r="AD67" s="6"/>
      <c r="AE67" s="6"/>
      <c r="AF67" s="6"/>
    </row>
    <row r="68" s="1" customFormat="1" spans="1:32">
      <c r="A68" s="4"/>
      <c r="B68" s="7" t="s">
        <v>40</v>
      </c>
      <c r="C68" s="27">
        <f t="shared" ref="C68:AF68" si="12">SUM(C60:C67)</f>
        <v>192685</v>
      </c>
      <c r="D68" s="27">
        <f t="shared" si="12"/>
        <v>1700</v>
      </c>
      <c r="E68" s="27">
        <f t="shared" si="12"/>
        <v>6445</v>
      </c>
      <c r="F68" s="27">
        <f t="shared" si="12"/>
        <v>147800</v>
      </c>
      <c r="G68" s="27">
        <f t="shared" si="12"/>
        <v>58681</v>
      </c>
      <c r="H68" s="27">
        <f t="shared" si="12"/>
        <v>70475</v>
      </c>
      <c r="I68" s="27">
        <f t="shared" si="12"/>
        <v>13734</v>
      </c>
      <c r="J68" s="27">
        <f t="shared" si="12"/>
        <v>32664</v>
      </c>
      <c r="K68" s="27">
        <f t="shared" si="12"/>
        <v>55965</v>
      </c>
      <c r="L68" s="27">
        <f t="shared" si="12"/>
        <v>67153</v>
      </c>
      <c r="M68" s="27">
        <f t="shared" si="12"/>
        <v>755148</v>
      </c>
      <c r="N68" s="27">
        <f t="shared" si="12"/>
        <v>1957</v>
      </c>
      <c r="O68" s="27">
        <f t="shared" si="12"/>
        <v>2265</v>
      </c>
      <c r="P68" s="27">
        <f t="shared" si="12"/>
        <v>1943</v>
      </c>
      <c r="Q68" s="27">
        <f t="shared" si="12"/>
        <v>255</v>
      </c>
      <c r="R68" s="27">
        <f t="shared" si="12"/>
        <v>45</v>
      </c>
      <c r="S68" s="27">
        <f t="shared" si="12"/>
        <v>0</v>
      </c>
      <c r="T68" s="27">
        <f t="shared" si="12"/>
        <v>0</v>
      </c>
      <c r="U68" s="27">
        <f t="shared" si="12"/>
        <v>783</v>
      </c>
      <c r="V68" s="27">
        <f t="shared" si="12"/>
        <v>0</v>
      </c>
      <c r="W68" s="27">
        <f t="shared" si="12"/>
        <v>3068</v>
      </c>
      <c r="X68" s="27">
        <f t="shared" si="12"/>
        <v>4325</v>
      </c>
      <c r="Y68" s="27">
        <f t="shared" si="12"/>
        <v>6643</v>
      </c>
      <c r="Z68" s="27">
        <f t="shared" si="12"/>
        <v>810</v>
      </c>
      <c r="AA68" s="27">
        <f t="shared" si="12"/>
        <v>8</v>
      </c>
      <c r="AB68" s="27">
        <f t="shared" si="12"/>
        <v>0</v>
      </c>
      <c r="AC68" s="27">
        <f t="shared" si="12"/>
        <v>0</v>
      </c>
      <c r="AD68" s="27">
        <f t="shared" si="12"/>
        <v>0</v>
      </c>
      <c r="AE68" s="27">
        <f t="shared" si="12"/>
        <v>0</v>
      </c>
      <c r="AF68" s="27">
        <f t="shared" si="12"/>
        <v>0</v>
      </c>
    </row>
    <row r="69" s="1" customFormat="1" spans="3:3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24"/>
      <c r="AC69" s="6"/>
      <c r="AD69" s="6"/>
      <c r="AE69" s="6"/>
      <c r="AF69" s="6"/>
    </row>
    <row r="70" s="1" customFormat="1" spans="1:32">
      <c r="A70" s="4" t="s">
        <v>96</v>
      </c>
      <c r="B70" s="4" t="s">
        <v>97</v>
      </c>
      <c r="C70" s="5">
        <v>73000</v>
      </c>
      <c r="D70" s="5">
        <v>7990</v>
      </c>
      <c r="E70" s="5">
        <v>0</v>
      </c>
      <c r="F70" s="5">
        <v>12745</v>
      </c>
      <c r="G70" s="5">
        <v>14430</v>
      </c>
      <c r="H70" s="5">
        <v>23934</v>
      </c>
      <c r="I70" s="5">
        <v>17235</v>
      </c>
      <c r="J70" s="5">
        <v>9173</v>
      </c>
      <c r="K70" s="5">
        <v>9015</v>
      </c>
      <c r="L70" s="5">
        <v>33891</v>
      </c>
      <c r="M70" s="5">
        <v>185776</v>
      </c>
      <c r="N70" s="5">
        <v>697</v>
      </c>
      <c r="O70" s="5">
        <v>2855</v>
      </c>
      <c r="P70" s="5">
        <v>823</v>
      </c>
      <c r="Q70" s="5">
        <v>320</v>
      </c>
      <c r="R70" s="5">
        <v>0</v>
      </c>
      <c r="S70" s="5">
        <v>85</v>
      </c>
      <c r="T70" s="5">
        <v>0</v>
      </c>
      <c r="U70" s="5">
        <v>56</v>
      </c>
      <c r="V70" s="5">
        <v>4</v>
      </c>
      <c r="W70" s="12">
        <v>4578</v>
      </c>
      <c r="X70" s="12">
        <v>2552</v>
      </c>
      <c r="Y70" s="12">
        <v>2147</v>
      </c>
      <c r="Z70" s="12">
        <v>563</v>
      </c>
      <c r="AA70" s="12"/>
      <c r="AB70" s="24"/>
      <c r="AC70" s="6"/>
      <c r="AD70" s="6"/>
      <c r="AE70" s="6"/>
      <c r="AF70" s="6"/>
    </row>
    <row r="71" s="1" customFormat="1" spans="1:32">
      <c r="A71" s="4"/>
      <c r="B71" s="4" t="s">
        <v>98</v>
      </c>
      <c r="C71" s="5">
        <v>49800</v>
      </c>
      <c r="D71" s="5">
        <v>5902</v>
      </c>
      <c r="E71" s="5">
        <v>0</v>
      </c>
      <c r="F71" s="5">
        <v>13750</v>
      </c>
      <c r="G71" s="5">
        <v>13107</v>
      </c>
      <c r="H71" s="5">
        <v>27060</v>
      </c>
      <c r="I71" s="5">
        <v>7230</v>
      </c>
      <c r="J71" s="5">
        <v>12675</v>
      </c>
      <c r="K71" s="5">
        <v>13670</v>
      </c>
      <c r="L71" s="5">
        <v>23760</v>
      </c>
      <c r="M71" s="5">
        <v>173732</v>
      </c>
      <c r="N71" s="5">
        <v>453</v>
      </c>
      <c r="O71" s="5">
        <v>607</v>
      </c>
      <c r="P71" s="5">
        <v>437</v>
      </c>
      <c r="Q71" s="5">
        <v>23</v>
      </c>
      <c r="R71" s="5">
        <v>0</v>
      </c>
      <c r="S71" s="5">
        <v>78</v>
      </c>
      <c r="T71" s="5">
        <v>0</v>
      </c>
      <c r="U71" s="5">
        <v>28</v>
      </c>
      <c r="V71" s="5">
        <v>0</v>
      </c>
      <c r="W71" s="5">
        <v>7686</v>
      </c>
      <c r="X71" s="5">
        <v>803</v>
      </c>
      <c r="Y71" s="5">
        <v>578</v>
      </c>
      <c r="Z71" s="5">
        <v>237</v>
      </c>
      <c r="AA71" s="5">
        <v>1</v>
      </c>
      <c r="AB71" s="24"/>
      <c r="AC71" s="6"/>
      <c r="AD71" s="6"/>
      <c r="AE71" s="6"/>
      <c r="AF71" s="6"/>
    </row>
    <row r="72" s="1" customFormat="1" spans="1:32">
      <c r="A72" s="4"/>
      <c r="B72" s="4" t="s">
        <v>99</v>
      </c>
      <c r="C72" s="5">
        <v>4739</v>
      </c>
      <c r="D72" s="5">
        <v>164582</v>
      </c>
      <c r="E72" s="5">
        <v>0</v>
      </c>
      <c r="F72" s="5">
        <v>14201</v>
      </c>
      <c r="G72" s="5">
        <v>9270</v>
      </c>
      <c r="H72" s="5">
        <v>188716</v>
      </c>
      <c r="I72" s="5">
        <v>1370</v>
      </c>
      <c r="J72" s="5">
        <v>4718</v>
      </c>
      <c r="K72" s="5">
        <v>920</v>
      </c>
      <c r="L72" s="5">
        <v>3702</v>
      </c>
      <c r="M72" s="5">
        <v>226451</v>
      </c>
      <c r="N72" s="5">
        <v>83</v>
      </c>
      <c r="O72" s="5">
        <v>526</v>
      </c>
      <c r="P72" s="5">
        <v>509</v>
      </c>
      <c r="Q72" s="5">
        <v>156</v>
      </c>
      <c r="R72" s="5">
        <v>0</v>
      </c>
      <c r="S72" s="5">
        <v>214</v>
      </c>
      <c r="T72" s="5">
        <v>0</v>
      </c>
      <c r="U72" s="5">
        <v>14310</v>
      </c>
      <c r="V72" s="5">
        <v>0</v>
      </c>
      <c r="W72" s="5">
        <v>16443</v>
      </c>
      <c r="X72" s="5">
        <v>1539</v>
      </c>
      <c r="Y72" s="5">
        <v>2658</v>
      </c>
      <c r="Z72" s="5">
        <v>0</v>
      </c>
      <c r="AA72" s="5">
        <v>5</v>
      </c>
      <c r="AB72" s="24"/>
      <c r="AC72" s="6"/>
      <c r="AD72" s="6"/>
      <c r="AE72" s="6"/>
      <c r="AF72" s="6"/>
    </row>
    <row r="73" s="1" customFormat="1" spans="1:32">
      <c r="A73" s="4"/>
      <c r="B73" s="4" t="s">
        <v>100</v>
      </c>
      <c r="C73" s="5">
        <v>3010</v>
      </c>
      <c r="D73" s="5">
        <v>32630</v>
      </c>
      <c r="E73" s="5">
        <v>0</v>
      </c>
      <c r="F73" s="5">
        <v>14430</v>
      </c>
      <c r="G73" s="5">
        <v>10713</v>
      </c>
      <c r="H73" s="5">
        <v>83010</v>
      </c>
      <c r="I73" s="5">
        <v>1120</v>
      </c>
      <c r="J73" s="5">
        <v>3860</v>
      </c>
      <c r="K73" s="5">
        <v>1593</v>
      </c>
      <c r="L73" s="5">
        <v>7496</v>
      </c>
      <c r="M73" s="5">
        <v>165220</v>
      </c>
      <c r="N73" s="5">
        <v>385</v>
      </c>
      <c r="O73" s="5">
        <v>2371</v>
      </c>
      <c r="P73" s="5">
        <v>315</v>
      </c>
      <c r="Q73" s="5">
        <v>312</v>
      </c>
      <c r="R73" s="5">
        <v>0</v>
      </c>
      <c r="S73" s="5">
        <v>1230</v>
      </c>
      <c r="T73" s="5">
        <v>0</v>
      </c>
      <c r="U73" s="5">
        <v>3301</v>
      </c>
      <c r="V73" s="5">
        <v>0</v>
      </c>
      <c r="W73" s="5">
        <v>15357</v>
      </c>
      <c r="X73" s="5">
        <v>149</v>
      </c>
      <c r="Y73" s="5">
        <v>1690</v>
      </c>
      <c r="Z73" s="5">
        <v>0</v>
      </c>
      <c r="AA73" s="5">
        <v>0</v>
      </c>
      <c r="AB73" s="24"/>
      <c r="AC73" s="6"/>
      <c r="AD73" s="6"/>
      <c r="AE73" s="6"/>
      <c r="AF73" s="6"/>
    </row>
    <row r="74" s="1" customFormat="1" spans="1:32">
      <c r="A74" s="7"/>
      <c r="B74" s="7" t="s">
        <v>40</v>
      </c>
      <c r="C74" s="8">
        <f t="shared" ref="C74:AA74" si="13">SUM(C70:C73)</f>
        <v>130549</v>
      </c>
      <c r="D74" s="8">
        <f t="shared" si="13"/>
        <v>211104</v>
      </c>
      <c r="E74" s="8">
        <f t="shared" si="13"/>
        <v>0</v>
      </c>
      <c r="F74" s="8">
        <f t="shared" si="13"/>
        <v>55126</v>
      </c>
      <c r="G74" s="8">
        <f t="shared" si="13"/>
        <v>47520</v>
      </c>
      <c r="H74" s="8">
        <f t="shared" si="13"/>
        <v>322720</v>
      </c>
      <c r="I74" s="8">
        <f t="shared" si="13"/>
        <v>26955</v>
      </c>
      <c r="J74" s="8">
        <f t="shared" si="13"/>
        <v>30426</v>
      </c>
      <c r="K74" s="8">
        <f t="shared" si="13"/>
        <v>25198</v>
      </c>
      <c r="L74" s="8">
        <f t="shared" si="13"/>
        <v>68849</v>
      </c>
      <c r="M74" s="8">
        <f t="shared" si="13"/>
        <v>751179</v>
      </c>
      <c r="N74" s="8">
        <f t="shared" si="13"/>
        <v>1618</v>
      </c>
      <c r="O74" s="8">
        <f t="shared" si="13"/>
        <v>6359</v>
      </c>
      <c r="P74" s="8">
        <f t="shared" si="13"/>
        <v>2084</v>
      </c>
      <c r="Q74" s="8">
        <f t="shared" si="13"/>
        <v>811</v>
      </c>
      <c r="R74" s="8">
        <f t="shared" si="13"/>
        <v>0</v>
      </c>
      <c r="S74" s="8">
        <f t="shared" si="13"/>
        <v>1607</v>
      </c>
      <c r="T74" s="8">
        <f t="shared" si="13"/>
        <v>0</v>
      </c>
      <c r="U74" s="8">
        <f t="shared" si="13"/>
        <v>17695</v>
      </c>
      <c r="V74" s="8">
        <f t="shared" si="13"/>
        <v>4</v>
      </c>
      <c r="W74" s="8">
        <f t="shared" si="13"/>
        <v>44064</v>
      </c>
      <c r="X74" s="8">
        <f t="shared" si="13"/>
        <v>5043</v>
      </c>
      <c r="Y74" s="8">
        <f t="shared" si="13"/>
        <v>7073</v>
      </c>
      <c r="Z74" s="8">
        <f t="shared" si="13"/>
        <v>800</v>
      </c>
      <c r="AA74" s="8">
        <f t="shared" si="13"/>
        <v>6</v>
      </c>
      <c r="AB74" s="24"/>
      <c r="AC74" s="6"/>
      <c r="AD74" s="6"/>
      <c r="AE74" s="6"/>
      <c r="AF74" s="6"/>
    </row>
    <row r="75" s="1" customFormat="1" spans="1:32">
      <c r="A75" s="4"/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24"/>
      <c r="AC75" s="6"/>
      <c r="AD75" s="6"/>
      <c r="AE75" s="6"/>
      <c r="AF75" s="6"/>
    </row>
    <row r="76" s="1" customFormat="1" spans="1:32">
      <c r="A76" s="4" t="s">
        <v>101</v>
      </c>
      <c r="B76" s="28" t="s">
        <v>102</v>
      </c>
      <c r="C76" s="5">
        <v>6406</v>
      </c>
      <c r="D76" s="5">
        <v>133977</v>
      </c>
      <c r="E76" s="5">
        <v>0</v>
      </c>
      <c r="F76" s="5">
        <v>584326</v>
      </c>
      <c r="G76" s="5">
        <v>194</v>
      </c>
      <c r="H76" s="5"/>
      <c r="I76" s="5">
        <v>0</v>
      </c>
      <c r="J76" s="5">
        <v>262</v>
      </c>
      <c r="K76" s="5">
        <v>309</v>
      </c>
      <c r="L76" s="5">
        <v>641</v>
      </c>
      <c r="M76" s="5">
        <v>33159</v>
      </c>
      <c r="N76" s="5">
        <v>0</v>
      </c>
      <c r="O76" s="5">
        <v>38</v>
      </c>
      <c r="P76" s="5">
        <v>17</v>
      </c>
      <c r="Q76" s="5">
        <v>55</v>
      </c>
      <c r="R76" s="5">
        <v>44</v>
      </c>
      <c r="S76" s="5">
        <v>0</v>
      </c>
      <c r="T76" s="5">
        <v>0</v>
      </c>
      <c r="U76" s="5">
        <v>19863</v>
      </c>
      <c r="V76" s="5">
        <v>165591</v>
      </c>
      <c r="W76" s="5">
        <v>1092</v>
      </c>
      <c r="X76" s="5">
        <v>996</v>
      </c>
      <c r="Y76" s="5">
        <v>1270</v>
      </c>
      <c r="Z76" s="5">
        <v>21</v>
      </c>
      <c r="AA76" s="5">
        <v>8</v>
      </c>
      <c r="AB76" s="24"/>
      <c r="AC76" s="6"/>
      <c r="AD76" s="6"/>
      <c r="AE76" s="6"/>
      <c r="AF76" s="6"/>
    </row>
    <row r="77" s="1" customFormat="1" spans="1:32">
      <c r="A77" s="4"/>
      <c r="B77" s="28" t="s">
        <v>101</v>
      </c>
      <c r="C77" s="5">
        <v>1525</v>
      </c>
      <c r="D77" s="5">
        <v>51640</v>
      </c>
      <c r="E77" s="5">
        <v>0</v>
      </c>
      <c r="F77" s="5">
        <v>126569</v>
      </c>
      <c r="G77" s="5">
        <v>972</v>
      </c>
      <c r="H77" s="5"/>
      <c r="I77" s="5">
        <v>346</v>
      </c>
      <c r="J77" s="5">
        <v>275</v>
      </c>
      <c r="K77" s="5">
        <v>10656</v>
      </c>
      <c r="L77" s="5">
        <v>15939</v>
      </c>
      <c r="M77" s="5">
        <v>25962</v>
      </c>
      <c r="N77" s="5">
        <v>66</v>
      </c>
      <c r="O77" s="5">
        <v>72</v>
      </c>
      <c r="P77" s="5">
        <v>160</v>
      </c>
      <c r="Q77" s="5">
        <v>187</v>
      </c>
      <c r="R77" s="5">
        <v>77</v>
      </c>
      <c r="S77" s="5">
        <v>0</v>
      </c>
      <c r="T77" s="5">
        <v>0</v>
      </c>
      <c r="U77" s="5">
        <v>7635</v>
      </c>
      <c r="V77" s="5">
        <v>91563</v>
      </c>
      <c r="W77" s="5">
        <v>2268</v>
      </c>
      <c r="X77" s="5">
        <v>1417</v>
      </c>
      <c r="Y77" s="5">
        <v>2406</v>
      </c>
      <c r="Z77" s="5">
        <v>79</v>
      </c>
      <c r="AA77" s="5">
        <v>1</v>
      </c>
      <c r="AB77" s="24"/>
      <c r="AC77" s="6"/>
      <c r="AD77" s="6"/>
      <c r="AE77" s="6"/>
      <c r="AF77" s="6"/>
    </row>
    <row r="78" s="1" customFormat="1" spans="1:32">
      <c r="A78" s="4"/>
      <c r="B78" s="28" t="s">
        <v>103</v>
      </c>
      <c r="C78" s="5">
        <v>3224</v>
      </c>
      <c r="D78" s="5">
        <v>88438</v>
      </c>
      <c r="E78" s="5">
        <v>0</v>
      </c>
      <c r="F78" s="5">
        <v>298490</v>
      </c>
      <c r="G78" s="5">
        <v>86</v>
      </c>
      <c r="H78" s="5"/>
      <c r="I78" s="5">
        <v>0</v>
      </c>
      <c r="J78" s="5">
        <v>19</v>
      </c>
      <c r="K78" s="5">
        <v>182</v>
      </c>
      <c r="L78" s="5">
        <v>520</v>
      </c>
      <c r="M78" s="5">
        <v>11131</v>
      </c>
      <c r="N78" s="5">
        <v>0</v>
      </c>
      <c r="O78" s="5">
        <v>0</v>
      </c>
      <c r="P78" s="5">
        <v>0</v>
      </c>
      <c r="Q78" s="5">
        <v>0</v>
      </c>
      <c r="R78" s="5">
        <v>23</v>
      </c>
      <c r="S78" s="5">
        <v>0</v>
      </c>
      <c r="T78" s="5">
        <v>0</v>
      </c>
      <c r="U78" s="5">
        <v>10676</v>
      </c>
      <c r="V78" s="5">
        <v>49857</v>
      </c>
      <c r="W78" s="5">
        <v>315</v>
      </c>
      <c r="X78" s="5">
        <v>1383</v>
      </c>
      <c r="Y78" s="5">
        <v>2405</v>
      </c>
      <c r="Z78" s="5">
        <v>11</v>
      </c>
      <c r="AA78" s="5">
        <v>4</v>
      </c>
      <c r="AB78" s="24"/>
      <c r="AC78" s="6"/>
      <c r="AD78" s="6"/>
      <c r="AE78" s="6"/>
      <c r="AF78" s="6"/>
    </row>
    <row r="79" s="1" customFormat="1" spans="1:32">
      <c r="A79" s="4"/>
      <c r="B79" s="29" t="s">
        <v>40</v>
      </c>
      <c r="C79" s="5">
        <f t="shared" ref="C79:AA79" si="14">SUM(C76:C78)</f>
        <v>11155</v>
      </c>
      <c r="D79" s="5">
        <f t="shared" si="14"/>
        <v>274055</v>
      </c>
      <c r="E79" s="5">
        <f t="shared" si="14"/>
        <v>0</v>
      </c>
      <c r="F79" s="5">
        <f t="shared" si="14"/>
        <v>1009385</v>
      </c>
      <c r="G79" s="5">
        <f t="shared" si="14"/>
        <v>1252</v>
      </c>
      <c r="H79" s="5">
        <f t="shared" si="14"/>
        <v>0</v>
      </c>
      <c r="I79" s="5">
        <f t="shared" si="14"/>
        <v>346</v>
      </c>
      <c r="J79" s="5">
        <f t="shared" si="14"/>
        <v>556</v>
      </c>
      <c r="K79" s="5">
        <f t="shared" si="14"/>
        <v>11147</v>
      </c>
      <c r="L79" s="5">
        <f t="shared" si="14"/>
        <v>17100</v>
      </c>
      <c r="M79" s="5">
        <f t="shared" si="14"/>
        <v>70252</v>
      </c>
      <c r="N79" s="5">
        <f t="shared" si="14"/>
        <v>66</v>
      </c>
      <c r="O79" s="5">
        <f t="shared" si="14"/>
        <v>110</v>
      </c>
      <c r="P79" s="5">
        <f t="shared" si="14"/>
        <v>177</v>
      </c>
      <c r="Q79" s="5">
        <f t="shared" si="14"/>
        <v>242</v>
      </c>
      <c r="R79" s="5">
        <f t="shared" si="14"/>
        <v>144</v>
      </c>
      <c r="S79" s="5">
        <f t="shared" si="14"/>
        <v>0</v>
      </c>
      <c r="T79" s="5">
        <f t="shared" si="14"/>
        <v>0</v>
      </c>
      <c r="U79" s="5">
        <f t="shared" si="14"/>
        <v>38174</v>
      </c>
      <c r="V79" s="5">
        <f t="shared" si="14"/>
        <v>307011</v>
      </c>
      <c r="W79" s="5">
        <f t="shared" si="14"/>
        <v>3675</v>
      </c>
      <c r="X79" s="5">
        <f t="shared" si="14"/>
        <v>3796</v>
      </c>
      <c r="Y79" s="5">
        <f t="shared" si="14"/>
        <v>6081</v>
      </c>
      <c r="Z79" s="5">
        <f t="shared" si="14"/>
        <v>111</v>
      </c>
      <c r="AA79" s="5">
        <f t="shared" si="14"/>
        <v>13</v>
      </c>
      <c r="AB79" s="24"/>
      <c r="AC79" s="6"/>
      <c r="AD79" s="6"/>
      <c r="AE79" s="6"/>
      <c r="AF79" s="6"/>
    </row>
    <row r="80" s="1" customFormat="1" spans="1:32">
      <c r="A80" s="4"/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24"/>
      <c r="AC80" s="6"/>
      <c r="AD80" s="6"/>
      <c r="AE80" s="6"/>
      <c r="AF80" s="6"/>
    </row>
    <row r="81" s="1" customFormat="1" spans="1:32">
      <c r="A81" s="4" t="s">
        <v>104</v>
      </c>
      <c r="B81" s="4" t="s">
        <v>105</v>
      </c>
      <c r="C81" s="23">
        <v>36</v>
      </c>
      <c r="D81" s="23">
        <v>85268</v>
      </c>
      <c r="E81" s="23"/>
      <c r="F81" s="23">
        <v>81120</v>
      </c>
      <c r="G81" s="23">
        <v>12</v>
      </c>
      <c r="H81" s="23">
        <v>180948</v>
      </c>
      <c r="I81" s="23"/>
      <c r="J81" s="23">
        <v>8</v>
      </c>
      <c r="K81" s="23">
        <v>540</v>
      </c>
      <c r="L81" s="23">
        <v>1200</v>
      </c>
      <c r="M81" s="23">
        <v>41460</v>
      </c>
      <c r="N81" s="23"/>
      <c r="O81" s="23"/>
      <c r="P81" s="23"/>
      <c r="Q81" s="23"/>
      <c r="R81" s="23"/>
      <c r="S81" s="23"/>
      <c r="T81" s="23"/>
      <c r="U81" s="23">
        <v>14887</v>
      </c>
      <c r="V81" s="23">
        <v>65286</v>
      </c>
      <c r="W81" s="23"/>
      <c r="X81" s="23">
        <v>376</v>
      </c>
      <c r="Y81" s="23">
        <v>220</v>
      </c>
      <c r="Z81" s="23"/>
      <c r="AA81" s="23"/>
      <c r="AB81" s="25"/>
      <c r="AC81" s="6"/>
      <c r="AD81" s="6"/>
      <c r="AE81" s="6"/>
      <c r="AF81" s="6"/>
    </row>
    <row r="82" s="1" customFormat="1" spans="1:32">
      <c r="A82" s="4"/>
      <c r="B82" s="4" t="s">
        <v>106</v>
      </c>
      <c r="C82" s="23"/>
      <c r="D82" s="23">
        <v>45773</v>
      </c>
      <c r="E82" s="23"/>
      <c r="F82" s="23">
        <v>209317</v>
      </c>
      <c r="G82" s="23">
        <v>24</v>
      </c>
      <c r="H82" s="23">
        <v>428924</v>
      </c>
      <c r="I82" s="23"/>
      <c r="J82" s="23"/>
      <c r="K82" s="23"/>
      <c r="L82" s="23"/>
      <c r="M82" s="23">
        <v>17000</v>
      </c>
      <c r="N82" s="23"/>
      <c r="O82" s="23"/>
      <c r="P82" s="23"/>
      <c r="Q82" s="23"/>
      <c r="R82" s="23"/>
      <c r="S82" s="23"/>
      <c r="T82" s="23"/>
      <c r="U82" s="23">
        <v>27994</v>
      </c>
      <c r="V82" s="23">
        <v>160475</v>
      </c>
      <c r="W82" s="23">
        <v>8</v>
      </c>
      <c r="X82" s="23">
        <v>39</v>
      </c>
      <c r="Y82" s="23"/>
      <c r="Z82" s="23"/>
      <c r="AA82" s="23"/>
      <c r="AB82" s="25"/>
      <c r="AC82" s="6"/>
      <c r="AD82" s="6"/>
      <c r="AE82" s="6"/>
      <c r="AF82" s="6"/>
    </row>
    <row r="83" s="1" customFormat="1" spans="1:32">
      <c r="A83" s="4"/>
      <c r="B83" s="4" t="s">
        <v>107</v>
      </c>
      <c r="C83" s="23">
        <v>192</v>
      </c>
      <c r="D83" s="23">
        <v>63521</v>
      </c>
      <c r="E83" s="23"/>
      <c r="F83" s="23">
        <v>79040</v>
      </c>
      <c r="G83" s="23">
        <v>42</v>
      </c>
      <c r="H83" s="23">
        <v>112902</v>
      </c>
      <c r="I83" s="23"/>
      <c r="J83" s="23">
        <v>50</v>
      </c>
      <c r="K83" s="23">
        <v>1040</v>
      </c>
      <c r="L83" s="23">
        <v>2600</v>
      </c>
      <c r="M83" s="23">
        <v>16439</v>
      </c>
      <c r="N83" s="23"/>
      <c r="O83" s="23">
        <v>21</v>
      </c>
      <c r="P83" s="23"/>
      <c r="Q83" s="23"/>
      <c r="R83" s="23"/>
      <c r="S83" s="23"/>
      <c r="T83" s="23"/>
      <c r="U83" s="23">
        <v>9240</v>
      </c>
      <c r="V83" s="23">
        <v>4010</v>
      </c>
      <c r="W83" s="23"/>
      <c r="X83" s="23">
        <v>1740</v>
      </c>
      <c r="Y83" s="23">
        <v>2010</v>
      </c>
      <c r="Z83" s="23"/>
      <c r="AA83" s="23"/>
      <c r="AB83" s="25"/>
      <c r="AC83" s="6"/>
      <c r="AD83" s="6"/>
      <c r="AE83" s="6"/>
      <c r="AF83" s="6"/>
    </row>
    <row r="84" s="1" customFormat="1" spans="1:32">
      <c r="A84" s="4"/>
      <c r="B84" s="4" t="s">
        <v>108</v>
      </c>
      <c r="C84" s="23"/>
      <c r="D84" s="23">
        <v>74320</v>
      </c>
      <c r="E84" s="23"/>
      <c r="F84" s="23">
        <v>682960</v>
      </c>
      <c r="G84" s="23"/>
      <c r="H84" s="23">
        <v>485894</v>
      </c>
      <c r="I84" s="23"/>
      <c r="J84" s="23"/>
      <c r="K84" s="23"/>
      <c r="L84" s="23"/>
      <c r="M84" s="23">
        <v>16255</v>
      </c>
      <c r="N84" s="23"/>
      <c r="O84" s="23"/>
      <c r="P84" s="23"/>
      <c r="Q84" s="23"/>
      <c r="R84" s="23"/>
      <c r="S84" s="23"/>
      <c r="T84" s="23"/>
      <c r="U84" s="23">
        <v>42765</v>
      </c>
      <c r="V84" s="23">
        <v>53556</v>
      </c>
      <c r="W84" s="23">
        <v>537</v>
      </c>
      <c r="X84" s="23">
        <v>204</v>
      </c>
      <c r="Y84" s="23">
        <v>41</v>
      </c>
      <c r="Z84" s="23"/>
      <c r="AA84" s="23"/>
      <c r="AB84" s="25"/>
      <c r="AC84" s="6"/>
      <c r="AD84" s="6"/>
      <c r="AE84" s="6"/>
      <c r="AF84" s="6"/>
    </row>
    <row r="85" s="1" customFormat="1" spans="2:32">
      <c r="B85" s="16" t="s">
        <v>109</v>
      </c>
      <c r="C85" s="30">
        <f t="shared" ref="C85:AF85" si="15">SUM(C81:C84)</f>
        <v>228</v>
      </c>
      <c r="D85" s="30">
        <f t="shared" si="15"/>
        <v>268882</v>
      </c>
      <c r="E85" s="30">
        <f t="shared" si="15"/>
        <v>0</v>
      </c>
      <c r="F85" s="30">
        <f t="shared" si="15"/>
        <v>1052437</v>
      </c>
      <c r="G85" s="30">
        <f t="shared" si="15"/>
        <v>78</v>
      </c>
      <c r="H85" s="30">
        <f t="shared" si="15"/>
        <v>1208668</v>
      </c>
      <c r="I85" s="30">
        <f t="shared" si="15"/>
        <v>0</v>
      </c>
      <c r="J85" s="30">
        <f t="shared" si="15"/>
        <v>58</v>
      </c>
      <c r="K85" s="30">
        <f t="shared" si="15"/>
        <v>1580</v>
      </c>
      <c r="L85" s="30">
        <f t="shared" si="15"/>
        <v>3800</v>
      </c>
      <c r="M85" s="30">
        <f t="shared" si="15"/>
        <v>91154</v>
      </c>
      <c r="N85" s="30">
        <f t="shared" si="15"/>
        <v>0</v>
      </c>
      <c r="O85" s="30">
        <f t="shared" si="15"/>
        <v>21</v>
      </c>
      <c r="P85" s="30">
        <f t="shared" si="15"/>
        <v>0</v>
      </c>
      <c r="Q85" s="30">
        <f t="shared" si="15"/>
        <v>0</v>
      </c>
      <c r="R85" s="30">
        <f t="shared" si="15"/>
        <v>0</v>
      </c>
      <c r="S85" s="30">
        <f t="shared" si="15"/>
        <v>0</v>
      </c>
      <c r="T85" s="30">
        <f t="shared" si="15"/>
        <v>0</v>
      </c>
      <c r="U85" s="30">
        <f t="shared" si="15"/>
        <v>94886</v>
      </c>
      <c r="V85" s="30">
        <f t="shared" si="15"/>
        <v>283327</v>
      </c>
      <c r="W85" s="30">
        <f t="shared" si="15"/>
        <v>545</v>
      </c>
      <c r="X85" s="30">
        <f t="shared" si="15"/>
        <v>2359</v>
      </c>
      <c r="Y85" s="30">
        <f t="shared" si="15"/>
        <v>2271</v>
      </c>
      <c r="Z85" s="30">
        <f t="shared" si="15"/>
        <v>0</v>
      </c>
      <c r="AA85" s="30">
        <f t="shared" si="15"/>
        <v>0</v>
      </c>
      <c r="AB85" s="30">
        <f t="shared" si="15"/>
        <v>0</v>
      </c>
      <c r="AC85" s="30">
        <f t="shared" si="15"/>
        <v>0</v>
      </c>
      <c r="AD85" s="30">
        <f t="shared" si="15"/>
        <v>0</v>
      </c>
      <c r="AE85" s="6">
        <f t="shared" si="15"/>
        <v>0</v>
      </c>
      <c r="AF85" s="6">
        <f t="shared" si="15"/>
        <v>0</v>
      </c>
    </row>
    <row r="86" s="1" customFormat="1" spans="3:3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24"/>
      <c r="AC86" s="6"/>
      <c r="AD86" s="6"/>
      <c r="AE86" s="6"/>
      <c r="AF86" s="6"/>
    </row>
    <row r="87" s="1" customFormat="1" spans="1:32">
      <c r="A87" s="4" t="s">
        <v>110</v>
      </c>
      <c r="B87" s="4" t="s">
        <v>111</v>
      </c>
      <c r="C87" s="5">
        <v>25977</v>
      </c>
      <c r="D87" s="5">
        <v>1260</v>
      </c>
      <c r="E87" s="5"/>
      <c r="F87" s="5">
        <v>7560</v>
      </c>
      <c r="G87" s="5">
        <v>6778</v>
      </c>
      <c r="H87" s="5">
        <v>8400</v>
      </c>
      <c r="I87" s="5">
        <v>6930</v>
      </c>
      <c r="J87" s="5">
        <v>8400</v>
      </c>
      <c r="K87" s="5">
        <v>9450</v>
      </c>
      <c r="L87" s="5">
        <v>19509</v>
      </c>
      <c r="M87" s="5">
        <v>69300</v>
      </c>
      <c r="N87" s="5">
        <v>148</v>
      </c>
      <c r="O87" s="5">
        <v>499</v>
      </c>
      <c r="P87" s="5"/>
      <c r="Q87" s="5">
        <v>86</v>
      </c>
      <c r="R87" s="5">
        <v>120</v>
      </c>
      <c r="S87" s="5"/>
      <c r="T87" s="5"/>
      <c r="U87" s="5"/>
      <c r="V87" s="5"/>
      <c r="W87" s="5">
        <v>11856</v>
      </c>
      <c r="X87" s="5">
        <v>64</v>
      </c>
      <c r="Y87" s="5">
        <v>289</v>
      </c>
      <c r="Z87" s="5"/>
      <c r="AA87" s="5"/>
      <c r="AB87" s="24"/>
      <c r="AC87" s="6"/>
      <c r="AD87" s="6"/>
      <c r="AE87" s="6"/>
      <c r="AF87" s="6"/>
    </row>
    <row r="88" s="1" customFormat="1" spans="1:32">
      <c r="A88" s="4"/>
      <c r="B88" s="4" t="s">
        <v>112</v>
      </c>
      <c r="C88" s="5">
        <v>386</v>
      </c>
      <c r="D88" s="5">
        <v>30388</v>
      </c>
      <c r="E88" s="5">
        <v>0</v>
      </c>
      <c r="F88" s="5">
        <v>16234</v>
      </c>
      <c r="G88" s="5">
        <v>800</v>
      </c>
      <c r="H88" s="5">
        <v>55600</v>
      </c>
      <c r="I88" s="5">
        <v>217</v>
      </c>
      <c r="J88" s="5">
        <v>17</v>
      </c>
      <c r="K88" s="5">
        <v>0</v>
      </c>
      <c r="L88" s="5">
        <v>0</v>
      </c>
      <c r="M88" s="5">
        <v>192768</v>
      </c>
      <c r="N88" s="5">
        <v>6</v>
      </c>
      <c r="O88" s="5">
        <v>109</v>
      </c>
      <c r="P88" s="5">
        <v>12</v>
      </c>
      <c r="Q88" s="5">
        <v>47</v>
      </c>
      <c r="R88" s="5">
        <v>528</v>
      </c>
      <c r="S88" s="5"/>
      <c r="T88" s="5">
        <v>0</v>
      </c>
      <c r="U88" s="5">
        <v>1067</v>
      </c>
      <c r="V88" s="5"/>
      <c r="W88" s="5">
        <v>36700</v>
      </c>
      <c r="X88" s="5">
        <v>207</v>
      </c>
      <c r="Y88" s="5">
        <v>730</v>
      </c>
      <c r="Z88" s="5">
        <v>0</v>
      </c>
      <c r="AA88" s="5">
        <v>0</v>
      </c>
      <c r="AB88" s="24"/>
      <c r="AC88" s="6"/>
      <c r="AD88" s="6"/>
      <c r="AE88" s="6"/>
      <c r="AF88" s="6"/>
    </row>
    <row r="89" s="1" customFormat="1" spans="1:32">
      <c r="A89" s="4"/>
      <c r="B89" s="4" t="s">
        <v>113</v>
      </c>
      <c r="C89" s="5">
        <v>390</v>
      </c>
      <c r="D89" s="5">
        <v>38200</v>
      </c>
      <c r="E89" s="5"/>
      <c r="F89" s="5">
        <v>14100</v>
      </c>
      <c r="G89" s="5">
        <v>740</v>
      </c>
      <c r="H89" s="5">
        <v>109600</v>
      </c>
      <c r="I89" s="5">
        <v>700</v>
      </c>
      <c r="J89" s="5">
        <v>240</v>
      </c>
      <c r="K89" s="5">
        <v>0</v>
      </c>
      <c r="L89" s="5">
        <v>600</v>
      </c>
      <c r="M89" s="5">
        <v>172000</v>
      </c>
      <c r="N89" s="5">
        <v>0</v>
      </c>
      <c r="O89" s="5">
        <v>300</v>
      </c>
      <c r="P89" s="5"/>
      <c r="Q89" s="5">
        <v>0</v>
      </c>
      <c r="R89" s="5">
        <v>57</v>
      </c>
      <c r="S89" s="5"/>
      <c r="T89" s="5">
        <v>0</v>
      </c>
      <c r="U89" s="5">
        <v>422</v>
      </c>
      <c r="V89" s="5"/>
      <c r="W89" s="5">
        <v>34800</v>
      </c>
      <c r="X89" s="5">
        <v>70</v>
      </c>
      <c r="Y89" s="5">
        <v>62</v>
      </c>
      <c r="Z89" s="5">
        <v>0</v>
      </c>
      <c r="AA89" s="5">
        <v>0</v>
      </c>
      <c r="AB89" s="24"/>
      <c r="AC89" s="6"/>
      <c r="AD89" s="6"/>
      <c r="AE89" s="6"/>
      <c r="AF89" s="6"/>
    </row>
    <row r="90" s="1" customFormat="1" spans="1:32">
      <c r="A90" s="4"/>
      <c r="B90" s="4" t="s">
        <v>114</v>
      </c>
      <c r="C90" s="5">
        <v>8268</v>
      </c>
      <c r="D90" s="5">
        <v>15568</v>
      </c>
      <c r="E90" s="5"/>
      <c r="F90" s="5">
        <v>8537</v>
      </c>
      <c r="G90" s="5">
        <v>2921</v>
      </c>
      <c r="H90" s="5">
        <v>31692</v>
      </c>
      <c r="I90" s="5">
        <v>915</v>
      </c>
      <c r="J90" s="5">
        <v>1510</v>
      </c>
      <c r="K90" s="5">
        <v>499</v>
      </c>
      <c r="L90" s="5">
        <v>2999</v>
      </c>
      <c r="M90" s="5">
        <v>37193</v>
      </c>
      <c r="N90" s="5">
        <v>152</v>
      </c>
      <c r="O90" s="5">
        <v>496</v>
      </c>
      <c r="P90" s="5">
        <v>1113</v>
      </c>
      <c r="Q90" s="5">
        <v>86</v>
      </c>
      <c r="R90" s="5"/>
      <c r="S90" s="5"/>
      <c r="T90" s="5"/>
      <c r="U90" s="5">
        <v>87</v>
      </c>
      <c r="V90" s="5"/>
      <c r="W90" s="5">
        <v>12377</v>
      </c>
      <c r="X90" s="5">
        <v>73</v>
      </c>
      <c r="Y90" s="5">
        <v>12377</v>
      </c>
      <c r="Z90" s="5"/>
      <c r="AA90" s="5"/>
      <c r="AB90" s="24"/>
      <c r="AC90" s="6"/>
      <c r="AD90" s="6"/>
      <c r="AE90" s="6"/>
      <c r="AF90" s="6"/>
    </row>
    <row r="91" s="1" customFormat="1" spans="1:32">
      <c r="A91" s="4"/>
      <c r="B91" s="4" t="s">
        <v>115</v>
      </c>
      <c r="C91" s="5">
        <v>23450</v>
      </c>
      <c r="D91" s="5">
        <v>3720</v>
      </c>
      <c r="E91" s="5">
        <v>0</v>
      </c>
      <c r="F91" s="5">
        <v>6329</v>
      </c>
      <c r="G91" s="5">
        <v>6665</v>
      </c>
      <c r="H91" s="5">
        <v>3664</v>
      </c>
      <c r="I91" s="5">
        <v>3870</v>
      </c>
      <c r="J91" s="5">
        <v>5484</v>
      </c>
      <c r="K91" s="5">
        <v>8129</v>
      </c>
      <c r="L91" s="5">
        <v>11246</v>
      </c>
      <c r="M91" s="5">
        <v>39870</v>
      </c>
      <c r="N91" s="5">
        <v>57</v>
      </c>
      <c r="O91" s="5">
        <v>178</v>
      </c>
      <c r="P91" s="5">
        <v>22</v>
      </c>
      <c r="Q91" s="5"/>
      <c r="R91" s="5"/>
      <c r="S91" s="5">
        <v>200</v>
      </c>
      <c r="T91" s="5"/>
      <c r="U91" s="5">
        <v>16</v>
      </c>
      <c r="V91" s="5">
        <v>0</v>
      </c>
      <c r="W91" s="5">
        <v>34020</v>
      </c>
      <c r="X91" s="5">
        <v>730</v>
      </c>
      <c r="Y91" s="5">
        <v>410</v>
      </c>
      <c r="Z91" s="5"/>
      <c r="AA91" s="5"/>
      <c r="AB91" s="24"/>
      <c r="AC91" s="6"/>
      <c r="AD91" s="6"/>
      <c r="AE91" s="6"/>
      <c r="AF91" s="6"/>
    </row>
    <row r="92" s="1" customFormat="1" spans="1:32">
      <c r="A92" s="4"/>
      <c r="B92" s="4" t="s">
        <v>116</v>
      </c>
      <c r="C92" s="5">
        <v>13195</v>
      </c>
      <c r="D92" s="5">
        <v>2182</v>
      </c>
      <c r="E92" s="5">
        <v>0</v>
      </c>
      <c r="F92" s="5">
        <v>3121</v>
      </c>
      <c r="G92" s="5">
        <v>3332</v>
      </c>
      <c r="H92" s="5">
        <v>11561</v>
      </c>
      <c r="I92" s="5">
        <v>2692</v>
      </c>
      <c r="J92" s="5">
        <v>4300</v>
      </c>
      <c r="K92" s="5">
        <v>6110</v>
      </c>
      <c r="L92" s="5">
        <v>10100</v>
      </c>
      <c r="M92" s="5">
        <v>30480</v>
      </c>
      <c r="N92" s="5">
        <v>27</v>
      </c>
      <c r="O92" s="5">
        <v>1397</v>
      </c>
      <c r="P92" s="5">
        <v>38</v>
      </c>
      <c r="Q92" s="5"/>
      <c r="R92" s="5"/>
      <c r="S92" s="5">
        <v>220</v>
      </c>
      <c r="T92" s="5"/>
      <c r="U92" s="5">
        <v>10</v>
      </c>
      <c r="V92" s="5"/>
      <c r="W92" s="5">
        <v>29838</v>
      </c>
      <c r="X92" s="5">
        <v>367</v>
      </c>
      <c r="Y92" s="5">
        <v>367</v>
      </c>
      <c r="Z92" s="5"/>
      <c r="AA92" s="5"/>
      <c r="AB92" s="24"/>
      <c r="AC92" s="6"/>
      <c r="AD92" s="6"/>
      <c r="AE92" s="6"/>
      <c r="AF92" s="6"/>
    </row>
    <row r="93" s="1" customFormat="1" spans="1:32">
      <c r="A93" s="4"/>
      <c r="B93" s="7" t="s">
        <v>109</v>
      </c>
      <c r="C93" s="8">
        <f t="shared" ref="C93:AF93" si="16">SUM(C87:C92)</f>
        <v>71666</v>
      </c>
      <c r="D93" s="8">
        <f t="shared" si="16"/>
        <v>91318</v>
      </c>
      <c r="E93" s="8">
        <f t="shared" si="16"/>
        <v>0</v>
      </c>
      <c r="F93" s="8">
        <f t="shared" si="16"/>
        <v>55881</v>
      </c>
      <c r="G93" s="8">
        <f t="shared" si="16"/>
        <v>21236</v>
      </c>
      <c r="H93" s="8">
        <f t="shared" si="16"/>
        <v>220517</v>
      </c>
      <c r="I93" s="8">
        <f t="shared" si="16"/>
        <v>15324</v>
      </c>
      <c r="J93" s="8">
        <f t="shared" si="16"/>
        <v>19951</v>
      </c>
      <c r="K93" s="8">
        <f t="shared" si="16"/>
        <v>24188</v>
      </c>
      <c r="L93" s="8">
        <f t="shared" si="16"/>
        <v>44454</v>
      </c>
      <c r="M93" s="8">
        <f t="shared" si="16"/>
        <v>541611</v>
      </c>
      <c r="N93" s="8">
        <f t="shared" si="16"/>
        <v>390</v>
      </c>
      <c r="O93" s="8">
        <f t="shared" si="16"/>
        <v>2979</v>
      </c>
      <c r="P93" s="8">
        <f t="shared" si="16"/>
        <v>1185</v>
      </c>
      <c r="Q93" s="8">
        <f t="shared" si="16"/>
        <v>219</v>
      </c>
      <c r="R93" s="8">
        <f t="shared" si="16"/>
        <v>705</v>
      </c>
      <c r="S93" s="8">
        <f t="shared" si="16"/>
        <v>420</v>
      </c>
      <c r="T93" s="8">
        <f t="shared" si="16"/>
        <v>0</v>
      </c>
      <c r="U93" s="8">
        <f t="shared" si="16"/>
        <v>1602</v>
      </c>
      <c r="V93" s="8">
        <f t="shared" si="16"/>
        <v>0</v>
      </c>
      <c r="W93" s="8">
        <f t="shared" si="16"/>
        <v>159591</v>
      </c>
      <c r="X93" s="8">
        <f t="shared" si="16"/>
        <v>1511</v>
      </c>
      <c r="Y93" s="8">
        <f t="shared" si="16"/>
        <v>14235</v>
      </c>
      <c r="Z93" s="8">
        <f t="shared" si="16"/>
        <v>0</v>
      </c>
      <c r="AA93" s="8">
        <f t="shared" si="16"/>
        <v>0</v>
      </c>
      <c r="AB93" s="8">
        <f t="shared" si="16"/>
        <v>0</v>
      </c>
      <c r="AC93" s="8">
        <f t="shared" si="16"/>
        <v>0</v>
      </c>
      <c r="AD93" s="8">
        <f t="shared" si="16"/>
        <v>0</v>
      </c>
      <c r="AE93" s="8">
        <f t="shared" si="16"/>
        <v>0</v>
      </c>
      <c r="AF93" s="8">
        <f t="shared" si="16"/>
        <v>0</v>
      </c>
    </row>
    <row r="94" s="1" customFormat="1" spans="3:3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24"/>
      <c r="AC94" s="6"/>
      <c r="AD94" s="6"/>
      <c r="AE94" s="6"/>
      <c r="AF94" s="6"/>
    </row>
    <row r="95" s="1" customFormat="1" spans="1:32">
      <c r="A95" s="4" t="s">
        <v>117</v>
      </c>
      <c r="B95" s="21" t="s">
        <v>118</v>
      </c>
      <c r="C95" s="12">
        <v>31800</v>
      </c>
      <c r="D95" s="12">
        <v>10500</v>
      </c>
      <c r="E95" s="12">
        <v>3080</v>
      </c>
      <c r="F95" s="12">
        <v>3276</v>
      </c>
      <c r="G95" s="5">
        <v>8360</v>
      </c>
      <c r="H95" s="5">
        <v>9785</v>
      </c>
      <c r="I95" s="5">
        <v>9080</v>
      </c>
      <c r="J95" s="12">
        <v>4520</v>
      </c>
      <c r="K95" s="5">
        <v>15760</v>
      </c>
      <c r="L95" s="5">
        <v>43110</v>
      </c>
      <c r="M95" s="5">
        <v>198450</v>
      </c>
      <c r="N95" s="5">
        <v>220</v>
      </c>
      <c r="O95" s="5">
        <v>580</v>
      </c>
      <c r="P95" s="5">
        <v>200</v>
      </c>
      <c r="Q95" s="5">
        <v>320</v>
      </c>
      <c r="R95" s="5"/>
      <c r="S95" s="5"/>
      <c r="T95" s="5"/>
      <c r="U95" s="12">
        <v>140</v>
      </c>
      <c r="V95" s="12">
        <v>0</v>
      </c>
      <c r="W95" s="5">
        <v>2560</v>
      </c>
      <c r="X95" s="5">
        <v>390</v>
      </c>
      <c r="Y95" s="5">
        <v>210</v>
      </c>
      <c r="Z95" s="5"/>
      <c r="AA95" s="5"/>
      <c r="AB95" s="24"/>
      <c r="AC95" s="6"/>
      <c r="AD95" s="6"/>
      <c r="AE95" s="6"/>
      <c r="AF95" s="6"/>
    </row>
    <row r="96" s="1" customFormat="1" spans="1:32">
      <c r="A96" s="4"/>
      <c r="B96" s="21" t="s">
        <v>119</v>
      </c>
      <c r="C96" s="12">
        <v>65700</v>
      </c>
      <c r="D96" s="12">
        <v>8260</v>
      </c>
      <c r="E96" s="12">
        <v>1200</v>
      </c>
      <c r="F96" s="12">
        <v>8050</v>
      </c>
      <c r="G96" s="5">
        <v>5070</v>
      </c>
      <c r="H96" s="5">
        <v>9730</v>
      </c>
      <c r="I96" s="5">
        <v>4015</v>
      </c>
      <c r="J96" s="12">
        <v>5900</v>
      </c>
      <c r="K96" s="5">
        <v>12020</v>
      </c>
      <c r="L96" s="5">
        <v>25780</v>
      </c>
      <c r="M96" s="5">
        <v>269560</v>
      </c>
      <c r="N96" s="5">
        <v>250</v>
      </c>
      <c r="O96" s="5">
        <v>780</v>
      </c>
      <c r="P96" s="5">
        <v>220</v>
      </c>
      <c r="Q96" s="5">
        <v>290</v>
      </c>
      <c r="R96" s="5"/>
      <c r="S96" s="5"/>
      <c r="T96" s="5"/>
      <c r="U96" s="12">
        <v>70</v>
      </c>
      <c r="V96" s="12">
        <v>0</v>
      </c>
      <c r="W96" s="5">
        <v>9450</v>
      </c>
      <c r="X96" s="5">
        <v>1550</v>
      </c>
      <c r="Y96" s="5">
        <v>770</v>
      </c>
      <c r="Z96" s="5"/>
      <c r="AA96" s="5"/>
      <c r="AB96" s="24"/>
      <c r="AC96" s="6"/>
      <c r="AD96" s="6"/>
      <c r="AE96" s="6"/>
      <c r="AF96" s="6"/>
    </row>
    <row r="97" s="1" customFormat="1" spans="1:32">
      <c r="A97" s="4"/>
      <c r="B97" s="21" t="s">
        <v>120</v>
      </c>
      <c r="C97" s="12">
        <v>54600</v>
      </c>
      <c r="D97" s="12">
        <v>9050</v>
      </c>
      <c r="E97" s="12">
        <v>1280</v>
      </c>
      <c r="F97" s="12">
        <v>4950</v>
      </c>
      <c r="G97" s="5">
        <v>12500</v>
      </c>
      <c r="H97" s="5">
        <v>10165</v>
      </c>
      <c r="I97" s="5">
        <v>4600</v>
      </c>
      <c r="J97" s="12">
        <v>4190</v>
      </c>
      <c r="K97" s="5">
        <v>6480.162</v>
      </c>
      <c r="L97" s="5">
        <v>17010</v>
      </c>
      <c r="M97" s="5">
        <v>191200</v>
      </c>
      <c r="N97" s="5">
        <v>150</v>
      </c>
      <c r="O97" s="5">
        <v>530</v>
      </c>
      <c r="P97" s="5">
        <v>180</v>
      </c>
      <c r="Q97" s="5">
        <v>180</v>
      </c>
      <c r="R97" s="5"/>
      <c r="S97" s="5"/>
      <c r="T97" s="5"/>
      <c r="U97" s="12">
        <v>225</v>
      </c>
      <c r="V97" s="12">
        <v>0</v>
      </c>
      <c r="W97" s="5">
        <v>6704</v>
      </c>
      <c r="X97" s="5">
        <v>1090</v>
      </c>
      <c r="Y97" s="5">
        <v>540</v>
      </c>
      <c r="Z97" s="5"/>
      <c r="AA97" s="5"/>
      <c r="AB97" s="24"/>
      <c r="AC97" s="6"/>
      <c r="AD97" s="6"/>
      <c r="AE97" s="6"/>
      <c r="AF97" s="6"/>
    </row>
    <row r="98" s="1" customFormat="1" spans="1:32">
      <c r="A98" s="4"/>
      <c r="B98" s="21" t="s">
        <v>121</v>
      </c>
      <c r="C98" s="12">
        <v>25600</v>
      </c>
      <c r="D98" s="13">
        <v>15500</v>
      </c>
      <c r="E98" s="12">
        <v>24500</v>
      </c>
      <c r="F98" s="12">
        <v>8600</v>
      </c>
      <c r="G98" s="5">
        <v>2000</v>
      </c>
      <c r="H98" s="5">
        <v>15240</v>
      </c>
      <c r="I98" s="5">
        <v>5100</v>
      </c>
      <c r="J98" s="12">
        <v>3600</v>
      </c>
      <c r="K98" s="5">
        <v>4650</v>
      </c>
      <c r="L98" s="5">
        <v>15570</v>
      </c>
      <c r="M98" s="5">
        <v>202650</v>
      </c>
      <c r="N98" s="5">
        <v>150</v>
      </c>
      <c r="O98" s="5">
        <v>250</v>
      </c>
      <c r="P98" s="5">
        <v>210</v>
      </c>
      <c r="Q98" s="5">
        <v>280</v>
      </c>
      <c r="R98" s="5"/>
      <c r="S98" s="5"/>
      <c r="T98" s="5"/>
      <c r="U98" s="12">
        <v>780</v>
      </c>
      <c r="V98" s="12">
        <v>0</v>
      </c>
      <c r="W98" s="5">
        <v>2090</v>
      </c>
      <c r="X98" s="5">
        <v>340</v>
      </c>
      <c r="Y98" s="5">
        <v>170</v>
      </c>
      <c r="Z98" s="5"/>
      <c r="AA98" s="5"/>
      <c r="AB98" s="24"/>
      <c r="AC98" s="6"/>
      <c r="AD98" s="6"/>
      <c r="AE98" s="6"/>
      <c r="AF98" s="6"/>
    </row>
    <row r="99" s="1" customFormat="1" spans="1:32">
      <c r="A99" s="4"/>
      <c r="B99" s="21" t="s">
        <v>122</v>
      </c>
      <c r="C99" s="12">
        <v>9500</v>
      </c>
      <c r="D99" s="12">
        <v>45300</v>
      </c>
      <c r="E99" s="13">
        <v>90</v>
      </c>
      <c r="F99" s="12">
        <v>10900</v>
      </c>
      <c r="G99" s="5">
        <v>1500</v>
      </c>
      <c r="H99" s="5">
        <v>30975</v>
      </c>
      <c r="I99" s="5">
        <v>340</v>
      </c>
      <c r="J99" s="12">
        <v>720</v>
      </c>
      <c r="K99" s="5">
        <v>1690.038</v>
      </c>
      <c r="L99" s="5">
        <v>3510</v>
      </c>
      <c r="M99" s="5">
        <v>47300</v>
      </c>
      <c r="N99" s="5">
        <v>35</v>
      </c>
      <c r="O99" s="5">
        <v>280</v>
      </c>
      <c r="P99" s="5">
        <v>160</v>
      </c>
      <c r="Q99" s="5">
        <v>260</v>
      </c>
      <c r="R99" s="5"/>
      <c r="S99" s="5"/>
      <c r="T99" s="5"/>
      <c r="U99" s="12">
        <v>690</v>
      </c>
      <c r="V99" s="12">
        <v>230</v>
      </c>
      <c r="W99" s="5">
        <v>800</v>
      </c>
      <c r="X99" s="5">
        <v>130</v>
      </c>
      <c r="Y99" s="5">
        <v>65</v>
      </c>
      <c r="Z99" s="5"/>
      <c r="AA99" s="5"/>
      <c r="AB99" s="24"/>
      <c r="AC99" s="6"/>
      <c r="AD99" s="6"/>
      <c r="AE99" s="6"/>
      <c r="AF99" s="6"/>
    </row>
    <row r="100" s="1" customFormat="1" spans="1:32">
      <c r="A100" s="4"/>
      <c r="B100" s="21" t="s">
        <v>123</v>
      </c>
      <c r="C100" s="12">
        <v>10200</v>
      </c>
      <c r="D100" s="12">
        <v>55200</v>
      </c>
      <c r="E100" s="12">
        <v>280</v>
      </c>
      <c r="F100" s="12">
        <v>12070</v>
      </c>
      <c r="G100" s="5">
        <v>3010</v>
      </c>
      <c r="H100" s="5">
        <v>52710</v>
      </c>
      <c r="I100" s="5">
        <v>1030</v>
      </c>
      <c r="J100" s="12">
        <v>1260</v>
      </c>
      <c r="K100" s="5">
        <v>5640</v>
      </c>
      <c r="L100" s="5">
        <v>5580</v>
      </c>
      <c r="M100" s="5">
        <v>95020</v>
      </c>
      <c r="N100" s="5">
        <v>60</v>
      </c>
      <c r="O100" s="5">
        <v>280</v>
      </c>
      <c r="P100" s="5">
        <v>220</v>
      </c>
      <c r="Q100" s="5">
        <v>80</v>
      </c>
      <c r="R100" s="5"/>
      <c r="S100" s="5"/>
      <c r="T100" s="5"/>
      <c r="U100" s="12">
        <v>1160</v>
      </c>
      <c r="V100" s="12">
        <v>0</v>
      </c>
      <c r="W100" s="5">
        <v>1690</v>
      </c>
      <c r="X100" s="5">
        <v>280</v>
      </c>
      <c r="Y100" s="5">
        <v>140</v>
      </c>
      <c r="Z100" s="5"/>
      <c r="AA100" s="5"/>
      <c r="AB100" s="24"/>
      <c r="AC100" s="6"/>
      <c r="AD100" s="6"/>
      <c r="AE100" s="6"/>
      <c r="AF100" s="6"/>
    </row>
    <row r="101" s="1" customFormat="1" spans="1:32">
      <c r="A101" s="4"/>
      <c r="B101" s="21" t="s">
        <v>124</v>
      </c>
      <c r="C101" s="12">
        <v>11200</v>
      </c>
      <c r="D101" s="12">
        <v>10027.5</v>
      </c>
      <c r="E101" s="12">
        <v>380</v>
      </c>
      <c r="F101" s="12">
        <v>3240</v>
      </c>
      <c r="G101" s="5">
        <v>2200</v>
      </c>
      <c r="H101" s="5">
        <v>12235</v>
      </c>
      <c r="I101" s="5">
        <v>3180</v>
      </c>
      <c r="J101" s="12">
        <v>1460</v>
      </c>
      <c r="K101" s="5">
        <v>10320.156</v>
      </c>
      <c r="L101" s="5">
        <v>8640</v>
      </c>
      <c r="M101" s="5">
        <v>61200</v>
      </c>
      <c r="N101" s="5">
        <v>210</v>
      </c>
      <c r="O101" s="5">
        <v>460</v>
      </c>
      <c r="P101" s="5">
        <v>200</v>
      </c>
      <c r="Q101" s="5">
        <v>290</v>
      </c>
      <c r="R101" s="5"/>
      <c r="S101" s="5"/>
      <c r="T101" s="5"/>
      <c r="U101" s="12">
        <v>110</v>
      </c>
      <c r="V101" s="12">
        <v>0</v>
      </c>
      <c r="W101" s="5">
        <v>1780</v>
      </c>
      <c r="X101" s="5">
        <v>310</v>
      </c>
      <c r="Y101" s="5">
        <v>145</v>
      </c>
      <c r="Z101" s="5"/>
      <c r="AA101" s="5"/>
      <c r="AB101" s="24"/>
      <c r="AC101" s="6"/>
      <c r="AD101" s="6"/>
      <c r="AE101" s="6"/>
      <c r="AF101" s="6"/>
    </row>
    <row r="102" s="1" customFormat="1" spans="1:32">
      <c r="A102" s="4"/>
      <c r="B102" s="21" t="s">
        <v>125</v>
      </c>
      <c r="C102" s="12">
        <v>2700</v>
      </c>
      <c r="D102" s="12">
        <v>23850</v>
      </c>
      <c r="E102" s="12">
        <v>180</v>
      </c>
      <c r="F102" s="12">
        <v>12500</v>
      </c>
      <c r="G102" s="5">
        <v>1800</v>
      </c>
      <c r="H102" s="5">
        <v>27480</v>
      </c>
      <c r="I102" s="5">
        <v>6170</v>
      </c>
      <c r="J102" s="12">
        <v>1200</v>
      </c>
      <c r="K102" s="5">
        <v>2490</v>
      </c>
      <c r="L102" s="5">
        <v>7020</v>
      </c>
      <c r="M102" s="5">
        <v>137060</v>
      </c>
      <c r="N102" s="5">
        <v>38</v>
      </c>
      <c r="O102" s="5">
        <v>150</v>
      </c>
      <c r="P102" s="5">
        <v>80</v>
      </c>
      <c r="Q102" s="5">
        <v>120</v>
      </c>
      <c r="R102" s="5"/>
      <c r="S102" s="5"/>
      <c r="T102" s="5"/>
      <c r="U102" s="12">
        <v>1220</v>
      </c>
      <c r="V102" s="12">
        <v>140</v>
      </c>
      <c r="W102" s="5">
        <v>3290</v>
      </c>
      <c r="X102" s="5">
        <v>530</v>
      </c>
      <c r="Y102" s="5">
        <v>280</v>
      </c>
      <c r="Z102" s="5"/>
      <c r="AA102" s="5"/>
      <c r="AB102" s="24"/>
      <c r="AC102" s="6"/>
      <c r="AD102" s="6"/>
      <c r="AE102" s="6"/>
      <c r="AF102" s="6"/>
    </row>
    <row r="103" s="1" customFormat="1" spans="1:32">
      <c r="A103" s="4"/>
      <c r="B103" s="21" t="s">
        <v>126</v>
      </c>
      <c r="C103" s="12">
        <v>5300</v>
      </c>
      <c r="D103" s="12">
        <v>50220</v>
      </c>
      <c r="E103" s="13">
        <v>350</v>
      </c>
      <c r="F103" s="12">
        <v>10800</v>
      </c>
      <c r="G103" s="5">
        <v>2100</v>
      </c>
      <c r="H103" s="5">
        <v>54810</v>
      </c>
      <c r="I103" s="5">
        <v>4850</v>
      </c>
      <c r="J103" s="12">
        <v>1600</v>
      </c>
      <c r="K103" s="5">
        <v>4310</v>
      </c>
      <c r="L103" s="5">
        <v>7380</v>
      </c>
      <c r="M103" s="5">
        <v>120330</v>
      </c>
      <c r="N103" s="5">
        <v>50</v>
      </c>
      <c r="O103" s="5">
        <v>220</v>
      </c>
      <c r="P103" s="5">
        <v>120</v>
      </c>
      <c r="Q103" s="5">
        <v>260</v>
      </c>
      <c r="R103" s="5"/>
      <c r="S103" s="5"/>
      <c r="T103" s="5"/>
      <c r="U103" s="12">
        <v>1030</v>
      </c>
      <c r="V103" s="12">
        <v>1750</v>
      </c>
      <c r="W103" s="5">
        <v>3980</v>
      </c>
      <c r="X103" s="5">
        <v>650</v>
      </c>
      <c r="Y103" s="5">
        <v>320</v>
      </c>
      <c r="Z103" s="5"/>
      <c r="AA103" s="5"/>
      <c r="AB103" s="24"/>
      <c r="AC103" s="6"/>
      <c r="AD103" s="6"/>
      <c r="AE103" s="6"/>
      <c r="AF103" s="6"/>
    </row>
    <row r="104" s="1" customFormat="1" spans="1:32">
      <c r="A104" s="4"/>
      <c r="B104" s="7" t="s">
        <v>109</v>
      </c>
      <c r="C104" s="31">
        <f t="shared" ref="C104:AF104" si="17">SUM(C95:C103)</f>
        <v>216600</v>
      </c>
      <c r="D104" s="31">
        <f t="shared" si="17"/>
        <v>227907.5</v>
      </c>
      <c r="E104" s="31">
        <f t="shared" si="17"/>
        <v>31340</v>
      </c>
      <c r="F104" s="31">
        <f t="shared" si="17"/>
        <v>74386</v>
      </c>
      <c r="G104" s="31">
        <f t="shared" si="17"/>
        <v>38540</v>
      </c>
      <c r="H104" s="31">
        <f t="shared" si="17"/>
        <v>223130</v>
      </c>
      <c r="I104" s="31">
        <f t="shared" si="17"/>
        <v>38365</v>
      </c>
      <c r="J104" s="31">
        <f t="shared" si="17"/>
        <v>24450</v>
      </c>
      <c r="K104" s="31">
        <f t="shared" si="17"/>
        <v>63360.356</v>
      </c>
      <c r="L104" s="31">
        <f t="shared" si="17"/>
        <v>133600</v>
      </c>
      <c r="M104" s="31">
        <f t="shared" si="17"/>
        <v>1322770</v>
      </c>
      <c r="N104" s="31">
        <f t="shared" si="17"/>
        <v>1163</v>
      </c>
      <c r="O104" s="31">
        <f t="shared" si="17"/>
        <v>3530</v>
      </c>
      <c r="P104" s="31">
        <f t="shared" si="17"/>
        <v>1590</v>
      </c>
      <c r="Q104" s="31">
        <f t="shared" si="17"/>
        <v>2080</v>
      </c>
      <c r="R104" s="31">
        <f t="shared" si="17"/>
        <v>0</v>
      </c>
      <c r="S104" s="31">
        <f t="shared" si="17"/>
        <v>0</v>
      </c>
      <c r="T104" s="31">
        <f t="shared" si="17"/>
        <v>0</v>
      </c>
      <c r="U104" s="31">
        <f t="shared" si="17"/>
        <v>5425</v>
      </c>
      <c r="V104" s="31">
        <f t="shared" si="17"/>
        <v>2120</v>
      </c>
      <c r="W104" s="31">
        <f t="shared" si="17"/>
        <v>32344</v>
      </c>
      <c r="X104" s="31">
        <f t="shared" si="17"/>
        <v>5270</v>
      </c>
      <c r="Y104" s="31">
        <f t="shared" si="17"/>
        <v>2640</v>
      </c>
      <c r="Z104" s="31">
        <f t="shared" si="17"/>
        <v>0</v>
      </c>
      <c r="AA104" s="31">
        <f t="shared" si="17"/>
        <v>0</v>
      </c>
      <c r="AB104" s="31">
        <f t="shared" si="17"/>
        <v>0</v>
      </c>
      <c r="AC104" s="31">
        <f t="shared" si="17"/>
        <v>0</v>
      </c>
      <c r="AD104" s="31">
        <f t="shared" si="17"/>
        <v>0</v>
      </c>
      <c r="AE104" s="31">
        <f t="shared" si="17"/>
        <v>0</v>
      </c>
      <c r="AF104" s="31">
        <f t="shared" si="17"/>
        <v>0</v>
      </c>
    </row>
    <row r="105" s="1" customFormat="1"/>
    <row r="106" s="1" customFormat="1" spans="1:27">
      <c r="A106" s="1" t="s">
        <v>127</v>
      </c>
      <c r="B106" s="32" t="s">
        <v>128</v>
      </c>
      <c r="C106" s="33">
        <v>248</v>
      </c>
      <c r="D106" s="33">
        <v>28782</v>
      </c>
      <c r="E106" s="33"/>
      <c r="F106" s="33">
        <v>1182</v>
      </c>
      <c r="G106" s="33">
        <v>668</v>
      </c>
      <c r="H106" s="33">
        <v>52872</v>
      </c>
      <c r="I106" s="33">
        <v>574</v>
      </c>
      <c r="J106" s="33">
        <v>328</v>
      </c>
      <c r="K106" s="33">
        <v>0</v>
      </c>
      <c r="L106" s="33">
        <v>0</v>
      </c>
      <c r="M106" s="33">
        <v>182282</v>
      </c>
      <c r="N106" s="33">
        <v>130</v>
      </c>
      <c r="O106" s="33">
        <v>1764</v>
      </c>
      <c r="P106" s="33">
        <v>298</v>
      </c>
      <c r="Q106" s="33">
        <v>50</v>
      </c>
      <c r="R106" s="33">
        <v>92</v>
      </c>
      <c r="S106" s="33"/>
      <c r="T106" s="33">
        <v>40</v>
      </c>
      <c r="U106" s="33">
        <v>3312</v>
      </c>
      <c r="V106" s="33"/>
      <c r="W106" s="33"/>
      <c r="X106" s="33">
        <v>305</v>
      </c>
      <c r="Y106" s="33">
        <v>812</v>
      </c>
      <c r="Z106" s="33"/>
      <c r="AA106" s="33"/>
    </row>
    <row r="107" s="1" customFormat="1" spans="2:27">
      <c r="B107" s="32" t="s">
        <v>129</v>
      </c>
      <c r="C107" s="33">
        <v>315</v>
      </c>
      <c r="D107" s="33">
        <v>32121</v>
      </c>
      <c r="E107" s="33"/>
      <c r="F107" s="33">
        <v>7597</v>
      </c>
      <c r="G107" s="33">
        <v>391</v>
      </c>
      <c r="H107" s="33">
        <v>41045</v>
      </c>
      <c r="I107" s="33">
        <v>281</v>
      </c>
      <c r="J107" s="33">
        <v>121</v>
      </c>
      <c r="K107" s="33">
        <v>500</v>
      </c>
      <c r="L107" s="33">
        <v>3475</v>
      </c>
      <c r="M107" s="33">
        <v>134528</v>
      </c>
      <c r="N107" s="33">
        <v>62</v>
      </c>
      <c r="O107" s="33">
        <v>1230</v>
      </c>
      <c r="P107" s="33">
        <v>185</v>
      </c>
      <c r="Q107" s="33">
        <v>130</v>
      </c>
      <c r="R107" s="33">
        <v>123</v>
      </c>
      <c r="S107" s="33"/>
      <c r="T107" s="33">
        <v>53</v>
      </c>
      <c r="U107" s="33">
        <v>2887</v>
      </c>
      <c r="V107" s="33"/>
      <c r="W107" s="33"/>
      <c r="X107" s="33">
        <v>55</v>
      </c>
      <c r="Y107" s="33">
        <v>1247</v>
      </c>
      <c r="Z107" s="33"/>
      <c r="AA107" s="33"/>
    </row>
    <row r="108" s="1" customFormat="1" spans="2:27">
      <c r="B108" s="32" t="s">
        <v>130</v>
      </c>
      <c r="C108" s="33">
        <v>316</v>
      </c>
      <c r="D108" s="33">
        <v>54185</v>
      </c>
      <c r="E108" s="33"/>
      <c r="F108" s="33">
        <v>26459</v>
      </c>
      <c r="G108" s="33">
        <v>773</v>
      </c>
      <c r="H108" s="33">
        <v>117966</v>
      </c>
      <c r="I108" s="33">
        <v>229</v>
      </c>
      <c r="J108" s="33">
        <v>152</v>
      </c>
      <c r="K108" s="33">
        <v>600</v>
      </c>
      <c r="L108" s="33">
        <v>3500</v>
      </c>
      <c r="M108" s="33">
        <v>1006220</v>
      </c>
      <c r="N108" s="33">
        <v>68</v>
      </c>
      <c r="O108" s="33">
        <v>257</v>
      </c>
      <c r="P108" s="33">
        <v>102</v>
      </c>
      <c r="Q108" s="33">
        <v>56</v>
      </c>
      <c r="R108" s="33">
        <v>125</v>
      </c>
      <c r="S108" s="33"/>
      <c r="T108" s="33">
        <v>250</v>
      </c>
      <c r="U108" s="33">
        <v>284</v>
      </c>
      <c r="V108" s="33"/>
      <c r="W108" s="33"/>
      <c r="X108" s="33">
        <v>80</v>
      </c>
      <c r="Y108" s="33">
        <v>750</v>
      </c>
      <c r="Z108" s="33"/>
      <c r="AA108" s="33"/>
    </row>
    <row r="109" s="1" customFormat="1" spans="2:27">
      <c r="B109" s="32" t="s">
        <v>131</v>
      </c>
      <c r="C109" s="33">
        <v>7000</v>
      </c>
      <c r="D109" s="33">
        <v>32340</v>
      </c>
      <c r="E109" s="33"/>
      <c r="F109" s="33">
        <v>35030</v>
      </c>
      <c r="G109" s="33">
        <v>876</v>
      </c>
      <c r="H109" s="33">
        <v>58730</v>
      </c>
      <c r="I109" s="33">
        <v>520</v>
      </c>
      <c r="J109" s="33">
        <v>390</v>
      </c>
      <c r="K109" s="33">
        <v>600</v>
      </c>
      <c r="L109" s="33">
        <v>2000</v>
      </c>
      <c r="M109" s="33">
        <v>593370</v>
      </c>
      <c r="N109" s="33">
        <v>100</v>
      </c>
      <c r="O109" s="33">
        <v>500</v>
      </c>
      <c r="P109" s="33">
        <v>150</v>
      </c>
      <c r="Q109" s="33">
        <v>80</v>
      </c>
      <c r="R109" s="33">
        <v>500</v>
      </c>
      <c r="S109" s="33"/>
      <c r="T109" s="33">
        <v>330</v>
      </c>
      <c r="U109" s="33">
        <v>800</v>
      </c>
      <c r="V109" s="33"/>
      <c r="W109" s="33"/>
      <c r="X109" s="33">
        <v>150</v>
      </c>
      <c r="Y109" s="33">
        <v>3760</v>
      </c>
      <c r="Z109" s="33"/>
      <c r="AA109" s="33"/>
    </row>
    <row r="110" s="1" customFormat="1" spans="2:27">
      <c r="B110" s="32" t="s">
        <v>132</v>
      </c>
      <c r="C110" s="33">
        <v>3017</v>
      </c>
      <c r="D110" s="33">
        <v>21022</v>
      </c>
      <c r="E110" s="33"/>
      <c r="F110" s="33">
        <v>19199</v>
      </c>
      <c r="G110" s="33">
        <v>219</v>
      </c>
      <c r="H110" s="33">
        <v>34547</v>
      </c>
      <c r="I110" s="33">
        <v>283</v>
      </c>
      <c r="J110" s="33">
        <v>533</v>
      </c>
      <c r="K110" s="33">
        <v>0</v>
      </c>
      <c r="L110" s="33">
        <v>1000</v>
      </c>
      <c r="M110" s="33">
        <v>601966</v>
      </c>
      <c r="N110" s="33">
        <v>53</v>
      </c>
      <c r="O110" s="33">
        <v>103</v>
      </c>
      <c r="P110" s="33">
        <v>62</v>
      </c>
      <c r="Q110" s="33">
        <v>52</v>
      </c>
      <c r="R110" s="33">
        <v>125</v>
      </c>
      <c r="S110" s="33"/>
      <c r="T110" s="33">
        <v>60</v>
      </c>
      <c r="U110" s="33">
        <v>244</v>
      </c>
      <c r="V110" s="33"/>
      <c r="W110" s="33"/>
      <c r="X110" s="33">
        <v>50</v>
      </c>
      <c r="Y110" s="33">
        <v>817</v>
      </c>
      <c r="Z110" s="33"/>
      <c r="AA110" s="33"/>
    </row>
    <row r="111" s="1" customFormat="1" spans="2:27">
      <c r="B111" s="32" t="s">
        <v>133</v>
      </c>
      <c r="C111" s="33">
        <v>670</v>
      </c>
      <c r="D111" s="33">
        <v>44200</v>
      </c>
      <c r="E111" s="33"/>
      <c r="F111" s="33">
        <v>29960</v>
      </c>
      <c r="G111" s="33">
        <v>180</v>
      </c>
      <c r="H111" s="33">
        <v>51768</v>
      </c>
      <c r="I111" s="33">
        <v>450</v>
      </c>
      <c r="J111" s="33">
        <v>310</v>
      </c>
      <c r="K111" s="33">
        <v>100</v>
      </c>
      <c r="L111" s="33">
        <v>2800</v>
      </c>
      <c r="M111" s="33">
        <v>150320</v>
      </c>
      <c r="N111" s="33">
        <v>160</v>
      </c>
      <c r="O111" s="33">
        <v>610</v>
      </c>
      <c r="P111" s="33">
        <v>120</v>
      </c>
      <c r="Q111" s="33">
        <v>90</v>
      </c>
      <c r="R111" s="33">
        <v>300</v>
      </c>
      <c r="S111" s="33"/>
      <c r="T111" s="33">
        <v>0</v>
      </c>
      <c r="U111" s="33">
        <v>2510</v>
      </c>
      <c r="V111" s="33"/>
      <c r="W111" s="33"/>
      <c r="X111" s="33">
        <v>50</v>
      </c>
      <c r="Y111" s="33">
        <v>1650</v>
      </c>
      <c r="Z111" s="33"/>
      <c r="AA111" s="33"/>
    </row>
    <row r="112" s="1" customFormat="1" spans="2:27">
      <c r="B112" s="32" t="s">
        <v>134</v>
      </c>
      <c r="C112" s="33">
        <v>710</v>
      </c>
      <c r="D112" s="33">
        <v>36000</v>
      </c>
      <c r="E112" s="33"/>
      <c r="F112" s="33">
        <v>41100</v>
      </c>
      <c r="G112" s="33">
        <v>650</v>
      </c>
      <c r="H112" s="33">
        <v>53820</v>
      </c>
      <c r="I112" s="33">
        <v>2074</v>
      </c>
      <c r="J112" s="33">
        <v>438</v>
      </c>
      <c r="K112" s="33">
        <v>2400</v>
      </c>
      <c r="L112" s="33">
        <v>2800</v>
      </c>
      <c r="M112" s="33">
        <v>336507</v>
      </c>
      <c r="N112" s="33">
        <v>153</v>
      </c>
      <c r="O112" s="33">
        <v>506</v>
      </c>
      <c r="P112" s="33">
        <v>316</v>
      </c>
      <c r="Q112" s="33">
        <v>100</v>
      </c>
      <c r="R112" s="33">
        <v>263</v>
      </c>
      <c r="S112" s="33"/>
      <c r="T112" s="33">
        <v>0</v>
      </c>
      <c r="U112" s="33">
        <v>1210</v>
      </c>
      <c r="V112" s="33"/>
      <c r="W112" s="33"/>
      <c r="X112" s="33">
        <v>55</v>
      </c>
      <c r="Y112" s="33">
        <v>1650</v>
      </c>
      <c r="Z112" s="33"/>
      <c r="AA112" s="33"/>
    </row>
    <row r="113" s="1" customFormat="1" spans="2:27">
      <c r="B113" s="32" t="s">
        <v>135</v>
      </c>
      <c r="C113" s="33">
        <v>560</v>
      </c>
      <c r="D113" s="33">
        <v>102145</v>
      </c>
      <c r="E113" s="33"/>
      <c r="F113" s="33">
        <v>100046</v>
      </c>
      <c r="G113" s="33">
        <v>810</v>
      </c>
      <c r="H113" s="33">
        <v>100889</v>
      </c>
      <c r="I113" s="33">
        <v>9507</v>
      </c>
      <c r="J113" s="33">
        <v>1684</v>
      </c>
      <c r="K113" s="33">
        <v>0</v>
      </c>
      <c r="L113" s="33">
        <v>400</v>
      </c>
      <c r="M113" s="33">
        <v>923784</v>
      </c>
      <c r="N113" s="33">
        <v>100</v>
      </c>
      <c r="O113" s="33">
        <v>846</v>
      </c>
      <c r="P113" s="33">
        <v>107</v>
      </c>
      <c r="Q113" s="33">
        <v>126</v>
      </c>
      <c r="R113" s="33">
        <v>280</v>
      </c>
      <c r="S113" s="33"/>
      <c r="T113" s="33">
        <v>53</v>
      </c>
      <c r="U113" s="33">
        <v>1073</v>
      </c>
      <c r="V113" s="33"/>
      <c r="W113" s="33"/>
      <c r="X113" s="33">
        <v>350</v>
      </c>
      <c r="Y113" s="33">
        <v>1057</v>
      </c>
      <c r="Z113" s="33"/>
      <c r="AA113" s="33"/>
    </row>
    <row r="114" s="1" customFormat="1" spans="1:28">
      <c r="A114" s="16"/>
      <c r="B114" s="16" t="s">
        <v>62</v>
      </c>
      <c r="C114" s="34">
        <f t="shared" ref="C114:AA114" si="18">SUM(C106:C113)</f>
        <v>12836</v>
      </c>
      <c r="D114" s="34">
        <f t="shared" si="18"/>
        <v>350795</v>
      </c>
      <c r="E114" s="34">
        <f t="shared" si="18"/>
        <v>0</v>
      </c>
      <c r="F114" s="34">
        <f t="shared" si="18"/>
        <v>260573</v>
      </c>
      <c r="G114" s="34">
        <f t="shared" si="18"/>
        <v>4567</v>
      </c>
      <c r="H114" s="34">
        <f t="shared" si="18"/>
        <v>511637</v>
      </c>
      <c r="I114" s="34">
        <f t="shared" si="18"/>
        <v>13918</v>
      </c>
      <c r="J114" s="34">
        <f t="shared" si="18"/>
        <v>3956</v>
      </c>
      <c r="K114" s="34">
        <f t="shared" si="18"/>
        <v>4200</v>
      </c>
      <c r="L114" s="34">
        <f t="shared" si="18"/>
        <v>15975</v>
      </c>
      <c r="M114" s="34">
        <f t="shared" si="18"/>
        <v>3928977</v>
      </c>
      <c r="N114" s="34">
        <f t="shared" si="18"/>
        <v>826</v>
      </c>
      <c r="O114" s="34">
        <f t="shared" si="18"/>
        <v>5816</v>
      </c>
      <c r="P114" s="34">
        <f t="shared" si="18"/>
        <v>1340</v>
      </c>
      <c r="Q114" s="34">
        <f t="shared" si="18"/>
        <v>684</v>
      </c>
      <c r="R114" s="34">
        <f t="shared" si="18"/>
        <v>1808</v>
      </c>
      <c r="S114" s="34">
        <f t="shared" si="18"/>
        <v>0</v>
      </c>
      <c r="T114" s="34">
        <f t="shared" si="18"/>
        <v>786</v>
      </c>
      <c r="U114" s="34">
        <f t="shared" si="18"/>
        <v>12320</v>
      </c>
      <c r="V114" s="34">
        <f t="shared" si="18"/>
        <v>0</v>
      </c>
      <c r="W114" s="34">
        <f t="shared" si="18"/>
        <v>0</v>
      </c>
      <c r="X114" s="34">
        <f t="shared" si="18"/>
        <v>1095</v>
      </c>
      <c r="Y114" s="34">
        <f t="shared" si="18"/>
        <v>11743</v>
      </c>
      <c r="Z114" s="34">
        <f t="shared" si="18"/>
        <v>0</v>
      </c>
      <c r="AA114" s="34">
        <f t="shared" si="18"/>
        <v>0</v>
      </c>
      <c r="AB114" s="16"/>
    </row>
    <row r="115" s="1" customFormat="1"/>
    <row r="116" s="1" customFormat="1" spans="1:27">
      <c r="A116" s="1" t="s">
        <v>136</v>
      </c>
      <c r="B116" s="32" t="s">
        <v>137</v>
      </c>
      <c r="C116" s="33">
        <v>3924</v>
      </c>
      <c r="D116" s="33">
        <v>45717</v>
      </c>
      <c r="E116" s="33"/>
      <c r="F116" s="35">
        <v>28610</v>
      </c>
      <c r="G116" s="33">
        <v>1388</v>
      </c>
      <c r="H116" s="35">
        <v>12201</v>
      </c>
      <c r="I116" s="35">
        <v>1230</v>
      </c>
      <c r="J116" s="35">
        <v>8086</v>
      </c>
      <c r="K116" s="35">
        <v>1050</v>
      </c>
      <c r="L116" s="35">
        <v>2950</v>
      </c>
      <c r="M116" s="35">
        <v>221370</v>
      </c>
      <c r="N116" s="33">
        <v>27</v>
      </c>
      <c r="O116" s="33">
        <v>675</v>
      </c>
      <c r="P116" s="33">
        <v>29</v>
      </c>
      <c r="Q116" s="33">
        <v>290</v>
      </c>
      <c r="R116" s="33">
        <v>532</v>
      </c>
      <c r="S116" s="33">
        <v>150</v>
      </c>
      <c r="T116" s="33">
        <v>342</v>
      </c>
      <c r="U116" s="33">
        <v>38</v>
      </c>
      <c r="V116" s="33">
        <v>0</v>
      </c>
      <c r="W116" s="33">
        <v>10</v>
      </c>
      <c r="X116" s="33">
        <v>96</v>
      </c>
      <c r="Y116" s="33">
        <v>420</v>
      </c>
      <c r="Z116" s="33">
        <v>0</v>
      </c>
      <c r="AA116" s="33">
        <v>0</v>
      </c>
    </row>
    <row r="117" s="1" customFormat="1" spans="2:27">
      <c r="B117" s="32" t="s">
        <v>138</v>
      </c>
      <c r="C117" s="33">
        <v>1024</v>
      </c>
      <c r="D117" s="33">
        <v>33520</v>
      </c>
      <c r="E117" s="33"/>
      <c r="F117" s="35">
        <v>20436</v>
      </c>
      <c r="G117" s="33">
        <v>835</v>
      </c>
      <c r="H117" s="35">
        <v>14206</v>
      </c>
      <c r="I117" s="35">
        <v>1342</v>
      </c>
      <c r="J117" s="35">
        <v>456</v>
      </c>
      <c r="K117" s="35">
        <v>520</v>
      </c>
      <c r="L117" s="35">
        <v>3246</v>
      </c>
      <c r="M117" s="35">
        <v>896145</v>
      </c>
      <c r="N117" s="33">
        <v>42</v>
      </c>
      <c r="O117" s="33">
        <v>1553</v>
      </c>
      <c r="P117" s="33">
        <v>34</v>
      </c>
      <c r="Q117" s="33">
        <v>116</v>
      </c>
      <c r="R117" s="33">
        <v>105</v>
      </c>
      <c r="S117" s="33">
        <v>112</v>
      </c>
      <c r="T117" s="33">
        <v>172</v>
      </c>
      <c r="U117" s="33">
        <v>87</v>
      </c>
      <c r="V117" s="33">
        <v>0</v>
      </c>
      <c r="W117" s="33">
        <v>52</v>
      </c>
      <c r="X117" s="33">
        <v>132</v>
      </c>
      <c r="Y117" s="33">
        <v>125</v>
      </c>
      <c r="Z117" s="33">
        <v>0</v>
      </c>
      <c r="AA117" s="33">
        <v>0</v>
      </c>
    </row>
    <row r="118" s="1" customFormat="1" spans="2:27">
      <c r="B118" s="32" t="s">
        <v>139</v>
      </c>
      <c r="C118" s="33">
        <v>1047</v>
      </c>
      <c r="D118" s="33">
        <v>34656</v>
      </c>
      <c r="E118" s="33"/>
      <c r="F118" s="35">
        <v>12656</v>
      </c>
      <c r="G118" s="33">
        <v>40</v>
      </c>
      <c r="H118" s="35">
        <v>40600</v>
      </c>
      <c r="I118" s="35">
        <v>300</v>
      </c>
      <c r="J118" s="35">
        <v>220</v>
      </c>
      <c r="K118" s="35"/>
      <c r="L118" s="35">
        <v>1500</v>
      </c>
      <c r="M118" s="35">
        <v>213500</v>
      </c>
      <c r="N118" s="33">
        <v>35</v>
      </c>
      <c r="O118" s="33">
        <v>150</v>
      </c>
      <c r="P118" s="33">
        <v>20</v>
      </c>
      <c r="Q118" s="33">
        <v>40</v>
      </c>
      <c r="R118" s="33">
        <v>52</v>
      </c>
      <c r="S118" s="33">
        <v>30</v>
      </c>
      <c r="T118" s="33">
        <v>1300</v>
      </c>
      <c r="U118" s="33">
        <v>1400</v>
      </c>
      <c r="V118" s="33">
        <v>0</v>
      </c>
      <c r="W118" s="33">
        <v>2</v>
      </c>
      <c r="X118" s="33">
        <v>48</v>
      </c>
      <c r="Y118" s="33">
        <v>278</v>
      </c>
      <c r="Z118" s="33">
        <v>0</v>
      </c>
      <c r="AA118" s="33">
        <v>0</v>
      </c>
    </row>
    <row r="119" s="1" customFormat="1" spans="2:27">
      <c r="B119" s="32" t="s">
        <v>140</v>
      </c>
      <c r="C119" s="33">
        <v>811</v>
      </c>
      <c r="D119" s="33">
        <v>20756</v>
      </c>
      <c r="E119" s="33"/>
      <c r="F119" s="35">
        <v>26672</v>
      </c>
      <c r="G119" s="33">
        <v>82</v>
      </c>
      <c r="H119" s="35">
        <v>81000</v>
      </c>
      <c r="I119" s="35">
        <v>140</v>
      </c>
      <c r="J119" s="35">
        <v>1421</v>
      </c>
      <c r="K119" s="35">
        <v>540</v>
      </c>
      <c r="L119" s="35">
        <v>3606</v>
      </c>
      <c r="M119" s="35">
        <v>284028</v>
      </c>
      <c r="N119" s="33">
        <v>30</v>
      </c>
      <c r="O119" s="33">
        <v>500</v>
      </c>
      <c r="P119" s="33">
        <v>21</v>
      </c>
      <c r="Q119" s="33">
        <v>50</v>
      </c>
      <c r="R119" s="33">
        <v>150</v>
      </c>
      <c r="S119" s="33">
        <v>20</v>
      </c>
      <c r="T119" s="33">
        <v>170</v>
      </c>
      <c r="U119" s="33">
        <v>350</v>
      </c>
      <c r="V119" s="33">
        <v>0</v>
      </c>
      <c r="W119" s="33">
        <v>8</v>
      </c>
      <c r="X119" s="33">
        <v>40</v>
      </c>
      <c r="Y119" s="33">
        <v>122</v>
      </c>
      <c r="Z119" s="33">
        <v>0</v>
      </c>
      <c r="AA119" s="33">
        <v>0</v>
      </c>
    </row>
    <row r="120" s="1" customFormat="1" spans="2:27">
      <c r="B120" s="32" t="s">
        <v>141</v>
      </c>
      <c r="C120" s="33">
        <v>1657</v>
      </c>
      <c r="D120" s="33">
        <v>94790</v>
      </c>
      <c r="E120" s="33"/>
      <c r="F120" s="35">
        <v>26500</v>
      </c>
      <c r="G120" s="33">
        <v>290</v>
      </c>
      <c r="H120" s="35">
        <v>55800</v>
      </c>
      <c r="I120" s="35">
        <v>1300</v>
      </c>
      <c r="J120" s="35">
        <v>400</v>
      </c>
      <c r="K120" s="35">
        <v>0</v>
      </c>
      <c r="L120" s="35">
        <v>150</v>
      </c>
      <c r="M120" s="35">
        <v>550000</v>
      </c>
      <c r="N120" s="33">
        <v>31</v>
      </c>
      <c r="O120" s="33">
        <v>780</v>
      </c>
      <c r="P120" s="33">
        <v>745</v>
      </c>
      <c r="Q120" s="33">
        <v>1500</v>
      </c>
      <c r="R120" s="33">
        <v>300</v>
      </c>
      <c r="S120" s="33">
        <v>0</v>
      </c>
      <c r="T120" s="33">
        <v>0</v>
      </c>
      <c r="U120" s="33">
        <v>597</v>
      </c>
      <c r="V120" s="33">
        <v>0</v>
      </c>
      <c r="W120" s="33">
        <v>644</v>
      </c>
      <c r="X120" s="33">
        <v>78</v>
      </c>
      <c r="Y120" s="33">
        <v>578</v>
      </c>
      <c r="Z120" s="33">
        <v>0</v>
      </c>
      <c r="AA120" s="33">
        <v>0</v>
      </c>
    </row>
    <row r="121" s="1" customFormat="1" spans="2:27">
      <c r="B121" s="32" t="s">
        <v>142</v>
      </c>
      <c r="C121" s="33">
        <v>952</v>
      </c>
      <c r="D121" s="33">
        <v>53258</v>
      </c>
      <c r="E121" s="33"/>
      <c r="F121" s="35">
        <v>18999</v>
      </c>
      <c r="G121" s="33">
        <v>84</v>
      </c>
      <c r="H121" s="35">
        <v>39824</v>
      </c>
      <c r="I121" s="35">
        <v>45</v>
      </c>
      <c r="J121" s="35">
        <v>543</v>
      </c>
      <c r="K121" s="35">
        <v>147</v>
      </c>
      <c r="L121" s="35">
        <v>1430</v>
      </c>
      <c r="M121" s="35">
        <v>34958</v>
      </c>
      <c r="N121" s="33">
        <v>12</v>
      </c>
      <c r="O121" s="33">
        <v>485</v>
      </c>
      <c r="P121" s="33">
        <v>19</v>
      </c>
      <c r="Q121" s="33">
        <v>367</v>
      </c>
      <c r="R121" s="33">
        <v>117</v>
      </c>
      <c r="S121" s="33">
        <v>112</v>
      </c>
      <c r="T121" s="33">
        <v>0</v>
      </c>
      <c r="U121" s="33">
        <v>462</v>
      </c>
      <c r="V121" s="33">
        <v>0</v>
      </c>
      <c r="W121" s="33">
        <v>160</v>
      </c>
      <c r="X121" s="33">
        <v>159</v>
      </c>
      <c r="Y121" s="33">
        <v>445</v>
      </c>
      <c r="Z121" s="33">
        <v>0</v>
      </c>
      <c r="AA121" s="33">
        <v>0</v>
      </c>
    </row>
    <row r="122" s="1" customFormat="1" spans="2:27">
      <c r="B122" s="32" t="s">
        <v>143</v>
      </c>
      <c r="C122" s="33">
        <v>56</v>
      </c>
      <c r="D122" s="33">
        <v>78768</v>
      </c>
      <c r="E122" s="33"/>
      <c r="F122" s="35">
        <v>116747</v>
      </c>
      <c r="G122" s="33">
        <v>51</v>
      </c>
      <c r="H122" s="35">
        <v>237094</v>
      </c>
      <c r="I122" s="35">
        <v>1150</v>
      </c>
      <c r="J122" s="35">
        <v>264</v>
      </c>
      <c r="K122" s="35">
        <v>142</v>
      </c>
      <c r="L122" s="35">
        <v>1738</v>
      </c>
      <c r="M122" s="35">
        <v>1363615</v>
      </c>
      <c r="N122" s="33">
        <v>31</v>
      </c>
      <c r="O122" s="33">
        <v>2106</v>
      </c>
      <c r="P122" s="33">
        <v>229</v>
      </c>
      <c r="Q122" s="33">
        <v>326</v>
      </c>
      <c r="R122" s="33">
        <v>296</v>
      </c>
      <c r="S122" s="33">
        <v>0</v>
      </c>
      <c r="T122" s="33">
        <v>323</v>
      </c>
      <c r="U122" s="33">
        <v>812</v>
      </c>
      <c r="V122" s="33">
        <v>0</v>
      </c>
      <c r="W122" s="33">
        <v>70</v>
      </c>
      <c r="X122" s="33">
        <v>28</v>
      </c>
      <c r="Y122" s="33">
        <v>715</v>
      </c>
      <c r="Z122" s="33">
        <v>0</v>
      </c>
      <c r="AA122" s="33">
        <v>0</v>
      </c>
    </row>
    <row r="123" s="1" customFormat="1" spans="2:27">
      <c r="B123" s="32" t="s">
        <v>144</v>
      </c>
      <c r="C123" s="33">
        <v>2287</v>
      </c>
      <c r="D123" s="33">
        <v>47132</v>
      </c>
      <c r="E123" s="33"/>
      <c r="F123" s="35">
        <v>12720</v>
      </c>
      <c r="G123" s="33">
        <v>730</v>
      </c>
      <c r="H123" s="35">
        <v>13105</v>
      </c>
      <c r="I123" s="35">
        <v>630</v>
      </c>
      <c r="J123" s="35">
        <v>350</v>
      </c>
      <c r="K123" s="35">
        <v>350</v>
      </c>
      <c r="L123" s="35">
        <v>1520</v>
      </c>
      <c r="M123" s="35">
        <v>521230</v>
      </c>
      <c r="N123" s="33">
        <v>25</v>
      </c>
      <c r="O123" s="33">
        <v>420</v>
      </c>
      <c r="P123" s="33">
        <v>36</v>
      </c>
      <c r="Q123" s="33">
        <v>60</v>
      </c>
      <c r="R123" s="33">
        <v>100</v>
      </c>
      <c r="S123" s="33">
        <v>40</v>
      </c>
      <c r="T123" s="33">
        <v>120</v>
      </c>
      <c r="U123" s="33">
        <v>530</v>
      </c>
      <c r="V123" s="33">
        <v>0</v>
      </c>
      <c r="W123" s="33">
        <v>13</v>
      </c>
      <c r="X123" s="33">
        <v>65</v>
      </c>
      <c r="Y123" s="33">
        <v>160</v>
      </c>
      <c r="Z123" s="33">
        <v>0</v>
      </c>
      <c r="AA123" s="33">
        <v>0</v>
      </c>
    </row>
    <row r="124" s="1" customFormat="1" spans="1:28">
      <c r="A124" s="16"/>
      <c r="B124" s="16" t="s">
        <v>62</v>
      </c>
      <c r="C124" s="34">
        <f t="shared" ref="C124:AA124" si="19">SUM(C116:C123)</f>
        <v>11758</v>
      </c>
      <c r="D124" s="34">
        <f t="shared" si="19"/>
        <v>408597</v>
      </c>
      <c r="E124" s="34">
        <f t="shared" si="19"/>
        <v>0</v>
      </c>
      <c r="F124" s="34">
        <f t="shared" si="19"/>
        <v>263340</v>
      </c>
      <c r="G124" s="34">
        <f t="shared" si="19"/>
        <v>3500</v>
      </c>
      <c r="H124" s="34">
        <f t="shared" si="19"/>
        <v>493830</v>
      </c>
      <c r="I124" s="34">
        <f t="shared" si="19"/>
        <v>6137</v>
      </c>
      <c r="J124" s="34">
        <f t="shared" si="19"/>
        <v>11740</v>
      </c>
      <c r="K124" s="34">
        <f t="shared" si="19"/>
        <v>2749</v>
      </c>
      <c r="L124" s="34">
        <f t="shared" si="19"/>
        <v>16140</v>
      </c>
      <c r="M124" s="34">
        <f t="shared" si="19"/>
        <v>4084846</v>
      </c>
      <c r="N124" s="34">
        <f t="shared" si="19"/>
        <v>233</v>
      </c>
      <c r="O124" s="34">
        <f t="shared" si="19"/>
        <v>6669</v>
      </c>
      <c r="P124" s="34">
        <f t="shared" si="19"/>
        <v>1133</v>
      </c>
      <c r="Q124" s="34">
        <f t="shared" si="19"/>
        <v>2749</v>
      </c>
      <c r="R124" s="34">
        <f t="shared" si="19"/>
        <v>1652</v>
      </c>
      <c r="S124" s="34">
        <f t="shared" si="19"/>
        <v>464</v>
      </c>
      <c r="T124" s="34">
        <f t="shared" si="19"/>
        <v>2427</v>
      </c>
      <c r="U124" s="34">
        <f t="shared" si="19"/>
        <v>4276</v>
      </c>
      <c r="V124" s="34">
        <f t="shared" si="19"/>
        <v>0</v>
      </c>
      <c r="W124" s="34">
        <f t="shared" si="19"/>
        <v>959</v>
      </c>
      <c r="X124" s="34">
        <f t="shared" si="19"/>
        <v>646</v>
      </c>
      <c r="Y124" s="34">
        <f t="shared" si="19"/>
        <v>2843</v>
      </c>
      <c r="Z124" s="34">
        <f t="shared" si="19"/>
        <v>0</v>
      </c>
      <c r="AA124" s="34">
        <f t="shared" si="19"/>
        <v>0</v>
      </c>
      <c r="AB124" s="16"/>
    </row>
    <row r="125" s="1" customFormat="1"/>
    <row r="126" s="1" customFormat="1" spans="1:27">
      <c r="A126" s="1" t="s">
        <v>145</v>
      </c>
      <c r="B126" s="36" t="s">
        <v>146</v>
      </c>
      <c r="C126" s="37">
        <f>2093*1.1</f>
        <v>2302.3</v>
      </c>
      <c r="D126" s="37">
        <f>111635*1.1</f>
        <v>122798.5</v>
      </c>
      <c r="E126" s="38">
        <v>0</v>
      </c>
      <c r="F126" s="37">
        <f>43729*1.08</f>
        <v>47227.32</v>
      </c>
      <c r="G126" s="37">
        <f>399*1.1</f>
        <v>438.9</v>
      </c>
      <c r="H126" s="37">
        <f>49549*1.07</f>
        <v>53017.43</v>
      </c>
      <c r="I126" s="37">
        <f>1122*1.03</f>
        <v>1155.66</v>
      </c>
      <c r="J126" s="37">
        <f>3828*1.04</f>
        <v>3981.12</v>
      </c>
      <c r="K126" s="37">
        <f>10121*1.08</f>
        <v>10930.68</v>
      </c>
      <c r="L126" s="37">
        <f>7852*1.07</f>
        <v>8401.64</v>
      </c>
      <c r="M126" s="37">
        <f>122936*1.03</f>
        <v>126624.08</v>
      </c>
      <c r="N126" s="37">
        <f>339*1.1</f>
        <v>372.9</v>
      </c>
      <c r="O126" s="37">
        <f>628*1.1</f>
        <v>690.8</v>
      </c>
      <c r="P126" s="37">
        <f>241*1.1</f>
        <v>265.1</v>
      </c>
      <c r="Q126" s="37">
        <f>234*1.1</f>
        <v>257.4</v>
      </c>
      <c r="R126" s="39">
        <v>0</v>
      </c>
      <c r="S126" s="40">
        <f>0</f>
        <v>0</v>
      </c>
      <c r="T126" s="37">
        <f>333*1.1</f>
        <v>366.3</v>
      </c>
      <c r="U126" s="37">
        <f>1330*1.04</f>
        <v>1383.2</v>
      </c>
      <c r="V126" s="39">
        <v>0</v>
      </c>
      <c r="W126" s="40">
        <f>105*0.95</f>
        <v>99.75</v>
      </c>
      <c r="X126" s="37">
        <f>295*1.1</f>
        <v>324.5</v>
      </c>
      <c r="Y126" s="37">
        <f>1226*1.1</f>
        <v>1348.6</v>
      </c>
      <c r="Z126" s="39">
        <v>0</v>
      </c>
      <c r="AA126" s="39">
        <v>0</v>
      </c>
    </row>
    <row r="127" s="1" customFormat="1" spans="2:27">
      <c r="B127" s="39" t="s">
        <v>147</v>
      </c>
      <c r="C127" s="37">
        <f>2708*1.1</f>
        <v>2978.8</v>
      </c>
      <c r="D127" s="37">
        <f>58664*1.1</f>
        <v>64530.4</v>
      </c>
      <c r="E127" s="38">
        <v>0</v>
      </c>
      <c r="F127" s="37">
        <f>16454*1.08</f>
        <v>17770.32</v>
      </c>
      <c r="G127" s="37">
        <f>587*1.1</f>
        <v>645.7</v>
      </c>
      <c r="H127" s="37">
        <f>222076*1.08</f>
        <v>239842.08</v>
      </c>
      <c r="I127" s="37">
        <f>1040*1.03</f>
        <v>1071.2</v>
      </c>
      <c r="J127" s="37">
        <f>1336*1.04</f>
        <v>1389.44</v>
      </c>
      <c r="K127" s="37">
        <f>48678*1.08</f>
        <v>52572.24</v>
      </c>
      <c r="L127" s="37">
        <f>11635*1.07</f>
        <v>12449.45</v>
      </c>
      <c r="M127" s="37">
        <f>222723*1.03</f>
        <v>229404.69</v>
      </c>
      <c r="N127" s="37">
        <f>1470*1.1</f>
        <v>1617</v>
      </c>
      <c r="O127" s="37">
        <f>2226*1.1</f>
        <v>2448.6</v>
      </c>
      <c r="P127" s="37">
        <f>691*1.1</f>
        <v>760.1</v>
      </c>
      <c r="Q127" s="37">
        <f>395*1.1</f>
        <v>434.5</v>
      </c>
      <c r="R127" s="39">
        <v>0</v>
      </c>
      <c r="S127" s="40">
        <f>132*1.15</f>
        <v>151.8</v>
      </c>
      <c r="T127" s="37">
        <f>737*1.1</f>
        <v>810.7</v>
      </c>
      <c r="U127" s="37">
        <f>395*1.1</f>
        <v>434.5</v>
      </c>
      <c r="V127" s="39">
        <v>0</v>
      </c>
      <c r="W127" s="40">
        <f>59*0.95</f>
        <v>56.05</v>
      </c>
      <c r="X127" s="37">
        <f>185*1.1</f>
        <v>203.5</v>
      </c>
      <c r="Y127" s="37">
        <f>2613*1.1</f>
        <v>2874.3</v>
      </c>
      <c r="Z127" s="39">
        <v>0</v>
      </c>
      <c r="AA127" s="39">
        <v>0</v>
      </c>
    </row>
    <row r="128" s="1" customFormat="1" spans="2:27">
      <c r="B128" s="39" t="s">
        <v>148</v>
      </c>
      <c r="C128" s="37">
        <f>1392*1.08</f>
        <v>1503.36</v>
      </c>
      <c r="D128" s="37">
        <f>95941*1.1</f>
        <v>105535.1</v>
      </c>
      <c r="E128" s="38">
        <v>0</v>
      </c>
      <c r="F128" s="37">
        <f>51230*1.08</f>
        <v>55328.4</v>
      </c>
      <c r="G128" s="37">
        <f>3197*1.1</f>
        <v>3516.7</v>
      </c>
      <c r="H128" s="37">
        <f>129990*1.08</f>
        <v>140389.2</v>
      </c>
      <c r="I128" s="37">
        <f>5349*1.03</f>
        <v>5509.47</v>
      </c>
      <c r="J128" s="37">
        <f>1166*1.04</f>
        <v>1212.64</v>
      </c>
      <c r="K128" s="37">
        <f>25346*1.08</f>
        <v>27373.68</v>
      </c>
      <c r="L128" s="37">
        <f>1.07*29221</f>
        <v>31266.47</v>
      </c>
      <c r="M128" s="37">
        <f>250234*1.05</f>
        <v>262745.7</v>
      </c>
      <c r="N128" s="37">
        <f>583*1.1</f>
        <v>641.3</v>
      </c>
      <c r="O128" s="37">
        <f>1163*1.1</f>
        <v>1279.3</v>
      </c>
      <c r="P128" s="37">
        <f>242*1.1</f>
        <v>266.2</v>
      </c>
      <c r="Q128" s="37">
        <f>297*1.1</f>
        <v>326.7</v>
      </c>
      <c r="R128" s="39">
        <v>0</v>
      </c>
      <c r="S128" s="40">
        <f>99*1.15</f>
        <v>113.85</v>
      </c>
      <c r="T128" s="37">
        <f>646*1.1</f>
        <v>710.6</v>
      </c>
      <c r="U128" s="37">
        <f>3845*1.1</f>
        <v>4229.5</v>
      </c>
      <c r="V128" s="39">
        <v>0</v>
      </c>
      <c r="W128" s="40">
        <f>51*0.95</f>
        <v>48.45</v>
      </c>
      <c r="X128" s="37">
        <f>1407*1.13</f>
        <v>1589.91</v>
      </c>
      <c r="Y128" s="37">
        <f>5181*1.15</f>
        <v>5958.15</v>
      </c>
      <c r="Z128" s="39">
        <v>0</v>
      </c>
      <c r="AA128" s="39">
        <v>0</v>
      </c>
    </row>
    <row r="129" s="1" customFormat="1" spans="2:27">
      <c r="B129" s="39" t="s">
        <v>149</v>
      </c>
      <c r="C129" s="37">
        <f>947*1.1</f>
        <v>1041.7</v>
      </c>
      <c r="D129" s="37">
        <f>23461*1.1</f>
        <v>25807.1</v>
      </c>
      <c r="E129" s="38">
        <v>0</v>
      </c>
      <c r="F129" s="37">
        <f>13167*1.08</f>
        <v>14220.36</v>
      </c>
      <c r="G129" s="37">
        <f>1124*1.1</f>
        <v>1236.4</v>
      </c>
      <c r="H129" s="37">
        <f>13016*1.08</f>
        <v>14057.28</v>
      </c>
      <c r="I129" s="37">
        <f>6305*1.03</f>
        <v>6494.15</v>
      </c>
      <c r="J129" s="37">
        <f>4527*1.04</f>
        <v>4708.08</v>
      </c>
      <c r="K129" s="37">
        <f>13399*1.08</f>
        <v>14470.92</v>
      </c>
      <c r="L129" s="37">
        <f>1.07*19520</f>
        <v>20886.4</v>
      </c>
      <c r="M129" s="37">
        <f>271583*1.03</f>
        <v>279730.49</v>
      </c>
      <c r="N129" s="37">
        <f>631*1.1</f>
        <v>694.1</v>
      </c>
      <c r="O129" s="37">
        <f>1819*1.1</f>
        <v>2000.9</v>
      </c>
      <c r="P129" s="37">
        <f>336*1.1</f>
        <v>369.6</v>
      </c>
      <c r="Q129" s="37">
        <f>326*1.1</f>
        <v>358.6</v>
      </c>
      <c r="R129" s="39">
        <v>0</v>
      </c>
      <c r="S129" s="40">
        <f>0</f>
        <v>0</v>
      </c>
      <c r="T129" s="37">
        <f>580*1.1</f>
        <v>638</v>
      </c>
      <c r="U129" s="37">
        <f>174*1.1</f>
        <v>191.4</v>
      </c>
      <c r="V129" s="39">
        <v>0</v>
      </c>
      <c r="W129" s="40">
        <f>27*0.95</f>
        <v>25.65</v>
      </c>
      <c r="X129" s="37">
        <f>176*1.1</f>
        <v>193.6</v>
      </c>
      <c r="Y129" s="37">
        <f>830*1.1</f>
        <v>913</v>
      </c>
      <c r="Z129" s="39">
        <v>0</v>
      </c>
      <c r="AA129" s="39">
        <v>0</v>
      </c>
    </row>
    <row r="130" s="1" customFormat="1" spans="2:27">
      <c r="B130" s="39" t="s">
        <v>150</v>
      </c>
      <c r="C130" s="37">
        <f>568*1.07</f>
        <v>607.76</v>
      </c>
      <c r="D130" s="37">
        <f>62200*1.1</f>
        <v>68420</v>
      </c>
      <c r="E130" s="38">
        <v>0</v>
      </c>
      <c r="F130" s="37">
        <f>32314*1.08</f>
        <v>34899.12</v>
      </c>
      <c r="G130" s="37">
        <f>746*1.1</f>
        <v>820.6</v>
      </c>
      <c r="H130" s="37">
        <f>93562*1.08</f>
        <v>101046.96</v>
      </c>
      <c r="I130" s="37">
        <f>2248*1.08</f>
        <v>2427.84</v>
      </c>
      <c r="J130" s="37">
        <f>829*1.04</f>
        <v>862.16</v>
      </c>
      <c r="K130" s="37">
        <f>17889*1.08</f>
        <v>19320.12</v>
      </c>
      <c r="L130" s="37">
        <f>1.07*13793</f>
        <v>14758.51</v>
      </c>
      <c r="M130" s="37">
        <f>149975*1.05</f>
        <v>157473.75</v>
      </c>
      <c r="N130" s="37">
        <f>528*1.1</f>
        <v>580.8</v>
      </c>
      <c r="O130" s="37">
        <f>663*1.1</f>
        <v>729.3</v>
      </c>
      <c r="P130" s="37">
        <f>136*1.1</f>
        <v>149.6</v>
      </c>
      <c r="Q130" s="37">
        <f>453*1.1</f>
        <v>498.3</v>
      </c>
      <c r="R130" s="39">
        <v>0</v>
      </c>
      <c r="S130" s="40">
        <f>180*1.15</f>
        <v>207</v>
      </c>
      <c r="T130" s="37">
        <f>992*1.1</f>
        <v>1091.2</v>
      </c>
      <c r="U130" s="37">
        <f>2912*1.1</f>
        <v>3203.2</v>
      </c>
      <c r="V130" s="39">
        <v>0</v>
      </c>
      <c r="W130" s="40">
        <v>0</v>
      </c>
      <c r="X130" s="37">
        <f>617*1.13</f>
        <v>697.21</v>
      </c>
      <c r="Y130" s="37">
        <f>861*1.15</f>
        <v>990.15</v>
      </c>
      <c r="Z130" s="39">
        <v>0</v>
      </c>
      <c r="AA130" s="39">
        <v>0</v>
      </c>
    </row>
    <row r="131" s="1" customFormat="1" spans="2:27">
      <c r="B131" s="39" t="s">
        <v>151</v>
      </c>
      <c r="C131" s="37">
        <f>1937*1.1</f>
        <v>2130.7</v>
      </c>
      <c r="D131" s="37">
        <f>43153*1.1</f>
        <v>47468.3</v>
      </c>
      <c r="E131" s="38">
        <v>0</v>
      </c>
      <c r="F131" s="37">
        <f>25426*1.08</f>
        <v>27460.08</v>
      </c>
      <c r="G131" s="37">
        <f>1549*1.1</f>
        <v>1703.9</v>
      </c>
      <c r="H131" s="37">
        <f>18151*1.08</f>
        <v>19603.08</v>
      </c>
      <c r="I131" s="37">
        <f>2005*1.03</f>
        <v>2065.15</v>
      </c>
      <c r="J131" s="37">
        <f>4713*1.04</f>
        <v>4901.52</v>
      </c>
      <c r="K131" s="37">
        <f>8648*1.08</f>
        <v>9339.84</v>
      </c>
      <c r="L131" s="37">
        <f>1.07*13288</f>
        <v>14218.16</v>
      </c>
      <c r="M131" s="37">
        <f>119335*1.05</f>
        <v>125301.75</v>
      </c>
      <c r="N131" s="37">
        <f>107*1.1</f>
        <v>117.7</v>
      </c>
      <c r="O131" s="37">
        <f>515*1.1</f>
        <v>566.5</v>
      </c>
      <c r="P131" s="37">
        <f>86*1.1</f>
        <v>94.6</v>
      </c>
      <c r="Q131" s="37">
        <f>44*1.1</f>
        <v>48.4</v>
      </c>
      <c r="R131" s="39">
        <v>0</v>
      </c>
      <c r="S131" s="40">
        <f>121*1.15</f>
        <v>139.15</v>
      </c>
      <c r="T131" s="37">
        <f>184*1.1</f>
        <v>202.4</v>
      </c>
      <c r="U131" s="37">
        <f>137*1.1</f>
        <v>150.7</v>
      </c>
      <c r="V131" s="39">
        <v>0</v>
      </c>
      <c r="W131" s="40">
        <v>0</v>
      </c>
      <c r="X131" s="37">
        <f>121*1.13</f>
        <v>136.73</v>
      </c>
      <c r="Y131" s="37">
        <f>329*1.15</f>
        <v>378.35</v>
      </c>
      <c r="Z131" s="39">
        <v>0</v>
      </c>
      <c r="AA131" s="39">
        <v>0</v>
      </c>
    </row>
    <row r="132" s="1" customFormat="1" spans="1:28">
      <c r="A132" s="16"/>
      <c r="B132" s="16" t="s">
        <v>62</v>
      </c>
      <c r="C132" s="41">
        <f t="shared" ref="C132:AA132" si="20">SUM(C126:C131)</f>
        <v>10564.62</v>
      </c>
      <c r="D132" s="41">
        <f t="shared" si="20"/>
        <v>434559.4</v>
      </c>
      <c r="E132" s="41">
        <f t="shared" si="20"/>
        <v>0</v>
      </c>
      <c r="F132" s="41">
        <f t="shared" si="20"/>
        <v>196905.6</v>
      </c>
      <c r="G132" s="41">
        <f t="shared" si="20"/>
        <v>8362.2</v>
      </c>
      <c r="H132" s="41">
        <f t="shared" si="20"/>
        <v>567956.03</v>
      </c>
      <c r="I132" s="41">
        <f t="shared" si="20"/>
        <v>18723.47</v>
      </c>
      <c r="J132" s="41">
        <f t="shared" si="20"/>
        <v>17054.96</v>
      </c>
      <c r="K132" s="41">
        <f t="shared" si="20"/>
        <v>134007.48</v>
      </c>
      <c r="L132" s="41">
        <f t="shared" si="20"/>
        <v>101980.63</v>
      </c>
      <c r="M132" s="41">
        <f t="shared" si="20"/>
        <v>1181280.46</v>
      </c>
      <c r="N132" s="41">
        <f t="shared" si="20"/>
        <v>4023.8</v>
      </c>
      <c r="O132" s="41">
        <f t="shared" si="20"/>
        <v>7715.4</v>
      </c>
      <c r="P132" s="41">
        <f t="shared" si="20"/>
        <v>1905.2</v>
      </c>
      <c r="Q132" s="41">
        <f t="shared" si="20"/>
        <v>1923.9</v>
      </c>
      <c r="R132" s="41">
        <f t="shared" si="20"/>
        <v>0</v>
      </c>
      <c r="S132" s="41">
        <f t="shared" si="20"/>
        <v>611.8</v>
      </c>
      <c r="T132" s="41">
        <f t="shared" si="20"/>
        <v>3819.2</v>
      </c>
      <c r="U132" s="41">
        <f t="shared" si="20"/>
        <v>9592.5</v>
      </c>
      <c r="V132" s="41">
        <f t="shared" si="20"/>
        <v>0</v>
      </c>
      <c r="W132" s="41">
        <f t="shared" si="20"/>
        <v>229.9</v>
      </c>
      <c r="X132" s="41">
        <f t="shared" si="20"/>
        <v>3145.45</v>
      </c>
      <c r="Y132" s="41">
        <f t="shared" si="20"/>
        <v>12462.55</v>
      </c>
      <c r="Z132" s="41">
        <f t="shared" si="20"/>
        <v>0</v>
      </c>
      <c r="AA132" s="41">
        <f t="shared" si="20"/>
        <v>0</v>
      </c>
      <c r="AB132" s="16"/>
    </row>
    <row r="133" s="1" customFormat="1"/>
    <row r="134" s="1" customFormat="1" spans="1:27">
      <c r="A134" s="1" t="s">
        <v>152</v>
      </c>
      <c r="B134" s="32" t="s">
        <v>153</v>
      </c>
      <c r="C134" s="42">
        <v>4018</v>
      </c>
      <c r="D134" s="42">
        <v>11856</v>
      </c>
      <c r="E134" s="42">
        <v>0</v>
      </c>
      <c r="F134" s="42">
        <v>24131</v>
      </c>
      <c r="G134" s="42">
        <v>492</v>
      </c>
      <c r="H134" s="42">
        <v>18619</v>
      </c>
      <c r="I134" s="42">
        <v>662</v>
      </c>
      <c r="J134" s="42">
        <v>1088</v>
      </c>
      <c r="K134" s="42">
        <v>414887</v>
      </c>
      <c r="L134" s="42">
        <v>30346</v>
      </c>
      <c r="M134" s="42">
        <v>528698</v>
      </c>
      <c r="N134" s="42">
        <v>389</v>
      </c>
      <c r="O134" s="42">
        <v>1965</v>
      </c>
      <c r="P134" s="42">
        <v>535</v>
      </c>
      <c r="Q134" s="42">
        <v>409</v>
      </c>
      <c r="R134" s="42">
        <v>2449</v>
      </c>
      <c r="S134" s="42">
        <v>0</v>
      </c>
      <c r="T134" s="42">
        <v>43</v>
      </c>
      <c r="U134" s="42">
        <v>214</v>
      </c>
      <c r="V134" s="42">
        <v>0</v>
      </c>
      <c r="W134" s="42">
        <v>0</v>
      </c>
      <c r="X134" s="42">
        <v>84</v>
      </c>
      <c r="Y134" s="42">
        <v>750</v>
      </c>
      <c r="Z134" s="42">
        <v>0</v>
      </c>
      <c r="AA134" s="42">
        <v>0</v>
      </c>
    </row>
    <row r="135" s="1" customFormat="1" spans="2:27">
      <c r="B135" s="32" t="s">
        <v>154</v>
      </c>
      <c r="C135" s="42">
        <v>4744</v>
      </c>
      <c r="D135" s="42">
        <v>22670</v>
      </c>
      <c r="E135" s="42">
        <v>0</v>
      </c>
      <c r="F135" s="42">
        <v>34056</v>
      </c>
      <c r="G135" s="42">
        <v>797</v>
      </c>
      <c r="H135" s="42">
        <v>25037</v>
      </c>
      <c r="I135" s="42">
        <v>955</v>
      </c>
      <c r="J135" s="42">
        <v>1925</v>
      </c>
      <c r="K135" s="42">
        <v>96405</v>
      </c>
      <c r="L135" s="42">
        <v>14342</v>
      </c>
      <c r="M135" s="42">
        <v>504713</v>
      </c>
      <c r="N135" s="42">
        <v>123</v>
      </c>
      <c r="O135" s="42">
        <v>1580</v>
      </c>
      <c r="P135" s="42">
        <v>171</v>
      </c>
      <c r="Q135" s="42">
        <v>79</v>
      </c>
      <c r="R135" s="42">
        <v>726</v>
      </c>
      <c r="S135" s="42">
        <v>0</v>
      </c>
      <c r="T135" s="42">
        <v>93</v>
      </c>
      <c r="U135" s="42">
        <v>146</v>
      </c>
      <c r="V135" s="42">
        <v>0</v>
      </c>
      <c r="W135" s="42">
        <v>0</v>
      </c>
      <c r="X135" s="42">
        <v>184</v>
      </c>
      <c r="Y135" s="42">
        <v>312</v>
      </c>
      <c r="Z135" s="42">
        <v>0</v>
      </c>
      <c r="AA135" s="42">
        <v>0</v>
      </c>
    </row>
    <row r="136" s="1" customFormat="1" spans="2:27">
      <c r="B136" s="1" t="s">
        <v>155</v>
      </c>
      <c r="C136" s="42">
        <v>8325</v>
      </c>
      <c r="D136" s="42">
        <v>98330</v>
      </c>
      <c r="E136" s="42">
        <v>0</v>
      </c>
      <c r="F136" s="42">
        <v>45179</v>
      </c>
      <c r="G136" s="42">
        <v>477</v>
      </c>
      <c r="H136" s="42">
        <v>44682</v>
      </c>
      <c r="I136" s="42">
        <v>1311</v>
      </c>
      <c r="J136" s="42">
        <v>1809</v>
      </c>
      <c r="K136" s="42">
        <v>46378</v>
      </c>
      <c r="L136" s="42">
        <v>6765</v>
      </c>
      <c r="M136" s="42">
        <v>586018</v>
      </c>
      <c r="N136" s="42">
        <v>114</v>
      </c>
      <c r="O136" s="42">
        <v>523</v>
      </c>
      <c r="P136" s="42">
        <v>46</v>
      </c>
      <c r="Q136" s="42">
        <v>17</v>
      </c>
      <c r="R136" s="42">
        <v>225</v>
      </c>
      <c r="S136" s="42">
        <v>0</v>
      </c>
      <c r="T136" s="42">
        <v>16</v>
      </c>
      <c r="U136" s="42">
        <v>636</v>
      </c>
      <c r="V136" s="42">
        <v>0</v>
      </c>
      <c r="W136" s="42">
        <v>0</v>
      </c>
      <c r="X136" s="42">
        <v>255</v>
      </c>
      <c r="Y136" s="42">
        <v>415</v>
      </c>
      <c r="Z136" s="42">
        <v>0</v>
      </c>
      <c r="AA136" s="42">
        <v>0</v>
      </c>
    </row>
    <row r="137" s="1" customFormat="1" spans="2:27">
      <c r="B137" s="32" t="s">
        <v>156</v>
      </c>
      <c r="C137" s="42">
        <v>837</v>
      </c>
      <c r="D137" s="42">
        <v>28611</v>
      </c>
      <c r="E137" s="42">
        <v>0</v>
      </c>
      <c r="F137" s="42">
        <v>40142</v>
      </c>
      <c r="G137" s="42">
        <v>679</v>
      </c>
      <c r="H137" s="42">
        <v>29005</v>
      </c>
      <c r="I137" s="42">
        <v>318</v>
      </c>
      <c r="J137" s="42">
        <v>848</v>
      </c>
      <c r="K137" s="42">
        <v>2588</v>
      </c>
      <c r="L137" s="42">
        <v>2601</v>
      </c>
      <c r="M137" s="42">
        <v>606401</v>
      </c>
      <c r="N137" s="42">
        <v>44</v>
      </c>
      <c r="O137" s="42">
        <v>510</v>
      </c>
      <c r="P137" s="42">
        <v>369</v>
      </c>
      <c r="Q137" s="42">
        <v>66</v>
      </c>
      <c r="R137" s="42">
        <v>337</v>
      </c>
      <c r="S137" s="42">
        <v>0</v>
      </c>
      <c r="T137" s="42">
        <v>62</v>
      </c>
      <c r="U137" s="42">
        <v>408</v>
      </c>
      <c r="V137" s="42">
        <v>0</v>
      </c>
      <c r="W137" s="42">
        <v>0</v>
      </c>
      <c r="X137" s="42">
        <v>224</v>
      </c>
      <c r="Y137" s="42">
        <v>582</v>
      </c>
      <c r="Z137" s="42">
        <v>0</v>
      </c>
      <c r="AA137" s="42">
        <v>0</v>
      </c>
    </row>
    <row r="138" s="1" customFormat="1" spans="2:27">
      <c r="B138" s="32" t="s">
        <v>157</v>
      </c>
      <c r="C138" s="42">
        <v>3128</v>
      </c>
      <c r="D138" s="42">
        <v>42782</v>
      </c>
      <c r="E138" s="42">
        <v>0</v>
      </c>
      <c r="F138" s="42">
        <v>55873</v>
      </c>
      <c r="G138" s="42">
        <v>517</v>
      </c>
      <c r="H138" s="42">
        <v>39205</v>
      </c>
      <c r="I138" s="42">
        <v>1086</v>
      </c>
      <c r="J138" s="42">
        <v>1443</v>
      </c>
      <c r="K138" s="42">
        <v>12946</v>
      </c>
      <c r="L138" s="42">
        <v>3908</v>
      </c>
      <c r="M138" s="42">
        <v>577461</v>
      </c>
      <c r="N138" s="42">
        <v>50</v>
      </c>
      <c r="O138" s="42">
        <v>393</v>
      </c>
      <c r="P138" s="42">
        <v>44</v>
      </c>
      <c r="Q138" s="42">
        <v>69</v>
      </c>
      <c r="R138" s="42">
        <v>169</v>
      </c>
      <c r="S138" s="42">
        <v>0</v>
      </c>
      <c r="T138" s="42">
        <v>10</v>
      </c>
      <c r="U138" s="42">
        <v>881</v>
      </c>
      <c r="V138" s="42">
        <v>0</v>
      </c>
      <c r="W138" s="42">
        <v>0</v>
      </c>
      <c r="X138" s="42">
        <v>377</v>
      </c>
      <c r="Y138" s="42">
        <v>602</v>
      </c>
      <c r="Z138" s="42">
        <v>0</v>
      </c>
      <c r="AA138" s="42">
        <v>0</v>
      </c>
    </row>
    <row r="139" s="1" customFormat="1" spans="2:27">
      <c r="B139" s="32" t="s">
        <v>158</v>
      </c>
      <c r="C139" s="42">
        <v>2722</v>
      </c>
      <c r="D139" s="42">
        <v>18633</v>
      </c>
      <c r="E139" s="42">
        <v>0</v>
      </c>
      <c r="F139" s="42">
        <v>29926</v>
      </c>
      <c r="G139" s="42">
        <v>610</v>
      </c>
      <c r="H139" s="42">
        <v>20721</v>
      </c>
      <c r="I139" s="42">
        <v>823</v>
      </c>
      <c r="J139" s="42">
        <v>2533</v>
      </c>
      <c r="K139" s="42">
        <v>12426</v>
      </c>
      <c r="L139" s="42">
        <v>4991</v>
      </c>
      <c r="M139" s="42">
        <v>424899</v>
      </c>
      <c r="N139" s="42">
        <v>27</v>
      </c>
      <c r="O139" s="42">
        <v>262</v>
      </c>
      <c r="P139" s="42">
        <v>23</v>
      </c>
      <c r="Q139" s="42">
        <v>83</v>
      </c>
      <c r="R139" s="42">
        <v>214</v>
      </c>
      <c r="S139" s="42">
        <v>0</v>
      </c>
      <c r="T139" s="42">
        <v>61</v>
      </c>
      <c r="U139" s="42">
        <v>888</v>
      </c>
      <c r="V139" s="42">
        <v>0</v>
      </c>
      <c r="W139" s="42">
        <v>0</v>
      </c>
      <c r="X139" s="42">
        <v>255</v>
      </c>
      <c r="Y139" s="42">
        <v>707</v>
      </c>
      <c r="Z139" s="42">
        <v>0</v>
      </c>
      <c r="AA139" s="42">
        <v>0</v>
      </c>
    </row>
    <row r="140" s="1" customFormat="1" spans="1:28">
      <c r="A140" s="16"/>
      <c r="B140" s="16" t="s">
        <v>62</v>
      </c>
      <c r="C140" s="41">
        <f t="shared" ref="C140:AA140" si="21">SUM(C134:C139)</f>
        <v>23774</v>
      </c>
      <c r="D140" s="41">
        <f t="shared" si="21"/>
        <v>222882</v>
      </c>
      <c r="E140" s="41">
        <f t="shared" si="21"/>
        <v>0</v>
      </c>
      <c r="F140" s="41">
        <f t="shared" si="21"/>
        <v>229307</v>
      </c>
      <c r="G140" s="41">
        <f t="shared" si="21"/>
        <v>3572</v>
      </c>
      <c r="H140" s="41">
        <f t="shared" si="21"/>
        <v>177269</v>
      </c>
      <c r="I140" s="41">
        <f t="shared" si="21"/>
        <v>5155</v>
      </c>
      <c r="J140" s="41">
        <f t="shared" si="21"/>
        <v>9646</v>
      </c>
      <c r="K140" s="41">
        <f t="shared" si="21"/>
        <v>585630</v>
      </c>
      <c r="L140" s="41">
        <f t="shared" si="21"/>
        <v>62953</v>
      </c>
      <c r="M140" s="41">
        <f t="shared" si="21"/>
        <v>3228190</v>
      </c>
      <c r="N140" s="41">
        <f t="shared" si="21"/>
        <v>747</v>
      </c>
      <c r="O140" s="41">
        <f t="shared" si="21"/>
        <v>5233</v>
      </c>
      <c r="P140" s="41">
        <f t="shared" si="21"/>
        <v>1188</v>
      </c>
      <c r="Q140" s="41">
        <f t="shared" si="21"/>
        <v>723</v>
      </c>
      <c r="R140" s="41">
        <f t="shared" si="21"/>
        <v>4120</v>
      </c>
      <c r="S140" s="41">
        <f t="shared" si="21"/>
        <v>0</v>
      </c>
      <c r="T140" s="41">
        <f t="shared" si="21"/>
        <v>285</v>
      </c>
      <c r="U140" s="41">
        <f t="shared" si="21"/>
        <v>3173</v>
      </c>
      <c r="V140" s="41">
        <f t="shared" si="21"/>
        <v>0</v>
      </c>
      <c r="W140" s="41">
        <f t="shared" si="21"/>
        <v>0</v>
      </c>
      <c r="X140" s="41">
        <f t="shared" si="21"/>
        <v>1379</v>
      </c>
      <c r="Y140" s="41">
        <f t="shared" si="21"/>
        <v>3368</v>
      </c>
      <c r="Z140" s="41">
        <f t="shared" si="21"/>
        <v>0</v>
      </c>
      <c r="AA140" s="41">
        <f t="shared" si="21"/>
        <v>0</v>
      </c>
      <c r="AB140" s="16"/>
    </row>
    <row r="141" s="1" customFormat="1"/>
    <row r="142" s="1" customFormat="1" spans="1:28">
      <c r="A142" s="1" t="s">
        <v>159</v>
      </c>
      <c r="B142" s="32" t="s">
        <v>160</v>
      </c>
      <c r="C142" s="43">
        <v>8548</v>
      </c>
      <c r="D142" s="43">
        <v>7663</v>
      </c>
      <c r="E142" s="43">
        <v>0</v>
      </c>
      <c r="F142" s="43">
        <v>10185</v>
      </c>
      <c r="G142" s="43">
        <v>343</v>
      </c>
      <c r="H142" s="43">
        <v>38890</v>
      </c>
      <c r="I142" s="43">
        <v>18</v>
      </c>
      <c r="J142" s="43">
        <v>570</v>
      </c>
      <c r="K142" s="43">
        <v>1000</v>
      </c>
      <c r="L142" s="43">
        <v>1600</v>
      </c>
      <c r="M142" s="43">
        <v>93930</v>
      </c>
      <c r="N142" s="43">
        <v>40</v>
      </c>
      <c r="O142" s="43">
        <v>3500</v>
      </c>
      <c r="P142" s="43">
        <v>15</v>
      </c>
      <c r="Q142" s="43">
        <v>0</v>
      </c>
      <c r="R142" s="43">
        <v>20</v>
      </c>
      <c r="S142" s="43"/>
      <c r="T142" s="43">
        <v>0</v>
      </c>
      <c r="U142" s="43">
        <v>0</v>
      </c>
      <c r="V142" s="43">
        <v>4</v>
      </c>
      <c r="W142" s="43">
        <v>90</v>
      </c>
      <c r="X142" s="43">
        <v>200</v>
      </c>
      <c r="Y142" s="43">
        <v>810</v>
      </c>
      <c r="Z142" s="43"/>
      <c r="AA142" s="43">
        <v>42</v>
      </c>
      <c r="AB142" s="60">
        <v>3000</v>
      </c>
    </row>
    <row r="143" s="1" customFormat="1" spans="2:28">
      <c r="B143" s="32" t="s">
        <v>161</v>
      </c>
      <c r="C143" s="43">
        <v>11240</v>
      </c>
      <c r="D143" s="43">
        <v>7250</v>
      </c>
      <c r="E143" s="43">
        <v>0</v>
      </c>
      <c r="F143" s="43">
        <v>1210</v>
      </c>
      <c r="G143" s="43">
        <v>185</v>
      </c>
      <c r="H143" s="43">
        <v>12125</v>
      </c>
      <c r="I143" s="43">
        <v>1485</v>
      </c>
      <c r="J143" s="43">
        <v>140</v>
      </c>
      <c r="K143" s="43">
        <v>47625</v>
      </c>
      <c r="L143" s="43">
        <v>29480</v>
      </c>
      <c r="M143" s="43">
        <v>73810</v>
      </c>
      <c r="N143" s="43">
        <v>1010</v>
      </c>
      <c r="O143" s="43">
        <v>27020</v>
      </c>
      <c r="P143" s="43">
        <v>1145</v>
      </c>
      <c r="Q143" s="43">
        <v>1130</v>
      </c>
      <c r="R143" s="43">
        <v>0</v>
      </c>
      <c r="S143" s="43"/>
      <c r="T143" s="43">
        <v>180</v>
      </c>
      <c r="U143" s="43">
        <v>57</v>
      </c>
      <c r="V143" s="43"/>
      <c r="W143" s="43">
        <v>33</v>
      </c>
      <c r="X143" s="43">
        <v>124</v>
      </c>
      <c r="Y143" s="43">
        <v>414</v>
      </c>
      <c r="Z143" s="43"/>
      <c r="AA143" s="43">
        <v>20</v>
      </c>
      <c r="AB143" s="60">
        <v>80010</v>
      </c>
    </row>
    <row r="144" s="1" customFormat="1" spans="2:28">
      <c r="B144" s="32" t="s">
        <v>162</v>
      </c>
      <c r="C144" s="43">
        <v>6900</v>
      </c>
      <c r="D144" s="43">
        <v>29600</v>
      </c>
      <c r="E144" s="43">
        <v>0</v>
      </c>
      <c r="F144" s="43">
        <v>7000</v>
      </c>
      <c r="G144" s="43">
        <v>100</v>
      </c>
      <c r="H144" s="43">
        <v>39000</v>
      </c>
      <c r="I144" s="43">
        <v>600</v>
      </c>
      <c r="J144" s="43">
        <v>110</v>
      </c>
      <c r="K144" s="43">
        <v>33000</v>
      </c>
      <c r="L144" s="43">
        <v>8200</v>
      </c>
      <c r="M144" s="43">
        <v>86000</v>
      </c>
      <c r="N144" s="43">
        <v>1250</v>
      </c>
      <c r="O144" s="43">
        <v>4800</v>
      </c>
      <c r="P144" s="43">
        <v>450</v>
      </c>
      <c r="Q144" s="43">
        <v>1900</v>
      </c>
      <c r="R144" s="43">
        <v>0</v>
      </c>
      <c r="S144" s="43"/>
      <c r="T144" s="43">
        <v>0</v>
      </c>
      <c r="U144" s="43">
        <v>110</v>
      </c>
      <c r="V144" s="43"/>
      <c r="W144" s="43">
        <v>250</v>
      </c>
      <c r="X144" s="43">
        <v>520</v>
      </c>
      <c r="Y144" s="43">
        <v>2100</v>
      </c>
      <c r="Z144" s="43"/>
      <c r="AA144" s="43">
        <v>0</v>
      </c>
      <c r="AB144" s="60">
        <v>0</v>
      </c>
    </row>
    <row r="145" s="1" customFormat="1" spans="2:28">
      <c r="B145" s="32" t="s">
        <v>163</v>
      </c>
      <c r="C145" s="43">
        <v>5428</v>
      </c>
      <c r="D145" s="43">
        <v>47610</v>
      </c>
      <c r="E145" s="43">
        <v>0</v>
      </c>
      <c r="F145" s="43">
        <v>3458</v>
      </c>
      <c r="G145" s="43">
        <v>420</v>
      </c>
      <c r="H145" s="43">
        <v>61715</v>
      </c>
      <c r="I145" s="43">
        <v>72</v>
      </c>
      <c r="J145" s="43">
        <v>285</v>
      </c>
      <c r="K145" s="43">
        <v>3150</v>
      </c>
      <c r="L145" s="43">
        <v>2775</v>
      </c>
      <c r="M145" s="43">
        <v>128900</v>
      </c>
      <c r="N145" s="43">
        <v>572</v>
      </c>
      <c r="O145" s="43">
        <v>4070</v>
      </c>
      <c r="P145" s="43">
        <v>122</v>
      </c>
      <c r="Q145" s="43">
        <v>294</v>
      </c>
      <c r="R145" s="43">
        <v>0</v>
      </c>
      <c r="S145" s="43"/>
      <c r="T145" s="43">
        <v>20</v>
      </c>
      <c r="U145" s="43">
        <v>545</v>
      </c>
      <c r="V145" s="43">
        <v>35</v>
      </c>
      <c r="W145" s="43">
        <v>1320</v>
      </c>
      <c r="X145" s="43">
        <v>375</v>
      </c>
      <c r="Y145" s="43">
        <v>1215</v>
      </c>
      <c r="Z145" s="43">
        <v>160</v>
      </c>
      <c r="AA145" s="43">
        <v>90</v>
      </c>
      <c r="AB145" s="60">
        <v>0</v>
      </c>
    </row>
    <row r="146" s="1" customFormat="1" spans="2:28">
      <c r="B146" s="32" t="s">
        <v>164</v>
      </c>
      <c r="C146" s="43">
        <v>1990</v>
      </c>
      <c r="D146" s="43">
        <v>69910</v>
      </c>
      <c r="E146" s="43">
        <v>0</v>
      </c>
      <c r="F146" s="43">
        <v>11120</v>
      </c>
      <c r="G146" s="43">
        <v>92</v>
      </c>
      <c r="H146" s="43">
        <v>74400</v>
      </c>
      <c r="I146" s="43">
        <v>0</v>
      </c>
      <c r="J146" s="43">
        <v>135</v>
      </c>
      <c r="K146" s="43">
        <v>0</v>
      </c>
      <c r="L146" s="43">
        <v>0</v>
      </c>
      <c r="M146" s="43">
        <v>141800</v>
      </c>
      <c r="N146" s="43">
        <v>50</v>
      </c>
      <c r="O146" s="43">
        <v>17905</v>
      </c>
      <c r="P146" s="43">
        <v>0</v>
      </c>
      <c r="Q146" s="43">
        <v>0</v>
      </c>
      <c r="R146" s="43">
        <v>0</v>
      </c>
      <c r="S146" s="43"/>
      <c r="T146" s="43">
        <v>0</v>
      </c>
      <c r="U146" s="43">
        <v>220</v>
      </c>
      <c r="V146" s="43"/>
      <c r="W146" s="43">
        <v>1193</v>
      </c>
      <c r="X146" s="43">
        <v>1171</v>
      </c>
      <c r="Y146" s="43">
        <v>384</v>
      </c>
      <c r="Z146" s="43"/>
      <c r="AA146" s="43">
        <v>0</v>
      </c>
      <c r="AB146" s="60">
        <v>0</v>
      </c>
    </row>
    <row r="147" s="1" customFormat="1" spans="2:28">
      <c r="B147" s="32" t="s">
        <v>165</v>
      </c>
      <c r="C147" s="43">
        <v>18870</v>
      </c>
      <c r="D147" s="43">
        <v>7170</v>
      </c>
      <c r="E147" s="43">
        <v>0</v>
      </c>
      <c r="F147" s="43">
        <v>5223</v>
      </c>
      <c r="G147" s="43">
        <v>1930</v>
      </c>
      <c r="H147" s="43">
        <v>18726</v>
      </c>
      <c r="I147" s="43">
        <v>260</v>
      </c>
      <c r="J147" s="43">
        <v>1085</v>
      </c>
      <c r="K147" s="43">
        <v>36550</v>
      </c>
      <c r="L147" s="43">
        <v>27540</v>
      </c>
      <c r="M147" s="43">
        <v>91530</v>
      </c>
      <c r="N147" s="43">
        <v>3205</v>
      </c>
      <c r="O147" s="43">
        <v>14059</v>
      </c>
      <c r="P147" s="43">
        <v>5356</v>
      </c>
      <c r="Q147" s="43">
        <v>561</v>
      </c>
      <c r="R147" s="43">
        <v>0</v>
      </c>
      <c r="S147" s="43"/>
      <c r="T147" s="43">
        <v>1058</v>
      </c>
      <c r="U147" s="43">
        <v>79</v>
      </c>
      <c r="V147" s="43"/>
      <c r="W147" s="43">
        <v>7</v>
      </c>
      <c r="X147" s="43">
        <v>570</v>
      </c>
      <c r="Y147" s="43">
        <v>2049</v>
      </c>
      <c r="Z147" s="43"/>
      <c r="AA147" s="43">
        <v>0</v>
      </c>
      <c r="AB147" s="60">
        <v>0</v>
      </c>
    </row>
    <row r="148" s="1" customFormat="1" spans="2:28">
      <c r="B148" s="32" t="s">
        <v>166</v>
      </c>
      <c r="C148" s="43">
        <v>472</v>
      </c>
      <c r="D148" s="43">
        <v>7240</v>
      </c>
      <c r="E148" s="43">
        <v>0</v>
      </c>
      <c r="F148" s="43">
        <v>265</v>
      </c>
      <c r="G148" s="43">
        <v>35</v>
      </c>
      <c r="H148" s="43">
        <v>6410</v>
      </c>
      <c r="I148" s="43">
        <v>153</v>
      </c>
      <c r="J148" s="43">
        <v>0</v>
      </c>
      <c r="K148" s="43">
        <v>970</v>
      </c>
      <c r="L148" s="43">
        <v>930</v>
      </c>
      <c r="M148" s="43">
        <v>35150</v>
      </c>
      <c r="N148" s="43">
        <v>20</v>
      </c>
      <c r="O148" s="43">
        <v>3600</v>
      </c>
      <c r="P148" s="43">
        <v>30</v>
      </c>
      <c r="Q148" s="43">
        <v>0</v>
      </c>
      <c r="R148" s="43">
        <v>0</v>
      </c>
      <c r="S148" s="43"/>
      <c r="T148" s="43">
        <v>0</v>
      </c>
      <c r="U148" s="43">
        <v>0</v>
      </c>
      <c r="V148" s="43"/>
      <c r="W148" s="43">
        <v>165</v>
      </c>
      <c r="X148" s="43">
        <v>109</v>
      </c>
      <c r="Y148" s="43">
        <v>153</v>
      </c>
      <c r="Z148" s="43"/>
      <c r="AA148" s="43">
        <v>0</v>
      </c>
      <c r="AB148" s="60">
        <v>0</v>
      </c>
    </row>
    <row r="149" s="1" customFormat="1" spans="1:28">
      <c r="A149" s="16"/>
      <c r="B149" s="16" t="s">
        <v>62</v>
      </c>
      <c r="C149" s="44">
        <f t="shared" ref="C149:AB149" si="22">SUM(C142:C148)</f>
        <v>53448</v>
      </c>
      <c r="D149" s="44">
        <f t="shared" si="22"/>
        <v>176443</v>
      </c>
      <c r="E149" s="44">
        <f t="shared" si="22"/>
        <v>0</v>
      </c>
      <c r="F149" s="44">
        <f t="shared" si="22"/>
        <v>38461</v>
      </c>
      <c r="G149" s="44">
        <f t="shared" si="22"/>
        <v>3105</v>
      </c>
      <c r="H149" s="44">
        <f t="shared" si="22"/>
        <v>251266</v>
      </c>
      <c r="I149" s="44">
        <f t="shared" si="22"/>
        <v>2588</v>
      </c>
      <c r="J149" s="44">
        <f t="shared" si="22"/>
        <v>2325</v>
      </c>
      <c r="K149" s="44">
        <f t="shared" si="22"/>
        <v>122295</v>
      </c>
      <c r="L149" s="44">
        <f t="shared" si="22"/>
        <v>70525</v>
      </c>
      <c r="M149" s="44">
        <f t="shared" si="22"/>
        <v>651120</v>
      </c>
      <c r="N149" s="44">
        <f t="shared" si="22"/>
        <v>6147</v>
      </c>
      <c r="O149" s="44">
        <f t="shared" si="22"/>
        <v>74954</v>
      </c>
      <c r="P149" s="44">
        <f t="shared" si="22"/>
        <v>7118</v>
      </c>
      <c r="Q149" s="44">
        <f t="shared" si="22"/>
        <v>3885</v>
      </c>
      <c r="R149" s="44">
        <f t="shared" si="22"/>
        <v>20</v>
      </c>
      <c r="S149" s="44">
        <f t="shared" si="22"/>
        <v>0</v>
      </c>
      <c r="T149" s="44">
        <f t="shared" si="22"/>
        <v>1258</v>
      </c>
      <c r="U149" s="44">
        <f t="shared" si="22"/>
        <v>1011</v>
      </c>
      <c r="V149" s="44">
        <f t="shared" si="22"/>
        <v>39</v>
      </c>
      <c r="W149" s="44">
        <f t="shared" si="22"/>
        <v>3058</v>
      </c>
      <c r="X149" s="44">
        <f t="shared" si="22"/>
        <v>3069</v>
      </c>
      <c r="Y149" s="44">
        <f t="shared" si="22"/>
        <v>7125</v>
      </c>
      <c r="Z149" s="44">
        <f t="shared" si="22"/>
        <v>160</v>
      </c>
      <c r="AA149" s="44">
        <f t="shared" si="22"/>
        <v>152</v>
      </c>
      <c r="AB149" s="44">
        <f t="shared" si="22"/>
        <v>83010</v>
      </c>
    </row>
    <row r="150" s="1" customFormat="1"/>
    <row r="151" s="1" customFormat="1" spans="1:27">
      <c r="A151" s="1" t="s">
        <v>167</v>
      </c>
      <c r="B151" s="32" t="s">
        <v>168</v>
      </c>
      <c r="C151" s="42">
        <v>1900</v>
      </c>
      <c r="D151" s="42">
        <v>119491</v>
      </c>
      <c r="E151" s="42">
        <v>0</v>
      </c>
      <c r="F151" s="42">
        <v>34126</v>
      </c>
      <c r="G151" s="42">
        <v>0</v>
      </c>
      <c r="H151" s="42">
        <v>181622</v>
      </c>
      <c r="I151" s="42">
        <v>41</v>
      </c>
      <c r="J151" s="42">
        <v>1607</v>
      </c>
      <c r="K151" s="42">
        <v>4980</v>
      </c>
      <c r="L151" s="42">
        <v>23430</v>
      </c>
      <c r="M151" s="42">
        <v>156276</v>
      </c>
      <c r="N151" s="42">
        <v>33</v>
      </c>
      <c r="O151" s="42">
        <v>17654</v>
      </c>
      <c r="P151" s="42">
        <v>407</v>
      </c>
      <c r="Q151" s="42">
        <v>986</v>
      </c>
      <c r="R151" s="42">
        <v>0</v>
      </c>
      <c r="S151" s="42">
        <v>818</v>
      </c>
      <c r="T151" s="42">
        <v>0</v>
      </c>
      <c r="U151" s="42">
        <v>649</v>
      </c>
      <c r="V151" s="42">
        <v>805</v>
      </c>
      <c r="W151" s="42">
        <v>950</v>
      </c>
      <c r="X151" s="42">
        <v>650</v>
      </c>
      <c r="Y151" s="42">
        <v>1440</v>
      </c>
      <c r="Z151" s="42">
        <v>0</v>
      </c>
      <c r="AA151" s="42">
        <v>0</v>
      </c>
    </row>
    <row r="152" s="1" customFormat="1" spans="2:27">
      <c r="B152" s="32" t="s">
        <v>169</v>
      </c>
      <c r="C152" s="45">
        <v>1470</v>
      </c>
      <c r="D152" s="45">
        <v>17789</v>
      </c>
      <c r="E152" s="45">
        <v>0</v>
      </c>
      <c r="F152" s="45">
        <v>3450</v>
      </c>
      <c r="G152" s="45">
        <v>1899</v>
      </c>
      <c r="H152" s="45">
        <v>24270</v>
      </c>
      <c r="I152" s="45">
        <v>156</v>
      </c>
      <c r="J152" s="45">
        <v>534</v>
      </c>
      <c r="K152" s="45">
        <v>25410</v>
      </c>
      <c r="L152" s="45">
        <v>14877</v>
      </c>
      <c r="M152" s="45">
        <v>82322</v>
      </c>
      <c r="N152" s="45">
        <v>184</v>
      </c>
      <c r="O152" s="45">
        <v>3830</v>
      </c>
      <c r="P152" s="45">
        <v>420</v>
      </c>
      <c r="Q152" s="45">
        <v>560</v>
      </c>
      <c r="R152" s="45">
        <v>350</v>
      </c>
      <c r="S152" s="45">
        <v>2240</v>
      </c>
      <c r="T152" s="45">
        <v>0</v>
      </c>
      <c r="U152" s="45">
        <v>51</v>
      </c>
      <c r="V152" s="45">
        <v>22</v>
      </c>
      <c r="W152" s="45">
        <v>24</v>
      </c>
      <c r="X152" s="45">
        <v>135</v>
      </c>
      <c r="Y152" s="45">
        <v>245</v>
      </c>
      <c r="Z152" s="45">
        <v>5</v>
      </c>
      <c r="AA152" s="45">
        <v>0</v>
      </c>
    </row>
    <row r="153" s="1" customFormat="1" spans="2:27">
      <c r="B153" s="32" t="s">
        <v>170</v>
      </c>
      <c r="C153" s="45">
        <v>4678</v>
      </c>
      <c r="D153" s="45">
        <v>29450</v>
      </c>
      <c r="E153" s="45">
        <v>0</v>
      </c>
      <c r="F153" s="45">
        <v>8239</v>
      </c>
      <c r="G153" s="45">
        <v>91</v>
      </c>
      <c r="H153" s="45">
        <v>93235</v>
      </c>
      <c r="I153" s="59">
        <v>300</v>
      </c>
      <c r="J153" s="45">
        <v>795</v>
      </c>
      <c r="K153" s="45">
        <v>16973</v>
      </c>
      <c r="L153" s="45">
        <v>19436</v>
      </c>
      <c r="M153" s="45">
        <v>171390</v>
      </c>
      <c r="N153" s="45">
        <v>423</v>
      </c>
      <c r="O153" s="45">
        <v>14185</v>
      </c>
      <c r="P153" s="45">
        <v>467</v>
      </c>
      <c r="Q153" s="45">
        <v>572</v>
      </c>
      <c r="R153" s="45">
        <v>0</v>
      </c>
      <c r="S153" s="45">
        <v>1759</v>
      </c>
      <c r="T153" s="45">
        <v>341</v>
      </c>
      <c r="U153" s="45">
        <v>135</v>
      </c>
      <c r="V153" s="45">
        <v>0</v>
      </c>
      <c r="W153" s="45">
        <v>561</v>
      </c>
      <c r="X153" s="45">
        <v>2004</v>
      </c>
      <c r="Y153" s="45">
        <v>3749</v>
      </c>
      <c r="Z153" s="45">
        <v>71</v>
      </c>
      <c r="AA153" s="45">
        <v>0</v>
      </c>
    </row>
    <row r="154" s="1" customFormat="1" spans="2:27">
      <c r="B154" s="32" t="s">
        <v>171</v>
      </c>
      <c r="C154" s="42">
        <v>876</v>
      </c>
      <c r="D154" s="42">
        <v>70855</v>
      </c>
      <c r="E154" s="42">
        <v>0</v>
      </c>
      <c r="F154" s="42">
        <v>22345</v>
      </c>
      <c r="G154" s="42">
        <v>1760</v>
      </c>
      <c r="H154" s="42">
        <v>91364</v>
      </c>
      <c r="I154" s="42">
        <v>143</v>
      </c>
      <c r="J154" s="42">
        <v>378</v>
      </c>
      <c r="K154" s="42">
        <v>5008</v>
      </c>
      <c r="L154" s="42">
        <v>5581</v>
      </c>
      <c r="M154" s="42">
        <v>302</v>
      </c>
      <c r="N154" s="42">
        <v>211</v>
      </c>
      <c r="O154" s="42">
        <v>12450</v>
      </c>
      <c r="P154" s="42">
        <v>99</v>
      </c>
      <c r="Q154" s="42">
        <v>603</v>
      </c>
      <c r="R154" s="42">
        <v>0</v>
      </c>
      <c r="S154" s="42">
        <v>80</v>
      </c>
      <c r="T154" s="42">
        <v>51</v>
      </c>
      <c r="U154" s="42">
        <v>661</v>
      </c>
      <c r="V154" s="42">
        <v>699</v>
      </c>
      <c r="W154" s="42">
        <v>680</v>
      </c>
      <c r="X154" s="42">
        <v>300</v>
      </c>
      <c r="Y154" s="42">
        <v>1250</v>
      </c>
      <c r="Z154" s="42">
        <v>0</v>
      </c>
      <c r="AA154" s="42">
        <v>0</v>
      </c>
    </row>
    <row r="155" s="1" customFormat="1" spans="1:28">
      <c r="A155" s="16"/>
      <c r="B155" s="16" t="s">
        <v>62</v>
      </c>
      <c r="C155" s="41">
        <f t="shared" ref="C155:AA155" si="23">SUM(C151:C154)</f>
        <v>8924</v>
      </c>
      <c r="D155" s="41">
        <f t="shared" si="23"/>
        <v>237585</v>
      </c>
      <c r="E155" s="41">
        <f t="shared" si="23"/>
        <v>0</v>
      </c>
      <c r="F155" s="41">
        <f t="shared" si="23"/>
        <v>68160</v>
      </c>
      <c r="G155" s="41">
        <f t="shared" si="23"/>
        <v>3750</v>
      </c>
      <c r="H155" s="41">
        <f t="shared" si="23"/>
        <v>390491</v>
      </c>
      <c r="I155" s="41">
        <f t="shared" si="23"/>
        <v>640</v>
      </c>
      <c r="J155" s="41">
        <f t="shared" si="23"/>
        <v>3314</v>
      </c>
      <c r="K155" s="41">
        <f t="shared" si="23"/>
        <v>52371</v>
      </c>
      <c r="L155" s="41">
        <f t="shared" si="23"/>
        <v>63324</v>
      </c>
      <c r="M155" s="41">
        <f t="shared" si="23"/>
        <v>410290</v>
      </c>
      <c r="N155" s="41">
        <f t="shared" si="23"/>
        <v>851</v>
      </c>
      <c r="O155" s="41">
        <f t="shared" si="23"/>
        <v>48119</v>
      </c>
      <c r="P155" s="41">
        <f t="shared" si="23"/>
        <v>1393</v>
      </c>
      <c r="Q155" s="41">
        <f t="shared" si="23"/>
        <v>2721</v>
      </c>
      <c r="R155" s="41">
        <f t="shared" si="23"/>
        <v>350</v>
      </c>
      <c r="S155" s="41">
        <f t="shared" si="23"/>
        <v>4897</v>
      </c>
      <c r="T155" s="41">
        <f t="shared" si="23"/>
        <v>392</v>
      </c>
      <c r="U155" s="41">
        <f t="shared" si="23"/>
        <v>1496</v>
      </c>
      <c r="V155" s="41">
        <f t="shared" si="23"/>
        <v>1526</v>
      </c>
      <c r="W155" s="41">
        <f t="shared" si="23"/>
        <v>2215</v>
      </c>
      <c r="X155" s="41">
        <f t="shared" si="23"/>
        <v>3089</v>
      </c>
      <c r="Y155" s="41">
        <f t="shared" si="23"/>
        <v>6684</v>
      </c>
      <c r="Z155" s="41">
        <f t="shared" si="23"/>
        <v>76</v>
      </c>
      <c r="AA155" s="41">
        <f t="shared" si="23"/>
        <v>0</v>
      </c>
      <c r="AB155" s="16"/>
    </row>
    <row r="156" s="1" customFormat="1"/>
    <row r="157" s="1" customFormat="1" spans="1:27">
      <c r="A157" s="1" t="s">
        <v>172</v>
      </c>
      <c r="B157" s="46" t="s">
        <v>173</v>
      </c>
      <c r="C157" s="47">
        <v>385</v>
      </c>
      <c r="D157" s="47">
        <v>634</v>
      </c>
      <c r="E157" s="47">
        <v>0</v>
      </c>
      <c r="F157" s="47">
        <v>442</v>
      </c>
      <c r="G157" s="47">
        <v>20</v>
      </c>
      <c r="H157" s="47">
        <v>2021</v>
      </c>
      <c r="I157" s="47">
        <v>124</v>
      </c>
      <c r="J157" s="47">
        <v>200</v>
      </c>
      <c r="K157" s="47">
        <v>28192</v>
      </c>
      <c r="L157" s="47">
        <v>10721</v>
      </c>
      <c r="M157" s="47">
        <v>1900</v>
      </c>
      <c r="N157" s="47">
        <v>5</v>
      </c>
      <c r="O157" s="47">
        <v>250</v>
      </c>
      <c r="P157" s="47">
        <v>12</v>
      </c>
      <c r="Q157" s="47">
        <v>40</v>
      </c>
      <c r="R157" s="47">
        <v>0</v>
      </c>
      <c r="S157" s="47">
        <v>0</v>
      </c>
      <c r="T157" s="47">
        <v>0</v>
      </c>
      <c r="U157" s="47">
        <v>11</v>
      </c>
      <c r="V157" s="47">
        <v>1</v>
      </c>
      <c r="W157" s="47">
        <v>0</v>
      </c>
      <c r="X157" s="47">
        <v>2</v>
      </c>
      <c r="Y157" s="47">
        <v>2</v>
      </c>
      <c r="Z157" s="47">
        <v>0</v>
      </c>
      <c r="AA157" s="47">
        <v>0</v>
      </c>
    </row>
    <row r="158" s="1" customFormat="1" spans="2:27">
      <c r="B158" s="46" t="s">
        <v>174</v>
      </c>
      <c r="C158" s="47">
        <v>1023</v>
      </c>
      <c r="D158" s="47">
        <v>3833</v>
      </c>
      <c r="E158" s="47">
        <v>0</v>
      </c>
      <c r="F158" s="47">
        <v>855</v>
      </c>
      <c r="G158" s="47">
        <v>78</v>
      </c>
      <c r="H158" s="47">
        <v>11615</v>
      </c>
      <c r="I158" s="47">
        <v>1457</v>
      </c>
      <c r="J158" s="47">
        <v>543</v>
      </c>
      <c r="K158" s="47">
        <v>46560</v>
      </c>
      <c r="L158" s="47">
        <v>15167</v>
      </c>
      <c r="M158" s="47">
        <v>47590</v>
      </c>
      <c r="N158" s="47">
        <v>413</v>
      </c>
      <c r="O158" s="47">
        <v>1373</v>
      </c>
      <c r="P158" s="47">
        <v>443</v>
      </c>
      <c r="Q158" s="47">
        <v>1209</v>
      </c>
      <c r="R158" s="47">
        <v>0</v>
      </c>
      <c r="S158" s="47">
        <v>0</v>
      </c>
      <c r="T158" s="47">
        <v>607</v>
      </c>
      <c r="U158" s="47">
        <v>19</v>
      </c>
      <c r="V158" s="47">
        <v>7</v>
      </c>
      <c r="W158" s="47">
        <v>104</v>
      </c>
      <c r="X158" s="47">
        <v>60</v>
      </c>
      <c r="Y158" s="47">
        <v>146</v>
      </c>
      <c r="Z158" s="47">
        <v>0</v>
      </c>
      <c r="AA158" s="47">
        <v>1</v>
      </c>
    </row>
    <row r="159" s="1" customFormat="1" spans="2:27">
      <c r="B159" s="46" t="s">
        <v>175</v>
      </c>
      <c r="C159" s="47">
        <v>49</v>
      </c>
      <c r="D159" s="47">
        <v>158</v>
      </c>
      <c r="E159" s="47">
        <v>0</v>
      </c>
      <c r="F159" s="47">
        <v>50</v>
      </c>
      <c r="G159" s="47">
        <v>50</v>
      </c>
      <c r="H159" s="47">
        <v>855</v>
      </c>
      <c r="I159" s="47">
        <v>134</v>
      </c>
      <c r="J159" s="47">
        <v>162</v>
      </c>
      <c r="K159" s="47">
        <v>9211</v>
      </c>
      <c r="L159" s="47">
        <v>990</v>
      </c>
      <c r="M159" s="47">
        <v>6600</v>
      </c>
      <c r="N159" s="47">
        <v>86</v>
      </c>
      <c r="O159" s="47">
        <v>540</v>
      </c>
      <c r="P159" s="47">
        <v>145</v>
      </c>
      <c r="Q159" s="47">
        <v>250</v>
      </c>
      <c r="R159" s="47">
        <v>0</v>
      </c>
      <c r="S159" s="47">
        <v>0</v>
      </c>
      <c r="T159" s="47">
        <v>580</v>
      </c>
      <c r="U159" s="47">
        <v>1</v>
      </c>
      <c r="V159" s="47">
        <v>0</v>
      </c>
      <c r="W159" s="47">
        <v>0</v>
      </c>
      <c r="X159" s="47">
        <v>0</v>
      </c>
      <c r="Y159" s="47">
        <v>0</v>
      </c>
      <c r="Z159" s="47">
        <v>0</v>
      </c>
      <c r="AA159" s="47">
        <v>0</v>
      </c>
    </row>
    <row r="160" s="1" customFormat="1" spans="2:27">
      <c r="B160" s="46" t="s">
        <v>176</v>
      </c>
      <c r="C160" s="47">
        <v>904</v>
      </c>
      <c r="D160" s="47">
        <v>1192</v>
      </c>
      <c r="E160" s="47">
        <v>0</v>
      </c>
      <c r="F160" s="47">
        <v>340</v>
      </c>
      <c r="G160" s="47">
        <v>18</v>
      </c>
      <c r="H160" s="47">
        <v>4329</v>
      </c>
      <c r="I160" s="47">
        <v>447</v>
      </c>
      <c r="J160" s="47">
        <v>209</v>
      </c>
      <c r="K160" s="47">
        <v>15600</v>
      </c>
      <c r="L160" s="47">
        <v>4276</v>
      </c>
      <c r="M160" s="47">
        <v>16500</v>
      </c>
      <c r="N160" s="47">
        <v>230</v>
      </c>
      <c r="O160" s="47">
        <v>1780</v>
      </c>
      <c r="P160" s="47">
        <v>210</v>
      </c>
      <c r="Q160" s="47">
        <v>112</v>
      </c>
      <c r="R160" s="47">
        <v>0</v>
      </c>
      <c r="S160" s="47">
        <v>0</v>
      </c>
      <c r="T160" s="47">
        <v>320</v>
      </c>
      <c r="U160" s="47">
        <v>22</v>
      </c>
      <c r="V160" s="47">
        <v>0</v>
      </c>
      <c r="W160" s="47">
        <v>14</v>
      </c>
      <c r="X160" s="47">
        <v>3</v>
      </c>
      <c r="Y160" s="47">
        <v>16</v>
      </c>
      <c r="Z160" s="47">
        <v>0</v>
      </c>
      <c r="AA160" s="47">
        <v>0</v>
      </c>
    </row>
    <row r="161" s="1" customFormat="1" spans="2:27">
      <c r="B161" s="46" t="s">
        <v>177</v>
      </c>
      <c r="C161" s="47">
        <v>527</v>
      </c>
      <c r="D161" s="47">
        <v>1594</v>
      </c>
      <c r="E161" s="47">
        <v>0</v>
      </c>
      <c r="F161" s="47">
        <v>477</v>
      </c>
      <c r="G161" s="47">
        <v>96</v>
      </c>
      <c r="H161" s="47">
        <v>5163</v>
      </c>
      <c r="I161" s="47">
        <v>78</v>
      </c>
      <c r="J161" s="47">
        <v>188</v>
      </c>
      <c r="K161" s="47">
        <v>16340</v>
      </c>
      <c r="L161" s="47">
        <v>5470</v>
      </c>
      <c r="M161" s="47">
        <v>13230</v>
      </c>
      <c r="N161" s="47">
        <v>9</v>
      </c>
      <c r="O161" s="47">
        <v>748</v>
      </c>
      <c r="P161" s="47">
        <v>55</v>
      </c>
      <c r="Q161" s="47">
        <v>120</v>
      </c>
      <c r="R161" s="47">
        <v>0</v>
      </c>
      <c r="S161" s="47">
        <v>0</v>
      </c>
      <c r="T161" s="47">
        <v>38</v>
      </c>
      <c r="U161" s="47">
        <v>20</v>
      </c>
      <c r="V161" s="47">
        <v>0</v>
      </c>
      <c r="W161" s="47">
        <v>5</v>
      </c>
      <c r="X161" s="47">
        <v>11</v>
      </c>
      <c r="Y161" s="47">
        <v>4</v>
      </c>
      <c r="Z161" s="47">
        <v>2</v>
      </c>
      <c r="AA161" s="47">
        <v>0</v>
      </c>
    </row>
    <row r="162" s="1" customFormat="1" spans="2:27">
      <c r="B162" s="46" t="s">
        <v>178</v>
      </c>
      <c r="C162" s="47">
        <v>0</v>
      </c>
      <c r="D162" s="47">
        <v>174</v>
      </c>
      <c r="E162" s="47">
        <v>0</v>
      </c>
      <c r="F162" s="47">
        <v>128</v>
      </c>
      <c r="G162" s="47">
        <v>0</v>
      </c>
      <c r="H162" s="47">
        <v>823</v>
      </c>
      <c r="I162" s="47">
        <v>823</v>
      </c>
      <c r="J162" s="47">
        <v>41</v>
      </c>
      <c r="K162" s="47">
        <v>3118</v>
      </c>
      <c r="L162" s="47">
        <v>965</v>
      </c>
      <c r="M162" s="47">
        <v>2020</v>
      </c>
      <c r="N162" s="47">
        <v>0</v>
      </c>
      <c r="O162" s="47">
        <v>130</v>
      </c>
      <c r="P162" s="47">
        <v>0</v>
      </c>
      <c r="Q162" s="47">
        <v>0</v>
      </c>
      <c r="R162" s="47">
        <v>0</v>
      </c>
      <c r="S162" s="47">
        <v>0</v>
      </c>
      <c r="T162" s="47">
        <v>0</v>
      </c>
      <c r="U162" s="47">
        <v>5</v>
      </c>
      <c r="V162" s="47">
        <v>22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</row>
    <row r="163" s="1" customFormat="1" spans="2:28">
      <c r="B163" s="16" t="s">
        <v>62</v>
      </c>
      <c r="C163" s="44">
        <f t="shared" ref="C163:AA163" si="24">SUM(C157:C162)</f>
        <v>2888</v>
      </c>
      <c r="D163" s="44">
        <f t="shared" si="24"/>
        <v>7585</v>
      </c>
      <c r="E163" s="44">
        <f t="shared" si="24"/>
        <v>0</v>
      </c>
      <c r="F163" s="44">
        <f t="shared" si="24"/>
        <v>2292</v>
      </c>
      <c r="G163" s="44">
        <f t="shared" si="24"/>
        <v>262</v>
      </c>
      <c r="H163" s="44">
        <f t="shared" si="24"/>
        <v>24806</v>
      </c>
      <c r="I163" s="44">
        <f t="shared" si="24"/>
        <v>3063</v>
      </c>
      <c r="J163" s="44">
        <f t="shared" si="24"/>
        <v>1343</v>
      </c>
      <c r="K163" s="44">
        <f t="shared" si="24"/>
        <v>119021</v>
      </c>
      <c r="L163" s="44">
        <f t="shared" si="24"/>
        <v>37589</v>
      </c>
      <c r="M163" s="44">
        <f t="shared" si="24"/>
        <v>87840</v>
      </c>
      <c r="N163" s="44">
        <f t="shared" si="24"/>
        <v>743</v>
      </c>
      <c r="O163" s="44">
        <f t="shared" si="24"/>
        <v>4821</v>
      </c>
      <c r="P163" s="44">
        <f t="shared" si="24"/>
        <v>865</v>
      </c>
      <c r="Q163" s="44">
        <f t="shared" si="24"/>
        <v>1731</v>
      </c>
      <c r="R163" s="44">
        <f t="shared" si="24"/>
        <v>0</v>
      </c>
      <c r="S163" s="44">
        <f t="shared" si="24"/>
        <v>0</v>
      </c>
      <c r="T163" s="44">
        <f t="shared" si="24"/>
        <v>1545</v>
      </c>
      <c r="U163" s="44">
        <f t="shared" si="24"/>
        <v>78</v>
      </c>
      <c r="V163" s="44">
        <f t="shared" si="24"/>
        <v>30</v>
      </c>
      <c r="W163" s="44">
        <f t="shared" si="24"/>
        <v>123</v>
      </c>
      <c r="X163" s="44">
        <f t="shared" si="24"/>
        <v>76</v>
      </c>
      <c r="Y163" s="44">
        <f t="shared" si="24"/>
        <v>168</v>
      </c>
      <c r="Z163" s="44">
        <f t="shared" si="24"/>
        <v>2</v>
      </c>
      <c r="AA163" s="44">
        <f t="shared" si="24"/>
        <v>1</v>
      </c>
      <c r="AB163" s="16"/>
    </row>
    <row r="164" s="1" customFormat="1"/>
    <row r="165" s="1" customFormat="1" spans="1:27">
      <c r="A165" s="1" t="s">
        <v>179</v>
      </c>
      <c r="B165" s="32" t="s">
        <v>180</v>
      </c>
      <c r="C165" s="32">
        <v>7900</v>
      </c>
      <c r="D165" s="32">
        <v>26320</v>
      </c>
      <c r="E165" s="32">
        <v>0</v>
      </c>
      <c r="F165" s="32">
        <v>12240</v>
      </c>
      <c r="G165" s="32">
        <v>990</v>
      </c>
      <c r="H165" s="32">
        <v>54330</v>
      </c>
      <c r="I165" s="32">
        <v>480</v>
      </c>
      <c r="J165" s="32">
        <v>2630</v>
      </c>
      <c r="K165" s="32">
        <v>3600</v>
      </c>
      <c r="L165" s="32">
        <v>11389</v>
      </c>
      <c r="M165" s="32">
        <v>216720</v>
      </c>
      <c r="N165" s="32">
        <v>201</v>
      </c>
      <c r="O165" s="32">
        <v>1305</v>
      </c>
      <c r="P165" s="32">
        <v>120</v>
      </c>
      <c r="Q165" s="32">
        <v>290</v>
      </c>
      <c r="R165" s="32">
        <v>0</v>
      </c>
      <c r="S165" s="32">
        <v>0</v>
      </c>
      <c r="T165" s="32">
        <v>0</v>
      </c>
      <c r="U165" s="32">
        <v>940</v>
      </c>
      <c r="V165" s="32">
        <v>99</v>
      </c>
      <c r="W165" s="32">
        <v>1374</v>
      </c>
      <c r="X165" s="32">
        <v>245</v>
      </c>
      <c r="Y165" s="32">
        <v>1270</v>
      </c>
      <c r="Z165" s="32">
        <v>59</v>
      </c>
      <c r="AA165" s="32">
        <v>0</v>
      </c>
    </row>
    <row r="166" s="1" customFormat="1" spans="2:27">
      <c r="B166" s="32" t="s">
        <v>181</v>
      </c>
      <c r="C166" s="48">
        <v>4284</v>
      </c>
      <c r="D166" s="32">
        <v>66171</v>
      </c>
      <c r="E166" s="32"/>
      <c r="F166" s="32">
        <v>10777</v>
      </c>
      <c r="G166" s="32">
        <v>1458</v>
      </c>
      <c r="H166" s="32">
        <v>150331.576</v>
      </c>
      <c r="I166" s="32">
        <v>661</v>
      </c>
      <c r="J166" s="32">
        <v>4596</v>
      </c>
      <c r="K166" s="32">
        <v>16741</v>
      </c>
      <c r="L166" s="32">
        <v>10650</v>
      </c>
      <c r="M166" s="32">
        <v>116440</v>
      </c>
      <c r="N166" s="32">
        <v>147</v>
      </c>
      <c r="O166" s="32">
        <v>1533</v>
      </c>
      <c r="P166" s="32">
        <v>128</v>
      </c>
      <c r="Q166" s="32">
        <v>176</v>
      </c>
      <c r="R166" s="1"/>
      <c r="S166" s="32"/>
      <c r="T166" s="32"/>
      <c r="U166" s="32">
        <v>536</v>
      </c>
      <c r="V166" s="32">
        <v>0</v>
      </c>
      <c r="W166" s="32">
        <v>1812</v>
      </c>
      <c r="X166" s="32">
        <v>534</v>
      </c>
      <c r="Y166" s="32">
        <v>1287</v>
      </c>
      <c r="Z166" s="32">
        <v>14</v>
      </c>
      <c r="AA166" s="32">
        <v>0</v>
      </c>
    </row>
    <row r="167" s="1" customFormat="1" spans="2:27">
      <c r="B167" s="32" t="s">
        <v>182</v>
      </c>
      <c r="C167" s="32">
        <v>17959</v>
      </c>
      <c r="D167" s="32">
        <v>15722</v>
      </c>
      <c r="E167" s="32">
        <v>0</v>
      </c>
      <c r="F167" s="32">
        <v>9069</v>
      </c>
      <c r="G167" s="32">
        <v>1038</v>
      </c>
      <c r="H167" s="32">
        <v>32471</v>
      </c>
      <c r="I167" s="32">
        <v>240</v>
      </c>
      <c r="J167" s="32">
        <v>3463</v>
      </c>
      <c r="K167" s="32">
        <v>2885</v>
      </c>
      <c r="L167" s="32">
        <v>4411</v>
      </c>
      <c r="M167" s="32">
        <v>75436</v>
      </c>
      <c r="N167" s="32">
        <v>161</v>
      </c>
      <c r="O167" s="32">
        <v>1267</v>
      </c>
      <c r="P167" s="32">
        <v>110</v>
      </c>
      <c r="Q167" s="32">
        <v>230</v>
      </c>
      <c r="R167" s="32">
        <v>164</v>
      </c>
      <c r="S167" s="32">
        <v>0</v>
      </c>
      <c r="T167" s="32">
        <v>0</v>
      </c>
      <c r="U167" s="32">
        <v>1232</v>
      </c>
      <c r="V167" s="32">
        <v>0</v>
      </c>
      <c r="W167" s="32">
        <v>974</v>
      </c>
      <c r="X167" s="32">
        <v>966</v>
      </c>
      <c r="Y167" s="32">
        <v>673</v>
      </c>
      <c r="Z167" s="32">
        <v>246</v>
      </c>
      <c r="AA167" s="32">
        <v>0</v>
      </c>
    </row>
    <row r="168" s="1" customFormat="1" spans="2:27">
      <c r="B168" s="32" t="s">
        <v>183</v>
      </c>
      <c r="C168" s="32">
        <v>1993</v>
      </c>
      <c r="D168" s="32">
        <v>35000</v>
      </c>
      <c r="E168" s="32">
        <v>0</v>
      </c>
      <c r="F168" s="32">
        <v>19799</v>
      </c>
      <c r="G168" s="32">
        <v>672</v>
      </c>
      <c r="H168" s="32">
        <v>70763</v>
      </c>
      <c r="I168" s="32">
        <v>730</v>
      </c>
      <c r="J168" s="32">
        <v>1068</v>
      </c>
      <c r="K168" s="32">
        <v>1822</v>
      </c>
      <c r="L168" s="32">
        <v>2124</v>
      </c>
      <c r="M168" s="32">
        <v>98230</v>
      </c>
      <c r="N168" s="32">
        <v>135</v>
      </c>
      <c r="O168" s="32">
        <v>1400</v>
      </c>
      <c r="P168" s="32">
        <v>132</v>
      </c>
      <c r="Q168" s="32">
        <v>123</v>
      </c>
      <c r="R168" s="32">
        <v>0</v>
      </c>
      <c r="S168" s="32">
        <v>0</v>
      </c>
      <c r="T168" s="32">
        <v>0</v>
      </c>
      <c r="U168" s="32">
        <v>520</v>
      </c>
      <c r="V168" s="32">
        <v>880</v>
      </c>
      <c r="W168" s="32">
        <v>1244</v>
      </c>
      <c r="X168" s="32">
        <v>115</v>
      </c>
      <c r="Y168" s="32">
        <v>936</v>
      </c>
      <c r="Z168" s="32">
        <v>16</v>
      </c>
      <c r="AA168" s="32">
        <v>0</v>
      </c>
    </row>
    <row r="169" s="1" customFormat="1" spans="2:27">
      <c r="B169" s="16" t="s">
        <v>62</v>
      </c>
      <c r="C169" s="16">
        <f t="shared" ref="C169:AA169" si="25">SUM(C165:C168)</f>
        <v>32136</v>
      </c>
      <c r="D169" s="16">
        <f t="shared" si="25"/>
        <v>143213</v>
      </c>
      <c r="E169" s="16">
        <f t="shared" si="25"/>
        <v>0</v>
      </c>
      <c r="F169" s="16">
        <f t="shared" si="25"/>
        <v>51885</v>
      </c>
      <c r="G169" s="16">
        <f t="shared" si="25"/>
        <v>4158</v>
      </c>
      <c r="H169" s="16">
        <f t="shared" si="25"/>
        <v>307895.576</v>
      </c>
      <c r="I169" s="16">
        <f t="shared" si="25"/>
        <v>2111</v>
      </c>
      <c r="J169" s="16">
        <f t="shared" si="25"/>
        <v>11757</v>
      </c>
      <c r="K169" s="16">
        <f t="shared" si="25"/>
        <v>25048</v>
      </c>
      <c r="L169" s="16">
        <f t="shared" si="25"/>
        <v>28574</v>
      </c>
      <c r="M169" s="16">
        <f t="shared" si="25"/>
        <v>506826</v>
      </c>
      <c r="N169" s="16">
        <f t="shared" si="25"/>
        <v>644</v>
      </c>
      <c r="O169" s="16">
        <f t="shared" si="25"/>
        <v>5505</v>
      </c>
      <c r="P169" s="16">
        <f t="shared" si="25"/>
        <v>490</v>
      </c>
      <c r="Q169" s="16">
        <f t="shared" si="25"/>
        <v>819</v>
      </c>
      <c r="R169" s="16">
        <f t="shared" si="25"/>
        <v>164</v>
      </c>
      <c r="S169" s="16">
        <f t="shared" si="25"/>
        <v>0</v>
      </c>
      <c r="T169" s="16">
        <f t="shared" si="25"/>
        <v>0</v>
      </c>
      <c r="U169" s="16">
        <f t="shared" si="25"/>
        <v>3228</v>
      </c>
      <c r="V169" s="16">
        <f t="shared" si="25"/>
        <v>979</v>
      </c>
      <c r="W169" s="16">
        <f t="shared" si="25"/>
        <v>5404</v>
      </c>
      <c r="X169" s="16">
        <f t="shared" si="25"/>
        <v>1860</v>
      </c>
      <c r="Y169" s="16">
        <f t="shared" si="25"/>
        <v>4166</v>
      </c>
      <c r="Z169" s="16">
        <f t="shared" si="25"/>
        <v>335</v>
      </c>
      <c r="AA169" s="16">
        <f t="shared" si="25"/>
        <v>0</v>
      </c>
    </row>
    <row r="170" s="1" customFormat="1"/>
    <row r="171" s="1" customFormat="1" spans="1:27">
      <c r="A171" s="1" t="s">
        <v>184</v>
      </c>
      <c r="B171" s="32" t="s">
        <v>185</v>
      </c>
      <c r="C171" s="32">
        <v>7610</v>
      </c>
      <c r="D171" s="49">
        <v>15930</v>
      </c>
      <c r="E171" s="32">
        <v>0</v>
      </c>
      <c r="F171" s="49">
        <v>820</v>
      </c>
      <c r="G171" s="32">
        <v>1450</v>
      </c>
      <c r="H171" s="32">
        <v>880</v>
      </c>
      <c r="I171" s="32">
        <v>600</v>
      </c>
      <c r="J171" s="32">
        <v>700</v>
      </c>
      <c r="K171" s="32">
        <v>2500</v>
      </c>
      <c r="L171" s="32">
        <v>1200</v>
      </c>
      <c r="M171" s="49">
        <v>153300</v>
      </c>
      <c r="N171" s="32">
        <v>400</v>
      </c>
      <c r="O171" s="32">
        <v>750</v>
      </c>
      <c r="P171" s="32">
        <v>330</v>
      </c>
      <c r="Q171" s="32">
        <v>360</v>
      </c>
      <c r="R171" s="32">
        <v>110</v>
      </c>
      <c r="S171" s="32">
        <v>0</v>
      </c>
      <c r="T171" s="32">
        <v>220</v>
      </c>
      <c r="U171" s="32">
        <v>30</v>
      </c>
      <c r="V171" s="32">
        <v>0</v>
      </c>
      <c r="W171" s="32">
        <v>20</v>
      </c>
      <c r="X171" s="32">
        <v>150</v>
      </c>
      <c r="Y171" s="32">
        <v>470</v>
      </c>
      <c r="Z171" s="32">
        <v>0</v>
      </c>
      <c r="AA171" s="32">
        <v>0</v>
      </c>
    </row>
    <row r="172" s="1" customFormat="1" spans="2:27">
      <c r="B172" s="32" t="s">
        <v>186</v>
      </c>
      <c r="C172" s="32">
        <v>8420</v>
      </c>
      <c r="D172" s="32">
        <v>17100</v>
      </c>
      <c r="E172" s="32">
        <v>0</v>
      </c>
      <c r="F172" s="32">
        <v>900</v>
      </c>
      <c r="G172" s="32">
        <v>1650</v>
      </c>
      <c r="H172" s="32">
        <v>950</v>
      </c>
      <c r="I172" s="32">
        <v>700</v>
      </c>
      <c r="J172" s="32">
        <v>950</v>
      </c>
      <c r="K172" s="32">
        <v>2000</v>
      </c>
      <c r="L172" s="32">
        <v>2000</v>
      </c>
      <c r="M172" s="32">
        <v>170700</v>
      </c>
      <c r="N172" s="32">
        <v>360</v>
      </c>
      <c r="O172" s="32">
        <v>900</v>
      </c>
      <c r="P172" s="32">
        <v>440</v>
      </c>
      <c r="Q172" s="32">
        <v>580</v>
      </c>
      <c r="R172" s="32">
        <v>120</v>
      </c>
      <c r="S172" s="32">
        <v>0</v>
      </c>
      <c r="T172" s="32">
        <v>800</v>
      </c>
      <c r="U172" s="32">
        <v>40</v>
      </c>
      <c r="V172" s="32">
        <v>0</v>
      </c>
      <c r="W172" s="32">
        <v>10</v>
      </c>
      <c r="X172" s="32">
        <v>200</v>
      </c>
      <c r="Y172" s="32">
        <v>430</v>
      </c>
      <c r="Z172" s="32">
        <v>0</v>
      </c>
      <c r="AA172" s="32">
        <v>0</v>
      </c>
    </row>
    <row r="173" s="1" customFormat="1" spans="2:27">
      <c r="B173" s="32" t="s">
        <v>184</v>
      </c>
      <c r="C173" s="32">
        <v>7440</v>
      </c>
      <c r="D173" s="32">
        <v>27000</v>
      </c>
      <c r="E173" s="32">
        <v>15</v>
      </c>
      <c r="F173" s="32">
        <v>700</v>
      </c>
      <c r="G173" s="32">
        <v>3100</v>
      </c>
      <c r="H173" s="32">
        <v>700</v>
      </c>
      <c r="I173" s="32">
        <v>800</v>
      </c>
      <c r="J173" s="32">
        <v>1300</v>
      </c>
      <c r="K173" s="32">
        <v>4000</v>
      </c>
      <c r="L173" s="32">
        <v>3500</v>
      </c>
      <c r="M173" s="32">
        <v>220200</v>
      </c>
      <c r="N173" s="32">
        <v>500</v>
      </c>
      <c r="O173" s="32">
        <v>720</v>
      </c>
      <c r="P173" s="32">
        <v>330</v>
      </c>
      <c r="Q173" s="32">
        <v>550</v>
      </c>
      <c r="R173" s="32">
        <v>120</v>
      </c>
      <c r="S173" s="32">
        <v>0</v>
      </c>
      <c r="T173" s="32">
        <v>200</v>
      </c>
      <c r="U173" s="32">
        <v>20</v>
      </c>
      <c r="V173" s="32">
        <v>0</v>
      </c>
      <c r="W173" s="32">
        <v>10</v>
      </c>
      <c r="X173" s="32">
        <v>150</v>
      </c>
      <c r="Y173" s="32">
        <v>700</v>
      </c>
      <c r="Z173" s="32">
        <v>0</v>
      </c>
      <c r="AA173" s="32">
        <v>0</v>
      </c>
    </row>
    <row r="174" s="1" customFormat="1" spans="2:27">
      <c r="B174" s="32" t="s">
        <v>187</v>
      </c>
      <c r="C174" s="32">
        <v>8200</v>
      </c>
      <c r="D174" s="32">
        <v>26000</v>
      </c>
      <c r="E174" s="32">
        <v>0</v>
      </c>
      <c r="F174" s="32">
        <v>800</v>
      </c>
      <c r="G174" s="32">
        <v>1060</v>
      </c>
      <c r="H174" s="32">
        <v>850</v>
      </c>
      <c r="I174" s="32">
        <v>700</v>
      </c>
      <c r="J174" s="32">
        <v>600</v>
      </c>
      <c r="K174" s="32">
        <v>2000</v>
      </c>
      <c r="L174" s="32">
        <v>3000</v>
      </c>
      <c r="M174" s="32">
        <v>157000</v>
      </c>
      <c r="N174" s="32">
        <v>700</v>
      </c>
      <c r="O174" s="32">
        <v>500</v>
      </c>
      <c r="P174" s="32">
        <v>300</v>
      </c>
      <c r="Q174" s="32">
        <v>350</v>
      </c>
      <c r="R174" s="32">
        <v>80</v>
      </c>
      <c r="S174" s="32">
        <v>0</v>
      </c>
      <c r="T174" s="32">
        <v>450</v>
      </c>
      <c r="U174" s="32">
        <v>10</v>
      </c>
      <c r="V174" s="32">
        <v>0</v>
      </c>
      <c r="W174" s="32">
        <v>20</v>
      </c>
      <c r="X174" s="32">
        <v>70</v>
      </c>
      <c r="Y174" s="32">
        <v>900</v>
      </c>
      <c r="Z174" s="32">
        <v>0</v>
      </c>
      <c r="AA174" s="32">
        <v>4</v>
      </c>
    </row>
    <row r="175" s="1" customFormat="1" spans="2:27">
      <c r="B175" s="32" t="s">
        <v>188</v>
      </c>
      <c r="C175" s="32">
        <v>13100</v>
      </c>
      <c r="D175" s="32">
        <v>36000</v>
      </c>
      <c r="E175" s="32">
        <v>0</v>
      </c>
      <c r="F175" s="32">
        <v>1000</v>
      </c>
      <c r="G175" s="32">
        <v>1100</v>
      </c>
      <c r="H175" s="32">
        <v>1200</v>
      </c>
      <c r="I175" s="32">
        <v>500</v>
      </c>
      <c r="J175" s="32">
        <v>1500</v>
      </c>
      <c r="K175" s="32">
        <v>3500</v>
      </c>
      <c r="L175" s="32">
        <v>2800</v>
      </c>
      <c r="M175" s="32">
        <v>217100</v>
      </c>
      <c r="N175" s="32">
        <v>500</v>
      </c>
      <c r="O175" s="32">
        <v>600</v>
      </c>
      <c r="P175" s="32">
        <v>400</v>
      </c>
      <c r="Q175" s="32">
        <v>380</v>
      </c>
      <c r="R175" s="32">
        <v>100</v>
      </c>
      <c r="S175" s="32">
        <v>0</v>
      </c>
      <c r="T175" s="32">
        <v>200</v>
      </c>
      <c r="U175" s="32">
        <v>20</v>
      </c>
      <c r="V175" s="32">
        <v>0</v>
      </c>
      <c r="W175" s="32">
        <v>150</v>
      </c>
      <c r="X175" s="32">
        <v>140</v>
      </c>
      <c r="Y175" s="32">
        <v>1030</v>
      </c>
      <c r="Z175" s="32">
        <v>0</v>
      </c>
      <c r="AA175" s="32">
        <v>0</v>
      </c>
    </row>
    <row r="176" s="1" customFormat="1" spans="1:28">
      <c r="A176" s="16"/>
      <c r="B176" s="16" t="s">
        <v>62</v>
      </c>
      <c r="C176" s="16">
        <f t="shared" ref="C176:AA176" si="26">SUM(C171:C175)</f>
        <v>44770</v>
      </c>
      <c r="D176" s="16">
        <f t="shared" si="26"/>
        <v>122030</v>
      </c>
      <c r="E176" s="16">
        <f t="shared" si="26"/>
        <v>15</v>
      </c>
      <c r="F176" s="16">
        <f t="shared" si="26"/>
        <v>4220</v>
      </c>
      <c r="G176" s="16">
        <f t="shared" si="26"/>
        <v>8360</v>
      </c>
      <c r="H176" s="16">
        <f t="shared" si="26"/>
        <v>4580</v>
      </c>
      <c r="I176" s="16">
        <f t="shared" si="26"/>
        <v>3300</v>
      </c>
      <c r="J176" s="16">
        <f t="shared" si="26"/>
        <v>5050</v>
      </c>
      <c r="K176" s="16">
        <f t="shared" si="26"/>
        <v>14000</v>
      </c>
      <c r="L176" s="16">
        <f t="shared" si="26"/>
        <v>12500</v>
      </c>
      <c r="M176" s="16">
        <f t="shared" si="26"/>
        <v>918300</v>
      </c>
      <c r="N176" s="16">
        <f t="shared" si="26"/>
        <v>2460</v>
      </c>
      <c r="O176" s="16">
        <f t="shared" si="26"/>
        <v>3470</v>
      </c>
      <c r="P176" s="16">
        <f t="shared" si="26"/>
        <v>1800</v>
      </c>
      <c r="Q176" s="16">
        <f t="shared" si="26"/>
        <v>2220</v>
      </c>
      <c r="R176" s="16">
        <f t="shared" si="26"/>
        <v>530</v>
      </c>
      <c r="S176" s="16">
        <f t="shared" si="26"/>
        <v>0</v>
      </c>
      <c r="T176" s="16">
        <f t="shared" si="26"/>
        <v>1870</v>
      </c>
      <c r="U176" s="16">
        <f t="shared" si="26"/>
        <v>120</v>
      </c>
      <c r="V176" s="16">
        <f t="shared" si="26"/>
        <v>0</v>
      </c>
      <c r="W176" s="16">
        <f t="shared" si="26"/>
        <v>210</v>
      </c>
      <c r="X176" s="16">
        <f t="shared" si="26"/>
        <v>710</v>
      </c>
      <c r="Y176" s="16">
        <f t="shared" si="26"/>
        <v>3530</v>
      </c>
      <c r="Z176" s="16">
        <f t="shared" si="26"/>
        <v>0</v>
      </c>
      <c r="AA176" s="16">
        <f t="shared" si="26"/>
        <v>4</v>
      </c>
      <c r="AB176" s="16"/>
    </row>
    <row r="177" s="1" customFormat="1"/>
    <row r="178" s="1" customFormat="1" spans="1:27">
      <c r="A178" s="1" t="s">
        <v>189</v>
      </c>
      <c r="B178" s="50" t="s">
        <v>190</v>
      </c>
      <c r="C178" s="50">
        <v>34896</v>
      </c>
      <c r="D178" s="50">
        <v>52967</v>
      </c>
      <c r="E178" s="50">
        <v>0</v>
      </c>
      <c r="F178" s="50">
        <v>44423</v>
      </c>
      <c r="G178" s="50">
        <v>999</v>
      </c>
      <c r="H178" s="50">
        <v>46597</v>
      </c>
      <c r="I178" s="50">
        <v>4758</v>
      </c>
      <c r="J178" s="50">
        <v>6787</v>
      </c>
      <c r="K178" s="50">
        <v>4295</v>
      </c>
      <c r="L178" s="50">
        <v>11299</v>
      </c>
      <c r="M178" s="50">
        <v>350993</v>
      </c>
      <c r="N178" s="50">
        <v>3656</v>
      </c>
      <c r="O178" s="50">
        <v>5258</v>
      </c>
      <c r="P178" s="50">
        <v>2575</v>
      </c>
      <c r="Q178" s="50">
        <v>1112</v>
      </c>
      <c r="R178" s="50">
        <v>2621</v>
      </c>
      <c r="T178" s="50">
        <v>0</v>
      </c>
      <c r="U178" s="50">
        <v>401</v>
      </c>
      <c r="V178" s="50">
        <v>0</v>
      </c>
      <c r="W178" s="50">
        <v>261</v>
      </c>
      <c r="X178" s="50">
        <v>875</v>
      </c>
      <c r="Y178" s="50">
        <v>1060</v>
      </c>
      <c r="Z178" s="50">
        <v>0</v>
      </c>
      <c r="AA178" s="50">
        <v>5</v>
      </c>
    </row>
    <row r="179" s="1" customFormat="1" spans="2:27">
      <c r="B179" s="50" t="s">
        <v>191</v>
      </c>
      <c r="C179" s="50">
        <v>9950</v>
      </c>
      <c r="D179" s="50">
        <v>21063</v>
      </c>
      <c r="E179" s="50">
        <v>0</v>
      </c>
      <c r="F179" s="50">
        <v>6411</v>
      </c>
      <c r="G179" s="50">
        <v>956</v>
      </c>
      <c r="H179" s="50">
        <v>3920</v>
      </c>
      <c r="I179" s="50">
        <v>1052</v>
      </c>
      <c r="J179" s="50">
        <v>1876</v>
      </c>
      <c r="K179" s="50">
        <v>999</v>
      </c>
      <c r="L179" s="50">
        <v>8720</v>
      </c>
      <c r="M179" s="50">
        <v>85416</v>
      </c>
      <c r="N179" s="50">
        <v>793</v>
      </c>
      <c r="O179" s="50">
        <v>2649</v>
      </c>
      <c r="P179" s="50">
        <v>575</v>
      </c>
      <c r="Q179" s="50">
        <v>211</v>
      </c>
      <c r="R179" s="50">
        <v>1512</v>
      </c>
      <c r="T179" s="50">
        <v>0</v>
      </c>
      <c r="U179" s="50">
        <v>183</v>
      </c>
      <c r="V179" s="50"/>
      <c r="W179" s="50">
        <v>1575</v>
      </c>
      <c r="X179" s="50">
        <v>685</v>
      </c>
      <c r="Y179" s="50">
        <v>694</v>
      </c>
      <c r="Z179" s="50">
        <v>0</v>
      </c>
      <c r="AA179" s="50">
        <v>0</v>
      </c>
    </row>
    <row r="180" s="1" customFormat="1" spans="2:27">
      <c r="B180" s="50" t="s">
        <v>192</v>
      </c>
      <c r="C180" s="50">
        <v>15100</v>
      </c>
      <c r="D180" s="50">
        <v>28548</v>
      </c>
      <c r="E180" s="50">
        <v>0</v>
      </c>
      <c r="F180" s="50">
        <v>10944</v>
      </c>
      <c r="G180" s="50">
        <v>843</v>
      </c>
      <c r="H180" s="50">
        <v>7024</v>
      </c>
      <c r="I180" s="50">
        <v>1092</v>
      </c>
      <c r="J180" s="50">
        <v>848</v>
      </c>
      <c r="K180" s="50">
        <v>1643</v>
      </c>
      <c r="L180" s="50">
        <v>6032</v>
      </c>
      <c r="M180" s="50">
        <v>126893</v>
      </c>
      <c r="N180" s="50">
        <v>5383</v>
      </c>
      <c r="O180" s="50">
        <v>4337</v>
      </c>
      <c r="P180" s="50">
        <v>3602</v>
      </c>
      <c r="Q180" s="50">
        <v>197</v>
      </c>
      <c r="R180" s="50">
        <v>1624</v>
      </c>
      <c r="T180" s="50">
        <v>0</v>
      </c>
      <c r="U180" s="50">
        <v>74</v>
      </c>
      <c r="V180" s="50"/>
      <c r="W180" s="50">
        <v>165</v>
      </c>
      <c r="X180" s="50">
        <v>389</v>
      </c>
      <c r="Y180" s="50">
        <v>204</v>
      </c>
      <c r="Z180" s="50">
        <v>0</v>
      </c>
      <c r="AA180" s="50">
        <v>0</v>
      </c>
    </row>
    <row r="181" s="1" customFormat="1" spans="2:27">
      <c r="B181" s="50" t="s">
        <v>193</v>
      </c>
      <c r="C181" s="50">
        <v>21084</v>
      </c>
      <c r="D181" s="50">
        <v>17748</v>
      </c>
      <c r="E181" s="50">
        <v>0</v>
      </c>
      <c r="F181" s="50">
        <v>6656</v>
      </c>
      <c r="G181" s="50">
        <v>364</v>
      </c>
      <c r="H181" s="50">
        <v>10221</v>
      </c>
      <c r="I181" s="50">
        <v>354</v>
      </c>
      <c r="J181" s="50">
        <v>9510</v>
      </c>
      <c r="K181" s="50">
        <v>3150</v>
      </c>
      <c r="L181" s="50">
        <v>10000</v>
      </c>
      <c r="M181" s="50">
        <v>110898</v>
      </c>
      <c r="N181" s="50">
        <v>11419</v>
      </c>
      <c r="O181" s="50">
        <v>8928</v>
      </c>
      <c r="P181" s="50">
        <v>3687</v>
      </c>
      <c r="Q181" s="50">
        <v>197</v>
      </c>
      <c r="R181" s="50">
        <v>3485</v>
      </c>
      <c r="T181" s="50">
        <v>0</v>
      </c>
      <c r="U181" s="50">
        <v>273</v>
      </c>
      <c r="V181" s="50">
        <v>0</v>
      </c>
      <c r="W181" s="50">
        <v>557</v>
      </c>
      <c r="X181" s="50">
        <v>1637</v>
      </c>
      <c r="Y181" s="50">
        <v>618</v>
      </c>
      <c r="Z181" s="50"/>
      <c r="AA181" s="50"/>
    </row>
    <row r="182" s="1" customFormat="1" spans="2:27">
      <c r="B182" s="50" t="s">
        <v>194</v>
      </c>
      <c r="C182" s="50">
        <v>8560</v>
      </c>
      <c r="D182" s="50">
        <v>21225</v>
      </c>
      <c r="E182" s="50">
        <v>0</v>
      </c>
      <c r="F182" s="50">
        <v>8465</v>
      </c>
      <c r="G182" s="50">
        <v>680</v>
      </c>
      <c r="H182" s="50">
        <v>15520</v>
      </c>
      <c r="I182" s="50">
        <v>2415</v>
      </c>
      <c r="J182" s="50">
        <v>7180</v>
      </c>
      <c r="K182" s="50">
        <v>3295</v>
      </c>
      <c r="L182" s="50">
        <v>5625</v>
      </c>
      <c r="M182" s="50">
        <v>373075</v>
      </c>
      <c r="N182" s="50">
        <v>2525</v>
      </c>
      <c r="O182" s="50">
        <v>9425</v>
      </c>
      <c r="P182" s="50">
        <v>880</v>
      </c>
      <c r="Q182" s="50">
        <v>175</v>
      </c>
      <c r="R182" s="50">
        <v>8465</v>
      </c>
      <c r="T182" s="50">
        <v>0</v>
      </c>
      <c r="U182" s="50">
        <v>525</v>
      </c>
      <c r="V182" s="50">
        <v>0</v>
      </c>
      <c r="W182" s="50">
        <v>535</v>
      </c>
      <c r="X182" s="50">
        <v>790</v>
      </c>
      <c r="Y182" s="50">
        <v>325</v>
      </c>
      <c r="Z182" s="50">
        <v>0</v>
      </c>
      <c r="AA182" s="50">
        <v>0</v>
      </c>
    </row>
    <row r="183" s="1" customFormat="1" spans="2:27">
      <c r="B183" s="50" t="s">
        <v>195</v>
      </c>
      <c r="C183" s="50">
        <v>3389</v>
      </c>
      <c r="D183" s="50">
        <v>21237</v>
      </c>
      <c r="E183" s="50">
        <v>0</v>
      </c>
      <c r="F183" s="50">
        <v>10498</v>
      </c>
      <c r="G183" s="50">
        <v>966</v>
      </c>
      <c r="H183" s="50">
        <v>6143</v>
      </c>
      <c r="I183" s="50">
        <v>2022</v>
      </c>
      <c r="J183" s="50">
        <v>7257</v>
      </c>
      <c r="K183" s="50">
        <v>200</v>
      </c>
      <c r="L183" s="50">
        <v>618</v>
      </c>
      <c r="M183" s="50">
        <v>122267</v>
      </c>
      <c r="N183" s="50">
        <v>1538</v>
      </c>
      <c r="O183" s="50">
        <v>5071</v>
      </c>
      <c r="P183" s="50">
        <v>549</v>
      </c>
      <c r="Q183" s="50">
        <v>252</v>
      </c>
      <c r="R183" s="50">
        <v>783</v>
      </c>
      <c r="T183" s="50">
        <v>0</v>
      </c>
      <c r="U183" s="50">
        <v>767</v>
      </c>
      <c r="V183" s="50">
        <v>0</v>
      </c>
      <c r="W183" s="50">
        <v>180</v>
      </c>
      <c r="X183" s="50">
        <v>211</v>
      </c>
      <c r="Y183" s="50">
        <v>389</v>
      </c>
      <c r="Z183" s="50">
        <v>0</v>
      </c>
      <c r="AA183" s="50"/>
    </row>
    <row r="184" s="1" customFormat="1" spans="2:27">
      <c r="B184" s="50" t="s">
        <v>196</v>
      </c>
      <c r="C184" s="50">
        <v>19523</v>
      </c>
      <c r="D184" s="50">
        <v>25836</v>
      </c>
      <c r="E184" s="50">
        <v>0</v>
      </c>
      <c r="F184" s="50">
        <v>22850</v>
      </c>
      <c r="G184" s="50">
        <v>670</v>
      </c>
      <c r="H184" s="50">
        <v>16657</v>
      </c>
      <c r="I184" s="50">
        <v>620</v>
      </c>
      <c r="J184" s="50">
        <v>4820</v>
      </c>
      <c r="K184" s="50">
        <v>710</v>
      </c>
      <c r="L184" s="50">
        <v>2300</v>
      </c>
      <c r="M184" s="50">
        <v>580900</v>
      </c>
      <c r="N184" s="50">
        <v>750</v>
      </c>
      <c r="O184" s="50">
        <v>5695</v>
      </c>
      <c r="P184" s="50">
        <v>425</v>
      </c>
      <c r="Q184" s="50">
        <v>52</v>
      </c>
      <c r="R184" s="50">
        <v>802</v>
      </c>
      <c r="T184" s="50">
        <v>0</v>
      </c>
      <c r="U184" s="50">
        <v>9890</v>
      </c>
      <c r="V184" s="50">
        <v>0</v>
      </c>
      <c r="W184" s="50">
        <v>1940</v>
      </c>
      <c r="X184" s="50">
        <v>1150</v>
      </c>
      <c r="Y184" s="50">
        <v>1680</v>
      </c>
      <c r="Z184" s="50">
        <v>0</v>
      </c>
      <c r="AA184" s="50">
        <v>0</v>
      </c>
    </row>
    <row r="185" s="1" customFormat="1" spans="2:27">
      <c r="B185" s="50" t="s">
        <v>197</v>
      </c>
      <c r="C185" s="50">
        <v>6364</v>
      </c>
      <c r="D185" s="50">
        <v>60855</v>
      </c>
      <c r="E185" s="50">
        <v>0</v>
      </c>
      <c r="F185" s="50">
        <v>11834</v>
      </c>
      <c r="G185" s="50">
        <v>671</v>
      </c>
      <c r="H185" s="50">
        <v>13143</v>
      </c>
      <c r="I185" s="50">
        <v>6772</v>
      </c>
      <c r="J185" s="50">
        <v>4151</v>
      </c>
      <c r="K185" s="50">
        <v>2843</v>
      </c>
      <c r="L185" s="50">
        <v>5629</v>
      </c>
      <c r="M185" s="50">
        <v>450334</v>
      </c>
      <c r="N185" s="50">
        <v>375</v>
      </c>
      <c r="O185" s="50">
        <v>3387</v>
      </c>
      <c r="P185" s="50">
        <v>1215</v>
      </c>
      <c r="Q185" s="50">
        <v>698</v>
      </c>
      <c r="R185" s="50">
        <v>1174</v>
      </c>
      <c r="T185" s="50">
        <v>0</v>
      </c>
      <c r="U185" s="50">
        <v>281</v>
      </c>
      <c r="V185" s="50">
        <v>0</v>
      </c>
      <c r="W185" s="50">
        <v>593</v>
      </c>
      <c r="X185" s="50">
        <v>886</v>
      </c>
      <c r="Y185" s="50">
        <v>1084</v>
      </c>
      <c r="Z185" s="50"/>
      <c r="AA185" s="50"/>
    </row>
    <row r="186" s="1" customFormat="1" spans="2:27">
      <c r="B186" s="50" t="s">
        <v>198</v>
      </c>
      <c r="C186" s="50">
        <v>30361</v>
      </c>
      <c r="D186" s="50">
        <v>17659</v>
      </c>
      <c r="E186" s="50">
        <v>0</v>
      </c>
      <c r="F186" s="50">
        <v>13328</v>
      </c>
      <c r="G186" s="50">
        <v>1312</v>
      </c>
      <c r="H186" s="50">
        <v>5567</v>
      </c>
      <c r="I186" s="50">
        <v>615</v>
      </c>
      <c r="J186" s="50">
        <v>4070</v>
      </c>
      <c r="K186" s="50">
        <v>1027</v>
      </c>
      <c r="L186" s="50">
        <v>4151</v>
      </c>
      <c r="M186" s="50">
        <v>745526</v>
      </c>
      <c r="N186" s="50">
        <v>1172</v>
      </c>
      <c r="O186" s="50">
        <v>2291</v>
      </c>
      <c r="P186" s="50">
        <v>2335</v>
      </c>
      <c r="Q186" s="50">
        <v>257</v>
      </c>
      <c r="R186" s="50">
        <v>1630</v>
      </c>
      <c r="T186" s="50">
        <v>0</v>
      </c>
      <c r="U186" s="50">
        <v>63</v>
      </c>
      <c r="V186" s="50">
        <v>0</v>
      </c>
      <c r="W186" s="50">
        <v>872</v>
      </c>
      <c r="X186" s="50">
        <v>1233</v>
      </c>
      <c r="Y186" s="50">
        <v>2069</v>
      </c>
      <c r="Z186" s="50">
        <v>30</v>
      </c>
      <c r="AA186" s="50">
        <v>0</v>
      </c>
    </row>
    <row r="187" s="1" customFormat="1" spans="1:28">
      <c r="A187" s="16"/>
      <c r="B187" s="16" t="s">
        <v>62</v>
      </c>
      <c r="C187" s="16">
        <f t="shared" ref="C187:AA187" si="27">SUM(C178:C186)</f>
        <v>149227</v>
      </c>
      <c r="D187" s="16">
        <f t="shared" si="27"/>
        <v>267138</v>
      </c>
      <c r="E187" s="16">
        <f t="shared" si="27"/>
        <v>0</v>
      </c>
      <c r="F187" s="16">
        <f t="shared" si="27"/>
        <v>135409</v>
      </c>
      <c r="G187" s="16">
        <f t="shared" si="27"/>
        <v>7461</v>
      </c>
      <c r="H187" s="16">
        <f t="shared" si="27"/>
        <v>124792</v>
      </c>
      <c r="I187" s="16">
        <f t="shared" si="27"/>
        <v>19700</v>
      </c>
      <c r="J187" s="16">
        <f t="shared" si="27"/>
        <v>46499</v>
      </c>
      <c r="K187" s="16">
        <f t="shared" si="27"/>
        <v>18162</v>
      </c>
      <c r="L187" s="16">
        <f t="shared" si="27"/>
        <v>54374</v>
      </c>
      <c r="M187" s="16">
        <f t="shared" si="27"/>
        <v>2946302</v>
      </c>
      <c r="N187" s="16">
        <f t="shared" si="27"/>
        <v>27611</v>
      </c>
      <c r="O187" s="16">
        <f t="shared" si="27"/>
        <v>47041</v>
      </c>
      <c r="P187" s="16">
        <f t="shared" si="27"/>
        <v>15843</v>
      </c>
      <c r="Q187" s="16">
        <f t="shared" si="27"/>
        <v>3151</v>
      </c>
      <c r="R187" s="16">
        <f t="shared" si="27"/>
        <v>22096</v>
      </c>
      <c r="S187" s="16">
        <f t="shared" si="27"/>
        <v>0</v>
      </c>
      <c r="T187" s="16">
        <f t="shared" si="27"/>
        <v>0</v>
      </c>
      <c r="U187" s="16">
        <f t="shared" si="27"/>
        <v>12457</v>
      </c>
      <c r="V187" s="16">
        <f t="shared" si="27"/>
        <v>0</v>
      </c>
      <c r="W187" s="16">
        <f t="shared" si="27"/>
        <v>6678</v>
      </c>
      <c r="X187" s="16">
        <f t="shared" si="27"/>
        <v>7856</v>
      </c>
      <c r="Y187" s="16">
        <f t="shared" si="27"/>
        <v>8123</v>
      </c>
      <c r="Z187" s="16">
        <f t="shared" si="27"/>
        <v>30</v>
      </c>
      <c r="AA187" s="16">
        <f t="shared" si="27"/>
        <v>5</v>
      </c>
      <c r="AB187" s="16"/>
    </row>
    <row r="189" s="1" customFormat="1" spans="1:28">
      <c r="A189" s="51" t="s">
        <v>199</v>
      </c>
      <c r="B189" s="52" t="s">
        <v>200</v>
      </c>
      <c r="C189" s="53">
        <v>8902</v>
      </c>
      <c r="D189" s="54">
        <v>20330</v>
      </c>
      <c r="E189" s="52">
        <v>0</v>
      </c>
      <c r="F189" s="55">
        <v>2673</v>
      </c>
      <c r="G189" s="55">
        <v>64</v>
      </c>
      <c r="H189" s="56">
        <v>9360</v>
      </c>
      <c r="I189" s="52">
        <v>1064</v>
      </c>
      <c r="J189" s="52">
        <v>581</v>
      </c>
      <c r="K189" s="56">
        <v>2304</v>
      </c>
      <c r="L189" s="56">
        <v>12985</v>
      </c>
      <c r="M189" s="56">
        <v>119213</v>
      </c>
      <c r="N189" s="52">
        <v>13</v>
      </c>
      <c r="O189" s="52">
        <v>25</v>
      </c>
      <c r="P189" s="52">
        <v>65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52">
        <v>0</v>
      </c>
      <c r="W189" s="52">
        <v>0</v>
      </c>
      <c r="X189" s="52">
        <v>315</v>
      </c>
      <c r="Y189" s="52">
        <v>673</v>
      </c>
      <c r="Z189" s="52">
        <v>309</v>
      </c>
      <c r="AA189" s="52">
        <v>0</v>
      </c>
      <c r="AB189" s="3"/>
    </row>
    <row r="190" s="1" customFormat="1" spans="1:28">
      <c r="A190" s="51"/>
      <c r="B190" s="52" t="s">
        <v>201</v>
      </c>
      <c r="C190" s="53">
        <v>7598</v>
      </c>
      <c r="D190" s="57">
        <v>22972</v>
      </c>
      <c r="E190" s="52">
        <v>0</v>
      </c>
      <c r="F190" s="56">
        <v>2508</v>
      </c>
      <c r="G190" s="52">
        <v>252</v>
      </c>
      <c r="H190" s="56">
        <v>13217</v>
      </c>
      <c r="I190" s="52">
        <v>125</v>
      </c>
      <c r="J190" s="52">
        <v>828</v>
      </c>
      <c r="K190" s="56">
        <v>3439</v>
      </c>
      <c r="L190" s="56">
        <v>18084</v>
      </c>
      <c r="M190" s="56">
        <v>121940</v>
      </c>
      <c r="N190" s="52">
        <v>115</v>
      </c>
      <c r="O190" s="52">
        <v>329</v>
      </c>
      <c r="P190" s="52">
        <v>105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52">
        <v>0</v>
      </c>
      <c r="W190" s="52">
        <v>10</v>
      </c>
      <c r="X190" s="52">
        <v>246</v>
      </c>
      <c r="Y190" s="52">
        <v>606</v>
      </c>
      <c r="Z190" s="52">
        <v>0</v>
      </c>
      <c r="AA190" s="52">
        <v>0</v>
      </c>
      <c r="AB190" s="3"/>
    </row>
    <row r="191" s="1" customFormat="1" spans="1:28">
      <c r="A191" s="51"/>
      <c r="B191" s="52" t="s">
        <v>202</v>
      </c>
      <c r="C191" s="53">
        <v>4929</v>
      </c>
      <c r="D191" s="58">
        <v>14126</v>
      </c>
      <c r="E191" s="52">
        <v>0</v>
      </c>
      <c r="F191" s="56">
        <v>1360</v>
      </c>
      <c r="G191" s="52">
        <v>366</v>
      </c>
      <c r="H191" s="56">
        <v>5206</v>
      </c>
      <c r="I191" s="52">
        <v>3</v>
      </c>
      <c r="J191" s="52">
        <v>488</v>
      </c>
      <c r="K191" s="56">
        <v>1365</v>
      </c>
      <c r="L191" s="56">
        <v>9545</v>
      </c>
      <c r="M191" s="56">
        <v>81111</v>
      </c>
      <c r="N191" s="52">
        <v>152</v>
      </c>
      <c r="O191" s="52">
        <v>10</v>
      </c>
      <c r="P191" s="52">
        <v>27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52">
        <v>0</v>
      </c>
      <c r="W191" s="52">
        <v>204</v>
      </c>
      <c r="X191" s="52">
        <v>525</v>
      </c>
      <c r="Y191" s="52">
        <v>434</v>
      </c>
      <c r="Z191" s="52"/>
      <c r="AA191" s="52">
        <v>0</v>
      </c>
      <c r="AB191" s="3"/>
    </row>
    <row r="192" s="1" customFormat="1" spans="1:28">
      <c r="A192" s="51"/>
      <c r="B192" s="52" t="s">
        <v>203</v>
      </c>
      <c r="C192" s="53">
        <v>5404</v>
      </c>
      <c r="D192" s="54">
        <v>18176</v>
      </c>
      <c r="E192" s="52">
        <v>0</v>
      </c>
      <c r="F192" s="56">
        <v>1837</v>
      </c>
      <c r="G192" s="52">
        <v>64</v>
      </c>
      <c r="H192" s="56">
        <v>6355</v>
      </c>
      <c r="I192" s="52">
        <v>22</v>
      </c>
      <c r="J192" s="52">
        <v>543</v>
      </c>
      <c r="K192" s="56">
        <v>1784</v>
      </c>
      <c r="L192" s="56">
        <v>11654</v>
      </c>
      <c r="M192" s="56">
        <v>99126</v>
      </c>
      <c r="N192" s="52">
        <v>48</v>
      </c>
      <c r="O192" s="52">
        <v>42</v>
      </c>
      <c r="P192" s="52">
        <v>20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52">
        <v>0</v>
      </c>
      <c r="W192" s="52">
        <v>0</v>
      </c>
      <c r="X192" s="52">
        <v>630</v>
      </c>
      <c r="Y192" s="52">
        <v>172</v>
      </c>
      <c r="Z192" s="52">
        <v>0</v>
      </c>
      <c r="AA192" s="52">
        <v>0</v>
      </c>
      <c r="AB192" s="3"/>
    </row>
    <row r="193" s="1" customFormat="1" spans="1:28">
      <c r="A193" s="51"/>
      <c r="B193" s="52" t="s">
        <v>204</v>
      </c>
      <c r="C193" s="53">
        <v>8829</v>
      </c>
      <c r="D193" s="61">
        <v>11458</v>
      </c>
      <c r="E193" s="52">
        <v>0</v>
      </c>
      <c r="F193" s="56">
        <v>4371</v>
      </c>
      <c r="G193" s="52">
        <v>541</v>
      </c>
      <c r="H193" s="56">
        <v>7375</v>
      </c>
      <c r="I193" s="52">
        <v>210</v>
      </c>
      <c r="J193" s="52">
        <v>499</v>
      </c>
      <c r="K193" s="56">
        <v>1682</v>
      </c>
      <c r="L193" s="56">
        <v>14107</v>
      </c>
      <c r="M193" s="56">
        <v>68446</v>
      </c>
      <c r="N193" s="52">
        <v>258</v>
      </c>
      <c r="O193" s="52">
        <v>206</v>
      </c>
      <c r="P193" s="52">
        <v>164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52">
        <v>0</v>
      </c>
      <c r="W193" s="52">
        <v>40</v>
      </c>
      <c r="X193" s="52">
        <v>525</v>
      </c>
      <c r="Y193" s="52">
        <v>653</v>
      </c>
      <c r="Z193" s="52">
        <v>0</v>
      </c>
      <c r="AA193" s="52">
        <v>0</v>
      </c>
      <c r="AB193" s="3"/>
    </row>
    <row r="194" s="1" customFormat="1" spans="1:28">
      <c r="A194" s="51"/>
      <c r="B194" s="62" t="s">
        <v>205</v>
      </c>
      <c r="C194" s="63">
        <v>35662</v>
      </c>
      <c r="D194" s="63">
        <v>87062</v>
      </c>
      <c r="E194" s="63">
        <v>0</v>
      </c>
      <c r="F194" s="63">
        <v>12749</v>
      </c>
      <c r="G194" s="63">
        <v>1287</v>
      </c>
      <c r="H194" s="63">
        <v>41513</v>
      </c>
      <c r="I194" s="63">
        <v>1424</v>
      </c>
      <c r="J194" s="63">
        <v>2939</v>
      </c>
      <c r="K194" s="63">
        <v>10574</v>
      </c>
      <c r="L194" s="63">
        <v>66375</v>
      </c>
      <c r="M194" s="63">
        <v>489836</v>
      </c>
      <c r="N194" s="63">
        <v>586</v>
      </c>
      <c r="O194" s="63">
        <v>612</v>
      </c>
      <c r="P194" s="63">
        <v>381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63">
        <v>0</v>
      </c>
      <c r="W194" s="63">
        <v>254</v>
      </c>
      <c r="X194" s="63">
        <v>2241</v>
      </c>
      <c r="Y194" s="63">
        <v>2538</v>
      </c>
      <c r="Z194" s="63">
        <v>309</v>
      </c>
      <c r="AA194" s="63">
        <v>0</v>
      </c>
      <c r="AB194" s="3"/>
    </row>
    <row r="195" s="1" customFormat="1" spans="1:28">
      <c r="A195" s="51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V195" s="63"/>
      <c r="W195" s="63"/>
      <c r="X195" s="63"/>
      <c r="Y195" s="63"/>
      <c r="Z195" s="63"/>
      <c r="AA195" s="63"/>
      <c r="AB195" s="3"/>
    </row>
    <row r="196" s="1" customFormat="1" spans="1:28">
      <c r="A196" s="64" t="s">
        <v>206</v>
      </c>
      <c r="B196" s="65" t="s">
        <v>207</v>
      </c>
      <c r="C196" s="60">
        <v>2623.9653</v>
      </c>
      <c r="D196" s="60">
        <v>12313.7685</v>
      </c>
      <c r="E196" s="60">
        <v>0</v>
      </c>
      <c r="F196" s="60">
        <v>484.9416</v>
      </c>
      <c r="G196" s="60">
        <v>12.375</v>
      </c>
      <c r="H196" s="60">
        <v>3771.4248</v>
      </c>
      <c r="I196" s="60">
        <v>4.5441</v>
      </c>
      <c r="J196" s="60">
        <v>335.2536</v>
      </c>
      <c r="K196" s="60">
        <v>1880.4555</v>
      </c>
      <c r="L196" s="60">
        <v>5872.1355</v>
      </c>
      <c r="M196" s="60">
        <v>62987.514975</v>
      </c>
      <c r="N196" s="60">
        <v>23.9085</v>
      </c>
      <c r="O196" s="60">
        <v>12.99375</v>
      </c>
      <c r="P196" s="60">
        <v>40.02075</v>
      </c>
      <c r="Q196" s="60">
        <v>45.738</v>
      </c>
      <c r="R196" s="60">
        <v>121.6215</v>
      </c>
      <c r="S196" s="60">
        <v>93.555</v>
      </c>
      <c r="T196" s="60">
        <v>67.5675</v>
      </c>
      <c r="U196" s="60">
        <v>62.49375</v>
      </c>
      <c r="V196" s="60">
        <v>0</v>
      </c>
      <c r="W196" s="60">
        <v>25.245</v>
      </c>
      <c r="X196" s="60">
        <v>388.575</v>
      </c>
      <c r="Y196" s="60">
        <v>86.13</v>
      </c>
      <c r="Z196" s="60">
        <v>0</v>
      </c>
      <c r="AA196" s="60">
        <v>0</v>
      </c>
      <c r="AB196" s="3"/>
    </row>
    <row r="197" s="1" customFormat="1" spans="1:28">
      <c r="A197" s="64"/>
      <c r="B197" s="65" t="s">
        <v>208</v>
      </c>
      <c r="C197" s="60">
        <v>4011.66</v>
      </c>
      <c r="D197" s="60">
        <v>10559.55</v>
      </c>
      <c r="E197" s="60">
        <v>0</v>
      </c>
      <c r="F197" s="60">
        <v>698.88</v>
      </c>
      <c r="G197" s="60">
        <v>64.48</v>
      </c>
      <c r="H197" s="60">
        <v>2389.92</v>
      </c>
      <c r="I197" s="60">
        <v>16.32</v>
      </c>
      <c r="J197" s="60">
        <v>624</v>
      </c>
      <c r="K197" s="60">
        <v>2500</v>
      </c>
      <c r="L197" s="60">
        <v>1155</v>
      </c>
      <c r="M197" s="60">
        <v>64146.985</v>
      </c>
      <c r="N197" s="60">
        <v>267.75</v>
      </c>
      <c r="O197" s="60">
        <v>246.75</v>
      </c>
      <c r="P197" s="60">
        <v>210</v>
      </c>
      <c r="Q197" s="60">
        <v>63</v>
      </c>
      <c r="R197" s="60">
        <v>0</v>
      </c>
      <c r="S197" s="60">
        <v>15.75</v>
      </c>
      <c r="T197" s="60">
        <v>0</v>
      </c>
      <c r="U197" s="60">
        <v>345</v>
      </c>
      <c r="V197" s="60">
        <v>0</v>
      </c>
      <c r="W197" s="60">
        <v>0</v>
      </c>
      <c r="X197" s="60">
        <v>95</v>
      </c>
      <c r="Y197" s="60">
        <v>20</v>
      </c>
      <c r="Z197" s="60">
        <v>8</v>
      </c>
      <c r="AA197" s="60">
        <v>0</v>
      </c>
      <c r="AB197" s="3"/>
    </row>
    <row r="198" s="1" customFormat="1" spans="1:28">
      <c r="A198" s="64"/>
      <c r="B198" s="65" t="s">
        <v>209</v>
      </c>
      <c r="C198" s="60">
        <v>2676.9747</v>
      </c>
      <c r="D198" s="60">
        <v>12562.5315</v>
      </c>
      <c r="E198" s="60">
        <v>0</v>
      </c>
      <c r="F198" s="60">
        <v>494.7384</v>
      </c>
      <c r="G198" s="60">
        <v>12.625</v>
      </c>
      <c r="H198" s="60">
        <v>3847.6152</v>
      </c>
      <c r="I198" s="60">
        <v>4.6359</v>
      </c>
      <c r="J198" s="60">
        <v>342.0264</v>
      </c>
      <c r="K198" s="60">
        <v>1918.4445</v>
      </c>
      <c r="L198" s="60">
        <v>5990.7645</v>
      </c>
      <c r="M198" s="60">
        <v>64259.990025</v>
      </c>
      <c r="N198" s="60">
        <v>24.3915</v>
      </c>
      <c r="O198" s="60">
        <v>13.25625</v>
      </c>
      <c r="P198" s="60">
        <v>40.82925</v>
      </c>
      <c r="Q198" s="60">
        <v>46.662</v>
      </c>
      <c r="R198" s="60">
        <v>124.0785</v>
      </c>
      <c r="S198" s="60">
        <v>95.445</v>
      </c>
      <c r="T198" s="60">
        <v>68.9325</v>
      </c>
      <c r="U198" s="60">
        <v>63.75625</v>
      </c>
      <c r="V198" s="60">
        <v>0</v>
      </c>
      <c r="W198" s="60">
        <v>25.755</v>
      </c>
      <c r="X198" s="60">
        <v>396.425</v>
      </c>
      <c r="Y198" s="60">
        <v>87.87</v>
      </c>
      <c r="Z198" s="60">
        <v>0</v>
      </c>
      <c r="AA198" s="60">
        <v>0</v>
      </c>
      <c r="AB198" s="3"/>
    </row>
    <row r="199" s="1" customFormat="1" spans="1:28">
      <c r="A199" s="64"/>
      <c r="B199" s="65" t="s">
        <v>210</v>
      </c>
      <c r="C199" s="60">
        <v>7911.12</v>
      </c>
      <c r="D199" s="60">
        <v>16038.8</v>
      </c>
      <c r="E199" s="60">
        <v>0</v>
      </c>
      <c r="F199" s="60">
        <v>1587.04</v>
      </c>
      <c r="G199" s="60">
        <v>119.6</v>
      </c>
      <c r="H199" s="60">
        <v>4590.56</v>
      </c>
      <c r="I199" s="60">
        <v>287</v>
      </c>
      <c r="J199" s="60">
        <v>374.34</v>
      </c>
      <c r="K199" s="60">
        <v>2780.4</v>
      </c>
      <c r="L199" s="60">
        <v>17497.2</v>
      </c>
      <c r="M199" s="60">
        <v>86590.665</v>
      </c>
      <c r="N199" s="60">
        <v>115.5</v>
      </c>
      <c r="O199" s="60">
        <v>325.5</v>
      </c>
      <c r="P199" s="60">
        <v>63</v>
      </c>
      <c r="Q199" s="60">
        <v>0</v>
      </c>
      <c r="R199" s="60">
        <v>10.5</v>
      </c>
      <c r="S199" s="60">
        <v>21</v>
      </c>
      <c r="T199" s="60">
        <v>0</v>
      </c>
      <c r="U199" s="60">
        <v>168.67</v>
      </c>
      <c r="V199" s="60">
        <v>0</v>
      </c>
      <c r="W199" s="60">
        <v>25</v>
      </c>
      <c r="X199" s="60">
        <v>137</v>
      </c>
      <c r="Y199" s="60">
        <v>35</v>
      </c>
      <c r="Z199" s="60">
        <v>40</v>
      </c>
      <c r="AA199" s="60">
        <v>0</v>
      </c>
      <c r="AB199" s="3"/>
    </row>
    <row r="200" s="1" customFormat="1" spans="1:28">
      <c r="A200" s="64"/>
      <c r="B200" s="65" t="s">
        <v>211</v>
      </c>
      <c r="C200" s="60">
        <v>8172.24</v>
      </c>
      <c r="D200" s="60">
        <v>17295.24</v>
      </c>
      <c r="E200" s="60">
        <v>0</v>
      </c>
      <c r="F200" s="60">
        <v>1500.72</v>
      </c>
      <c r="G200" s="60">
        <v>359.84</v>
      </c>
      <c r="H200" s="60">
        <v>6255.6</v>
      </c>
      <c r="I200" s="60">
        <v>508.98</v>
      </c>
      <c r="J200" s="60">
        <v>711.96</v>
      </c>
      <c r="K200" s="60">
        <v>4753.35</v>
      </c>
      <c r="L200" s="60">
        <v>2756.25</v>
      </c>
      <c r="M200" s="60">
        <v>136469.795</v>
      </c>
      <c r="N200" s="60">
        <v>3575.25</v>
      </c>
      <c r="O200" s="60">
        <v>5422.2</v>
      </c>
      <c r="P200" s="60">
        <v>2297.4</v>
      </c>
      <c r="Q200" s="60">
        <v>1948.8</v>
      </c>
      <c r="R200" s="60">
        <v>555</v>
      </c>
      <c r="S200" s="60">
        <v>3623.55</v>
      </c>
      <c r="T200" s="60">
        <v>250</v>
      </c>
      <c r="U200" s="60">
        <v>34.34</v>
      </c>
      <c r="V200" s="60">
        <v>0</v>
      </c>
      <c r="W200" s="60">
        <v>121</v>
      </c>
      <c r="X200" s="60">
        <v>501</v>
      </c>
      <c r="Y200" s="60">
        <v>180</v>
      </c>
      <c r="Z200" s="60">
        <v>3</v>
      </c>
      <c r="AA200" s="60">
        <v>0</v>
      </c>
      <c r="AB200" s="3"/>
    </row>
    <row r="201" s="1" customFormat="1" spans="1:28">
      <c r="A201" s="64"/>
      <c r="B201" s="65" t="s">
        <v>212</v>
      </c>
      <c r="C201" s="60">
        <v>5619.18</v>
      </c>
      <c r="D201" s="60">
        <v>15496.43</v>
      </c>
      <c r="E201" s="60">
        <v>0</v>
      </c>
      <c r="F201" s="60">
        <v>583.44</v>
      </c>
      <c r="G201" s="60">
        <v>808</v>
      </c>
      <c r="H201" s="60">
        <v>5460</v>
      </c>
      <c r="I201" s="60">
        <v>207.06</v>
      </c>
      <c r="J201" s="60">
        <v>844.56</v>
      </c>
      <c r="K201" s="60">
        <v>3634.05</v>
      </c>
      <c r="L201" s="60">
        <v>15418.2</v>
      </c>
      <c r="M201" s="60">
        <v>127473.85</v>
      </c>
      <c r="N201" s="60">
        <v>0</v>
      </c>
      <c r="O201" s="60">
        <v>1659</v>
      </c>
      <c r="P201" s="60">
        <v>205.8</v>
      </c>
      <c r="Q201" s="60">
        <v>1659</v>
      </c>
      <c r="R201" s="60">
        <v>0</v>
      </c>
      <c r="S201" s="60">
        <v>1437.45</v>
      </c>
      <c r="T201" s="60">
        <v>639.45</v>
      </c>
      <c r="U201" s="60">
        <v>25.25</v>
      </c>
      <c r="V201" s="60">
        <v>0</v>
      </c>
      <c r="W201" s="60">
        <v>5</v>
      </c>
      <c r="X201" s="60">
        <v>185</v>
      </c>
      <c r="Y201" s="60">
        <v>87</v>
      </c>
      <c r="Z201" s="60">
        <v>0</v>
      </c>
      <c r="AA201" s="60">
        <v>0</v>
      </c>
      <c r="AB201" s="3"/>
    </row>
    <row r="202" s="1" customFormat="1" spans="1:28">
      <c r="A202" s="64"/>
      <c r="B202" s="65" t="s">
        <v>213</v>
      </c>
      <c r="C202" s="60">
        <v>4431.9</v>
      </c>
      <c r="D202" s="60">
        <v>13207.77</v>
      </c>
      <c r="E202" s="60">
        <v>0</v>
      </c>
      <c r="F202" s="60">
        <v>1290.64</v>
      </c>
      <c r="G202" s="60">
        <v>566.8</v>
      </c>
      <c r="H202" s="60">
        <v>6714.24</v>
      </c>
      <c r="I202" s="60">
        <v>264.18</v>
      </c>
      <c r="J202" s="60">
        <v>849.66</v>
      </c>
      <c r="K202" s="60">
        <v>0</v>
      </c>
      <c r="L202" s="60">
        <v>3382.05</v>
      </c>
      <c r="M202" s="60">
        <v>99924.72</v>
      </c>
      <c r="N202" s="60">
        <v>280.35</v>
      </c>
      <c r="O202" s="60">
        <v>658.35</v>
      </c>
      <c r="P202" s="60">
        <v>220.5</v>
      </c>
      <c r="Q202" s="60">
        <v>150.15</v>
      </c>
      <c r="R202" s="60">
        <v>0</v>
      </c>
      <c r="S202" s="60">
        <v>0</v>
      </c>
      <c r="T202" s="60">
        <v>0</v>
      </c>
      <c r="U202" s="60">
        <v>65.65</v>
      </c>
      <c r="V202" s="60">
        <v>0</v>
      </c>
      <c r="W202" s="60">
        <v>75</v>
      </c>
      <c r="X202" s="60">
        <v>112</v>
      </c>
      <c r="Y202" s="60">
        <v>98</v>
      </c>
      <c r="Z202" s="60">
        <v>0</v>
      </c>
      <c r="AA202" s="60">
        <v>0</v>
      </c>
      <c r="AB202" s="3"/>
    </row>
    <row r="203" s="1" customFormat="1" spans="1:28">
      <c r="A203" s="64"/>
      <c r="B203" s="65" t="s">
        <v>214</v>
      </c>
      <c r="C203" s="60">
        <v>4000.44</v>
      </c>
      <c r="D203" s="60">
        <v>17574</v>
      </c>
      <c r="E203" s="60">
        <v>0</v>
      </c>
      <c r="F203" s="60">
        <v>1326</v>
      </c>
      <c r="G203" s="60">
        <v>224.64</v>
      </c>
      <c r="H203" s="60">
        <v>8393.84</v>
      </c>
      <c r="I203" s="60">
        <v>35.7</v>
      </c>
      <c r="J203" s="60">
        <v>334.56</v>
      </c>
      <c r="K203" s="60">
        <v>2000</v>
      </c>
      <c r="L203" s="60">
        <v>6300</v>
      </c>
      <c r="M203" s="60">
        <v>86400.86</v>
      </c>
      <c r="N203" s="60">
        <v>54.6</v>
      </c>
      <c r="O203" s="60">
        <v>71.4</v>
      </c>
      <c r="P203" s="60">
        <v>42</v>
      </c>
      <c r="Q203" s="60">
        <v>36.75</v>
      </c>
      <c r="R203" s="60">
        <v>0</v>
      </c>
      <c r="S203" s="60">
        <v>65.1</v>
      </c>
      <c r="T203" s="60">
        <v>0</v>
      </c>
      <c r="U203" s="60">
        <v>121.2</v>
      </c>
      <c r="V203" s="60">
        <v>0</v>
      </c>
      <c r="W203" s="60">
        <v>113</v>
      </c>
      <c r="X203" s="60">
        <v>351</v>
      </c>
      <c r="Y203" s="60">
        <v>42</v>
      </c>
      <c r="Z203" s="60">
        <v>0</v>
      </c>
      <c r="AA203" s="60">
        <v>0</v>
      </c>
      <c r="AB203" s="3"/>
    </row>
    <row r="204" s="1" customFormat="1" spans="1:28">
      <c r="A204" s="64"/>
      <c r="B204" s="65" t="s">
        <v>215</v>
      </c>
      <c r="C204" s="60">
        <v>6445.38</v>
      </c>
      <c r="D204" s="60">
        <v>22394.73</v>
      </c>
      <c r="E204" s="60">
        <v>0</v>
      </c>
      <c r="F204" s="60">
        <v>2085.2</v>
      </c>
      <c r="G204" s="60">
        <v>60.32</v>
      </c>
      <c r="H204" s="60">
        <v>9115.6</v>
      </c>
      <c r="I204" s="60">
        <v>65</v>
      </c>
      <c r="J204" s="60">
        <v>651.78</v>
      </c>
      <c r="K204" s="60">
        <v>2500</v>
      </c>
      <c r="L204" s="60">
        <v>14500</v>
      </c>
      <c r="M204" s="60">
        <v>116484.445</v>
      </c>
      <c r="N204" s="60">
        <v>176.4</v>
      </c>
      <c r="O204" s="60">
        <v>126</v>
      </c>
      <c r="P204" s="60">
        <v>68.25</v>
      </c>
      <c r="Q204" s="60">
        <v>262.5</v>
      </c>
      <c r="R204" s="60">
        <v>0</v>
      </c>
      <c r="S204" s="60">
        <v>367.5</v>
      </c>
      <c r="T204" s="60">
        <v>0</v>
      </c>
      <c r="U204" s="60">
        <v>692.86</v>
      </c>
      <c r="V204" s="60">
        <v>0</v>
      </c>
      <c r="W204" s="60">
        <v>30</v>
      </c>
      <c r="X204" s="60">
        <v>181</v>
      </c>
      <c r="Y204" s="60">
        <v>92</v>
      </c>
      <c r="Z204" s="60">
        <v>70</v>
      </c>
      <c r="AA204" s="60">
        <v>0</v>
      </c>
      <c r="AB204" s="3"/>
    </row>
    <row r="205" s="1" customFormat="1" spans="1:28">
      <c r="A205" s="64"/>
      <c r="B205" s="65" t="s">
        <v>216</v>
      </c>
      <c r="C205" s="60">
        <v>6065.3586</v>
      </c>
      <c r="D205" s="60">
        <v>16832.8923</v>
      </c>
      <c r="E205" s="60">
        <v>0</v>
      </c>
      <c r="F205" s="60">
        <v>2952.4404</v>
      </c>
      <c r="G205" s="60">
        <v>37.3464</v>
      </c>
      <c r="H205" s="60">
        <v>6184.2872</v>
      </c>
      <c r="I205" s="60">
        <v>251.6493</v>
      </c>
      <c r="J205" s="60">
        <v>223.839</v>
      </c>
      <c r="K205" s="60">
        <v>2980.82925</v>
      </c>
      <c r="L205" s="60">
        <v>12032.244</v>
      </c>
      <c r="M205" s="60">
        <v>109202.8553</v>
      </c>
      <c r="N205" s="60">
        <v>6.9825</v>
      </c>
      <c r="O205" s="60">
        <v>17.45625</v>
      </c>
      <c r="P205" s="60">
        <v>8.379</v>
      </c>
      <c r="Q205" s="60">
        <v>3.49125</v>
      </c>
      <c r="R205" s="60">
        <v>16.05975</v>
      </c>
      <c r="S205" s="60">
        <v>0</v>
      </c>
      <c r="T205" s="60">
        <v>0</v>
      </c>
      <c r="U205" s="60">
        <v>99.4042</v>
      </c>
      <c r="V205" s="60">
        <v>0</v>
      </c>
      <c r="W205" s="60">
        <v>19.95</v>
      </c>
      <c r="X205" s="60">
        <v>1025.43</v>
      </c>
      <c r="Y205" s="60">
        <v>31.92</v>
      </c>
      <c r="Z205" s="60">
        <v>0</v>
      </c>
      <c r="AA205" s="60">
        <v>0</v>
      </c>
      <c r="AB205" s="3"/>
    </row>
    <row r="206" s="1" customFormat="1" spans="1:28">
      <c r="A206" s="64"/>
      <c r="B206" s="65" t="s">
        <v>217</v>
      </c>
      <c r="C206" s="60">
        <v>3055.4814</v>
      </c>
      <c r="D206" s="60">
        <v>8479.7277</v>
      </c>
      <c r="E206" s="60">
        <v>0</v>
      </c>
      <c r="F206" s="60">
        <v>1487.3196</v>
      </c>
      <c r="G206" s="60">
        <v>18.8136</v>
      </c>
      <c r="H206" s="60">
        <v>3115.3928</v>
      </c>
      <c r="I206" s="60">
        <v>126.7707</v>
      </c>
      <c r="J206" s="60">
        <v>112.761</v>
      </c>
      <c r="K206" s="60">
        <v>1501.62075</v>
      </c>
      <c r="L206" s="60">
        <v>6061.356</v>
      </c>
      <c r="M206" s="60">
        <v>55011.9647</v>
      </c>
      <c r="N206" s="60">
        <v>3.5175</v>
      </c>
      <c r="O206" s="60">
        <v>8.79375</v>
      </c>
      <c r="P206" s="60">
        <v>4.221</v>
      </c>
      <c r="Q206" s="60">
        <v>1.75875</v>
      </c>
      <c r="R206" s="60">
        <v>8.09025</v>
      </c>
      <c r="S206" s="60">
        <v>0</v>
      </c>
      <c r="T206" s="60">
        <v>0</v>
      </c>
      <c r="U206" s="60">
        <v>50.0758</v>
      </c>
      <c r="V206" s="60">
        <v>0</v>
      </c>
      <c r="W206" s="60">
        <v>10.05</v>
      </c>
      <c r="X206" s="60">
        <v>516.57</v>
      </c>
      <c r="Y206" s="60">
        <v>16.08</v>
      </c>
      <c r="Z206" s="60">
        <v>0</v>
      </c>
      <c r="AA206" s="60">
        <v>0</v>
      </c>
      <c r="AB206" s="3"/>
    </row>
    <row r="207" s="1" customFormat="1" spans="1:28">
      <c r="A207" s="64"/>
      <c r="B207" s="66" t="s">
        <v>62</v>
      </c>
      <c r="C207" s="67">
        <v>55013.7</v>
      </c>
      <c r="D207" s="67">
        <v>162755.44</v>
      </c>
      <c r="E207" s="67">
        <v>0</v>
      </c>
      <c r="F207" s="67">
        <v>14491.36</v>
      </c>
      <c r="G207" s="67">
        <v>2284.84</v>
      </c>
      <c r="H207" s="67">
        <v>59838.48</v>
      </c>
      <c r="I207" s="67">
        <v>1771.84</v>
      </c>
      <c r="J207" s="67">
        <v>5404.74</v>
      </c>
      <c r="K207" s="67">
        <v>26449.15</v>
      </c>
      <c r="L207" s="67">
        <v>90965.2</v>
      </c>
      <c r="M207" s="67">
        <v>1008953.645</v>
      </c>
      <c r="N207" s="67">
        <v>4528.65</v>
      </c>
      <c r="O207" s="67">
        <v>8561.7</v>
      </c>
      <c r="P207" s="67">
        <v>3200.4</v>
      </c>
      <c r="Q207" s="67">
        <v>4217.85</v>
      </c>
      <c r="R207" s="67">
        <v>835.35</v>
      </c>
      <c r="S207" s="67">
        <v>5719.35</v>
      </c>
      <c r="T207" s="67">
        <v>1025.95</v>
      </c>
      <c r="U207" s="67">
        <v>1728.7</v>
      </c>
      <c r="V207" s="67">
        <v>0</v>
      </c>
      <c r="W207" s="67">
        <v>450</v>
      </c>
      <c r="X207" s="67">
        <v>3889</v>
      </c>
      <c r="Y207" s="67">
        <v>776</v>
      </c>
      <c r="Z207" s="67">
        <v>121</v>
      </c>
      <c r="AA207" s="67">
        <v>0</v>
      </c>
      <c r="AB207" s="3"/>
    </row>
    <row r="209" s="1" customFormat="1" spans="1:28">
      <c r="A209" s="68" t="s">
        <v>218</v>
      </c>
      <c r="B209" s="32" t="s">
        <v>219</v>
      </c>
      <c r="C209" s="69">
        <v>95639.39</v>
      </c>
      <c r="D209" s="69">
        <v>2260.7892</v>
      </c>
      <c r="E209" s="70">
        <v>23923.781875</v>
      </c>
      <c r="F209" s="69">
        <v>28018.0675</v>
      </c>
      <c r="G209" s="69">
        <v>9884.8404</v>
      </c>
      <c r="H209" s="1">
        <v>16265.1923</v>
      </c>
      <c r="I209" s="69">
        <v>122.33221</v>
      </c>
      <c r="J209" s="69">
        <v>2178.0277</v>
      </c>
      <c r="K209" s="69">
        <v>4761.9108</v>
      </c>
      <c r="L209" s="69">
        <v>30577.39</v>
      </c>
      <c r="M209" s="69">
        <v>260519.584</v>
      </c>
      <c r="N209" s="69">
        <v>325.4119</v>
      </c>
      <c r="O209" s="69">
        <v>338.55854076</v>
      </c>
      <c r="P209" s="32">
        <v>331</v>
      </c>
      <c r="Q209" s="1">
        <v>0</v>
      </c>
      <c r="R209" s="1">
        <v>0</v>
      </c>
      <c r="S209" s="1">
        <v>0</v>
      </c>
      <c r="T209" s="1">
        <v>0</v>
      </c>
      <c r="U209" s="69">
        <v>1032.479</v>
      </c>
      <c r="V209" s="1">
        <v>0</v>
      </c>
      <c r="W209" s="1">
        <v>0</v>
      </c>
      <c r="X209" s="69">
        <v>4365.0079</v>
      </c>
      <c r="Y209" s="32">
        <v>2409</v>
      </c>
      <c r="Z209" s="32">
        <v>0</v>
      </c>
      <c r="AA209" s="32">
        <v>0</v>
      </c>
      <c r="AB209" s="3"/>
    </row>
    <row r="210" s="1" customFormat="1" spans="1:28">
      <c r="A210" s="68"/>
      <c r="B210" s="32" t="s">
        <v>220</v>
      </c>
      <c r="C210" s="69">
        <v>35907.655</v>
      </c>
      <c r="D210" s="69">
        <v>877.0572</v>
      </c>
      <c r="E210" s="70">
        <v>11026.309375</v>
      </c>
      <c r="F210" s="69">
        <v>12755.638125</v>
      </c>
      <c r="G210" s="69">
        <v>3661.1676</v>
      </c>
      <c r="H210" s="1">
        <v>9292.6295</v>
      </c>
      <c r="I210" s="69">
        <v>23.25323</v>
      </c>
      <c r="J210" s="69">
        <v>430.7254</v>
      </c>
      <c r="K210" s="69">
        <v>2135.9412</v>
      </c>
      <c r="L210" s="69">
        <v>20772.9575</v>
      </c>
      <c r="M210" s="69">
        <v>83977.5872</v>
      </c>
      <c r="N210" s="69">
        <v>306.03</v>
      </c>
      <c r="O210" s="69">
        <v>318.393612</v>
      </c>
      <c r="P210" s="32">
        <v>0</v>
      </c>
      <c r="Q210" s="1">
        <v>0</v>
      </c>
      <c r="R210" s="1">
        <v>0</v>
      </c>
      <c r="S210" s="1">
        <v>0</v>
      </c>
      <c r="T210" s="1">
        <v>0</v>
      </c>
      <c r="U210" s="69">
        <v>303.506</v>
      </c>
      <c r="V210" s="1">
        <v>0</v>
      </c>
      <c r="W210" s="1">
        <v>0</v>
      </c>
      <c r="X210" s="69">
        <v>3538.7269</v>
      </c>
      <c r="Y210" s="32">
        <v>137</v>
      </c>
      <c r="Z210" s="32">
        <v>0</v>
      </c>
      <c r="AA210" s="32">
        <v>0</v>
      </c>
      <c r="AB210" s="3"/>
    </row>
    <row r="211" s="1" customFormat="1" spans="1:28">
      <c r="A211" s="68"/>
      <c r="B211" s="32" t="s">
        <v>221</v>
      </c>
      <c r="C211" s="69">
        <v>81859.75</v>
      </c>
      <c r="D211" s="69">
        <v>1757.2356</v>
      </c>
      <c r="E211" s="70">
        <v>30891.526875</v>
      </c>
      <c r="F211" s="69">
        <v>24081.375625</v>
      </c>
      <c r="G211" s="69">
        <v>33589.314</v>
      </c>
      <c r="H211" s="1">
        <v>36378.274975</v>
      </c>
      <c r="I211" s="69">
        <v>13.14313</v>
      </c>
      <c r="J211" s="69">
        <v>1478.8946</v>
      </c>
      <c r="K211" s="69">
        <v>1402.4592</v>
      </c>
      <c r="L211" s="69">
        <v>14724.509375</v>
      </c>
      <c r="M211" s="69">
        <v>273004.4928</v>
      </c>
      <c r="N211" s="69">
        <v>316.231</v>
      </c>
      <c r="O211" s="69">
        <v>329.0067324</v>
      </c>
      <c r="P211" s="32">
        <v>0</v>
      </c>
      <c r="Q211" s="1">
        <v>0</v>
      </c>
      <c r="R211" s="1">
        <v>0</v>
      </c>
      <c r="S211" s="1">
        <v>0</v>
      </c>
      <c r="T211" s="1">
        <v>0</v>
      </c>
      <c r="U211" s="69">
        <v>2941.96</v>
      </c>
      <c r="V211" s="1">
        <v>0</v>
      </c>
      <c r="W211" s="1">
        <v>0</v>
      </c>
      <c r="X211" s="69">
        <v>6173.6452</v>
      </c>
      <c r="Y211" s="32">
        <v>727</v>
      </c>
      <c r="Z211" s="32">
        <v>0</v>
      </c>
      <c r="AA211" s="32">
        <v>0</v>
      </c>
      <c r="AB211" s="3"/>
    </row>
    <row r="212" s="1" customFormat="1" spans="1:28">
      <c r="A212" s="68"/>
      <c r="B212" s="32" t="s">
        <v>222</v>
      </c>
      <c r="C212" s="69">
        <v>53499.635</v>
      </c>
      <c r="D212" s="69">
        <v>1631.3472</v>
      </c>
      <c r="E212" s="70">
        <v>7224.0975</v>
      </c>
      <c r="F212" s="69">
        <v>8642.44125</v>
      </c>
      <c r="G212" s="69">
        <v>25230.7404</v>
      </c>
      <c r="H212" s="1">
        <v>8299.4926</v>
      </c>
      <c r="I212" s="69">
        <v>45.49545</v>
      </c>
      <c r="J212" s="69">
        <v>1390.8399</v>
      </c>
      <c r="K212" s="69">
        <v>1903.932</v>
      </c>
      <c r="L212" s="69">
        <v>10224.6825</v>
      </c>
      <c r="M212" s="69">
        <v>133753.9008</v>
      </c>
      <c r="N212" s="69">
        <v>624.3012</v>
      </c>
      <c r="O212" s="69">
        <v>649.52296848</v>
      </c>
      <c r="P212" s="32">
        <v>0</v>
      </c>
      <c r="Q212" s="1">
        <v>0</v>
      </c>
      <c r="R212" s="1">
        <v>0</v>
      </c>
      <c r="S212" s="1">
        <v>0</v>
      </c>
      <c r="T212" s="1">
        <v>0</v>
      </c>
      <c r="U212" s="69">
        <v>4740.652</v>
      </c>
      <c r="V212" s="1">
        <v>0</v>
      </c>
      <c r="W212" s="1">
        <v>0</v>
      </c>
      <c r="X212" s="69">
        <v>3035.8176</v>
      </c>
      <c r="Y212" s="32">
        <v>521</v>
      </c>
      <c r="Z212" s="32">
        <v>0</v>
      </c>
      <c r="AA212" s="32">
        <v>0</v>
      </c>
      <c r="AB212" s="3"/>
    </row>
    <row r="213" s="1" customFormat="1" spans="1:28">
      <c r="A213" s="68"/>
      <c r="B213" s="32" t="s">
        <v>223</v>
      </c>
      <c r="C213" s="69">
        <v>53357.535</v>
      </c>
      <c r="D213" s="69">
        <v>1112.1876</v>
      </c>
      <c r="E213" s="70">
        <v>11501.191875</v>
      </c>
      <c r="F213" s="69">
        <v>7807.194375</v>
      </c>
      <c r="G213" s="69">
        <v>7181.8812</v>
      </c>
      <c r="H213" s="1">
        <v>1200.212125</v>
      </c>
      <c r="I213" s="69">
        <v>105.14504</v>
      </c>
      <c r="J213" s="69">
        <v>823.2584</v>
      </c>
      <c r="K213" s="69">
        <v>3234.6036</v>
      </c>
      <c r="L213" s="69">
        <v>15401.111875</v>
      </c>
      <c r="M213" s="69">
        <v>132238.5792</v>
      </c>
      <c r="N213" s="69">
        <v>357.035</v>
      </c>
      <c r="O213" s="69">
        <v>371.459214</v>
      </c>
      <c r="P213" s="32">
        <v>0</v>
      </c>
      <c r="Q213" s="1">
        <v>0</v>
      </c>
      <c r="R213" s="1">
        <v>0</v>
      </c>
      <c r="S213" s="1">
        <v>0</v>
      </c>
      <c r="T213" s="1">
        <v>0</v>
      </c>
      <c r="U213" s="69">
        <v>1208.438</v>
      </c>
      <c r="V213" s="1">
        <v>0</v>
      </c>
      <c r="W213" s="1">
        <v>0</v>
      </c>
      <c r="X213" s="69">
        <v>2730.8077</v>
      </c>
      <c r="Y213" s="32">
        <v>800</v>
      </c>
      <c r="Z213" s="32">
        <v>0</v>
      </c>
      <c r="AA213" s="32">
        <v>0</v>
      </c>
      <c r="AB213" s="3"/>
    </row>
    <row r="214" s="1" customFormat="1" spans="1:28">
      <c r="A214" s="16"/>
      <c r="B214" s="16" t="s">
        <v>40</v>
      </c>
      <c r="C214" s="71">
        <v>320263.965</v>
      </c>
      <c r="D214" s="71">
        <v>7638.6168</v>
      </c>
      <c r="E214" s="71">
        <v>84566.9075</v>
      </c>
      <c r="F214" s="71">
        <v>81304.716875</v>
      </c>
      <c r="G214" s="71">
        <v>79547.9436</v>
      </c>
      <c r="H214" s="71">
        <v>71435.8015</v>
      </c>
      <c r="I214" s="71">
        <v>309.36906</v>
      </c>
      <c r="J214" s="71">
        <v>6301.746</v>
      </c>
      <c r="K214" s="71">
        <v>13438.8468</v>
      </c>
      <c r="L214" s="71">
        <v>91700.65125</v>
      </c>
      <c r="M214" s="71">
        <v>883494.144</v>
      </c>
      <c r="N214" s="71">
        <v>1929.0091</v>
      </c>
      <c r="O214" s="71">
        <v>2006.94106764</v>
      </c>
      <c r="P214" s="16">
        <v>331</v>
      </c>
      <c r="Q214" s="16">
        <v>0</v>
      </c>
      <c r="R214" s="16">
        <v>0</v>
      </c>
      <c r="S214" s="16">
        <v>0</v>
      </c>
      <c r="T214" s="16">
        <v>0</v>
      </c>
      <c r="U214" s="71">
        <v>10227.035</v>
      </c>
      <c r="V214" s="16">
        <v>0</v>
      </c>
      <c r="W214" s="16">
        <v>0</v>
      </c>
      <c r="X214" s="71">
        <v>19844.0053</v>
      </c>
      <c r="Y214" s="16">
        <v>4594</v>
      </c>
      <c r="Z214" s="16">
        <v>0</v>
      </c>
      <c r="AA214" s="16">
        <v>0</v>
      </c>
      <c r="AB214" s="3"/>
    </row>
    <row r="216" s="1" customFormat="1" spans="1:28">
      <c r="A216" s="28" t="s">
        <v>224</v>
      </c>
      <c r="B216" s="72" t="s">
        <v>225</v>
      </c>
      <c r="C216" s="73">
        <v>11035.24128</v>
      </c>
      <c r="D216" s="73">
        <v>127760.2632</v>
      </c>
      <c r="E216" s="73">
        <v>20311.1402773486</v>
      </c>
      <c r="F216" s="73">
        <v>345698.5734</v>
      </c>
      <c r="G216" s="73">
        <v>405.49692</v>
      </c>
      <c r="H216" s="73">
        <v>145459.881</v>
      </c>
      <c r="I216" s="73">
        <v>710</v>
      </c>
      <c r="J216" s="73">
        <v>340</v>
      </c>
      <c r="K216" s="73">
        <v>600</v>
      </c>
      <c r="L216" s="73">
        <v>4620</v>
      </c>
      <c r="M216" s="73">
        <v>8600</v>
      </c>
      <c r="N216" s="73">
        <v>60</v>
      </c>
      <c r="O216" s="73">
        <v>80</v>
      </c>
      <c r="P216" s="73">
        <v>52</v>
      </c>
      <c r="Q216" s="73">
        <v>0</v>
      </c>
      <c r="R216" s="73">
        <v>0</v>
      </c>
      <c r="S216" s="73">
        <v>0</v>
      </c>
      <c r="T216" s="73">
        <v>0</v>
      </c>
      <c r="U216" s="73">
        <v>11424</v>
      </c>
      <c r="V216" s="1">
        <v>0</v>
      </c>
      <c r="W216" s="73">
        <v>2171.73028</v>
      </c>
      <c r="X216" s="73">
        <v>5429.84585</v>
      </c>
      <c r="Y216" s="73">
        <v>858.5</v>
      </c>
      <c r="Z216" s="1">
        <v>0</v>
      </c>
      <c r="AA216" s="1">
        <v>0</v>
      </c>
      <c r="AB216" s="3"/>
    </row>
    <row r="217" s="1" customFormat="1" ht="31.5" spans="1:28">
      <c r="A217" s="28"/>
      <c r="B217" s="74" t="s">
        <v>226</v>
      </c>
      <c r="C217" s="73">
        <v>19487.74464</v>
      </c>
      <c r="D217" s="73">
        <v>214693.8687</v>
      </c>
      <c r="E217" s="73">
        <v>29157.9444</v>
      </c>
      <c r="F217" s="73">
        <v>499881.8142</v>
      </c>
      <c r="G217" s="73">
        <v>541.34868</v>
      </c>
      <c r="H217" s="73">
        <v>129853.1556</v>
      </c>
      <c r="I217" s="73">
        <v>685</v>
      </c>
      <c r="J217" s="73">
        <v>1025</v>
      </c>
      <c r="K217" s="73">
        <v>1550</v>
      </c>
      <c r="L217" s="73">
        <v>16000</v>
      </c>
      <c r="M217" s="73">
        <v>163100</v>
      </c>
      <c r="N217" s="73">
        <v>50</v>
      </c>
      <c r="O217" s="73">
        <v>140</v>
      </c>
      <c r="P217" s="73">
        <v>68</v>
      </c>
      <c r="Q217" s="73">
        <v>100</v>
      </c>
      <c r="R217" s="73">
        <v>28</v>
      </c>
      <c r="S217" s="73">
        <v>0</v>
      </c>
      <c r="T217" s="73">
        <v>0</v>
      </c>
      <c r="U217" s="73">
        <v>24228.06</v>
      </c>
      <c r="V217" s="1">
        <v>0</v>
      </c>
      <c r="W217" s="73">
        <v>7968.90606</v>
      </c>
      <c r="X217" s="73">
        <v>3026.75285</v>
      </c>
      <c r="Y217" s="73">
        <v>626.2</v>
      </c>
      <c r="Z217" s="1">
        <v>0</v>
      </c>
      <c r="AA217" s="1">
        <v>0</v>
      </c>
      <c r="AB217" s="3"/>
    </row>
    <row r="218" s="1" customFormat="1" ht="31.5" spans="1:28">
      <c r="A218" s="28"/>
      <c r="B218" s="74" t="s">
        <v>227</v>
      </c>
      <c r="C218" s="73">
        <v>24156.6192</v>
      </c>
      <c r="D218" s="73">
        <v>316920.9411</v>
      </c>
      <c r="E218" s="73">
        <v>8501.1543</v>
      </c>
      <c r="F218" s="73">
        <v>606492.2142</v>
      </c>
      <c r="G218" s="73">
        <v>1544.79918</v>
      </c>
      <c r="H218" s="73">
        <v>317890.2636</v>
      </c>
      <c r="I218" s="73">
        <v>585</v>
      </c>
      <c r="J218" s="73">
        <v>1100</v>
      </c>
      <c r="K218" s="73">
        <v>820</v>
      </c>
      <c r="L218" s="73">
        <v>9500</v>
      </c>
      <c r="M218" s="73">
        <v>168990</v>
      </c>
      <c r="N218" s="73">
        <v>50</v>
      </c>
      <c r="O218" s="73">
        <v>150</v>
      </c>
      <c r="P218" s="73">
        <v>78</v>
      </c>
      <c r="Q218" s="73">
        <v>0</v>
      </c>
      <c r="R218" s="73">
        <v>0</v>
      </c>
      <c r="S218" s="73">
        <v>0</v>
      </c>
      <c r="T218" s="73">
        <v>0</v>
      </c>
      <c r="U218" s="73">
        <v>18839.4</v>
      </c>
      <c r="V218" s="1">
        <v>0</v>
      </c>
      <c r="W218" s="73">
        <v>741.00569</v>
      </c>
      <c r="X218" s="73">
        <v>2272.63938</v>
      </c>
      <c r="Y218" s="73">
        <v>1313</v>
      </c>
      <c r="Z218" s="1">
        <v>0</v>
      </c>
      <c r="AA218" s="1">
        <v>0</v>
      </c>
      <c r="AB218" s="3"/>
    </row>
    <row r="219" s="1" customFormat="1" spans="1:28">
      <c r="A219" s="28"/>
      <c r="B219" s="74" t="s">
        <v>228</v>
      </c>
      <c r="C219" s="73">
        <v>17768.66112</v>
      </c>
      <c r="D219" s="73">
        <v>393016.1643</v>
      </c>
      <c r="E219" s="73">
        <v>14011.8630560361</v>
      </c>
      <c r="F219" s="73">
        <v>913622.4252</v>
      </c>
      <c r="G219" s="73">
        <v>1107.39768</v>
      </c>
      <c r="H219" s="73">
        <v>280625.5872</v>
      </c>
      <c r="I219" s="73">
        <v>120</v>
      </c>
      <c r="J219" s="73">
        <v>620</v>
      </c>
      <c r="K219" s="73">
        <v>520</v>
      </c>
      <c r="L219" s="73">
        <v>8800</v>
      </c>
      <c r="M219" s="73">
        <v>15354</v>
      </c>
      <c r="N219" s="73">
        <v>65</v>
      </c>
      <c r="O219" s="73">
        <v>189</v>
      </c>
      <c r="P219" s="73">
        <v>112</v>
      </c>
      <c r="Q219" s="73">
        <v>0</v>
      </c>
      <c r="R219" s="73">
        <v>0</v>
      </c>
      <c r="S219" s="73">
        <v>0</v>
      </c>
      <c r="T219" s="73">
        <v>0</v>
      </c>
      <c r="U219" s="73">
        <v>9264.66</v>
      </c>
      <c r="V219" s="1">
        <v>0</v>
      </c>
      <c r="W219" s="73">
        <v>6110.20205</v>
      </c>
      <c r="X219" s="73">
        <v>2883.7116</v>
      </c>
      <c r="Y219" s="73">
        <v>1272.6</v>
      </c>
      <c r="Z219" s="1">
        <v>0</v>
      </c>
      <c r="AA219" s="1">
        <v>0</v>
      </c>
      <c r="AB219" s="3"/>
    </row>
    <row r="220" s="1" customFormat="1" ht="31.5" spans="1:28">
      <c r="A220" s="28"/>
      <c r="B220" s="74" t="s">
        <v>229</v>
      </c>
      <c r="C220" s="73">
        <v>7505.568</v>
      </c>
      <c r="D220" s="73">
        <v>49657.8942</v>
      </c>
      <c r="E220" s="73">
        <v>40.8</v>
      </c>
      <c r="F220" s="73">
        <v>27209.2293</v>
      </c>
      <c r="G220" s="73">
        <v>86.45112</v>
      </c>
      <c r="H220" s="73">
        <v>13229.1768</v>
      </c>
      <c r="I220" s="73">
        <v>31</v>
      </c>
      <c r="J220" s="73">
        <v>480</v>
      </c>
      <c r="K220" s="73">
        <v>330</v>
      </c>
      <c r="L220" s="73">
        <v>6520</v>
      </c>
      <c r="M220" s="73">
        <v>132000</v>
      </c>
      <c r="N220" s="73">
        <v>25</v>
      </c>
      <c r="O220" s="73">
        <v>115</v>
      </c>
      <c r="P220" s="73">
        <v>38</v>
      </c>
      <c r="Q220" s="73">
        <v>0</v>
      </c>
      <c r="R220" s="73">
        <v>0</v>
      </c>
      <c r="S220" s="73">
        <v>0</v>
      </c>
      <c r="T220" s="73">
        <v>0</v>
      </c>
      <c r="U220" s="73">
        <v>3495.54</v>
      </c>
      <c r="V220" s="1">
        <v>0</v>
      </c>
      <c r="W220" s="73">
        <v>6829.101365</v>
      </c>
      <c r="X220" s="73">
        <v>3371.19618</v>
      </c>
      <c r="Y220" s="73">
        <v>124.23</v>
      </c>
      <c r="Z220" s="1">
        <v>0</v>
      </c>
      <c r="AA220" s="1">
        <v>0</v>
      </c>
      <c r="AB220" s="3"/>
    </row>
    <row r="221" s="1" customFormat="1" ht="31.5" spans="1:28">
      <c r="A221" s="28"/>
      <c r="B221" s="74" t="s">
        <v>230</v>
      </c>
      <c r="C221" s="73">
        <v>16242.87168</v>
      </c>
      <c r="D221" s="73">
        <v>328302.6264</v>
      </c>
      <c r="E221" s="73">
        <v>63.24</v>
      </c>
      <c r="F221" s="73">
        <v>203920.0677</v>
      </c>
      <c r="G221" s="73">
        <v>1168.1193</v>
      </c>
      <c r="H221" s="73">
        <v>108802.8879</v>
      </c>
      <c r="I221" s="73">
        <v>60</v>
      </c>
      <c r="J221" s="73">
        <v>350</v>
      </c>
      <c r="K221" s="73">
        <v>640</v>
      </c>
      <c r="L221" s="73">
        <v>7850</v>
      </c>
      <c r="M221" s="73">
        <v>216800</v>
      </c>
      <c r="N221" s="73">
        <v>32</v>
      </c>
      <c r="O221" s="73">
        <v>156</v>
      </c>
      <c r="P221" s="73">
        <v>21</v>
      </c>
      <c r="Q221" s="73">
        <v>0</v>
      </c>
      <c r="R221" s="73">
        <v>0</v>
      </c>
      <c r="S221" s="73">
        <v>0</v>
      </c>
      <c r="T221" s="73">
        <v>0</v>
      </c>
      <c r="U221" s="73">
        <v>18404.88</v>
      </c>
      <c r="V221" s="1">
        <v>0</v>
      </c>
      <c r="W221" s="73">
        <v>1446.64118</v>
      </c>
      <c r="X221" s="73">
        <v>2746.392</v>
      </c>
      <c r="Y221" s="73">
        <v>707</v>
      </c>
      <c r="Z221" s="1">
        <v>0</v>
      </c>
      <c r="AA221" s="1">
        <v>0</v>
      </c>
      <c r="AB221" s="3"/>
    </row>
    <row r="222" s="1" customFormat="1" spans="2:28">
      <c r="B222" s="75" t="s">
        <v>40</v>
      </c>
      <c r="C222" s="76">
        <v>96196.70592</v>
      </c>
      <c r="D222" s="76">
        <v>1430351.7579</v>
      </c>
      <c r="E222" s="76">
        <v>72086.1420333846</v>
      </c>
      <c r="F222" s="76">
        <v>2596824.324</v>
      </c>
      <c r="G222" s="76">
        <v>4853.61288</v>
      </c>
      <c r="H222" s="76">
        <v>995860.9521</v>
      </c>
      <c r="I222" s="76">
        <v>2191</v>
      </c>
      <c r="J222" s="76">
        <v>3915</v>
      </c>
      <c r="K222" s="76">
        <v>4460</v>
      </c>
      <c r="L222" s="76">
        <v>53290</v>
      </c>
      <c r="M222" s="76">
        <v>704844</v>
      </c>
      <c r="N222" s="76">
        <v>282</v>
      </c>
      <c r="O222" s="76">
        <v>830</v>
      </c>
      <c r="P222" s="76">
        <v>369</v>
      </c>
      <c r="Q222" s="76">
        <v>100</v>
      </c>
      <c r="R222" s="76">
        <v>28</v>
      </c>
      <c r="S222" s="76">
        <v>0</v>
      </c>
      <c r="T222" s="76">
        <v>0</v>
      </c>
      <c r="U222" s="76">
        <v>85656.54</v>
      </c>
      <c r="V222" s="1">
        <v>0</v>
      </c>
      <c r="W222" s="76">
        <v>25267.586625</v>
      </c>
      <c r="X222" s="76">
        <v>19730.53786</v>
      </c>
      <c r="Y222" s="76">
        <v>4901.53</v>
      </c>
      <c r="Z222" s="1">
        <v>0</v>
      </c>
      <c r="AA222" s="1">
        <v>0</v>
      </c>
      <c r="AB222" s="3"/>
    </row>
    <row r="224" s="1" customFormat="1" spans="1:34">
      <c r="A224" s="77" t="s">
        <v>231</v>
      </c>
      <c r="B224" s="68" t="s">
        <v>232</v>
      </c>
      <c r="C224" s="78">
        <v>2766</v>
      </c>
      <c r="D224" s="78">
        <v>1560</v>
      </c>
      <c r="E224" s="79">
        <v>0</v>
      </c>
      <c r="F224" s="79">
        <v>2355</v>
      </c>
      <c r="G224" s="78">
        <v>582</v>
      </c>
      <c r="H224" s="78">
        <v>2793</v>
      </c>
      <c r="I224" s="78">
        <v>4391</v>
      </c>
      <c r="J224" s="78">
        <v>1837</v>
      </c>
      <c r="K224" s="45">
        <v>36728</v>
      </c>
      <c r="L224" s="45">
        <v>36955</v>
      </c>
      <c r="M224" s="45">
        <v>50806</v>
      </c>
      <c r="N224" s="89">
        <v>167</v>
      </c>
      <c r="O224" s="89">
        <v>1035</v>
      </c>
      <c r="P224" s="89">
        <v>230</v>
      </c>
      <c r="Q224" s="89">
        <v>0</v>
      </c>
      <c r="R224" s="1">
        <v>0</v>
      </c>
      <c r="S224" s="89">
        <v>0</v>
      </c>
      <c r="T224" s="89">
        <v>0</v>
      </c>
      <c r="U224" s="78">
        <v>70</v>
      </c>
      <c r="V224" s="78">
        <v>0</v>
      </c>
      <c r="W224" s="78">
        <v>22</v>
      </c>
      <c r="X224" s="78">
        <v>59</v>
      </c>
      <c r="Y224" s="78">
        <v>31</v>
      </c>
      <c r="Z224" s="79">
        <v>0</v>
      </c>
      <c r="AA224" s="91">
        <v>0</v>
      </c>
      <c r="AB224" s="3"/>
      <c r="AG224" s="93">
        <v>0</v>
      </c>
      <c r="AH224" s="1">
        <v>0</v>
      </c>
    </row>
    <row r="225" s="1" customFormat="1" spans="1:34">
      <c r="A225" s="77"/>
      <c r="B225" s="68" t="s">
        <v>233</v>
      </c>
      <c r="C225" s="78">
        <v>979</v>
      </c>
      <c r="D225" s="78">
        <v>1778</v>
      </c>
      <c r="E225" s="79">
        <v>0</v>
      </c>
      <c r="F225" s="78">
        <v>1635</v>
      </c>
      <c r="G225" s="78">
        <v>589</v>
      </c>
      <c r="H225" s="78">
        <v>2614</v>
      </c>
      <c r="I225" s="78">
        <v>1899</v>
      </c>
      <c r="J225" s="78">
        <v>1825</v>
      </c>
      <c r="K225" s="45">
        <v>7804</v>
      </c>
      <c r="L225" s="45">
        <v>20381</v>
      </c>
      <c r="M225" s="45">
        <v>37243</v>
      </c>
      <c r="N225" s="89">
        <v>593</v>
      </c>
      <c r="O225" s="89">
        <v>840</v>
      </c>
      <c r="P225" s="89">
        <v>526</v>
      </c>
      <c r="Q225" s="89">
        <v>0</v>
      </c>
      <c r="R225" s="1">
        <v>0</v>
      </c>
      <c r="S225" s="89">
        <v>0</v>
      </c>
      <c r="T225" s="89">
        <v>0</v>
      </c>
      <c r="U225" s="78">
        <v>76</v>
      </c>
      <c r="V225" s="78">
        <v>0</v>
      </c>
      <c r="W225" s="78">
        <v>6</v>
      </c>
      <c r="X225" s="78">
        <v>27</v>
      </c>
      <c r="Y225" s="78">
        <v>13</v>
      </c>
      <c r="Z225" s="79">
        <v>0</v>
      </c>
      <c r="AA225" s="91">
        <v>0</v>
      </c>
      <c r="AB225" s="3"/>
      <c r="AG225" s="93">
        <v>0</v>
      </c>
      <c r="AH225" s="1">
        <v>1</v>
      </c>
    </row>
    <row r="226" s="1" customFormat="1" spans="1:34">
      <c r="A226" s="77"/>
      <c r="B226" s="68" t="s">
        <v>234</v>
      </c>
      <c r="C226" s="80">
        <v>286</v>
      </c>
      <c r="D226" s="80">
        <v>0</v>
      </c>
      <c r="E226" s="79">
        <v>0</v>
      </c>
      <c r="F226" s="80">
        <v>244</v>
      </c>
      <c r="G226" s="80">
        <v>103</v>
      </c>
      <c r="H226" s="80">
        <v>628</v>
      </c>
      <c r="I226" s="80">
        <v>116</v>
      </c>
      <c r="J226" s="80">
        <v>983</v>
      </c>
      <c r="K226" s="45">
        <v>2700</v>
      </c>
      <c r="L226" s="45">
        <v>4156</v>
      </c>
      <c r="M226" s="45">
        <v>5313</v>
      </c>
      <c r="N226" s="89">
        <v>37</v>
      </c>
      <c r="O226" s="89">
        <v>54</v>
      </c>
      <c r="P226" s="89">
        <v>87</v>
      </c>
      <c r="Q226" s="89">
        <v>35</v>
      </c>
      <c r="R226" s="1">
        <v>0</v>
      </c>
      <c r="S226" s="89">
        <v>109</v>
      </c>
      <c r="T226" s="89">
        <v>94</v>
      </c>
      <c r="U226" s="80">
        <v>0</v>
      </c>
      <c r="V226" s="90">
        <v>0</v>
      </c>
      <c r="W226" s="80">
        <v>1</v>
      </c>
      <c r="X226" s="80">
        <v>4</v>
      </c>
      <c r="Y226" s="80">
        <v>2</v>
      </c>
      <c r="Z226" s="79">
        <v>0</v>
      </c>
      <c r="AA226" s="91">
        <v>0</v>
      </c>
      <c r="AB226" s="3"/>
      <c r="AG226" s="93">
        <v>0</v>
      </c>
      <c r="AH226" s="1">
        <v>2</v>
      </c>
    </row>
    <row r="227" s="1" customFormat="1" spans="1:34">
      <c r="A227" s="77"/>
      <c r="B227" s="68" t="s">
        <v>235</v>
      </c>
      <c r="C227" s="80">
        <v>5613</v>
      </c>
      <c r="D227" s="80">
        <v>4329</v>
      </c>
      <c r="E227" s="79">
        <v>0</v>
      </c>
      <c r="F227" s="80">
        <v>4156</v>
      </c>
      <c r="G227" s="80">
        <v>1155</v>
      </c>
      <c r="H227" s="80">
        <v>6497</v>
      </c>
      <c r="I227" s="80">
        <v>12074</v>
      </c>
      <c r="J227" s="80">
        <v>7225</v>
      </c>
      <c r="K227" s="45">
        <v>16515</v>
      </c>
      <c r="L227" s="45">
        <v>33493</v>
      </c>
      <c r="M227" s="45">
        <v>47651</v>
      </c>
      <c r="N227" s="89">
        <v>541</v>
      </c>
      <c r="O227" s="89">
        <v>774</v>
      </c>
      <c r="P227" s="89">
        <v>302</v>
      </c>
      <c r="Q227" s="89">
        <v>70</v>
      </c>
      <c r="R227" s="1">
        <v>0</v>
      </c>
      <c r="S227" s="89">
        <v>167</v>
      </c>
      <c r="T227" s="89">
        <v>124</v>
      </c>
      <c r="U227" s="80">
        <v>60</v>
      </c>
      <c r="V227" s="90">
        <v>5</v>
      </c>
      <c r="W227" s="80">
        <v>8</v>
      </c>
      <c r="X227" s="80">
        <v>33</v>
      </c>
      <c r="Y227" s="80">
        <v>18</v>
      </c>
      <c r="Z227" s="79">
        <v>0</v>
      </c>
      <c r="AA227" s="91">
        <v>0</v>
      </c>
      <c r="AB227" s="3"/>
      <c r="AG227" s="93">
        <v>18</v>
      </c>
      <c r="AH227" s="1">
        <v>3</v>
      </c>
    </row>
    <row r="228" s="1" customFormat="1" spans="1:34">
      <c r="A228" s="77"/>
      <c r="B228" s="68" t="s">
        <v>236</v>
      </c>
      <c r="C228" s="80">
        <v>207</v>
      </c>
      <c r="D228" s="80">
        <v>309</v>
      </c>
      <c r="E228" s="79">
        <v>0</v>
      </c>
      <c r="F228" s="80">
        <v>221</v>
      </c>
      <c r="G228" s="80">
        <v>68</v>
      </c>
      <c r="H228" s="80">
        <v>1165</v>
      </c>
      <c r="I228" s="80">
        <v>420</v>
      </c>
      <c r="J228" s="80">
        <v>1075</v>
      </c>
      <c r="K228" s="45">
        <v>5888</v>
      </c>
      <c r="L228" s="45">
        <v>1823</v>
      </c>
      <c r="M228" s="45">
        <v>8200</v>
      </c>
      <c r="N228" s="89">
        <v>40</v>
      </c>
      <c r="O228" s="89">
        <v>1127</v>
      </c>
      <c r="P228" s="89">
        <v>23</v>
      </c>
      <c r="Q228" s="89">
        <v>35</v>
      </c>
      <c r="R228" s="1">
        <v>0</v>
      </c>
      <c r="S228" s="89">
        <v>650</v>
      </c>
      <c r="T228" s="89">
        <v>0</v>
      </c>
      <c r="U228" s="80">
        <v>7</v>
      </c>
      <c r="V228" s="90">
        <v>0</v>
      </c>
      <c r="W228" s="80">
        <v>1</v>
      </c>
      <c r="X228" s="80">
        <v>6</v>
      </c>
      <c r="Y228" s="80">
        <v>3</v>
      </c>
      <c r="Z228" s="79">
        <v>0</v>
      </c>
      <c r="AA228" s="91">
        <v>0</v>
      </c>
      <c r="AB228" s="3"/>
      <c r="AG228" s="93">
        <v>0</v>
      </c>
      <c r="AH228" s="1">
        <v>4</v>
      </c>
    </row>
    <row r="229" s="1" customFormat="1" spans="1:34">
      <c r="A229" s="77"/>
      <c r="B229" s="68" t="s">
        <v>237</v>
      </c>
      <c r="C229" s="80">
        <v>931</v>
      </c>
      <c r="D229" s="80">
        <v>3165</v>
      </c>
      <c r="E229" s="79">
        <v>0</v>
      </c>
      <c r="F229" s="80">
        <v>3380</v>
      </c>
      <c r="G229" s="80">
        <v>446</v>
      </c>
      <c r="H229" s="80">
        <v>1907</v>
      </c>
      <c r="I229" s="80">
        <v>665</v>
      </c>
      <c r="J229" s="80">
        <v>737</v>
      </c>
      <c r="K229" s="45">
        <v>12446</v>
      </c>
      <c r="L229" s="45">
        <v>12083</v>
      </c>
      <c r="M229" s="45">
        <v>17087</v>
      </c>
      <c r="N229" s="89">
        <v>2890</v>
      </c>
      <c r="O229" s="89">
        <v>5144</v>
      </c>
      <c r="P229" s="89">
        <v>1397</v>
      </c>
      <c r="Q229" s="89">
        <v>1404</v>
      </c>
      <c r="R229" s="1">
        <v>0</v>
      </c>
      <c r="S229" s="89">
        <v>0</v>
      </c>
      <c r="T229" s="89">
        <v>397</v>
      </c>
      <c r="U229" s="80">
        <v>45</v>
      </c>
      <c r="V229" s="90">
        <v>0</v>
      </c>
      <c r="W229" s="80">
        <v>54</v>
      </c>
      <c r="X229" s="80">
        <v>236</v>
      </c>
      <c r="Y229" s="80">
        <v>125</v>
      </c>
      <c r="Z229" s="79">
        <v>0</v>
      </c>
      <c r="AA229" s="91">
        <v>0</v>
      </c>
      <c r="AB229" s="3"/>
      <c r="AG229" s="93">
        <v>0</v>
      </c>
      <c r="AH229" s="1">
        <v>5</v>
      </c>
    </row>
    <row r="230" s="1" customFormat="1" spans="1:34">
      <c r="A230" s="77"/>
      <c r="B230" s="68" t="s">
        <v>238</v>
      </c>
      <c r="C230" s="80">
        <v>255</v>
      </c>
      <c r="D230" s="80">
        <v>267</v>
      </c>
      <c r="E230" s="79">
        <v>0</v>
      </c>
      <c r="F230" s="80">
        <v>215</v>
      </c>
      <c r="G230" s="80">
        <v>138</v>
      </c>
      <c r="H230" s="80">
        <v>259</v>
      </c>
      <c r="I230" s="80">
        <v>1227</v>
      </c>
      <c r="J230" s="80">
        <v>8063</v>
      </c>
      <c r="K230" s="45">
        <v>23700</v>
      </c>
      <c r="L230" s="45">
        <v>19900</v>
      </c>
      <c r="M230" s="45">
        <v>18937</v>
      </c>
      <c r="N230" s="89">
        <v>14</v>
      </c>
      <c r="O230" s="89">
        <v>55</v>
      </c>
      <c r="P230" s="89">
        <v>33</v>
      </c>
      <c r="Q230" s="89">
        <v>0</v>
      </c>
      <c r="R230" s="1">
        <v>0</v>
      </c>
      <c r="S230" s="89">
        <v>0</v>
      </c>
      <c r="T230" s="89">
        <v>0</v>
      </c>
      <c r="U230" s="80">
        <v>0</v>
      </c>
      <c r="V230" s="90">
        <v>0</v>
      </c>
      <c r="W230" s="80">
        <v>1</v>
      </c>
      <c r="X230" s="80">
        <v>6</v>
      </c>
      <c r="Y230" s="80">
        <v>3</v>
      </c>
      <c r="Z230" s="79">
        <v>0</v>
      </c>
      <c r="AA230" s="91">
        <v>0</v>
      </c>
      <c r="AB230" s="3"/>
      <c r="AG230" s="93">
        <v>0</v>
      </c>
      <c r="AH230" s="1">
        <v>6</v>
      </c>
    </row>
    <row r="231" s="1" customFormat="1" spans="1:34">
      <c r="A231" s="77"/>
      <c r="B231" s="68" t="s">
        <v>239</v>
      </c>
      <c r="C231" s="80">
        <v>57</v>
      </c>
      <c r="D231" s="80">
        <v>52</v>
      </c>
      <c r="E231" s="79">
        <v>0</v>
      </c>
      <c r="F231" s="80">
        <v>867</v>
      </c>
      <c r="G231" s="80">
        <v>39</v>
      </c>
      <c r="H231" s="80">
        <v>2774</v>
      </c>
      <c r="I231" s="80">
        <v>358</v>
      </c>
      <c r="J231" s="80">
        <v>255</v>
      </c>
      <c r="K231" s="45">
        <v>0</v>
      </c>
      <c r="L231" s="45">
        <v>0</v>
      </c>
      <c r="M231" s="45">
        <v>7910</v>
      </c>
      <c r="N231" s="89">
        <v>63</v>
      </c>
      <c r="O231" s="89">
        <v>529</v>
      </c>
      <c r="P231" s="89">
        <v>6</v>
      </c>
      <c r="Q231" s="89">
        <v>12</v>
      </c>
      <c r="R231" s="1">
        <v>0</v>
      </c>
      <c r="S231" s="89">
        <v>288</v>
      </c>
      <c r="T231" s="89">
        <v>0</v>
      </c>
      <c r="U231" s="80">
        <v>0</v>
      </c>
      <c r="V231" s="90">
        <v>0</v>
      </c>
      <c r="W231" s="80">
        <v>7</v>
      </c>
      <c r="X231" s="80">
        <v>30</v>
      </c>
      <c r="Y231" s="80">
        <v>16</v>
      </c>
      <c r="Z231" s="79">
        <v>0</v>
      </c>
      <c r="AA231" s="91">
        <v>0</v>
      </c>
      <c r="AB231" s="3"/>
      <c r="AG231" s="93">
        <v>0</v>
      </c>
      <c r="AH231" s="1">
        <v>7</v>
      </c>
    </row>
    <row r="232" s="1" customFormat="1" spans="1:34">
      <c r="A232" s="77"/>
      <c r="B232" s="68" t="s">
        <v>240</v>
      </c>
      <c r="C232" s="80">
        <v>2104</v>
      </c>
      <c r="D232" s="79">
        <v>634</v>
      </c>
      <c r="E232" s="79">
        <v>0</v>
      </c>
      <c r="F232" s="80">
        <v>426</v>
      </c>
      <c r="G232" s="80">
        <v>515</v>
      </c>
      <c r="H232" s="80">
        <v>1020</v>
      </c>
      <c r="I232" s="80">
        <v>1377</v>
      </c>
      <c r="J232" s="80">
        <v>4233</v>
      </c>
      <c r="K232" s="45">
        <v>176705</v>
      </c>
      <c r="L232" s="80">
        <v>28509</v>
      </c>
      <c r="M232" s="80">
        <v>26532</v>
      </c>
      <c r="N232" s="89">
        <v>551</v>
      </c>
      <c r="O232" s="89">
        <v>3143</v>
      </c>
      <c r="P232" s="89">
        <v>2321</v>
      </c>
      <c r="Q232" s="89">
        <v>587</v>
      </c>
      <c r="R232" s="1">
        <v>0</v>
      </c>
      <c r="S232" s="89">
        <v>338</v>
      </c>
      <c r="T232" s="89">
        <v>23</v>
      </c>
      <c r="U232" s="80">
        <v>95</v>
      </c>
      <c r="V232" s="90">
        <v>0</v>
      </c>
      <c r="W232" s="80">
        <v>18</v>
      </c>
      <c r="X232" s="80">
        <v>80</v>
      </c>
      <c r="Y232" s="80">
        <v>42</v>
      </c>
      <c r="Z232" s="79">
        <v>0</v>
      </c>
      <c r="AA232" s="91">
        <v>0</v>
      </c>
      <c r="AB232" s="3"/>
      <c r="AG232" s="93">
        <v>0</v>
      </c>
      <c r="AH232" s="1">
        <v>8</v>
      </c>
    </row>
    <row r="233" s="1" customFormat="1" spans="1:34">
      <c r="A233" s="77"/>
      <c r="B233" s="68" t="s">
        <v>241</v>
      </c>
      <c r="C233" s="80">
        <v>0</v>
      </c>
      <c r="D233" s="80">
        <v>15</v>
      </c>
      <c r="E233" s="79">
        <v>0</v>
      </c>
      <c r="F233" s="80">
        <v>68</v>
      </c>
      <c r="G233" s="80">
        <v>4</v>
      </c>
      <c r="H233" s="80">
        <v>81</v>
      </c>
      <c r="I233" s="80">
        <v>88</v>
      </c>
      <c r="J233" s="80">
        <v>253</v>
      </c>
      <c r="K233" s="45">
        <v>100</v>
      </c>
      <c r="L233" s="45">
        <v>250</v>
      </c>
      <c r="M233" s="45">
        <v>4160</v>
      </c>
      <c r="N233" s="89">
        <v>115</v>
      </c>
      <c r="O233" s="89">
        <v>1991</v>
      </c>
      <c r="P233" s="89">
        <v>5</v>
      </c>
      <c r="Q233" s="89">
        <v>0</v>
      </c>
      <c r="R233" s="1">
        <v>0</v>
      </c>
      <c r="S233" s="89">
        <v>656</v>
      </c>
      <c r="T233" s="89">
        <v>0</v>
      </c>
      <c r="U233" s="80">
        <v>0</v>
      </c>
      <c r="V233" s="90">
        <v>0</v>
      </c>
      <c r="W233" s="80">
        <v>2</v>
      </c>
      <c r="X233" s="80">
        <v>11</v>
      </c>
      <c r="Y233" s="80">
        <v>6</v>
      </c>
      <c r="Z233" s="79">
        <v>0</v>
      </c>
      <c r="AA233" s="91">
        <v>0</v>
      </c>
      <c r="AB233" s="3"/>
      <c r="AG233" s="93">
        <v>0</v>
      </c>
      <c r="AH233" s="1">
        <v>9</v>
      </c>
    </row>
    <row r="234" s="1" customFormat="1" spans="1:34">
      <c r="A234" s="77"/>
      <c r="B234" s="1" t="s">
        <v>242</v>
      </c>
      <c r="C234" s="80">
        <v>1585</v>
      </c>
      <c r="D234" s="80">
        <v>2059</v>
      </c>
      <c r="E234" s="79">
        <v>0</v>
      </c>
      <c r="F234" s="80">
        <v>1570</v>
      </c>
      <c r="G234" s="80">
        <v>445</v>
      </c>
      <c r="H234" s="80">
        <v>1896</v>
      </c>
      <c r="I234" s="80">
        <v>1139</v>
      </c>
      <c r="J234" s="80">
        <v>485</v>
      </c>
      <c r="K234" s="45">
        <v>14282</v>
      </c>
      <c r="L234" s="45">
        <v>21750</v>
      </c>
      <c r="M234" s="45">
        <v>30008</v>
      </c>
      <c r="N234" s="89">
        <v>0</v>
      </c>
      <c r="O234" s="89">
        <v>0</v>
      </c>
      <c r="P234" s="89">
        <v>0</v>
      </c>
      <c r="Q234" s="89">
        <v>0</v>
      </c>
      <c r="R234" s="1">
        <v>0</v>
      </c>
      <c r="S234" s="89">
        <v>0</v>
      </c>
      <c r="T234" s="89">
        <v>0</v>
      </c>
      <c r="U234" s="80">
        <v>24</v>
      </c>
      <c r="V234" s="90">
        <v>0</v>
      </c>
      <c r="W234" s="80">
        <v>4</v>
      </c>
      <c r="X234" s="80">
        <v>19</v>
      </c>
      <c r="Y234" s="80">
        <v>10</v>
      </c>
      <c r="Z234" s="79"/>
      <c r="AA234" s="91">
        <v>0</v>
      </c>
      <c r="AB234" s="3"/>
      <c r="AG234" s="93">
        <v>0</v>
      </c>
      <c r="AH234" s="1">
        <v>10</v>
      </c>
    </row>
    <row r="235" s="1" customFormat="1" spans="1:34">
      <c r="A235" s="77"/>
      <c r="B235" s="77" t="s">
        <v>205</v>
      </c>
      <c r="C235" s="81">
        <f t="shared" ref="C235:AA235" si="28">SUM(C224:C234)</f>
        <v>14783</v>
      </c>
      <c r="D235" s="81">
        <f t="shared" si="28"/>
        <v>14168</v>
      </c>
      <c r="E235" s="81">
        <f t="shared" si="28"/>
        <v>0</v>
      </c>
      <c r="F235" s="81">
        <f t="shared" si="28"/>
        <v>15137</v>
      </c>
      <c r="G235" s="81">
        <f t="shared" si="28"/>
        <v>4084</v>
      </c>
      <c r="H235" s="81">
        <f t="shared" si="28"/>
        <v>21634</v>
      </c>
      <c r="I235" s="81">
        <f t="shared" si="28"/>
        <v>23754</v>
      </c>
      <c r="J235" s="81">
        <f t="shared" si="28"/>
        <v>26971</v>
      </c>
      <c r="K235" s="81">
        <f t="shared" si="28"/>
        <v>296868</v>
      </c>
      <c r="L235" s="81">
        <f t="shared" si="28"/>
        <v>179300</v>
      </c>
      <c r="M235" s="81">
        <f t="shared" si="28"/>
        <v>253847</v>
      </c>
      <c r="N235" s="81">
        <f t="shared" si="28"/>
        <v>5011</v>
      </c>
      <c r="O235" s="81">
        <f t="shared" si="28"/>
        <v>14692</v>
      </c>
      <c r="P235" s="81">
        <f t="shared" si="28"/>
        <v>4930</v>
      </c>
      <c r="Q235" s="81">
        <f t="shared" si="28"/>
        <v>2143</v>
      </c>
      <c r="R235" s="1">
        <f t="shared" si="28"/>
        <v>0</v>
      </c>
      <c r="S235" s="81">
        <f t="shared" si="28"/>
        <v>2208</v>
      </c>
      <c r="T235" s="81">
        <f t="shared" si="28"/>
        <v>638</v>
      </c>
      <c r="U235" s="81">
        <f t="shared" si="28"/>
        <v>377</v>
      </c>
      <c r="V235" s="81">
        <f t="shared" si="28"/>
        <v>5</v>
      </c>
      <c r="W235" s="81">
        <f t="shared" si="28"/>
        <v>124</v>
      </c>
      <c r="X235" s="81">
        <f t="shared" si="28"/>
        <v>511</v>
      </c>
      <c r="Y235" s="81">
        <f t="shared" si="28"/>
        <v>269</v>
      </c>
      <c r="Z235" s="81">
        <f t="shared" si="28"/>
        <v>0</v>
      </c>
      <c r="AA235" s="81">
        <f t="shared" si="28"/>
        <v>0</v>
      </c>
      <c r="AB235" s="3"/>
      <c r="AG235" s="81">
        <f>SUM(AG224:AG234)</f>
        <v>18</v>
      </c>
      <c r="AH235" s="81">
        <f>SUM(AH224:AH234)</f>
        <v>55</v>
      </c>
    </row>
    <row r="237" s="1" customFormat="1" spans="1:28">
      <c r="A237" s="82" t="s">
        <v>243</v>
      </c>
      <c r="B237" s="70" t="s">
        <v>244</v>
      </c>
      <c r="C237" s="69">
        <v>15833.664</v>
      </c>
      <c r="D237" s="83">
        <v>700</v>
      </c>
      <c r="E237" s="83">
        <v>1321.06788</v>
      </c>
      <c r="F237" s="83">
        <v>6369.363</v>
      </c>
      <c r="G237" s="83">
        <v>2304.4059</v>
      </c>
      <c r="H237" s="83">
        <v>2316.6</v>
      </c>
      <c r="I237" s="83">
        <v>10570.0035</v>
      </c>
      <c r="J237" s="83">
        <v>1150.2</v>
      </c>
      <c r="K237" s="83">
        <v>32092.8</v>
      </c>
      <c r="L237" s="83">
        <v>258744.375</v>
      </c>
      <c r="M237" s="83">
        <v>132410.943</v>
      </c>
      <c r="N237" s="83">
        <v>314.788518</v>
      </c>
      <c r="O237" s="83">
        <v>749.62503</v>
      </c>
      <c r="P237" s="83">
        <v>173.442654</v>
      </c>
      <c r="Q237" s="83">
        <v>0</v>
      </c>
      <c r="R237" s="83">
        <v>0</v>
      </c>
      <c r="S237" s="83">
        <v>0</v>
      </c>
      <c r="T237" s="83">
        <v>0</v>
      </c>
      <c r="U237" s="83">
        <v>1067</v>
      </c>
      <c r="V237" s="83">
        <v>0</v>
      </c>
      <c r="W237" s="83">
        <v>59.25</v>
      </c>
      <c r="X237" s="83">
        <v>232.75</v>
      </c>
      <c r="Y237" s="83">
        <v>237.405</v>
      </c>
      <c r="Z237" s="83">
        <v>0</v>
      </c>
      <c r="AA237" s="92">
        <v>0</v>
      </c>
      <c r="AB237" s="3"/>
    </row>
    <row r="238" s="1" customFormat="1" spans="1:28">
      <c r="A238" s="82"/>
      <c r="B238" s="70" t="s">
        <v>245</v>
      </c>
      <c r="C238" s="69">
        <v>12864.852</v>
      </c>
      <c r="D238" s="83"/>
      <c r="E238" s="83">
        <v>1618.63515</v>
      </c>
      <c r="F238" s="83">
        <v>4231.395</v>
      </c>
      <c r="G238" s="83">
        <v>863.55</v>
      </c>
      <c r="H238" s="83">
        <v>4455</v>
      </c>
      <c r="I238" s="83">
        <v>10480.9215</v>
      </c>
      <c r="J238" s="83">
        <v>881.1</v>
      </c>
      <c r="K238" s="83">
        <v>54968.96</v>
      </c>
      <c r="L238" s="83">
        <v>60778.53</v>
      </c>
      <c r="M238" s="83">
        <v>75365.199</v>
      </c>
      <c r="N238" s="83">
        <v>316.76832</v>
      </c>
      <c r="O238" s="83">
        <v>460.55394</v>
      </c>
      <c r="P238" s="83">
        <v>293.9706</v>
      </c>
      <c r="Q238" s="83">
        <v>115.25976</v>
      </c>
      <c r="R238" s="83">
        <v>0</v>
      </c>
      <c r="S238" s="83">
        <v>0</v>
      </c>
      <c r="T238" s="83">
        <v>0</v>
      </c>
      <c r="U238" s="83">
        <v>478.5</v>
      </c>
      <c r="V238" s="83">
        <v>0</v>
      </c>
      <c r="W238" s="83">
        <v>90</v>
      </c>
      <c r="X238" s="83">
        <v>399</v>
      </c>
      <c r="Y238" s="83">
        <v>406.98</v>
      </c>
      <c r="Z238" s="83">
        <v>0</v>
      </c>
      <c r="AA238" s="92">
        <v>0</v>
      </c>
      <c r="AB238" s="3"/>
    </row>
    <row r="239" s="1" customFormat="1" spans="1:28">
      <c r="A239" s="82"/>
      <c r="B239" s="70" t="s">
        <v>246</v>
      </c>
      <c r="C239" s="69">
        <v>2815.42338</v>
      </c>
      <c r="D239" s="83">
        <v>10849.674924</v>
      </c>
      <c r="E239" s="83"/>
      <c r="F239" s="83">
        <v>18386.445616</v>
      </c>
      <c r="G239" s="83">
        <v>272.67273</v>
      </c>
      <c r="H239" s="83">
        <v>11784.366</v>
      </c>
      <c r="I239" s="83">
        <v>6644.0325</v>
      </c>
      <c r="J239" s="83">
        <v>2875.5</v>
      </c>
      <c r="K239" s="83">
        <v>57802.24</v>
      </c>
      <c r="L239" s="83">
        <v>145849.32</v>
      </c>
      <c r="M239" s="83">
        <v>168497.217</v>
      </c>
      <c r="N239" s="83">
        <v>239.556042</v>
      </c>
      <c r="O239" s="83">
        <v>3059.254044</v>
      </c>
      <c r="P239" s="83">
        <v>605.579436</v>
      </c>
      <c r="Q239" s="83">
        <v>104.694282</v>
      </c>
      <c r="R239" s="83">
        <v>0</v>
      </c>
      <c r="S239" s="83">
        <v>0</v>
      </c>
      <c r="T239" s="83">
        <v>0</v>
      </c>
      <c r="U239" s="83">
        <v>163.5</v>
      </c>
      <c r="V239" s="83">
        <v>0</v>
      </c>
      <c r="W239" s="83">
        <v>81.75</v>
      </c>
      <c r="X239" s="83">
        <v>94</v>
      </c>
      <c r="Y239" s="83">
        <v>102</v>
      </c>
      <c r="Z239" s="83">
        <v>0</v>
      </c>
      <c r="AA239" s="92">
        <v>0</v>
      </c>
      <c r="AB239" s="3"/>
    </row>
    <row r="240" s="1" customFormat="1" spans="1:28">
      <c r="A240" s="82"/>
      <c r="B240" s="70" t="s">
        <v>247</v>
      </c>
      <c r="C240" s="69">
        <v>25234.902</v>
      </c>
      <c r="D240" s="83"/>
      <c r="E240" s="83">
        <v>1100.8899</v>
      </c>
      <c r="F240" s="83">
        <v>4973.745</v>
      </c>
      <c r="G240" s="83">
        <v>1597.4766</v>
      </c>
      <c r="H240" s="83">
        <v>3742.2</v>
      </c>
      <c r="I240" s="83">
        <v>2254.6755</v>
      </c>
      <c r="J240" s="83">
        <v>1720.8</v>
      </c>
      <c r="K240" s="83">
        <v>21285.12</v>
      </c>
      <c r="L240" s="83">
        <v>332699.31</v>
      </c>
      <c r="M240" s="83">
        <v>88250.4</v>
      </c>
      <c r="N240" s="83">
        <v>69.29307</v>
      </c>
      <c r="O240" s="83">
        <v>274.37256</v>
      </c>
      <c r="P240" s="83">
        <v>29.39706</v>
      </c>
      <c r="Q240" s="83">
        <v>9.60498</v>
      </c>
      <c r="R240" s="83">
        <v>0</v>
      </c>
      <c r="S240" s="83">
        <v>0</v>
      </c>
      <c r="T240" s="83">
        <v>0</v>
      </c>
      <c r="U240" s="83">
        <v>18</v>
      </c>
      <c r="V240" s="83">
        <v>0</v>
      </c>
      <c r="W240" s="83">
        <v>320</v>
      </c>
      <c r="X240" s="83">
        <v>1000</v>
      </c>
      <c r="Y240" s="83">
        <v>950</v>
      </c>
      <c r="Z240" s="83">
        <v>0</v>
      </c>
      <c r="AA240" s="92">
        <v>0</v>
      </c>
      <c r="AB240" s="3"/>
    </row>
    <row r="241" s="1" customFormat="1" spans="1:28">
      <c r="A241" s="82"/>
      <c r="B241" s="70" t="s">
        <v>248</v>
      </c>
      <c r="C241" s="69">
        <v>26703.11448</v>
      </c>
      <c r="D241" s="83"/>
      <c r="E241" s="83">
        <v>6594.330501</v>
      </c>
      <c r="F241" s="83">
        <v>8743.68</v>
      </c>
      <c r="G241" s="83">
        <v>943.95105</v>
      </c>
      <c r="H241" s="83">
        <v>6237</v>
      </c>
      <c r="I241" s="83">
        <v>14529.186</v>
      </c>
      <c r="J241" s="83">
        <v>1593.45</v>
      </c>
      <c r="K241" s="83">
        <v>32030.72</v>
      </c>
      <c r="L241" s="83">
        <v>20689.29</v>
      </c>
      <c r="M241" s="83">
        <v>103250.826</v>
      </c>
      <c r="N241" s="83">
        <v>427.637232</v>
      </c>
      <c r="O241" s="83">
        <v>798.62013</v>
      </c>
      <c r="P241" s="83">
        <v>167.563242</v>
      </c>
      <c r="Q241" s="83">
        <v>9.60498</v>
      </c>
      <c r="R241" s="83">
        <v>0</v>
      </c>
      <c r="S241" s="83">
        <v>0</v>
      </c>
      <c r="T241" s="83">
        <v>0</v>
      </c>
      <c r="U241" s="83">
        <v>37.5</v>
      </c>
      <c r="V241" s="83">
        <v>0</v>
      </c>
      <c r="W241" s="83">
        <v>390</v>
      </c>
      <c r="X241" s="83">
        <v>1781.25</v>
      </c>
      <c r="Y241" s="83">
        <v>1816.875</v>
      </c>
      <c r="Z241" s="83">
        <v>0</v>
      </c>
      <c r="AA241" s="92">
        <v>0</v>
      </c>
      <c r="AB241" s="3"/>
    </row>
    <row r="242" s="1" customFormat="1" spans="1:28">
      <c r="A242" s="82"/>
      <c r="B242" s="70" t="s">
        <v>249</v>
      </c>
      <c r="C242" s="69">
        <v>40954.76154</v>
      </c>
      <c r="D242" s="83"/>
      <c r="E242" s="83">
        <v>213</v>
      </c>
      <c r="F242" s="83">
        <v>908.6364</v>
      </c>
      <c r="G242" s="83">
        <v>355.9644</v>
      </c>
      <c r="H242" s="83">
        <v>2854.764</v>
      </c>
      <c r="I242" s="83">
        <v>7054.74</v>
      </c>
      <c r="J242" s="83">
        <v>1606.95</v>
      </c>
      <c r="K242" s="83">
        <v>47435.52</v>
      </c>
      <c r="L242" s="83">
        <v>45052.515</v>
      </c>
      <c r="M242" s="83">
        <v>118097.028</v>
      </c>
      <c r="N242" s="83">
        <v>577.112283</v>
      </c>
      <c r="O242" s="83">
        <v>1518.8481</v>
      </c>
      <c r="P242" s="83">
        <v>783.9216</v>
      </c>
      <c r="Q242" s="83">
        <v>0</v>
      </c>
      <c r="R242" s="83">
        <v>0</v>
      </c>
      <c r="S242" s="83">
        <v>0</v>
      </c>
      <c r="T242" s="83">
        <v>0</v>
      </c>
      <c r="U242" s="83">
        <v>402.75</v>
      </c>
      <c r="V242" s="83">
        <v>0</v>
      </c>
      <c r="W242" s="83">
        <v>0</v>
      </c>
      <c r="X242" s="83">
        <v>238.45</v>
      </c>
      <c r="Y242" s="83">
        <v>253</v>
      </c>
      <c r="Z242" s="83">
        <v>0</v>
      </c>
      <c r="AA242" s="92">
        <v>0</v>
      </c>
      <c r="AB242" s="3"/>
    </row>
    <row r="243" s="1" customFormat="1" spans="1:28">
      <c r="A243" s="82"/>
      <c r="B243" s="70" t="s">
        <v>250</v>
      </c>
      <c r="C243" s="69">
        <v>21325.9662</v>
      </c>
      <c r="D243" s="83"/>
      <c r="E243" s="83">
        <v>1750.2841422</v>
      </c>
      <c r="F243" s="83">
        <v>8558.464068</v>
      </c>
      <c r="G243" s="83">
        <v>3470.3802</v>
      </c>
      <c r="H243" s="83">
        <v>3058.803</v>
      </c>
      <c r="I243" s="83">
        <v>16434.495</v>
      </c>
      <c r="J243" s="83">
        <v>9038.25</v>
      </c>
      <c r="K243" s="83">
        <v>25114.24</v>
      </c>
      <c r="L243" s="83">
        <v>229908.645</v>
      </c>
      <c r="M243" s="83">
        <v>79656.696</v>
      </c>
      <c r="N243" s="83">
        <v>362.303766</v>
      </c>
      <c r="O243" s="83">
        <v>866.233368</v>
      </c>
      <c r="P243" s="83">
        <v>146.9853</v>
      </c>
      <c r="Q243" s="83">
        <v>0</v>
      </c>
      <c r="R243" s="83">
        <v>0</v>
      </c>
      <c r="S243" s="83">
        <v>0</v>
      </c>
      <c r="T243" s="83">
        <v>0</v>
      </c>
      <c r="U243" s="83">
        <v>975</v>
      </c>
      <c r="V243" s="83">
        <v>0</v>
      </c>
      <c r="W243" s="83">
        <v>29.25</v>
      </c>
      <c r="X243" s="83">
        <v>203.3</v>
      </c>
      <c r="Y243" s="83">
        <v>207.366</v>
      </c>
      <c r="Z243" s="83">
        <v>0</v>
      </c>
      <c r="AA243" s="92">
        <v>0</v>
      </c>
      <c r="AB243" s="3"/>
    </row>
    <row r="244" s="1" customFormat="1" spans="1:28">
      <c r="A244" s="82"/>
      <c r="B244" s="70" t="s">
        <v>251</v>
      </c>
      <c r="C244" s="69">
        <v>9767.39148</v>
      </c>
      <c r="D244" s="83">
        <v>6412.527891</v>
      </c>
      <c r="E244" s="83"/>
      <c r="F244" s="83">
        <v>1434.2202</v>
      </c>
      <c r="G244" s="83">
        <v>499.95</v>
      </c>
      <c r="H244" s="83">
        <v>9337.68</v>
      </c>
      <c r="I244" s="83">
        <v>5033.133</v>
      </c>
      <c r="J244" s="83">
        <v>1246.05</v>
      </c>
      <c r="K244" s="83">
        <v>49098.24</v>
      </c>
      <c r="L244" s="83">
        <v>72810.09</v>
      </c>
      <c r="M244" s="83">
        <v>93300.165</v>
      </c>
      <c r="N244" s="83">
        <v>560.283966</v>
      </c>
      <c r="O244" s="83">
        <v>666.33336</v>
      </c>
      <c r="P244" s="83">
        <v>97.9902</v>
      </c>
      <c r="Q244" s="83">
        <v>144.0747</v>
      </c>
      <c r="R244" s="83">
        <v>0</v>
      </c>
      <c r="S244" s="83">
        <v>0</v>
      </c>
      <c r="T244" s="83">
        <v>0</v>
      </c>
      <c r="U244" s="83">
        <v>15</v>
      </c>
      <c r="V244" s="83">
        <v>0</v>
      </c>
      <c r="W244" s="83">
        <v>95</v>
      </c>
      <c r="X244" s="83">
        <v>68</v>
      </c>
      <c r="Y244" s="83">
        <v>58.14</v>
      </c>
      <c r="Z244" s="83">
        <v>0</v>
      </c>
      <c r="AA244" s="92">
        <v>0</v>
      </c>
      <c r="AB244" s="3"/>
    </row>
    <row r="245" s="1" customFormat="1" spans="1:28">
      <c r="A245" s="82"/>
      <c r="B245" s="70" t="s">
        <v>252</v>
      </c>
      <c r="C245" s="69">
        <v>36565.8678</v>
      </c>
      <c r="D245" s="83">
        <v>2168.539857</v>
      </c>
      <c r="E245" s="83">
        <v>1810.7131878</v>
      </c>
      <c r="F245" s="83">
        <v>6577.102224</v>
      </c>
      <c r="G245" s="83">
        <v>1124.66025</v>
      </c>
      <c r="H245" s="83">
        <v>4200.174</v>
      </c>
      <c r="I245" s="83">
        <v>6399.225</v>
      </c>
      <c r="J245" s="83">
        <v>1128.15</v>
      </c>
      <c r="K245" s="83">
        <v>21170.56</v>
      </c>
      <c r="L245" s="83">
        <v>193984.11</v>
      </c>
      <c r="M245" s="83">
        <v>104632.416</v>
      </c>
      <c r="N245" s="83">
        <v>371.212875</v>
      </c>
      <c r="O245" s="83">
        <v>293.9706</v>
      </c>
      <c r="P245" s="83">
        <v>391.9608</v>
      </c>
      <c r="Q245" s="83">
        <v>81.64233</v>
      </c>
      <c r="R245" s="83">
        <v>0</v>
      </c>
      <c r="S245" s="83">
        <v>0</v>
      </c>
      <c r="T245" s="83">
        <v>0</v>
      </c>
      <c r="U245" s="83">
        <v>2922</v>
      </c>
      <c r="V245" s="83">
        <v>0</v>
      </c>
      <c r="W245" s="83">
        <v>57</v>
      </c>
      <c r="X245" s="83">
        <v>356</v>
      </c>
      <c r="Y245" s="83">
        <v>320</v>
      </c>
      <c r="Z245" s="83">
        <v>0</v>
      </c>
      <c r="AA245" s="92">
        <v>0</v>
      </c>
      <c r="AB245" s="3"/>
    </row>
    <row r="246" s="1" customFormat="1" spans="1:28">
      <c r="A246" s="82"/>
      <c r="B246" s="70" t="s">
        <v>253</v>
      </c>
      <c r="C246" s="69">
        <v>7687.243872</v>
      </c>
      <c r="D246" s="83">
        <v>11957.718366</v>
      </c>
      <c r="E246" s="83"/>
      <c r="F246" s="83">
        <v>21804.967366</v>
      </c>
      <c r="G246" s="83">
        <v>225.423</v>
      </c>
      <c r="H246" s="83">
        <v>17266.77</v>
      </c>
      <c r="I246" s="83">
        <v>5430.915</v>
      </c>
      <c r="J246" s="83">
        <v>1398.6</v>
      </c>
      <c r="K246" s="83">
        <v>52462.08</v>
      </c>
      <c r="L246" s="83">
        <v>177263.73</v>
      </c>
      <c r="M246" s="83">
        <v>97188.966</v>
      </c>
      <c r="N246" s="83">
        <v>384.081588</v>
      </c>
      <c r="O246" s="83">
        <v>1619.778006</v>
      </c>
      <c r="P246" s="83">
        <v>397.840212</v>
      </c>
      <c r="Q246" s="83">
        <v>85.484322</v>
      </c>
      <c r="R246" s="83">
        <v>0</v>
      </c>
      <c r="S246" s="83">
        <v>0</v>
      </c>
      <c r="T246" s="83">
        <v>0</v>
      </c>
      <c r="U246" s="83">
        <v>291</v>
      </c>
      <c r="V246" s="83">
        <v>0</v>
      </c>
      <c r="W246" s="83">
        <v>66.75</v>
      </c>
      <c r="X246" s="83">
        <v>360</v>
      </c>
      <c r="Y246" s="83">
        <v>403</v>
      </c>
      <c r="Z246" s="83">
        <v>0</v>
      </c>
      <c r="AA246" s="92">
        <v>0</v>
      </c>
      <c r="AB246" s="3"/>
    </row>
    <row r="247" s="1" customFormat="1" spans="1:28">
      <c r="A247" s="82"/>
      <c r="B247" s="70" t="s">
        <v>254</v>
      </c>
      <c r="C247" s="69">
        <v>50915.1258</v>
      </c>
      <c r="D247" s="83"/>
      <c r="E247" s="83">
        <v>25430.55669</v>
      </c>
      <c r="F247" s="83">
        <v>3772.6227</v>
      </c>
      <c r="G247" s="83">
        <v>1863.7227</v>
      </c>
      <c r="H247" s="83">
        <v>1403.325</v>
      </c>
      <c r="I247" s="83">
        <v>8029.287</v>
      </c>
      <c r="J247" s="83">
        <v>2187.9</v>
      </c>
      <c r="K247" s="83">
        <v>4076.8</v>
      </c>
      <c r="L247" s="83">
        <v>27555.795</v>
      </c>
      <c r="M247" s="83">
        <v>94164.462</v>
      </c>
      <c r="N247" s="83">
        <v>217.77822</v>
      </c>
      <c r="O247" s="83">
        <v>44.09559</v>
      </c>
      <c r="P247" s="83">
        <v>411.55884</v>
      </c>
      <c r="Q247" s="83">
        <v>43.22241</v>
      </c>
      <c r="R247" s="83">
        <v>0</v>
      </c>
      <c r="S247" s="83">
        <v>0</v>
      </c>
      <c r="T247" s="83">
        <v>0</v>
      </c>
      <c r="U247" s="83">
        <v>1725</v>
      </c>
      <c r="V247" s="83">
        <v>0</v>
      </c>
      <c r="W247" s="83">
        <v>243.75</v>
      </c>
      <c r="X247" s="83">
        <v>190</v>
      </c>
      <c r="Y247" s="83">
        <v>193.8</v>
      </c>
      <c r="Z247" s="83">
        <v>40</v>
      </c>
      <c r="AA247" s="92">
        <v>0</v>
      </c>
      <c r="AB247" s="3"/>
    </row>
    <row r="248" s="1" customFormat="1" spans="1:28">
      <c r="A248" s="82"/>
      <c r="B248" s="70" t="s">
        <v>243</v>
      </c>
      <c r="C248" s="69">
        <v>15140.9412</v>
      </c>
      <c r="D248" s="83"/>
      <c r="E248" s="83">
        <v>1774.0241244</v>
      </c>
      <c r="F248" s="83">
        <v>4812.50658</v>
      </c>
      <c r="G248" s="83">
        <v>1060.4394</v>
      </c>
      <c r="H248" s="83">
        <v>4811.4</v>
      </c>
      <c r="I248" s="83">
        <v>14564.907</v>
      </c>
      <c r="J248" s="83">
        <v>1078.2</v>
      </c>
      <c r="K248" s="83">
        <v>50763.52</v>
      </c>
      <c r="L248" s="83">
        <v>56394.945</v>
      </c>
      <c r="M248" s="83">
        <v>83844.306</v>
      </c>
      <c r="N248" s="83">
        <v>561.273867</v>
      </c>
      <c r="O248" s="83">
        <v>493.870608</v>
      </c>
      <c r="P248" s="83">
        <v>0</v>
      </c>
      <c r="Q248" s="83">
        <v>0</v>
      </c>
      <c r="R248" s="83">
        <v>0</v>
      </c>
      <c r="S248" s="83">
        <v>0</v>
      </c>
      <c r="T248" s="83">
        <v>0</v>
      </c>
      <c r="U248" s="83">
        <v>315</v>
      </c>
      <c r="V248" s="83">
        <v>0</v>
      </c>
      <c r="W248" s="83">
        <v>57</v>
      </c>
      <c r="X248" s="83">
        <v>430</v>
      </c>
      <c r="Y248" s="83">
        <v>450</v>
      </c>
      <c r="Z248" s="83">
        <v>0</v>
      </c>
      <c r="AA248" s="92">
        <v>0</v>
      </c>
      <c r="AB248" s="3"/>
    </row>
    <row r="249" s="1" customFormat="1" spans="1:28">
      <c r="A249" s="84"/>
      <c r="B249" s="71" t="s">
        <v>62</v>
      </c>
      <c r="C249" s="71">
        <f t="shared" ref="C249:AA249" si="29">SUM(C237:C248)</f>
        <v>265809.253752</v>
      </c>
      <c r="D249" s="71">
        <f t="shared" si="29"/>
        <v>32088.461038</v>
      </c>
      <c r="E249" s="71">
        <f t="shared" si="29"/>
        <v>41613.5015754</v>
      </c>
      <c r="F249" s="71">
        <f t="shared" si="29"/>
        <v>90573.148154</v>
      </c>
      <c r="G249" s="71">
        <f t="shared" si="29"/>
        <v>14582.59623</v>
      </c>
      <c r="H249" s="71">
        <f t="shared" si="29"/>
        <v>71468.082</v>
      </c>
      <c r="I249" s="71">
        <f t="shared" si="29"/>
        <v>107425.521</v>
      </c>
      <c r="J249" s="71">
        <f t="shared" si="29"/>
        <v>25905.15</v>
      </c>
      <c r="K249" s="71">
        <f t="shared" si="29"/>
        <v>448300.8</v>
      </c>
      <c r="L249" s="71">
        <f t="shared" si="29"/>
        <v>1621730.655</v>
      </c>
      <c r="M249" s="71">
        <f t="shared" si="29"/>
        <v>1238658.624</v>
      </c>
      <c r="N249" s="71">
        <f t="shared" si="29"/>
        <v>4402.089747</v>
      </c>
      <c r="O249" s="71">
        <f t="shared" si="29"/>
        <v>10845.555336</v>
      </c>
      <c r="P249" s="71">
        <f t="shared" si="29"/>
        <v>3500.209944</v>
      </c>
      <c r="Q249" s="71">
        <f t="shared" si="29"/>
        <v>593.587764</v>
      </c>
      <c r="R249" s="71">
        <f t="shared" si="29"/>
        <v>0</v>
      </c>
      <c r="S249" s="71">
        <f t="shared" si="29"/>
        <v>0</v>
      </c>
      <c r="T249" s="71">
        <f t="shared" si="29"/>
        <v>0</v>
      </c>
      <c r="U249" s="71">
        <f t="shared" si="29"/>
        <v>8410.25</v>
      </c>
      <c r="V249" s="71">
        <f t="shared" si="29"/>
        <v>0</v>
      </c>
      <c r="W249" s="71">
        <f t="shared" si="29"/>
        <v>1489.75</v>
      </c>
      <c r="X249" s="71">
        <f t="shared" si="29"/>
        <v>5352.75</v>
      </c>
      <c r="Y249" s="71">
        <f t="shared" si="29"/>
        <v>5398.566</v>
      </c>
      <c r="Z249" s="71">
        <f t="shared" si="29"/>
        <v>40</v>
      </c>
      <c r="AA249" s="71">
        <f t="shared" si="29"/>
        <v>0</v>
      </c>
      <c r="AB249" s="3"/>
    </row>
    <row r="251" s="1" customFormat="1" ht="31.5" spans="1:28">
      <c r="A251" s="68" t="s">
        <v>255</v>
      </c>
      <c r="B251" s="32" t="s">
        <v>256</v>
      </c>
      <c r="C251" s="85">
        <v>4902</v>
      </c>
      <c r="D251" s="85">
        <v>199473</v>
      </c>
      <c r="E251" s="85">
        <v>0</v>
      </c>
      <c r="F251" s="85">
        <v>380064</v>
      </c>
      <c r="G251" s="85">
        <v>1502</v>
      </c>
      <c r="H251" s="85">
        <v>321728</v>
      </c>
      <c r="I251" s="85">
        <v>146</v>
      </c>
      <c r="J251" s="85">
        <v>320</v>
      </c>
      <c r="K251" s="33">
        <v>1070</v>
      </c>
      <c r="L251" s="85">
        <v>2821</v>
      </c>
      <c r="M251" s="85">
        <v>71180</v>
      </c>
      <c r="N251" s="33">
        <v>66</v>
      </c>
      <c r="O251" s="33">
        <v>94</v>
      </c>
      <c r="P251" s="33">
        <v>51</v>
      </c>
      <c r="Q251" s="33">
        <v>38</v>
      </c>
      <c r="R251" s="33">
        <v>153</v>
      </c>
      <c r="S251" s="33">
        <v>0</v>
      </c>
      <c r="T251" s="33">
        <v>0</v>
      </c>
      <c r="U251" s="85">
        <v>8801</v>
      </c>
      <c r="V251" s="85">
        <v>15087</v>
      </c>
      <c r="W251" s="85">
        <v>2569</v>
      </c>
      <c r="X251" s="85">
        <v>1390</v>
      </c>
      <c r="Y251" s="85">
        <v>1722</v>
      </c>
      <c r="Z251" s="33">
        <v>1</v>
      </c>
      <c r="AA251" s="33">
        <v>0</v>
      </c>
      <c r="AB251" s="3"/>
    </row>
    <row r="252" s="1" customFormat="1" spans="1:28">
      <c r="A252" s="68"/>
      <c r="B252" s="32" t="s">
        <v>257</v>
      </c>
      <c r="C252" s="85">
        <v>1922</v>
      </c>
      <c r="D252" s="85">
        <v>86538</v>
      </c>
      <c r="E252" s="85">
        <v>0</v>
      </c>
      <c r="F252" s="85">
        <v>159391</v>
      </c>
      <c r="G252" s="85">
        <v>321</v>
      </c>
      <c r="H252" s="85">
        <v>286666</v>
      </c>
      <c r="I252" s="85">
        <v>51</v>
      </c>
      <c r="J252" s="85">
        <v>79</v>
      </c>
      <c r="K252" s="33">
        <v>231</v>
      </c>
      <c r="L252" s="85">
        <v>450</v>
      </c>
      <c r="M252" s="85">
        <v>18130</v>
      </c>
      <c r="N252" s="33">
        <v>0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33">
        <v>0</v>
      </c>
      <c r="U252" s="85">
        <v>13473</v>
      </c>
      <c r="V252" s="85">
        <v>19572</v>
      </c>
      <c r="W252" s="85">
        <v>3854</v>
      </c>
      <c r="X252" s="85">
        <v>463</v>
      </c>
      <c r="Y252" s="85">
        <v>574</v>
      </c>
      <c r="Z252" s="33">
        <v>0</v>
      </c>
      <c r="AA252" s="33">
        <v>0</v>
      </c>
      <c r="AB252" s="3"/>
    </row>
    <row r="253" s="1" customFormat="1" spans="1:28">
      <c r="A253" s="68"/>
      <c r="B253" s="32" t="s">
        <v>258</v>
      </c>
      <c r="C253" s="85">
        <v>1252</v>
      </c>
      <c r="D253" s="85">
        <v>75312</v>
      </c>
      <c r="E253" s="85">
        <v>0</v>
      </c>
      <c r="F253" s="85">
        <v>112332</v>
      </c>
      <c r="G253" s="85">
        <v>222</v>
      </c>
      <c r="H253" s="85">
        <v>215680</v>
      </c>
      <c r="I253" s="85">
        <v>112</v>
      </c>
      <c r="J253" s="85">
        <v>24</v>
      </c>
      <c r="K253" s="33">
        <v>343</v>
      </c>
      <c r="L253" s="85">
        <v>224</v>
      </c>
      <c r="M253" s="85">
        <v>8359</v>
      </c>
      <c r="N253" s="33">
        <v>0</v>
      </c>
      <c r="O253" s="33">
        <v>0</v>
      </c>
      <c r="P253" s="33">
        <v>0</v>
      </c>
      <c r="Q253" s="33">
        <v>0</v>
      </c>
      <c r="R253" s="33">
        <v>0</v>
      </c>
      <c r="S253" s="33">
        <v>0</v>
      </c>
      <c r="T253" s="33">
        <v>0</v>
      </c>
      <c r="U253" s="85">
        <v>8496</v>
      </c>
      <c r="V253" s="85">
        <v>19404</v>
      </c>
      <c r="W253" s="85">
        <v>6424</v>
      </c>
      <c r="X253" s="85">
        <v>463</v>
      </c>
      <c r="Y253" s="85">
        <v>574</v>
      </c>
      <c r="Z253" s="33">
        <v>0</v>
      </c>
      <c r="AA253" s="33">
        <v>0</v>
      </c>
      <c r="AB253" s="3"/>
    </row>
    <row r="254" s="1" customFormat="1" spans="1:28">
      <c r="A254" s="77"/>
      <c r="B254" s="77" t="s">
        <v>109</v>
      </c>
      <c r="C254" s="86">
        <f t="shared" ref="C254:R254" si="30">SUM(C251:C253)</f>
        <v>8076</v>
      </c>
      <c r="D254" s="87">
        <f t="shared" si="30"/>
        <v>361323</v>
      </c>
      <c r="E254" s="86">
        <v>0</v>
      </c>
      <c r="F254" s="86">
        <f t="shared" si="30"/>
        <v>651787</v>
      </c>
      <c r="G254" s="86">
        <f t="shared" si="30"/>
        <v>2045</v>
      </c>
      <c r="H254" s="86">
        <f t="shared" si="30"/>
        <v>824074</v>
      </c>
      <c r="I254" s="86">
        <f t="shared" si="30"/>
        <v>309</v>
      </c>
      <c r="J254" s="87">
        <f t="shared" si="30"/>
        <v>423</v>
      </c>
      <c r="K254" s="87">
        <f t="shared" si="30"/>
        <v>1644</v>
      </c>
      <c r="L254" s="86">
        <f t="shared" si="30"/>
        <v>3495</v>
      </c>
      <c r="M254" s="86">
        <f t="shared" si="30"/>
        <v>97669</v>
      </c>
      <c r="N254" s="87">
        <f t="shared" si="30"/>
        <v>66</v>
      </c>
      <c r="O254" s="87">
        <f t="shared" si="30"/>
        <v>94</v>
      </c>
      <c r="P254" s="87">
        <f t="shared" si="30"/>
        <v>51</v>
      </c>
      <c r="Q254" s="87">
        <f t="shared" si="30"/>
        <v>38</v>
      </c>
      <c r="R254" s="87">
        <f t="shared" si="30"/>
        <v>153</v>
      </c>
      <c r="S254" s="33">
        <v>0</v>
      </c>
      <c r="T254" s="33">
        <v>0</v>
      </c>
      <c r="U254" s="86">
        <f t="shared" ref="U254:Y254" si="31">SUM(U251:U253)</f>
        <v>30770</v>
      </c>
      <c r="V254" s="86">
        <f t="shared" si="31"/>
        <v>54063</v>
      </c>
      <c r="W254" s="86">
        <f t="shared" si="31"/>
        <v>12847</v>
      </c>
      <c r="X254" s="86">
        <f t="shared" si="31"/>
        <v>2316</v>
      </c>
      <c r="Y254" s="86">
        <f t="shared" si="31"/>
        <v>2870</v>
      </c>
      <c r="Z254" s="87">
        <v>1</v>
      </c>
      <c r="AA254" s="33">
        <v>0</v>
      </c>
      <c r="AB254" s="3"/>
    </row>
    <row r="255" s="1" customFormat="1" spans="1:28">
      <c r="A255" s="77"/>
      <c r="B255" s="77"/>
      <c r="C255" s="86"/>
      <c r="D255" s="87"/>
      <c r="E255" s="86"/>
      <c r="F255" s="86"/>
      <c r="G255" s="86"/>
      <c r="H255" s="86"/>
      <c r="I255" s="86"/>
      <c r="J255" s="87"/>
      <c r="K255" s="87"/>
      <c r="L255" s="86"/>
      <c r="M255" s="86"/>
      <c r="N255" s="87"/>
      <c r="O255" s="87"/>
      <c r="P255" s="87"/>
      <c r="Q255" s="87"/>
      <c r="R255" s="87"/>
      <c r="S255" s="33"/>
      <c r="T255" s="33"/>
      <c r="U255" s="86"/>
      <c r="V255" s="86"/>
      <c r="W255" s="86"/>
      <c r="X255" s="86"/>
      <c r="Y255" s="86"/>
      <c r="Z255" s="87"/>
      <c r="AA255" s="33"/>
      <c r="AB255" s="3"/>
    </row>
    <row r="256" s="1" customFormat="1" spans="1:28">
      <c r="A256" s="32" t="s">
        <v>259</v>
      </c>
      <c r="B256" s="32" t="s">
        <v>260</v>
      </c>
      <c r="C256" s="88">
        <v>6344</v>
      </c>
      <c r="D256" s="88">
        <v>150880</v>
      </c>
      <c r="E256" s="88">
        <v>0</v>
      </c>
      <c r="F256" s="88">
        <v>175185</v>
      </c>
      <c r="G256" s="88">
        <v>3158</v>
      </c>
      <c r="H256" s="33">
        <v>240130</v>
      </c>
      <c r="I256" s="33">
        <v>230</v>
      </c>
      <c r="J256" s="33">
        <v>935</v>
      </c>
      <c r="K256" s="33">
        <v>6650</v>
      </c>
      <c r="L256" s="33">
        <v>7916</v>
      </c>
      <c r="M256" s="33">
        <v>74516</v>
      </c>
      <c r="N256" s="33">
        <v>183</v>
      </c>
      <c r="O256" s="33">
        <v>1060</v>
      </c>
      <c r="P256" s="33">
        <v>265</v>
      </c>
      <c r="Q256" s="33">
        <v>0</v>
      </c>
      <c r="R256" s="33">
        <v>0</v>
      </c>
      <c r="S256" s="33">
        <v>0</v>
      </c>
      <c r="T256" s="33">
        <v>0</v>
      </c>
      <c r="U256" s="33">
        <v>3833</v>
      </c>
      <c r="V256" s="33">
        <v>13949</v>
      </c>
      <c r="W256" s="33">
        <v>25004</v>
      </c>
      <c r="X256" s="33">
        <v>19773</v>
      </c>
      <c r="Y256" s="33">
        <v>2697</v>
      </c>
      <c r="Z256" s="33">
        <v>168</v>
      </c>
      <c r="AA256" s="33">
        <v>423</v>
      </c>
      <c r="AB256" s="3"/>
    </row>
    <row r="257" s="1" customFormat="1" spans="1:28">
      <c r="A257" s="32"/>
      <c r="B257" s="32" t="s">
        <v>261</v>
      </c>
      <c r="C257" s="88">
        <v>23504</v>
      </c>
      <c r="D257" s="88">
        <v>28512</v>
      </c>
      <c r="E257" s="88">
        <v>665</v>
      </c>
      <c r="F257" s="88">
        <v>61667</v>
      </c>
      <c r="G257" s="88">
        <v>9772</v>
      </c>
      <c r="H257" s="33">
        <v>121049</v>
      </c>
      <c r="I257" s="33">
        <v>761</v>
      </c>
      <c r="J257" s="33">
        <v>1502</v>
      </c>
      <c r="K257" s="33">
        <v>20847</v>
      </c>
      <c r="L257" s="33">
        <v>22300</v>
      </c>
      <c r="M257" s="33">
        <v>189010</v>
      </c>
      <c r="N257" s="33">
        <v>942</v>
      </c>
      <c r="O257" s="33">
        <v>3242</v>
      </c>
      <c r="P257" s="33">
        <v>1359</v>
      </c>
      <c r="Q257" s="33">
        <v>0</v>
      </c>
      <c r="R257" s="33">
        <v>0</v>
      </c>
      <c r="S257" s="33">
        <v>0</v>
      </c>
      <c r="T257" s="33">
        <v>0</v>
      </c>
      <c r="U257" s="33">
        <v>2856</v>
      </c>
      <c r="V257" s="33">
        <v>445</v>
      </c>
      <c r="W257" s="33">
        <v>2613</v>
      </c>
      <c r="X257" s="33">
        <v>4729</v>
      </c>
      <c r="Y257" s="33">
        <v>1369</v>
      </c>
      <c r="Z257" s="33">
        <v>564</v>
      </c>
      <c r="AA257" s="33">
        <v>227</v>
      </c>
      <c r="AB257" s="3"/>
    </row>
    <row r="258" s="1" customFormat="1" spans="1:28">
      <c r="A258" s="32"/>
      <c r="B258" s="32" t="s">
        <v>262</v>
      </c>
      <c r="C258" s="88">
        <v>49032</v>
      </c>
      <c r="D258" s="88">
        <v>65098</v>
      </c>
      <c r="E258" s="88">
        <v>2605</v>
      </c>
      <c r="F258" s="88">
        <v>124829</v>
      </c>
      <c r="G258" s="88">
        <v>5440</v>
      </c>
      <c r="H258" s="33">
        <v>167871</v>
      </c>
      <c r="I258" s="33">
        <v>1341</v>
      </c>
      <c r="J258" s="33">
        <v>4753</v>
      </c>
      <c r="K258" s="33">
        <v>12323</v>
      </c>
      <c r="L258" s="33">
        <v>14904</v>
      </c>
      <c r="M258" s="33">
        <v>317124</v>
      </c>
      <c r="N258" s="33">
        <v>3365</v>
      </c>
      <c r="O258" s="33">
        <v>5098</v>
      </c>
      <c r="P258" s="33">
        <v>2496</v>
      </c>
      <c r="Q258" s="33">
        <v>0</v>
      </c>
      <c r="R258" s="33">
        <v>0</v>
      </c>
      <c r="S258" s="33">
        <v>0</v>
      </c>
      <c r="T258" s="33">
        <v>0</v>
      </c>
      <c r="U258" s="33">
        <v>13191</v>
      </c>
      <c r="V258" s="33">
        <v>3392</v>
      </c>
      <c r="W258" s="33">
        <v>5163</v>
      </c>
      <c r="X258" s="33">
        <v>5318</v>
      </c>
      <c r="Y258" s="33">
        <v>1084</v>
      </c>
      <c r="Z258" s="33">
        <v>218</v>
      </c>
      <c r="AA258" s="88" t="s">
        <v>263</v>
      </c>
      <c r="AB258" s="3"/>
    </row>
    <row r="259" s="1" customFormat="1" spans="2:34">
      <c r="B259" s="77" t="s">
        <v>40</v>
      </c>
      <c r="C259" s="94">
        <f t="shared" ref="C259:AH259" si="32">SUM(C256:C258)</f>
        <v>78880</v>
      </c>
      <c r="D259" s="94">
        <f t="shared" si="32"/>
        <v>244490</v>
      </c>
      <c r="E259" s="94">
        <f t="shared" si="32"/>
        <v>3270</v>
      </c>
      <c r="F259" s="94">
        <f t="shared" si="32"/>
        <v>361681</v>
      </c>
      <c r="G259" s="94">
        <f t="shared" si="32"/>
        <v>18370</v>
      </c>
      <c r="H259" s="94">
        <f t="shared" si="32"/>
        <v>529050</v>
      </c>
      <c r="I259" s="94">
        <f t="shared" si="32"/>
        <v>2332</v>
      </c>
      <c r="J259" s="94">
        <f t="shared" si="32"/>
        <v>7190</v>
      </c>
      <c r="K259" s="94">
        <f t="shared" si="32"/>
        <v>39820</v>
      </c>
      <c r="L259" s="94">
        <f t="shared" si="32"/>
        <v>45120</v>
      </c>
      <c r="M259" s="94">
        <f t="shared" si="32"/>
        <v>580650</v>
      </c>
      <c r="N259" s="94">
        <f t="shared" si="32"/>
        <v>4490</v>
      </c>
      <c r="O259" s="94">
        <f t="shared" si="32"/>
        <v>9400</v>
      </c>
      <c r="P259" s="94">
        <f t="shared" si="32"/>
        <v>4120</v>
      </c>
      <c r="Q259" s="94">
        <f t="shared" si="32"/>
        <v>0</v>
      </c>
      <c r="R259" s="94">
        <f t="shared" si="32"/>
        <v>0</v>
      </c>
      <c r="S259" s="94">
        <f t="shared" si="32"/>
        <v>0</v>
      </c>
      <c r="T259" s="94">
        <f t="shared" si="32"/>
        <v>0</v>
      </c>
      <c r="U259" s="94">
        <f t="shared" si="32"/>
        <v>19880</v>
      </c>
      <c r="V259" s="94">
        <f t="shared" si="32"/>
        <v>17786</v>
      </c>
      <c r="W259" s="94">
        <f t="shared" si="32"/>
        <v>32780</v>
      </c>
      <c r="X259" s="94">
        <f t="shared" si="32"/>
        <v>29820</v>
      </c>
      <c r="Y259" s="94">
        <f t="shared" si="32"/>
        <v>5150</v>
      </c>
      <c r="Z259" s="94">
        <f t="shared" si="32"/>
        <v>950</v>
      </c>
      <c r="AA259" s="94">
        <f t="shared" si="32"/>
        <v>650</v>
      </c>
      <c r="AB259" s="94">
        <f t="shared" si="32"/>
        <v>0</v>
      </c>
      <c r="AC259" s="94">
        <f t="shared" si="32"/>
        <v>0</v>
      </c>
      <c r="AD259" s="94">
        <f t="shared" si="32"/>
        <v>0</v>
      </c>
      <c r="AE259" s="94">
        <f t="shared" si="32"/>
        <v>0</v>
      </c>
      <c r="AF259" s="94">
        <f t="shared" si="32"/>
        <v>0</v>
      </c>
      <c r="AG259" s="94">
        <f t="shared" si="32"/>
        <v>0</v>
      </c>
      <c r="AH259" s="94">
        <f t="shared" si="32"/>
        <v>0</v>
      </c>
    </row>
    <row r="260" s="1" customFormat="1" spans="2:34">
      <c r="B260" s="77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</row>
    <row r="261" s="1" customFormat="1" spans="1:33">
      <c r="A261" s="68" t="s">
        <v>264</v>
      </c>
      <c r="B261" s="32" t="s">
        <v>265</v>
      </c>
      <c r="C261" s="32">
        <v>29620</v>
      </c>
      <c r="D261" s="32">
        <v>0</v>
      </c>
      <c r="E261" s="32">
        <v>3682</v>
      </c>
      <c r="F261" s="32">
        <v>3019</v>
      </c>
      <c r="G261" s="32">
        <v>8617</v>
      </c>
      <c r="H261" s="32">
        <v>8007</v>
      </c>
      <c r="I261" s="32">
        <v>1055</v>
      </c>
      <c r="J261" s="32">
        <v>5732</v>
      </c>
      <c r="K261" s="32">
        <v>11086</v>
      </c>
      <c r="L261" s="32">
        <v>14189</v>
      </c>
      <c r="M261" s="32">
        <v>61654</v>
      </c>
      <c r="N261" s="32">
        <v>326</v>
      </c>
      <c r="O261" s="32">
        <v>392</v>
      </c>
      <c r="P261" s="32">
        <v>0</v>
      </c>
      <c r="Q261" s="32">
        <v>42</v>
      </c>
      <c r="R261" s="32">
        <v>345</v>
      </c>
      <c r="S261" s="32">
        <v>0</v>
      </c>
      <c r="T261" s="32">
        <v>0</v>
      </c>
      <c r="U261" s="32">
        <v>26</v>
      </c>
      <c r="V261" s="1">
        <v>0</v>
      </c>
      <c r="W261" s="1">
        <v>5555</v>
      </c>
      <c r="X261" s="1">
        <v>1122</v>
      </c>
      <c r="Y261" s="1">
        <v>228</v>
      </c>
      <c r="Z261" s="1">
        <v>0</v>
      </c>
      <c r="AA261" s="1">
        <v>0</v>
      </c>
      <c r="AB261" s="3"/>
      <c r="AG261" s="1">
        <v>0</v>
      </c>
    </row>
    <row r="262" s="1" customFormat="1" spans="1:33">
      <c r="A262" s="68"/>
      <c r="B262" s="32" t="s">
        <v>266</v>
      </c>
      <c r="C262" s="32">
        <v>50337</v>
      </c>
      <c r="D262" s="32">
        <v>15811</v>
      </c>
      <c r="E262" s="32">
        <v>0</v>
      </c>
      <c r="F262" s="32">
        <v>7781</v>
      </c>
      <c r="G262" s="32">
        <v>12841</v>
      </c>
      <c r="H262" s="32">
        <v>25412</v>
      </c>
      <c r="I262" s="32">
        <v>16277</v>
      </c>
      <c r="J262" s="32">
        <v>13614</v>
      </c>
      <c r="K262" s="32">
        <v>18169</v>
      </c>
      <c r="L262" s="32">
        <v>50715</v>
      </c>
      <c r="M262" s="32">
        <v>208024</v>
      </c>
      <c r="N262" s="32">
        <v>120</v>
      </c>
      <c r="O262" s="32">
        <v>930</v>
      </c>
      <c r="P262" s="32">
        <v>250</v>
      </c>
      <c r="Q262" s="32">
        <v>132</v>
      </c>
      <c r="R262" s="32">
        <v>0</v>
      </c>
      <c r="S262" s="32">
        <v>0</v>
      </c>
      <c r="T262" s="32">
        <v>0</v>
      </c>
      <c r="U262" s="32">
        <v>345</v>
      </c>
      <c r="V262" s="1">
        <v>0</v>
      </c>
      <c r="W262" s="1">
        <v>436</v>
      </c>
      <c r="X262" s="1">
        <v>819</v>
      </c>
      <c r="Y262" s="1">
        <v>2035</v>
      </c>
      <c r="Z262" s="1">
        <v>65</v>
      </c>
      <c r="AA262" s="1">
        <v>0</v>
      </c>
      <c r="AB262" s="3"/>
      <c r="AG262" s="1">
        <v>0</v>
      </c>
    </row>
    <row r="263" s="1" customFormat="1" spans="1:33">
      <c r="A263" s="68"/>
      <c r="B263" s="32" t="s">
        <v>267</v>
      </c>
      <c r="C263" s="32">
        <v>2380</v>
      </c>
      <c r="D263" s="32">
        <v>9000</v>
      </c>
      <c r="E263" s="32">
        <v>0</v>
      </c>
      <c r="F263" s="32">
        <v>3200</v>
      </c>
      <c r="G263" s="32">
        <v>9900</v>
      </c>
      <c r="H263" s="32">
        <v>17550</v>
      </c>
      <c r="I263" s="32">
        <v>2300</v>
      </c>
      <c r="J263" s="32">
        <v>5230</v>
      </c>
      <c r="K263" s="32">
        <v>10000</v>
      </c>
      <c r="L263" s="32">
        <v>19000</v>
      </c>
      <c r="M263" s="32">
        <v>122830</v>
      </c>
      <c r="N263" s="32">
        <v>320</v>
      </c>
      <c r="O263" s="32">
        <v>520</v>
      </c>
      <c r="P263" s="32">
        <v>340</v>
      </c>
      <c r="Q263" s="32">
        <v>40</v>
      </c>
      <c r="R263" s="32">
        <v>50</v>
      </c>
      <c r="S263" s="32">
        <v>210</v>
      </c>
      <c r="T263" s="32">
        <v>0</v>
      </c>
      <c r="U263" s="32">
        <v>22</v>
      </c>
      <c r="V263" s="1">
        <v>0</v>
      </c>
      <c r="W263" s="1">
        <v>1020</v>
      </c>
      <c r="X263" s="1">
        <v>520</v>
      </c>
      <c r="Y263" s="1">
        <v>350</v>
      </c>
      <c r="Z263" s="1">
        <v>0</v>
      </c>
      <c r="AA263" s="1">
        <v>0</v>
      </c>
      <c r="AB263" s="3"/>
      <c r="AG263" s="1">
        <v>0</v>
      </c>
    </row>
    <row r="264" s="1" customFormat="1" spans="1:33">
      <c r="A264" s="68"/>
      <c r="B264" s="32" t="s">
        <v>268</v>
      </c>
      <c r="C264" s="32">
        <v>52239</v>
      </c>
      <c r="D264" s="32">
        <v>909</v>
      </c>
      <c r="E264" s="32">
        <v>1932</v>
      </c>
      <c r="F264" s="32">
        <v>8187</v>
      </c>
      <c r="G264" s="32">
        <v>7749</v>
      </c>
      <c r="H264" s="32">
        <v>4626</v>
      </c>
      <c r="I264" s="32">
        <v>2115</v>
      </c>
      <c r="J264" s="32">
        <v>5110</v>
      </c>
      <c r="K264" s="32">
        <v>9712</v>
      </c>
      <c r="L264" s="32">
        <v>48630</v>
      </c>
      <c r="M264" s="32">
        <v>114816</v>
      </c>
      <c r="N264" s="32">
        <v>1788</v>
      </c>
      <c r="O264" s="32">
        <v>239</v>
      </c>
      <c r="P264" s="32">
        <v>620</v>
      </c>
      <c r="Q264" s="32">
        <v>235</v>
      </c>
      <c r="R264" s="32">
        <v>592</v>
      </c>
      <c r="S264" s="32">
        <v>530</v>
      </c>
      <c r="T264" s="32">
        <v>206</v>
      </c>
      <c r="U264" s="32">
        <v>53</v>
      </c>
      <c r="V264" s="1">
        <v>0</v>
      </c>
      <c r="W264" s="1">
        <v>580</v>
      </c>
      <c r="X264" s="1">
        <v>620</v>
      </c>
      <c r="Y264" s="1">
        <v>622</v>
      </c>
      <c r="Z264" s="1">
        <v>785</v>
      </c>
      <c r="AA264" s="1">
        <v>0</v>
      </c>
      <c r="AB264" s="3"/>
      <c r="AG264" s="1">
        <v>0</v>
      </c>
    </row>
    <row r="265" s="1" customFormat="1" spans="1:33">
      <c r="A265" s="68"/>
      <c r="B265" s="32" t="s">
        <v>269</v>
      </c>
      <c r="C265" s="32">
        <v>33898</v>
      </c>
      <c r="D265" s="32">
        <v>0</v>
      </c>
      <c r="E265" s="32">
        <v>3005</v>
      </c>
      <c r="F265" s="32">
        <v>10200</v>
      </c>
      <c r="G265" s="32">
        <v>7793</v>
      </c>
      <c r="H265" s="32">
        <v>7172</v>
      </c>
      <c r="I265" s="32">
        <v>1150</v>
      </c>
      <c r="J265" s="32">
        <v>6795</v>
      </c>
      <c r="K265" s="32">
        <v>11025</v>
      </c>
      <c r="L265" s="32">
        <v>16217</v>
      </c>
      <c r="M265" s="32">
        <v>47046</v>
      </c>
      <c r="N265" s="32">
        <v>855</v>
      </c>
      <c r="O265" s="32">
        <v>614</v>
      </c>
      <c r="P265" s="32">
        <v>322</v>
      </c>
      <c r="Q265" s="32">
        <v>300</v>
      </c>
      <c r="R265" s="32"/>
      <c r="S265" s="32">
        <v>150</v>
      </c>
      <c r="T265" s="32">
        <v>180</v>
      </c>
      <c r="U265" s="32">
        <v>12</v>
      </c>
      <c r="V265" s="1">
        <v>0</v>
      </c>
      <c r="W265" s="1">
        <v>4990</v>
      </c>
      <c r="X265" s="1">
        <v>1210</v>
      </c>
      <c r="Y265" s="1">
        <v>441</v>
      </c>
      <c r="Z265" s="1">
        <v>0</v>
      </c>
      <c r="AA265" s="1">
        <v>0</v>
      </c>
      <c r="AB265" s="3"/>
      <c r="AG265" s="1">
        <v>0</v>
      </c>
    </row>
    <row r="266" s="1" customFormat="1" spans="1:33">
      <c r="A266" s="68"/>
      <c r="B266" s="32" t="s">
        <v>270</v>
      </c>
      <c r="C266" s="32">
        <v>46035</v>
      </c>
      <c r="D266" s="32">
        <v>1065</v>
      </c>
      <c r="E266" s="32">
        <v>980</v>
      </c>
      <c r="F266" s="32">
        <v>2736</v>
      </c>
      <c r="G266" s="32">
        <v>9560</v>
      </c>
      <c r="H266" s="32">
        <v>12600</v>
      </c>
      <c r="I266" s="32">
        <v>15020</v>
      </c>
      <c r="J266" s="32">
        <v>9055</v>
      </c>
      <c r="K266" s="32">
        <v>10535</v>
      </c>
      <c r="L266" s="32">
        <v>223400</v>
      </c>
      <c r="M266" s="32">
        <v>151273</v>
      </c>
      <c r="N266" s="32">
        <v>0</v>
      </c>
      <c r="O266" s="32">
        <v>250</v>
      </c>
      <c r="P266" s="32">
        <v>202</v>
      </c>
      <c r="Q266" s="32">
        <v>0</v>
      </c>
      <c r="R266" s="32">
        <v>0</v>
      </c>
      <c r="S266" s="32">
        <v>0</v>
      </c>
      <c r="T266" s="32">
        <v>0</v>
      </c>
      <c r="U266" s="32">
        <v>160</v>
      </c>
      <c r="V266" s="1">
        <v>0</v>
      </c>
      <c r="W266" s="1">
        <v>210</v>
      </c>
      <c r="X266" s="1">
        <v>870</v>
      </c>
      <c r="Y266" s="1">
        <v>460</v>
      </c>
      <c r="Z266" s="1">
        <v>0</v>
      </c>
      <c r="AA266" s="1">
        <v>1</v>
      </c>
      <c r="AB266" s="3"/>
      <c r="AG266" s="1">
        <v>0</v>
      </c>
    </row>
    <row r="267" s="1" customFormat="1" spans="1:33">
      <c r="A267" s="68"/>
      <c r="B267" s="32" t="s">
        <v>271</v>
      </c>
      <c r="C267" s="32">
        <v>45750</v>
      </c>
      <c r="D267" s="32">
        <v>0</v>
      </c>
      <c r="E267" s="32">
        <v>8100</v>
      </c>
      <c r="F267" s="32">
        <v>1940</v>
      </c>
      <c r="G267" s="32">
        <v>5660</v>
      </c>
      <c r="H267" s="32">
        <v>12145</v>
      </c>
      <c r="I267" s="32">
        <v>2100</v>
      </c>
      <c r="J267" s="32">
        <v>5520</v>
      </c>
      <c r="K267" s="32">
        <v>17840</v>
      </c>
      <c r="L267" s="32">
        <v>20530</v>
      </c>
      <c r="M267" s="32">
        <v>87655</v>
      </c>
      <c r="N267" s="32">
        <v>374</v>
      </c>
      <c r="O267" s="32">
        <v>890</v>
      </c>
      <c r="P267" s="32">
        <v>494</v>
      </c>
      <c r="Q267" s="32">
        <v>86</v>
      </c>
      <c r="R267" s="32">
        <v>0</v>
      </c>
      <c r="S267" s="32">
        <v>46</v>
      </c>
      <c r="T267" s="32">
        <v>0</v>
      </c>
      <c r="U267" s="32">
        <v>82</v>
      </c>
      <c r="V267" s="32">
        <v>0</v>
      </c>
      <c r="W267" s="32">
        <v>131</v>
      </c>
      <c r="X267" s="32">
        <v>851</v>
      </c>
      <c r="Y267" s="32">
        <v>425</v>
      </c>
      <c r="Z267" s="32">
        <v>0</v>
      </c>
      <c r="AA267" s="32">
        <v>1</v>
      </c>
      <c r="AB267" s="3"/>
      <c r="AG267" s="32">
        <v>0</v>
      </c>
    </row>
    <row r="268" s="1" customFormat="1" spans="1:33">
      <c r="A268" s="68"/>
      <c r="B268" s="32" t="s">
        <v>272</v>
      </c>
      <c r="C268" s="49">
        <v>51930</v>
      </c>
      <c r="D268" s="49">
        <v>12000</v>
      </c>
      <c r="E268" s="32">
        <v>2665</v>
      </c>
      <c r="F268" s="32">
        <v>4527</v>
      </c>
      <c r="G268" s="49">
        <v>7301</v>
      </c>
      <c r="H268" s="32">
        <v>25348</v>
      </c>
      <c r="I268" s="49">
        <v>18000</v>
      </c>
      <c r="J268" s="32">
        <v>9894</v>
      </c>
      <c r="K268" s="32">
        <v>23550</v>
      </c>
      <c r="L268" s="32">
        <v>141728</v>
      </c>
      <c r="M268" s="32">
        <v>140592</v>
      </c>
      <c r="N268" s="32">
        <v>445</v>
      </c>
      <c r="O268" s="32">
        <v>110</v>
      </c>
      <c r="P268" s="32">
        <v>1250</v>
      </c>
      <c r="Q268" s="32">
        <v>850</v>
      </c>
      <c r="R268" s="32">
        <v>54</v>
      </c>
      <c r="S268" s="32">
        <v>0</v>
      </c>
      <c r="T268" s="32">
        <v>0</v>
      </c>
      <c r="U268" s="32">
        <v>345</v>
      </c>
      <c r="V268" s="1">
        <v>0</v>
      </c>
      <c r="W268" s="1">
        <v>1850</v>
      </c>
      <c r="X268" s="1">
        <v>1250</v>
      </c>
      <c r="Y268" s="1">
        <v>1450</v>
      </c>
      <c r="Z268" s="1">
        <v>0</v>
      </c>
      <c r="AA268" s="1">
        <v>0</v>
      </c>
      <c r="AB268" s="3"/>
      <c r="AG268" s="1">
        <v>0</v>
      </c>
    </row>
    <row r="269" s="1" customFormat="1" spans="1:33">
      <c r="A269" s="95"/>
      <c r="B269" s="77" t="s">
        <v>40</v>
      </c>
      <c r="C269" s="96">
        <f t="shared" ref="C269:AA269" si="33">SUM(C261:C268)</f>
        <v>312189</v>
      </c>
      <c r="D269" s="96">
        <f t="shared" si="33"/>
        <v>38785</v>
      </c>
      <c r="E269" s="96">
        <f t="shared" si="33"/>
        <v>20364</v>
      </c>
      <c r="F269" s="96">
        <f t="shared" si="33"/>
        <v>41590</v>
      </c>
      <c r="G269" s="96">
        <f t="shared" si="33"/>
        <v>69421</v>
      </c>
      <c r="H269" s="96">
        <f t="shared" si="33"/>
        <v>112860</v>
      </c>
      <c r="I269" s="96">
        <f t="shared" si="33"/>
        <v>58017</v>
      </c>
      <c r="J269" s="96">
        <f t="shared" si="33"/>
        <v>60950</v>
      </c>
      <c r="K269" s="96">
        <f t="shared" si="33"/>
        <v>111917</v>
      </c>
      <c r="L269" s="96">
        <f t="shared" si="33"/>
        <v>534409</v>
      </c>
      <c r="M269" s="96">
        <f t="shared" si="33"/>
        <v>933890</v>
      </c>
      <c r="N269" s="96">
        <f t="shared" si="33"/>
        <v>4228</v>
      </c>
      <c r="O269" s="96">
        <f t="shared" si="33"/>
        <v>3945</v>
      </c>
      <c r="P269" s="96">
        <f t="shared" si="33"/>
        <v>3478</v>
      </c>
      <c r="Q269" s="96">
        <f t="shared" si="33"/>
        <v>1685</v>
      </c>
      <c r="R269" s="96">
        <f t="shared" si="33"/>
        <v>1041</v>
      </c>
      <c r="S269" s="96">
        <f t="shared" si="33"/>
        <v>936</v>
      </c>
      <c r="T269" s="96">
        <f t="shared" si="33"/>
        <v>386</v>
      </c>
      <c r="U269" s="96">
        <f t="shared" si="33"/>
        <v>1045</v>
      </c>
      <c r="V269" s="96">
        <f t="shared" si="33"/>
        <v>0</v>
      </c>
      <c r="W269" s="96">
        <f t="shared" si="33"/>
        <v>14772</v>
      </c>
      <c r="X269" s="96">
        <f t="shared" si="33"/>
        <v>7262</v>
      </c>
      <c r="Y269" s="96">
        <f t="shared" si="33"/>
        <v>6011</v>
      </c>
      <c r="Z269" s="96">
        <f t="shared" si="33"/>
        <v>850</v>
      </c>
      <c r="AA269" s="96">
        <f t="shared" si="33"/>
        <v>2</v>
      </c>
      <c r="AB269" s="3"/>
      <c r="AG269" s="96">
        <f>SUM(AG261:AG268)</f>
        <v>0</v>
      </c>
    </row>
    <row r="271" s="1" customFormat="1" spans="1:33">
      <c r="A271" s="95" t="s">
        <v>273</v>
      </c>
      <c r="B271" s="32" t="s">
        <v>274</v>
      </c>
      <c r="C271" s="42">
        <v>6337</v>
      </c>
      <c r="D271" s="42">
        <v>155934</v>
      </c>
      <c r="E271" s="42">
        <v>0</v>
      </c>
      <c r="F271" s="42">
        <v>308777</v>
      </c>
      <c r="G271" s="42" t="s">
        <v>275</v>
      </c>
      <c r="H271" s="42">
        <v>241239</v>
      </c>
      <c r="I271" s="42">
        <v>1270</v>
      </c>
      <c r="J271" s="42">
        <v>300</v>
      </c>
      <c r="K271" s="42">
        <v>14958</v>
      </c>
      <c r="L271" s="42">
        <v>16660</v>
      </c>
      <c r="M271" s="42">
        <v>15632</v>
      </c>
      <c r="N271" s="42" t="s">
        <v>275</v>
      </c>
      <c r="O271" s="42" t="s">
        <v>275</v>
      </c>
      <c r="P271" s="42" t="s">
        <v>275</v>
      </c>
      <c r="Q271" s="42"/>
      <c r="R271" s="42"/>
      <c r="S271" s="42"/>
      <c r="T271" s="42"/>
      <c r="U271" s="42">
        <v>21004</v>
      </c>
      <c r="V271" s="42">
        <v>1820</v>
      </c>
      <c r="W271" s="42">
        <v>130</v>
      </c>
      <c r="X271" s="42">
        <v>598</v>
      </c>
      <c r="Y271" s="42">
        <v>919</v>
      </c>
      <c r="Z271" s="42" t="s">
        <v>275</v>
      </c>
      <c r="AA271" s="42"/>
      <c r="AB271" s="3"/>
      <c r="AG271" s="6"/>
    </row>
    <row r="272" s="1" customFormat="1" spans="1:33">
      <c r="A272" s="95"/>
      <c r="B272" s="32" t="s">
        <v>276</v>
      </c>
      <c r="C272" s="97">
        <v>42200</v>
      </c>
      <c r="D272" s="97">
        <v>162000</v>
      </c>
      <c r="E272" s="97">
        <v>0</v>
      </c>
      <c r="F272" s="97">
        <v>390200</v>
      </c>
      <c r="G272" s="97">
        <v>1000</v>
      </c>
      <c r="H272" s="97">
        <v>315000</v>
      </c>
      <c r="I272" s="97">
        <v>40900</v>
      </c>
      <c r="J272" s="97">
        <v>6500</v>
      </c>
      <c r="K272" s="97">
        <v>610100</v>
      </c>
      <c r="L272" s="97">
        <v>21500</v>
      </c>
      <c r="M272" s="97">
        <v>89900</v>
      </c>
      <c r="N272" s="97">
        <v>600</v>
      </c>
      <c r="O272" s="97">
        <v>600</v>
      </c>
      <c r="P272" s="97">
        <v>300</v>
      </c>
      <c r="Q272" s="97">
        <v>300</v>
      </c>
      <c r="R272" s="97">
        <v>0</v>
      </c>
      <c r="S272" s="97">
        <v>150</v>
      </c>
      <c r="T272" s="97">
        <v>100</v>
      </c>
      <c r="U272" s="97">
        <v>4050</v>
      </c>
      <c r="V272" s="97">
        <v>0</v>
      </c>
      <c r="W272" s="97">
        <v>60</v>
      </c>
      <c r="X272" s="97">
        <v>6550</v>
      </c>
      <c r="Y272" s="97">
        <v>5000</v>
      </c>
      <c r="Z272" s="97">
        <v>50</v>
      </c>
      <c r="AA272" s="97">
        <v>1200</v>
      </c>
      <c r="AB272" s="3"/>
      <c r="AG272" s="6"/>
    </row>
    <row r="273" s="1" customFormat="1" spans="1:33">
      <c r="A273" s="95"/>
      <c r="B273" s="32" t="s">
        <v>277</v>
      </c>
      <c r="C273" s="42">
        <v>1000</v>
      </c>
      <c r="D273" s="42">
        <v>230000</v>
      </c>
      <c r="E273" s="42">
        <v>0</v>
      </c>
      <c r="F273" s="42">
        <v>360000</v>
      </c>
      <c r="G273" s="42">
        <v>600</v>
      </c>
      <c r="H273" s="42">
        <v>450000</v>
      </c>
      <c r="I273" s="42">
        <v>260</v>
      </c>
      <c r="J273" s="42">
        <v>150</v>
      </c>
      <c r="K273" s="42">
        <v>90500</v>
      </c>
      <c r="L273" s="42">
        <v>18500</v>
      </c>
      <c r="M273" s="42">
        <v>25000</v>
      </c>
      <c r="N273" s="42">
        <v>100</v>
      </c>
      <c r="O273" s="42">
        <v>50</v>
      </c>
      <c r="P273" s="42">
        <v>50</v>
      </c>
      <c r="Q273" s="42">
        <v>30</v>
      </c>
      <c r="R273" s="42">
        <v>0</v>
      </c>
      <c r="S273" s="42">
        <v>0</v>
      </c>
      <c r="T273" s="42">
        <v>0</v>
      </c>
      <c r="U273" s="42">
        <v>7500</v>
      </c>
      <c r="V273" s="42">
        <v>120</v>
      </c>
      <c r="W273" s="42">
        <v>250</v>
      </c>
      <c r="X273" s="42">
        <v>800</v>
      </c>
      <c r="Y273" s="42">
        <v>700</v>
      </c>
      <c r="Z273" s="42">
        <v>0</v>
      </c>
      <c r="AA273" s="42">
        <v>0</v>
      </c>
      <c r="AB273" s="3"/>
      <c r="AG273" s="6"/>
    </row>
    <row r="274" s="1" customFormat="1" spans="1:33">
      <c r="A274" s="95"/>
      <c r="B274" s="32" t="s">
        <v>278</v>
      </c>
      <c r="C274" s="42">
        <v>67500</v>
      </c>
      <c r="D274" s="42">
        <v>5700</v>
      </c>
      <c r="E274" s="42"/>
      <c r="F274" s="42">
        <v>6400</v>
      </c>
      <c r="G274" s="42">
        <v>1200</v>
      </c>
      <c r="H274" s="42">
        <v>12000</v>
      </c>
      <c r="I274" s="42">
        <v>4600</v>
      </c>
      <c r="J274" s="42">
        <v>5500</v>
      </c>
      <c r="K274" s="42">
        <v>130000</v>
      </c>
      <c r="L274" s="42">
        <v>72000</v>
      </c>
      <c r="M274" s="42">
        <v>56500</v>
      </c>
      <c r="N274" s="42">
        <v>600</v>
      </c>
      <c r="O274" s="42">
        <v>550</v>
      </c>
      <c r="P274" s="42">
        <v>600</v>
      </c>
      <c r="Q274" s="42">
        <v>300</v>
      </c>
      <c r="R274" s="42"/>
      <c r="S274" s="42"/>
      <c r="T274" s="42"/>
      <c r="U274" s="42">
        <v>1600</v>
      </c>
      <c r="V274" s="42"/>
      <c r="W274" s="42">
        <v>40</v>
      </c>
      <c r="X274" s="42">
        <v>450</v>
      </c>
      <c r="Y274" s="42">
        <v>680</v>
      </c>
      <c r="Z274" s="42">
        <v>15</v>
      </c>
      <c r="AA274" s="42"/>
      <c r="AB274" s="3"/>
      <c r="AG274" s="6"/>
    </row>
    <row r="275" s="1" customFormat="1" spans="1:33">
      <c r="A275" s="95"/>
      <c r="B275" s="98" t="s">
        <v>279</v>
      </c>
      <c r="C275" s="42">
        <v>16189</v>
      </c>
      <c r="D275" s="42">
        <v>99222</v>
      </c>
      <c r="E275" s="42">
        <v>0</v>
      </c>
      <c r="F275" s="42">
        <v>179477</v>
      </c>
      <c r="G275" s="42">
        <v>532</v>
      </c>
      <c r="H275" s="42">
        <v>159532</v>
      </c>
      <c r="I275" s="42">
        <v>809</v>
      </c>
      <c r="J275" s="42">
        <v>2357</v>
      </c>
      <c r="K275" s="42">
        <v>5259</v>
      </c>
      <c r="L275" s="42">
        <v>12522</v>
      </c>
      <c r="M275" s="42">
        <v>110340</v>
      </c>
      <c r="N275" s="42">
        <v>0</v>
      </c>
      <c r="O275" s="42">
        <v>780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5190</v>
      </c>
      <c r="V275" s="42">
        <v>610</v>
      </c>
      <c r="W275" s="42">
        <v>513</v>
      </c>
      <c r="X275" s="42">
        <v>1026</v>
      </c>
      <c r="Y275" s="42">
        <v>1368</v>
      </c>
      <c r="Z275" s="42">
        <v>514</v>
      </c>
      <c r="AA275" s="42">
        <v>0</v>
      </c>
      <c r="AB275" s="3"/>
      <c r="AG275" s="6"/>
    </row>
    <row r="276" s="1" customFormat="1" spans="2:33">
      <c r="B276" s="16" t="s">
        <v>53</v>
      </c>
      <c r="C276" s="30">
        <f t="shared" ref="C276:AA276" si="34">SUM(C271:C275)</f>
        <v>133226</v>
      </c>
      <c r="D276" s="30">
        <f t="shared" si="34"/>
        <v>652856</v>
      </c>
      <c r="E276" s="30">
        <f t="shared" si="34"/>
        <v>0</v>
      </c>
      <c r="F276" s="30">
        <f t="shared" si="34"/>
        <v>1244854</v>
      </c>
      <c r="G276" s="30">
        <f t="shared" si="34"/>
        <v>3332</v>
      </c>
      <c r="H276" s="30">
        <f t="shared" si="34"/>
        <v>1177771</v>
      </c>
      <c r="I276" s="30">
        <f t="shared" si="34"/>
        <v>47839</v>
      </c>
      <c r="J276" s="30">
        <f t="shared" si="34"/>
        <v>14807</v>
      </c>
      <c r="K276" s="30">
        <f t="shared" si="34"/>
        <v>850817</v>
      </c>
      <c r="L276" s="30">
        <f t="shared" si="34"/>
        <v>141182</v>
      </c>
      <c r="M276" s="30">
        <f t="shared" si="34"/>
        <v>297372</v>
      </c>
      <c r="N276" s="30">
        <f t="shared" si="34"/>
        <v>1300</v>
      </c>
      <c r="O276" s="30">
        <f t="shared" si="34"/>
        <v>1980</v>
      </c>
      <c r="P276" s="30">
        <f t="shared" si="34"/>
        <v>950</v>
      </c>
      <c r="Q276" s="30">
        <f t="shared" si="34"/>
        <v>630</v>
      </c>
      <c r="R276" s="30">
        <f t="shared" si="34"/>
        <v>0</v>
      </c>
      <c r="S276" s="30">
        <f t="shared" si="34"/>
        <v>150</v>
      </c>
      <c r="T276" s="30">
        <f t="shared" si="34"/>
        <v>100</v>
      </c>
      <c r="U276" s="30">
        <f t="shared" si="34"/>
        <v>39344</v>
      </c>
      <c r="V276" s="30">
        <f t="shared" si="34"/>
        <v>2550</v>
      </c>
      <c r="W276" s="30">
        <f t="shared" si="34"/>
        <v>993</v>
      </c>
      <c r="X276" s="30">
        <f t="shared" si="34"/>
        <v>9424</v>
      </c>
      <c r="Y276" s="30">
        <f t="shared" si="34"/>
        <v>8667</v>
      </c>
      <c r="Z276" s="30">
        <f t="shared" si="34"/>
        <v>579</v>
      </c>
      <c r="AA276" s="30">
        <f t="shared" si="34"/>
        <v>1200</v>
      </c>
      <c r="AB276" s="3"/>
      <c r="AG276" s="30">
        <f>SUM(AG271:AG275)</f>
        <v>0</v>
      </c>
    </row>
    <row r="278" s="1" customFormat="1" spans="1:28">
      <c r="A278" s="95" t="s">
        <v>280</v>
      </c>
      <c r="B278" s="32" t="s">
        <v>281</v>
      </c>
      <c r="C278" s="99">
        <v>10173</v>
      </c>
      <c r="D278" s="99">
        <v>26250</v>
      </c>
      <c r="E278" s="100">
        <v>0</v>
      </c>
      <c r="F278" s="99">
        <v>13076</v>
      </c>
      <c r="G278" s="100">
        <v>1080</v>
      </c>
      <c r="H278" s="99">
        <v>42210</v>
      </c>
      <c r="I278" s="100">
        <v>649</v>
      </c>
      <c r="J278" s="99">
        <v>5300</v>
      </c>
      <c r="K278" s="99">
        <v>39600</v>
      </c>
      <c r="L278" s="99">
        <v>52926</v>
      </c>
      <c r="M278" s="99">
        <v>219257</v>
      </c>
      <c r="N278" s="100">
        <v>565</v>
      </c>
      <c r="O278" s="100">
        <v>795</v>
      </c>
      <c r="P278" s="100">
        <v>321</v>
      </c>
      <c r="Q278" s="100">
        <v>10</v>
      </c>
      <c r="R278" s="100">
        <v>0</v>
      </c>
      <c r="S278" s="100">
        <v>0</v>
      </c>
      <c r="T278" s="100">
        <v>0</v>
      </c>
      <c r="U278" s="100">
        <v>1266</v>
      </c>
      <c r="V278" s="100">
        <v>0</v>
      </c>
      <c r="W278" s="100">
        <v>1080</v>
      </c>
      <c r="X278" s="100">
        <v>2818</v>
      </c>
      <c r="Y278" s="100">
        <v>1778</v>
      </c>
      <c r="Z278" s="100">
        <v>0</v>
      </c>
      <c r="AA278" s="100">
        <v>0</v>
      </c>
      <c r="AB278" s="3"/>
    </row>
    <row r="279" s="1" customFormat="1" spans="1:28">
      <c r="A279" s="95"/>
      <c r="B279" s="32" t="s">
        <v>282</v>
      </c>
      <c r="C279" s="99">
        <v>4844</v>
      </c>
      <c r="D279" s="99">
        <v>35389</v>
      </c>
      <c r="E279" s="100">
        <v>0</v>
      </c>
      <c r="F279" s="99">
        <v>29396</v>
      </c>
      <c r="G279" s="100">
        <v>450</v>
      </c>
      <c r="H279" s="99">
        <v>43000</v>
      </c>
      <c r="I279" s="99">
        <v>2534</v>
      </c>
      <c r="J279" s="99">
        <v>3248</v>
      </c>
      <c r="K279" s="99">
        <v>120000</v>
      </c>
      <c r="L279" s="99">
        <v>79801</v>
      </c>
      <c r="M279" s="99">
        <v>200220</v>
      </c>
      <c r="N279" s="111">
        <v>81</v>
      </c>
      <c r="O279" s="111">
        <v>60</v>
      </c>
      <c r="P279" s="111">
        <v>50</v>
      </c>
      <c r="Q279" s="111">
        <v>200</v>
      </c>
      <c r="R279" s="100">
        <v>0</v>
      </c>
      <c r="S279" s="100">
        <v>0</v>
      </c>
      <c r="T279" s="100">
        <v>0</v>
      </c>
      <c r="U279" s="99">
        <v>1362</v>
      </c>
      <c r="V279" s="100">
        <v>200</v>
      </c>
      <c r="W279" s="100">
        <v>150</v>
      </c>
      <c r="X279" s="100">
        <v>320</v>
      </c>
      <c r="Y279" s="100">
        <v>1346</v>
      </c>
      <c r="Z279" s="100">
        <v>0</v>
      </c>
      <c r="AA279" s="100">
        <v>0</v>
      </c>
      <c r="AB279" s="3"/>
    </row>
    <row r="280" s="1" customFormat="1" spans="1:28">
      <c r="A280" s="95"/>
      <c r="B280" s="32" t="s">
        <v>283</v>
      </c>
      <c r="C280" s="99">
        <v>15400</v>
      </c>
      <c r="D280" s="99">
        <v>53450</v>
      </c>
      <c r="E280" s="100">
        <v>0</v>
      </c>
      <c r="F280" s="99">
        <v>14438</v>
      </c>
      <c r="G280" s="99">
        <v>3100</v>
      </c>
      <c r="H280" s="99">
        <v>116000</v>
      </c>
      <c r="I280" s="100">
        <v>600</v>
      </c>
      <c r="J280" s="100">
        <v>620</v>
      </c>
      <c r="K280" s="99">
        <v>60370</v>
      </c>
      <c r="L280" s="99">
        <v>7000</v>
      </c>
      <c r="M280" s="99">
        <v>510000</v>
      </c>
      <c r="N280" s="100">
        <v>300</v>
      </c>
      <c r="O280" s="100">
        <v>200</v>
      </c>
      <c r="P280" s="100">
        <v>200</v>
      </c>
      <c r="Q280" s="100">
        <v>360</v>
      </c>
      <c r="R280" s="100">
        <v>0</v>
      </c>
      <c r="S280" s="100">
        <v>0</v>
      </c>
      <c r="T280" s="100">
        <v>0</v>
      </c>
      <c r="U280" s="99">
        <v>4100</v>
      </c>
      <c r="V280" s="100">
        <v>0</v>
      </c>
      <c r="W280" s="100">
        <v>4700</v>
      </c>
      <c r="X280" s="100">
        <v>370</v>
      </c>
      <c r="Y280" s="100">
        <v>1200</v>
      </c>
      <c r="Z280" s="100">
        <v>0</v>
      </c>
      <c r="AA280" s="100">
        <v>0</v>
      </c>
      <c r="AB280" s="3"/>
    </row>
    <row r="281" s="1" customFormat="1" spans="1:28">
      <c r="A281" s="95"/>
      <c r="B281" s="32" t="s">
        <v>284</v>
      </c>
      <c r="C281" s="99">
        <v>6861</v>
      </c>
      <c r="D281" s="99">
        <v>59857</v>
      </c>
      <c r="E281" s="100">
        <v>0</v>
      </c>
      <c r="F281" s="99">
        <v>27300</v>
      </c>
      <c r="G281" s="100">
        <v>1026</v>
      </c>
      <c r="H281" s="99">
        <v>42207</v>
      </c>
      <c r="I281" s="99">
        <v>2500</v>
      </c>
      <c r="J281" s="99">
        <v>6930</v>
      </c>
      <c r="K281" s="99">
        <v>21399</v>
      </c>
      <c r="L281" s="99">
        <v>26440</v>
      </c>
      <c r="M281" s="99">
        <v>241348</v>
      </c>
      <c r="N281" s="100">
        <v>1307</v>
      </c>
      <c r="O281" s="100">
        <v>1726</v>
      </c>
      <c r="P281" s="100">
        <v>658</v>
      </c>
      <c r="Q281" s="100">
        <v>417</v>
      </c>
      <c r="R281" s="100">
        <v>0</v>
      </c>
      <c r="S281" s="100">
        <v>0</v>
      </c>
      <c r="T281" s="100">
        <v>0</v>
      </c>
      <c r="U281" s="99">
        <v>1912</v>
      </c>
      <c r="V281" s="100">
        <v>0</v>
      </c>
      <c r="W281" s="100">
        <v>3384</v>
      </c>
      <c r="X281" s="100">
        <v>852</v>
      </c>
      <c r="Y281" s="100">
        <v>2093</v>
      </c>
      <c r="Z281" s="100">
        <v>0</v>
      </c>
      <c r="AA281" s="100">
        <v>0</v>
      </c>
      <c r="AB281" s="3"/>
    </row>
    <row r="282" s="1" customFormat="1" spans="1:28">
      <c r="A282" s="95"/>
      <c r="B282" s="32" t="s">
        <v>285</v>
      </c>
      <c r="C282" s="100">
        <v>800</v>
      </c>
      <c r="D282" s="99">
        <v>45000</v>
      </c>
      <c r="E282" s="100">
        <v>0</v>
      </c>
      <c r="F282" s="99">
        <v>35000</v>
      </c>
      <c r="G282" s="100">
        <v>300</v>
      </c>
      <c r="H282" s="99">
        <v>143151</v>
      </c>
      <c r="I282" s="100">
        <v>205</v>
      </c>
      <c r="J282" s="100">
        <v>400</v>
      </c>
      <c r="K282" s="100">
        <v>580</v>
      </c>
      <c r="L282" s="99">
        <v>25000</v>
      </c>
      <c r="M282" s="99">
        <v>360000</v>
      </c>
      <c r="N282" s="100">
        <v>150</v>
      </c>
      <c r="O282" s="100">
        <v>400</v>
      </c>
      <c r="P282" s="100">
        <v>170</v>
      </c>
      <c r="Q282" s="100">
        <v>0</v>
      </c>
      <c r="R282" s="100">
        <v>0</v>
      </c>
      <c r="S282" s="100">
        <v>0</v>
      </c>
      <c r="T282" s="100">
        <v>0</v>
      </c>
      <c r="U282" s="99">
        <v>6000</v>
      </c>
      <c r="V282" s="100">
        <v>0</v>
      </c>
      <c r="W282" s="100">
        <v>500</v>
      </c>
      <c r="X282" s="100">
        <v>510</v>
      </c>
      <c r="Y282" s="100">
        <v>600</v>
      </c>
      <c r="Z282" s="100">
        <v>0</v>
      </c>
      <c r="AA282" s="100">
        <v>0</v>
      </c>
      <c r="AB282" s="3"/>
    </row>
    <row r="283" s="1" customFormat="1" spans="1:28">
      <c r="A283" s="95"/>
      <c r="B283" s="32" t="s">
        <v>286</v>
      </c>
      <c r="C283" s="100">
        <v>7500</v>
      </c>
      <c r="D283" s="99">
        <v>18791</v>
      </c>
      <c r="E283" s="100">
        <v>0</v>
      </c>
      <c r="F283" s="99">
        <v>11500</v>
      </c>
      <c r="G283" s="100">
        <v>110</v>
      </c>
      <c r="H283" s="99">
        <v>26396</v>
      </c>
      <c r="I283" s="100">
        <v>280</v>
      </c>
      <c r="J283" s="99">
        <v>5750</v>
      </c>
      <c r="K283" s="99">
        <v>57800</v>
      </c>
      <c r="L283" s="99">
        <v>155000</v>
      </c>
      <c r="M283" s="99">
        <v>211892</v>
      </c>
      <c r="N283" s="100">
        <v>300</v>
      </c>
      <c r="O283" s="100">
        <v>1162</v>
      </c>
      <c r="P283" s="100">
        <v>573</v>
      </c>
      <c r="Q283" s="100">
        <v>0</v>
      </c>
      <c r="R283" s="100">
        <v>50</v>
      </c>
      <c r="S283" s="100">
        <v>0</v>
      </c>
      <c r="T283" s="100">
        <v>0</v>
      </c>
      <c r="U283" s="100">
        <v>1365</v>
      </c>
      <c r="V283" s="100">
        <v>0</v>
      </c>
      <c r="W283" s="100">
        <v>250</v>
      </c>
      <c r="X283" s="100">
        <v>120</v>
      </c>
      <c r="Y283" s="100">
        <v>1400</v>
      </c>
      <c r="Z283" s="100">
        <v>0</v>
      </c>
      <c r="AA283" s="100">
        <v>0</v>
      </c>
      <c r="AB283" s="3"/>
    </row>
    <row r="284" s="1" customFormat="1" spans="1:28">
      <c r="A284" s="95"/>
      <c r="B284" s="32" t="s">
        <v>287</v>
      </c>
      <c r="C284" s="100">
        <v>6920</v>
      </c>
      <c r="D284" s="99">
        <v>26800</v>
      </c>
      <c r="E284" s="100">
        <v>0</v>
      </c>
      <c r="F284" s="99">
        <v>14500</v>
      </c>
      <c r="G284" s="100">
        <v>750</v>
      </c>
      <c r="H284" s="99">
        <v>34680</v>
      </c>
      <c r="I284" s="99">
        <v>1290</v>
      </c>
      <c r="J284" s="99">
        <v>5430</v>
      </c>
      <c r="K284" s="99">
        <v>9650</v>
      </c>
      <c r="L284" s="99">
        <v>52800</v>
      </c>
      <c r="M284" s="99">
        <v>196500</v>
      </c>
      <c r="N284" s="100">
        <v>250</v>
      </c>
      <c r="O284" s="100">
        <v>270</v>
      </c>
      <c r="P284" s="100">
        <v>256</v>
      </c>
      <c r="Q284" s="100">
        <v>105</v>
      </c>
      <c r="R284" s="100">
        <v>0</v>
      </c>
      <c r="S284" s="100">
        <v>0</v>
      </c>
      <c r="T284" s="100">
        <v>0</v>
      </c>
      <c r="U284" s="100">
        <v>966</v>
      </c>
      <c r="V284" s="100">
        <v>0</v>
      </c>
      <c r="W284" s="100">
        <v>1680</v>
      </c>
      <c r="X284" s="100">
        <v>950</v>
      </c>
      <c r="Y284" s="100">
        <v>1256</v>
      </c>
      <c r="Z284" s="100">
        <v>0</v>
      </c>
      <c r="AA284" s="100">
        <v>0</v>
      </c>
      <c r="AB284" s="3"/>
    </row>
    <row r="285" s="1" customFormat="1" spans="1:28">
      <c r="A285" s="95"/>
      <c r="B285" s="32" t="s">
        <v>288</v>
      </c>
      <c r="C285" s="100">
        <v>10250</v>
      </c>
      <c r="D285" s="99">
        <v>46600</v>
      </c>
      <c r="E285" s="100">
        <v>0</v>
      </c>
      <c r="F285" s="99">
        <v>60900</v>
      </c>
      <c r="G285" s="100">
        <v>780</v>
      </c>
      <c r="H285" s="99">
        <v>112670</v>
      </c>
      <c r="I285" s="100">
        <v>760</v>
      </c>
      <c r="J285" s="100">
        <v>820</v>
      </c>
      <c r="K285" s="32">
        <v>103480</v>
      </c>
      <c r="L285" s="99">
        <v>34000</v>
      </c>
      <c r="M285" s="99">
        <v>252185</v>
      </c>
      <c r="N285" s="100">
        <v>215</v>
      </c>
      <c r="O285" s="100">
        <v>850</v>
      </c>
      <c r="P285" s="100">
        <v>40</v>
      </c>
      <c r="Q285" s="100">
        <v>0</v>
      </c>
      <c r="R285" s="100">
        <v>0</v>
      </c>
      <c r="S285" s="100">
        <v>0</v>
      </c>
      <c r="T285" s="100">
        <v>0</v>
      </c>
      <c r="U285" s="99">
        <v>7150</v>
      </c>
      <c r="V285" s="100">
        <v>0</v>
      </c>
      <c r="W285" s="100">
        <v>7100</v>
      </c>
      <c r="X285" s="100">
        <v>450</v>
      </c>
      <c r="Y285" s="100">
        <v>2660</v>
      </c>
      <c r="Z285" s="100">
        <v>0</v>
      </c>
      <c r="AA285" s="100">
        <v>0</v>
      </c>
      <c r="AB285" s="3"/>
    </row>
    <row r="286" s="1" customFormat="1" spans="2:28">
      <c r="B286" s="16" t="s">
        <v>53</v>
      </c>
      <c r="C286" s="101">
        <f t="shared" ref="C286:AA286" si="35">SUM(C278:C285)</f>
        <v>62748</v>
      </c>
      <c r="D286" s="101">
        <f t="shared" si="35"/>
        <v>312137</v>
      </c>
      <c r="E286" s="101">
        <f t="shared" si="35"/>
        <v>0</v>
      </c>
      <c r="F286" s="101">
        <f t="shared" si="35"/>
        <v>206110</v>
      </c>
      <c r="G286" s="101">
        <f t="shared" si="35"/>
        <v>7596</v>
      </c>
      <c r="H286" s="101">
        <f t="shared" si="35"/>
        <v>560314</v>
      </c>
      <c r="I286" s="101">
        <f t="shared" si="35"/>
        <v>8818</v>
      </c>
      <c r="J286" s="101">
        <f t="shared" si="35"/>
        <v>28498</v>
      </c>
      <c r="K286" s="101">
        <f t="shared" si="35"/>
        <v>412879</v>
      </c>
      <c r="L286" s="101">
        <f t="shared" si="35"/>
        <v>432967</v>
      </c>
      <c r="M286" s="101">
        <f t="shared" si="35"/>
        <v>2191402</v>
      </c>
      <c r="N286" s="101">
        <f t="shared" si="35"/>
        <v>3168</v>
      </c>
      <c r="O286" s="101">
        <f t="shared" si="35"/>
        <v>5463</v>
      </c>
      <c r="P286" s="101">
        <f t="shared" si="35"/>
        <v>2268</v>
      </c>
      <c r="Q286" s="101">
        <f t="shared" si="35"/>
        <v>1092</v>
      </c>
      <c r="R286" s="101">
        <f t="shared" si="35"/>
        <v>50</v>
      </c>
      <c r="S286" s="101">
        <f t="shared" si="35"/>
        <v>0</v>
      </c>
      <c r="T286" s="101">
        <f t="shared" si="35"/>
        <v>0</v>
      </c>
      <c r="U286" s="101">
        <f t="shared" si="35"/>
        <v>24121</v>
      </c>
      <c r="V286" s="101">
        <f t="shared" si="35"/>
        <v>200</v>
      </c>
      <c r="W286" s="101">
        <f t="shared" si="35"/>
        <v>18844</v>
      </c>
      <c r="X286" s="101">
        <f t="shared" si="35"/>
        <v>6390</v>
      </c>
      <c r="Y286" s="101">
        <f t="shared" si="35"/>
        <v>12333</v>
      </c>
      <c r="Z286" s="101">
        <f t="shared" si="35"/>
        <v>0</v>
      </c>
      <c r="AA286" s="101">
        <f t="shared" si="35"/>
        <v>0</v>
      </c>
      <c r="AB286" s="3"/>
    </row>
    <row r="288" s="1" customFormat="1" spans="1:28">
      <c r="A288" s="64" t="s">
        <v>289</v>
      </c>
      <c r="B288" s="1" t="s">
        <v>290</v>
      </c>
      <c r="C288" s="69">
        <v>4534.614</v>
      </c>
      <c r="D288" s="69">
        <v>24614.72</v>
      </c>
      <c r="E288" s="69">
        <v>0</v>
      </c>
      <c r="F288" s="69">
        <v>16616.16</v>
      </c>
      <c r="G288" s="69">
        <v>4427.84</v>
      </c>
      <c r="H288" s="69">
        <v>56551.35</v>
      </c>
      <c r="I288" s="69">
        <v>215.25</v>
      </c>
      <c r="J288" s="69">
        <v>787.28</v>
      </c>
      <c r="K288" s="69">
        <v>6501.8</v>
      </c>
      <c r="L288" s="69">
        <v>18112.5</v>
      </c>
      <c r="M288" s="69">
        <v>111902.7</v>
      </c>
      <c r="N288" s="69"/>
      <c r="O288" s="69">
        <v>115.2</v>
      </c>
      <c r="P288" s="69">
        <v>244.8</v>
      </c>
      <c r="Q288" s="1"/>
      <c r="R288" s="1"/>
      <c r="S288" s="1"/>
      <c r="T288" s="1"/>
      <c r="U288" s="69">
        <v>5672.22</v>
      </c>
      <c r="V288" s="69">
        <v>70</v>
      </c>
      <c r="W288" s="69">
        <v>1737</v>
      </c>
      <c r="X288" s="69">
        <v>104.5</v>
      </c>
      <c r="Y288" s="69">
        <v>772.14</v>
      </c>
      <c r="Z288" s="1">
        <v>0</v>
      </c>
      <c r="AA288" s="1"/>
      <c r="AB288" s="3"/>
    </row>
    <row r="289" s="1" customFormat="1" spans="1:28">
      <c r="A289" s="64"/>
      <c r="B289" s="1" t="s">
        <v>289</v>
      </c>
      <c r="C289" s="69">
        <v>7099.15</v>
      </c>
      <c r="D289" s="69">
        <v>49473.9</v>
      </c>
      <c r="E289" s="69">
        <v>0</v>
      </c>
      <c r="F289" s="69">
        <v>22589.82</v>
      </c>
      <c r="G289" s="69">
        <v>2451.27</v>
      </c>
      <c r="H289" s="69">
        <v>258633</v>
      </c>
      <c r="I289" s="69">
        <v>115.5</v>
      </c>
      <c r="J289" s="69">
        <v>1149.2</v>
      </c>
      <c r="K289" s="69">
        <v>4803.2</v>
      </c>
      <c r="L289" s="69">
        <v>4922.4</v>
      </c>
      <c r="M289" s="69">
        <v>307622.7</v>
      </c>
      <c r="N289" s="69"/>
      <c r="O289" s="69">
        <v>259.2</v>
      </c>
      <c r="P289" s="69">
        <v>878.4</v>
      </c>
      <c r="Q289" s="1"/>
      <c r="R289" s="1"/>
      <c r="S289" s="1"/>
      <c r="T289" s="1"/>
      <c r="U289" s="69">
        <v>2997.78</v>
      </c>
      <c r="V289" s="69">
        <v>0</v>
      </c>
      <c r="W289" s="69">
        <v>10002.6</v>
      </c>
      <c r="X289" s="69">
        <v>59.85</v>
      </c>
      <c r="Y289" s="69">
        <v>448.8</v>
      </c>
      <c r="Z289" s="1">
        <v>0</v>
      </c>
      <c r="AA289" s="1"/>
      <c r="AB289" s="3"/>
    </row>
    <row r="290" s="1" customFormat="1" spans="1:28">
      <c r="A290" s="64"/>
      <c r="B290" s="1" t="s">
        <v>291</v>
      </c>
      <c r="C290" s="69">
        <v>8559.018</v>
      </c>
      <c r="D290" s="69">
        <v>46863.61</v>
      </c>
      <c r="E290" s="69">
        <v>0</v>
      </c>
      <c r="F290" s="69">
        <v>12655.07</v>
      </c>
      <c r="G290" s="69">
        <v>2136.15</v>
      </c>
      <c r="H290" s="69">
        <v>133120.29</v>
      </c>
      <c r="I290" s="69">
        <v>471.45</v>
      </c>
      <c r="J290" s="69">
        <v>4979.52</v>
      </c>
      <c r="K290" s="69">
        <v>4620.8</v>
      </c>
      <c r="L290" s="69">
        <v>5308.8</v>
      </c>
      <c r="M290" s="69">
        <v>326139.45</v>
      </c>
      <c r="N290" s="69"/>
      <c r="O290" s="69">
        <v>124.8</v>
      </c>
      <c r="P290" s="69">
        <v>642</v>
      </c>
      <c r="Q290" s="1"/>
      <c r="R290" s="1"/>
      <c r="S290" s="1"/>
      <c r="T290" s="1"/>
      <c r="U290" s="69">
        <v>4998</v>
      </c>
      <c r="V290" s="69">
        <v>0</v>
      </c>
      <c r="W290" s="69">
        <v>5833.8</v>
      </c>
      <c r="X290" s="69">
        <v>427.5</v>
      </c>
      <c r="Y290" s="69">
        <v>3789</v>
      </c>
      <c r="Z290" s="1"/>
      <c r="AA290" s="1"/>
      <c r="AB290" s="3"/>
    </row>
    <row r="291" s="1" customFormat="1" spans="1:28">
      <c r="A291" s="64"/>
      <c r="B291" s="1" t="s">
        <v>292</v>
      </c>
      <c r="C291" s="69">
        <v>3239.276</v>
      </c>
      <c r="D291" s="69">
        <v>38963.82</v>
      </c>
      <c r="E291" s="69">
        <v>0</v>
      </c>
      <c r="F291" s="69">
        <v>28632.78</v>
      </c>
      <c r="G291" s="69">
        <v>2603.78</v>
      </c>
      <c r="H291" s="69">
        <v>166473.75</v>
      </c>
      <c r="I291" s="69">
        <v>281.4</v>
      </c>
      <c r="J291" s="69">
        <v>1254.24</v>
      </c>
      <c r="K291" s="69">
        <v>6524.6</v>
      </c>
      <c r="L291" s="69">
        <v>6033.3</v>
      </c>
      <c r="M291" s="69">
        <v>378771.75</v>
      </c>
      <c r="N291" s="69"/>
      <c r="O291" s="69">
        <v>121.2</v>
      </c>
      <c r="P291" s="69">
        <v>830.4</v>
      </c>
      <c r="Q291" s="1"/>
      <c r="R291" s="1"/>
      <c r="S291" s="1"/>
      <c r="T291" s="1"/>
      <c r="U291" s="69">
        <v>698.7</v>
      </c>
      <c r="V291" s="69">
        <v>0</v>
      </c>
      <c r="W291" s="69">
        <v>9009.9</v>
      </c>
      <c r="X291" s="69">
        <v>89.3</v>
      </c>
      <c r="Y291" s="69">
        <v>131.58</v>
      </c>
      <c r="Z291" s="1">
        <v>0</v>
      </c>
      <c r="AA291" s="1"/>
      <c r="AB291" s="3"/>
    </row>
    <row r="292" s="1" customFormat="1" spans="1:28">
      <c r="A292" s="64"/>
      <c r="B292" s="1" t="s">
        <v>293</v>
      </c>
      <c r="C292" s="69">
        <v>3341.1</v>
      </c>
      <c r="D292" s="69">
        <v>20809.41</v>
      </c>
      <c r="E292" s="69">
        <v>0</v>
      </c>
      <c r="F292" s="69">
        <v>6574.294</v>
      </c>
      <c r="G292" s="69">
        <v>709.02</v>
      </c>
      <c r="H292" s="69">
        <v>43598.91</v>
      </c>
      <c r="I292" s="69">
        <v>588</v>
      </c>
      <c r="J292" s="69">
        <v>663.52</v>
      </c>
      <c r="K292" s="69">
        <v>1640.65</v>
      </c>
      <c r="L292" s="69">
        <v>2511.6</v>
      </c>
      <c r="M292" s="69">
        <v>151965.17</v>
      </c>
      <c r="N292" s="69"/>
      <c r="O292" s="69">
        <v>102</v>
      </c>
      <c r="P292" s="69">
        <v>213.6</v>
      </c>
      <c r="Q292" s="1"/>
      <c r="R292" s="1"/>
      <c r="S292" s="1"/>
      <c r="T292" s="1"/>
      <c r="U292" s="69">
        <v>2502.06</v>
      </c>
      <c r="V292" s="69">
        <v>0</v>
      </c>
      <c r="W292" s="69">
        <v>2809.8</v>
      </c>
      <c r="X292" s="69">
        <v>124.45</v>
      </c>
      <c r="Y292" s="69">
        <v>922.08</v>
      </c>
      <c r="Z292" s="1">
        <v>0</v>
      </c>
      <c r="AA292" s="1"/>
      <c r="AB292" s="3"/>
    </row>
    <row r="293" s="1" customFormat="1" spans="1:28">
      <c r="A293" s="64"/>
      <c r="B293" s="1" t="s">
        <v>294</v>
      </c>
      <c r="C293" s="69">
        <v>3385.125</v>
      </c>
      <c r="D293" s="69">
        <v>40501.38</v>
      </c>
      <c r="E293" s="69">
        <v>0</v>
      </c>
      <c r="F293" s="69">
        <v>25945.92</v>
      </c>
      <c r="G293" s="69">
        <v>3068.38</v>
      </c>
      <c r="H293" s="69">
        <v>196100.67</v>
      </c>
      <c r="I293" s="69">
        <v>1753.5</v>
      </c>
      <c r="J293" s="69">
        <v>9493.12</v>
      </c>
      <c r="K293" s="69">
        <v>5795</v>
      </c>
      <c r="L293" s="69">
        <v>4890.9</v>
      </c>
      <c r="M293" s="69">
        <v>305679.15</v>
      </c>
      <c r="N293" s="69"/>
      <c r="O293" s="69">
        <v>286.8</v>
      </c>
      <c r="P293" s="69">
        <v>506.4</v>
      </c>
      <c r="Q293" s="1"/>
      <c r="R293" s="1"/>
      <c r="S293" s="1"/>
      <c r="T293" s="1"/>
      <c r="U293" s="69">
        <v>25442.88</v>
      </c>
      <c r="V293" s="69">
        <v>650</v>
      </c>
      <c r="W293" s="69">
        <v>11952</v>
      </c>
      <c r="X293" s="69">
        <v>805.6</v>
      </c>
      <c r="Y293" s="69">
        <v>5465.16</v>
      </c>
      <c r="Z293" s="1">
        <v>0</v>
      </c>
      <c r="AA293" s="1"/>
      <c r="AB293" s="3"/>
    </row>
    <row r="294" s="1" customFormat="1" spans="2:28">
      <c r="B294" s="102" t="s">
        <v>53</v>
      </c>
      <c r="C294" s="102">
        <v>30158.283</v>
      </c>
      <c r="D294" s="102">
        <v>221226.84</v>
      </c>
      <c r="E294" s="102">
        <v>0</v>
      </c>
      <c r="F294" s="102">
        <v>113014.044</v>
      </c>
      <c r="G294" s="102">
        <v>15396.44</v>
      </c>
      <c r="H294" s="102">
        <v>854477.97</v>
      </c>
      <c r="I294" s="102">
        <v>3425.1</v>
      </c>
      <c r="J294" s="102">
        <v>18326.88</v>
      </c>
      <c r="K294" s="102">
        <v>29886.05</v>
      </c>
      <c r="L294" s="102">
        <v>41779.5</v>
      </c>
      <c r="M294" s="102">
        <v>1582080.92</v>
      </c>
      <c r="N294" s="102"/>
      <c r="O294" s="102">
        <v>1009.2</v>
      </c>
      <c r="P294" s="102">
        <v>3315.6</v>
      </c>
      <c r="Q294" s="102">
        <v>0</v>
      </c>
      <c r="R294" s="102">
        <v>0</v>
      </c>
      <c r="S294" s="102">
        <v>0</v>
      </c>
      <c r="T294" s="102">
        <v>0</v>
      </c>
      <c r="U294" s="102">
        <v>42311.64</v>
      </c>
      <c r="V294" s="102">
        <v>720</v>
      </c>
      <c r="W294" s="102">
        <v>41345.1</v>
      </c>
      <c r="X294" s="102">
        <v>1611.2</v>
      </c>
      <c r="Y294" s="102">
        <v>11528.76</v>
      </c>
      <c r="Z294" s="102">
        <v>0</v>
      </c>
      <c r="AA294" s="102"/>
      <c r="AB294" s="3"/>
    </row>
    <row r="296" s="1" customFormat="1" spans="1:28">
      <c r="A296" s="77" t="s">
        <v>295</v>
      </c>
      <c r="B296" s="77" t="s">
        <v>296</v>
      </c>
      <c r="C296" s="32">
        <v>215</v>
      </c>
      <c r="D296" s="49">
        <v>803357</v>
      </c>
      <c r="E296" s="32">
        <v>0</v>
      </c>
      <c r="F296" s="49">
        <v>16175</v>
      </c>
      <c r="G296" s="32">
        <v>397</v>
      </c>
      <c r="H296" s="49">
        <v>181603</v>
      </c>
      <c r="I296" s="32">
        <v>140</v>
      </c>
      <c r="J296" s="32">
        <v>325</v>
      </c>
      <c r="K296" s="32">
        <v>0</v>
      </c>
      <c r="L296" s="32">
        <v>730</v>
      </c>
      <c r="M296" s="49">
        <v>232784</v>
      </c>
      <c r="N296" s="49">
        <v>127</v>
      </c>
      <c r="O296" s="49">
        <v>433</v>
      </c>
      <c r="P296" s="49">
        <v>269</v>
      </c>
      <c r="Q296" s="49">
        <v>179</v>
      </c>
      <c r="R296" s="49">
        <v>673</v>
      </c>
      <c r="U296" s="49">
        <v>23856</v>
      </c>
      <c r="V296" s="32">
        <v>0</v>
      </c>
      <c r="W296" s="49">
        <v>16123</v>
      </c>
      <c r="X296" s="32">
        <v>259</v>
      </c>
      <c r="Y296" s="32">
        <v>801</v>
      </c>
      <c r="Z296" s="32">
        <v>110</v>
      </c>
      <c r="AA296" s="32">
        <v>0</v>
      </c>
      <c r="AB296" s="3"/>
    </row>
    <row r="297" s="1" customFormat="1" spans="1:28">
      <c r="A297" s="77"/>
      <c r="B297" s="77" t="s">
        <v>297</v>
      </c>
      <c r="C297" s="32">
        <v>1596</v>
      </c>
      <c r="D297" s="49">
        <v>67461</v>
      </c>
      <c r="E297" s="32">
        <v>0</v>
      </c>
      <c r="F297" s="49">
        <v>8093</v>
      </c>
      <c r="G297" s="32">
        <v>521</v>
      </c>
      <c r="H297" s="49">
        <v>90802</v>
      </c>
      <c r="I297" s="32">
        <v>198</v>
      </c>
      <c r="J297" s="32">
        <v>972</v>
      </c>
      <c r="K297" s="49">
        <v>0</v>
      </c>
      <c r="L297" s="49">
        <v>1800</v>
      </c>
      <c r="M297" s="49">
        <v>237215</v>
      </c>
      <c r="N297" s="49">
        <v>271</v>
      </c>
      <c r="O297" s="49">
        <v>276</v>
      </c>
      <c r="P297" s="49">
        <v>117</v>
      </c>
      <c r="Q297" s="49">
        <v>217</v>
      </c>
      <c r="R297" s="49">
        <v>439</v>
      </c>
      <c r="U297" s="49">
        <v>23676</v>
      </c>
      <c r="V297" s="32">
        <v>0</v>
      </c>
      <c r="W297" s="49">
        <v>19685</v>
      </c>
      <c r="X297" s="32">
        <v>320</v>
      </c>
      <c r="Y297" s="32">
        <v>489</v>
      </c>
      <c r="Z297" s="32">
        <v>62</v>
      </c>
      <c r="AA297" s="32">
        <v>0</v>
      </c>
      <c r="AB297" s="3"/>
    </row>
    <row r="298" s="1" customFormat="1" spans="1:28">
      <c r="A298" s="77"/>
      <c r="B298" s="77" t="s">
        <v>298</v>
      </c>
      <c r="C298" s="32">
        <v>788</v>
      </c>
      <c r="D298" s="49">
        <v>81799</v>
      </c>
      <c r="E298" s="32">
        <v>0</v>
      </c>
      <c r="F298" s="49">
        <v>16680</v>
      </c>
      <c r="G298" s="32">
        <v>384</v>
      </c>
      <c r="H298" s="49">
        <v>187247</v>
      </c>
      <c r="I298" s="32">
        <v>395</v>
      </c>
      <c r="J298" s="32">
        <v>406</v>
      </c>
      <c r="K298" s="49">
        <v>0</v>
      </c>
      <c r="L298" s="49">
        <v>2040</v>
      </c>
      <c r="M298" s="49">
        <v>311144</v>
      </c>
      <c r="N298" s="49">
        <v>1284</v>
      </c>
      <c r="O298" s="49">
        <v>673</v>
      </c>
      <c r="P298" s="49">
        <v>328</v>
      </c>
      <c r="Q298" s="49">
        <v>129</v>
      </c>
      <c r="R298" s="49">
        <v>1290</v>
      </c>
      <c r="U298" s="49">
        <v>21179</v>
      </c>
      <c r="V298" s="32">
        <v>0</v>
      </c>
      <c r="W298" s="49">
        <v>20914</v>
      </c>
      <c r="X298" s="32">
        <v>514</v>
      </c>
      <c r="Y298" s="32">
        <v>813</v>
      </c>
      <c r="Z298" s="32">
        <v>101</v>
      </c>
      <c r="AA298" s="32">
        <v>0</v>
      </c>
      <c r="AB298" s="3"/>
    </row>
    <row r="299" s="1" customFormat="1" spans="1:28">
      <c r="A299" s="77"/>
      <c r="B299" s="77" t="s">
        <v>299</v>
      </c>
      <c r="C299" s="32">
        <v>1840</v>
      </c>
      <c r="D299" s="49">
        <v>36765</v>
      </c>
      <c r="E299" s="32">
        <v>0</v>
      </c>
      <c r="F299" s="49">
        <v>10420</v>
      </c>
      <c r="G299" s="49">
        <v>1497</v>
      </c>
      <c r="H299" s="49">
        <v>113278</v>
      </c>
      <c r="I299" s="32">
        <v>137</v>
      </c>
      <c r="J299" s="49">
        <v>1252</v>
      </c>
      <c r="K299" s="49">
        <v>768</v>
      </c>
      <c r="L299" s="49">
        <v>5214</v>
      </c>
      <c r="M299" s="49">
        <v>193089</v>
      </c>
      <c r="N299" s="49">
        <v>2713</v>
      </c>
      <c r="O299" s="49">
        <v>684</v>
      </c>
      <c r="P299" s="49">
        <v>887</v>
      </c>
      <c r="Q299" s="49">
        <v>176</v>
      </c>
      <c r="R299" s="49">
        <v>969</v>
      </c>
      <c r="U299" s="49">
        <v>22692</v>
      </c>
      <c r="V299" s="32">
        <v>0</v>
      </c>
      <c r="W299" s="49">
        <v>18456</v>
      </c>
      <c r="X299" s="32">
        <v>553</v>
      </c>
      <c r="Y299" s="32">
        <v>956</v>
      </c>
      <c r="Z299" s="32">
        <v>83</v>
      </c>
      <c r="AA299" s="32">
        <v>0</v>
      </c>
      <c r="AB299" s="3"/>
    </row>
    <row r="300" s="1" customFormat="1" spans="1:28">
      <c r="A300" s="77"/>
      <c r="B300" s="77" t="s">
        <v>300</v>
      </c>
      <c r="C300" s="32">
        <v>1699</v>
      </c>
      <c r="D300" s="49">
        <v>72229</v>
      </c>
      <c r="E300" s="32">
        <v>0</v>
      </c>
      <c r="F300" s="49">
        <v>3310</v>
      </c>
      <c r="G300" s="32">
        <v>492</v>
      </c>
      <c r="H300" s="49">
        <v>175960</v>
      </c>
      <c r="I300" s="32">
        <v>367</v>
      </c>
      <c r="J300" s="49">
        <v>1383</v>
      </c>
      <c r="K300" s="49">
        <v>306</v>
      </c>
      <c r="L300" s="49">
        <v>4945</v>
      </c>
      <c r="M300" s="49">
        <v>141775</v>
      </c>
      <c r="N300" s="49">
        <v>1967</v>
      </c>
      <c r="O300" s="49">
        <v>1280</v>
      </c>
      <c r="P300" s="49">
        <v>744</v>
      </c>
      <c r="Q300" s="49">
        <v>296</v>
      </c>
      <c r="R300" s="49">
        <v>695</v>
      </c>
      <c r="U300" s="49">
        <v>7564</v>
      </c>
      <c r="V300" s="32">
        <v>0</v>
      </c>
      <c r="W300" s="49">
        <v>8562</v>
      </c>
      <c r="X300" s="32">
        <v>129</v>
      </c>
      <c r="Y300" s="32">
        <v>348</v>
      </c>
      <c r="Z300" s="32">
        <v>67</v>
      </c>
      <c r="AA300" s="32">
        <v>0</v>
      </c>
      <c r="AB300" s="3"/>
    </row>
    <row r="301" s="1" customFormat="1" spans="1:28">
      <c r="A301" s="77"/>
      <c r="B301" s="77" t="s">
        <v>301</v>
      </c>
      <c r="C301" s="32">
        <v>2410</v>
      </c>
      <c r="D301" s="49">
        <v>20354</v>
      </c>
      <c r="E301" s="32">
        <v>0</v>
      </c>
      <c r="F301" s="49">
        <v>15670</v>
      </c>
      <c r="G301" s="32">
        <v>507</v>
      </c>
      <c r="H301" s="49">
        <v>34364</v>
      </c>
      <c r="I301" s="32">
        <v>455</v>
      </c>
      <c r="J301" s="49">
        <v>1627</v>
      </c>
      <c r="K301" s="49">
        <v>3000</v>
      </c>
      <c r="L301" s="49">
        <v>1813</v>
      </c>
      <c r="M301" s="49">
        <v>295718</v>
      </c>
      <c r="N301" s="49">
        <v>3845</v>
      </c>
      <c r="O301" s="49">
        <v>2393</v>
      </c>
      <c r="P301" s="49">
        <v>815</v>
      </c>
      <c r="Q301" s="49">
        <v>689</v>
      </c>
      <c r="R301" s="49">
        <v>1785</v>
      </c>
      <c r="U301" s="49">
        <v>21179</v>
      </c>
      <c r="V301" s="32">
        <v>0</v>
      </c>
      <c r="W301" s="49">
        <v>23610</v>
      </c>
      <c r="X301" s="32">
        <v>181</v>
      </c>
      <c r="Y301" s="32">
        <v>1200</v>
      </c>
      <c r="Z301" s="32">
        <v>94</v>
      </c>
      <c r="AA301" s="32">
        <v>0</v>
      </c>
      <c r="AB301" s="3"/>
    </row>
    <row r="302" s="1" customFormat="1" spans="1:28">
      <c r="A302" s="77"/>
      <c r="B302" s="103" t="s">
        <v>302</v>
      </c>
      <c r="C302" s="32">
        <v>1443</v>
      </c>
      <c r="D302" s="49">
        <v>74903</v>
      </c>
      <c r="E302" s="32">
        <v>0</v>
      </c>
      <c r="F302" s="49">
        <v>9538</v>
      </c>
      <c r="G302" s="32">
        <v>98</v>
      </c>
      <c r="H302" s="49">
        <v>171322</v>
      </c>
      <c r="I302" s="49">
        <v>1180</v>
      </c>
      <c r="J302" s="49">
        <v>1302</v>
      </c>
      <c r="K302" s="32">
        <v>0</v>
      </c>
      <c r="L302" s="49">
        <v>1275</v>
      </c>
      <c r="M302" s="49">
        <v>312824</v>
      </c>
      <c r="N302" s="49">
        <v>1967</v>
      </c>
      <c r="O302" s="49">
        <v>2030</v>
      </c>
      <c r="P302" s="49">
        <v>835</v>
      </c>
      <c r="Q302" s="49">
        <v>656</v>
      </c>
      <c r="R302" s="49">
        <v>2768</v>
      </c>
      <c r="U302" s="49">
        <v>11466</v>
      </c>
      <c r="V302" s="32">
        <v>0</v>
      </c>
      <c r="W302" s="49">
        <v>12499</v>
      </c>
      <c r="X302" s="32">
        <v>216</v>
      </c>
      <c r="Y302" s="49">
        <v>1718</v>
      </c>
      <c r="Z302" s="32">
        <v>92</v>
      </c>
      <c r="AA302" s="32">
        <v>0</v>
      </c>
      <c r="AB302" s="3"/>
    </row>
    <row r="303" s="1" customFormat="1" spans="1:28">
      <c r="A303" s="16"/>
      <c r="B303" s="77" t="s">
        <v>303</v>
      </c>
      <c r="C303" s="1">
        <v>441</v>
      </c>
      <c r="D303" s="104">
        <v>72897</v>
      </c>
      <c r="E303" s="1">
        <v>0</v>
      </c>
      <c r="F303" s="104">
        <v>16176</v>
      </c>
      <c r="G303" s="1">
        <v>105</v>
      </c>
      <c r="H303" s="104">
        <v>183611</v>
      </c>
      <c r="I303" s="1">
        <v>98</v>
      </c>
      <c r="J303" s="1">
        <v>896</v>
      </c>
      <c r="K303" s="1">
        <v>0</v>
      </c>
      <c r="L303" s="1">
        <v>646</v>
      </c>
      <c r="M303" s="104">
        <v>278613</v>
      </c>
      <c r="N303" s="104">
        <v>1293</v>
      </c>
      <c r="O303" s="104">
        <v>1235</v>
      </c>
      <c r="P303" s="104">
        <v>978</v>
      </c>
      <c r="Q303" s="104">
        <v>897</v>
      </c>
      <c r="R303" s="104">
        <v>1795</v>
      </c>
      <c r="U303" s="104">
        <v>19666</v>
      </c>
      <c r="V303" s="1">
        <v>0</v>
      </c>
      <c r="W303" s="104">
        <v>33809</v>
      </c>
      <c r="X303" s="1">
        <v>388</v>
      </c>
      <c r="Y303" s="1">
        <v>369</v>
      </c>
      <c r="Z303" s="1">
        <v>122</v>
      </c>
      <c r="AA303" s="1">
        <v>0</v>
      </c>
      <c r="AB303" s="3"/>
    </row>
    <row r="304" s="1" customFormat="1" spans="1:28">
      <c r="A304" s="16"/>
      <c r="B304" s="77" t="s">
        <v>40</v>
      </c>
      <c r="C304" s="16">
        <v>10432</v>
      </c>
      <c r="D304" s="101">
        <v>1229765</v>
      </c>
      <c r="E304" s="16"/>
      <c r="F304" s="101">
        <v>96062</v>
      </c>
      <c r="G304" s="16">
        <v>4001</v>
      </c>
      <c r="H304" s="101">
        <v>1138187</v>
      </c>
      <c r="I304" s="16">
        <v>2970</v>
      </c>
      <c r="J304" s="16">
        <v>8163</v>
      </c>
      <c r="K304" s="16">
        <v>4074</v>
      </c>
      <c r="L304" s="16">
        <v>18463</v>
      </c>
      <c r="M304" s="101">
        <v>2003162</v>
      </c>
      <c r="N304" s="101">
        <v>13467</v>
      </c>
      <c r="O304" s="101">
        <v>9004</v>
      </c>
      <c r="P304" s="101">
        <v>4973</v>
      </c>
      <c r="Q304" s="101">
        <v>3239</v>
      </c>
      <c r="R304" s="101">
        <v>10414</v>
      </c>
      <c r="U304" s="101">
        <v>151278</v>
      </c>
      <c r="V304" s="16">
        <v>0</v>
      </c>
      <c r="W304" s="101">
        <v>153658</v>
      </c>
      <c r="X304" s="16">
        <v>2560</v>
      </c>
      <c r="Y304" s="16">
        <v>6694</v>
      </c>
      <c r="Z304" s="16">
        <v>731</v>
      </c>
      <c r="AA304" s="16"/>
      <c r="AB304" s="3"/>
    </row>
    <row r="306" s="2" customFormat="1" spans="1:29">
      <c r="A306" s="2" t="s">
        <v>304</v>
      </c>
      <c r="B306" s="105" t="s">
        <v>305</v>
      </c>
      <c r="C306" s="106">
        <v>5843</v>
      </c>
      <c r="D306" s="106">
        <v>48952</v>
      </c>
      <c r="E306" s="106">
        <v>0</v>
      </c>
      <c r="F306" s="106">
        <v>12563</v>
      </c>
      <c r="G306" s="106">
        <v>357</v>
      </c>
      <c r="H306" s="106">
        <v>23990</v>
      </c>
      <c r="I306" s="106">
        <v>10049</v>
      </c>
      <c r="J306" s="106">
        <v>526</v>
      </c>
      <c r="K306" s="106">
        <v>886.78</v>
      </c>
      <c r="L306" s="106">
        <v>4497</v>
      </c>
      <c r="M306" s="106">
        <v>410032</v>
      </c>
      <c r="N306" s="106">
        <v>1496</v>
      </c>
      <c r="O306" s="106">
        <v>1583</v>
      </c>
      <c r="P306" s="106">
        <v>1596</v>
      </c>
      <c r="Q306" s="106">
        <v>950</v>
      </c>
      <c r="R306" s="106">
        <v>1320</v>
      </c>
      <c r="S306" s="106">
        <v>0</v>
      </c>
      <c r="T306" s="106">
        <v>0</v>
      </c>
      <c r="U306" s="106">
        <v>51</v>
      </c>
      <c r="V306" s="106">
        <v>0</v>
      </c>
      <c r="W306" s="106">
        <v>200</v>
      </c>
      <c r="X306" s="106">
        <v>500</v>
      </c>
      <c r="Y306" s="106">
        <v>500</v>
      </c>
      <c r="Z306" s="106">
        <v>0</v>
      </c>
      <c r="AA306" s="106">
        <v>0</v>
      </c>
      <c r="AB306" s="112"/>
      <c r="AC306" s="112"/>
    </row>
    <row r="307" s="2" customFormat="1" spans="2:29">
      <c r="B307" s="105" t="s">
        <v>306</v>
      </c>
      <c r="C307" s="106">
        <v>5215</v>
      </c>
      <c r="D307" s="106">
        <v>41696</v>
      </c>
      <c r="E307" s="106">
        <v>0</v>
      </c>
      <c r="F307" s="106">
        <v>8400</v>
      </c>
      <c r="G307" s="106">
        <v>359</v>
      </c>
      <c r="H307" s="106">
        <v>15634</v>
      </c>
      <c r="I307" s="106">
        <v>16082</v>
      </c>
      <c r="J307" s="106">
        <v>787</v>
      </c>
      <c r="K307" s="106">
        <v>870.62</v>
      </c>
      <c r="L307" s="106">
        <v>9674</v>
      </c>
      <c r="M307" s="106">
        <v>322144</v>
      </c>
      <c r="N307" s="106">
        <v>513</v>
      </c>
      <c r="O307" s="106">
        <v>5273</v>
      </c>
      <c r="P307" s="106">
        <v>349</v>
      </c>
      <c r="Q307" s="106">
        <v>515</v>
      </c>
      <c r="R307" s="106">
        <v>1164</v>
      </c>
      <c r="S307" s="106">
        <v>0</v>
      </c>
      <c r="T307" s="106">
        <v>236</v>
      </c>
      <c r="U307" s="106">
        <v>22</v>
      </c>
      <c r="V307" s="106">
        <v>0</v>
      </c>
      <c r="W307" s="106">
        <v>69</v>
      </c>
      <c r="X307" s="106">
        <v>156</v>
      </c>
      <c r="Y307" s="106">
        <v>856</v>
      </c>
      <c r="Z307" s="106">
        <v>0</v>
      </c>
      <c r="AA307" s="106">
        <v>0</v>
      </c>
      <c r="AB307" s="112"/>
      <c r="AC307" s="112"/>
    </row>
    <row r="308" s="2" customFormat="1" spans="2:29">
      <c r="B308" s="105" t="s">
        <v>307</v>
      </c>
      <c r="C308" s="106">
        <v>7466</v>
      </c>
      <c r="D308" s="106">
        <v>51126</v>
      </c>
      <c r="E308" s="106">
        <v>0</v>
      </c>
      <c r="F308" s="106">
        <v>7243</v>
      </c>
      <c r="G308" s="106">
        <v>482</v>
      </c>
      <c r="H308" s="106">
        <v>8799</v>
      </c>
      <c r="I308" s="106">
        <v>16492</v>
      </c>
      <c r="J308" s="106">
        <v>442</v>
      </c>
      <c r="K308" s="106">
        <v>669.63</v>
      </c>
      <c r="L308" s="106">
        <v>6530</v>
      </c>
      <c r="M308" s="106">
        <v>304328</v>
      </c>
      <c r="N308" s="106">
        <v>589</v>
      </c>
      <c r="O308" s="106">
        <v>7469</v>
      </c>
      <c r="P308" s="106">
        <v>80</v>
      </c>
      <c r="Q308" s="106">
        <v>663</v>
      </c>
      <c r="R308" s="106">
        <v>1930</v>
      </c>
      <c r="S308" s="106">
        <v>0</v>
      </c>
      <c r="T308" s="106">
        <v>370</v>
      </c>
      <c r="U308" s="106">
        <v>65</v>
      </c>
      <c r="V308" s="106">
        <v>0</v>
      </c>
      <c r="W308" s="106">
        <v>40</v>
      </c>
      <c r="X308" s="106">
        <v>120</v>
      </c>
      <c r="Y308" s="106">
        <v>700</v>
      </c>
      <c r="Z308" s="106">
        <v>0</v>
      </c>
      <c r="AA308" s="106"/>
      <c r="AB308" s="112"/>
      <c r="AC308" s="112"/>
    </row>
    <row r="309" s="2" customFormat="1" spans="2:29">
      <c r="B309" s="105" t="s">
        <v>308</v>
      </c>
      <c r="C309" s="106">
        <v>1732</v>
      </c>
      <c r="D309" s="106">
        <v>32718</v>
      </c>
      <c r="E309" s="106">
        <v>0</v>
      </c>
      <c r="F309" s="106">
        <v>4372</v>
      </c>
      <c r="G309" s="106">
        <v>375</v>
      </c>
      <c r="H309" s="106">
        <v>15589</v>
      </c>
      <c r="I309" s="106">
        <v>12232</v>
      </c>
      <c r="J309" s="106">
        <v>718</v>
      </c>
      <c r="K309" s="106">
        <v>1158.47</v>
      </c>
      <c r="L309" s="106">
        <v>2426</v>
      </c>
      <c r="M309" s="106">
        <v>123180</v>
      </c>
      <c r="N309" s="106">
        <v>65</v>
      </c>
      <c r="O309" s="106">
        <v>3960</v>
      </c>
      <c r="P309" s="106">
        <v>220</v>
      </c>
      <c r="Q309" s="106">
        <v>248</v>
      </c>
      <c r="R309" s="106">
        <v>1549</v>
      </c>
      <c r="S309" s="106">
        <v>0</v>
      </c>
      <c r="T309" s="106">
        <v>0</v>
      </c>
      <c r="U309" s="106">
        <v>20</v>
      </c>
      <c r="V309" s="106">
        <v>0</v>
      </c>
      <c r="W309" s="106">
        <v>46</v>
      </c>
      <c r="X309" s="106">
        <v>346</v>
      </c>
      <c r="Y309" s="106">
        <v>596</v>
      </c>
      <c r="Z309" s="106">
        <v>0</v>
      </c>
      <c r="AA309" s="106">
        <v>0</v>
      </c>
      <c r="AB309" s="112"/>
      <c r="AC309" s="112"/>
    </row>
    <row r="310" s="2" customFormat="1" spans="2:29">
      <c r="B310" s="105" t="s">
        <v>309</v>
      </c>
      <c r="C310" s="106">
        <v>1683</v>
      </c>
      <c r="D310" s="106">
        <v>31118</v>
      </c>
      <c r="E310" s="106">
        <v>0</v>
      </c>
      <c r="F310" s="106">
        <v>4500</v>
      </c>
      <c r="G310" s="106">
        <v>367</v>
      </c>
      <c r="H310" s="106">
        <v>20060</v>
      </c>
      <c r="I310" s="106">
        <v>5381</v>
      </c>
      <c r="J310" s="106">
        <v>1577</v>
      </c>
      <c r="K310" s="106">
        <v>1239.27</v>
      </c>
      <c r="L310" s="106">
        <v>1800</v>
      </c>
      <c r="M310" s="106">
        <v>116010</v>
      </c>
      <c r="N310" s="106">
        <v>330</v>
      </c>
      <c r="O310" s="106">
        <v>3934</v>
      </c>
      <c r="P310" s="106">
        <v>130</v>
      </c>
      <c r="Q310" s="106">
        <v>297</v>
      </c>
      <c r="R310" s="106">
        <v>194</v>
      </c>
      <c r="S310" s="106">
        <v>0</v>
      </c>
      <c r="T310" s="106">
        <v>0</v>
      </c>
      <c r="U310" s="106">
        <v>25</v>
      </c>
      <c r="V310" s="106">
        <v>0</v>
      </c>
      <c r="W310" s="106">
        <v>50</v>
      </c>
      <c r="X310" s="106">
        <v>128</v>
      </c>
      <c r="Y310" s="106">
        <v>350</v>
      </c>
      <c r="Z310" s="106">
        <v>0</v>
      </c>
      <c r="AA310" s="106">
        <v>0</v>
      </c>
      <c r="AB310" s="112"/>
      <c r="AC310" s="112"/>
    </row>
    <row r="311" s="2" customFormat="1" spans="2:29">
      <c r="B311" s="105" t="s">
        <v>310</v>
      </c>
      <c r="C311" s="106">
        <v>8018</v>
      </c>
      <c r="D311" s="106">
        <v>34038</v>
      </c>
      <c r="E311" s="106">
        <v>0</v>
      </c>
      <c r="F311" s="106">
        <v>1125</v>
      </c>
      <c r="G311" s="106">
        <v>251</v>
      </c>
      <c r="H311" s="106">
        <v>2982</v>
      </c>
      <c r="I311" s="106">
        <v>6644</v>
      </c>
      <c r="J311" s="106">
        <v>673</v>
      </c>
      <c r="K311" s="106">
        <v>1102.92</v>
      </c>
      <c r="L311" s="106">
        <v>8547</v>
      </c>
      <c r="M311" s="106">
        <v>336096</v>
      </c>
      <c r="N311" s="106">
        <v>2325</v>
      </c>
      <c r="O311" s="106">
        <v>440</v>
      </c>
      <c r="P311" s="106">
        <v>513</v>
      </c>
      <c r="Q311" s="106">
        <v>1008</v>
      </c>
      <c r="R311" s="106">
        <v>405</v>
      </c>
      <c r="S311" s="106">
        <v>0</v>
      </c>
      <c r="T311" s="106">
        <v>98</v>
      </c>
      <c r="U311" s="106">
        <v>20</v>
      </c>
      <c r="V311" s="106">
        <v>0</v>
      </c>
      <c r="W311" s="106">
        <v>40</v>
      </c>
      <c r="X311" s="106">
        <v>100</v>
      </c>
      <c r="Y311" s="106">
        <v>600</v>
      </c>
      <c r="Z311" s="106">
        <v>0</v>
      </c>
      <c r="AA311" s="106">
        <v>0</v>
      </c>
      <c r="AB311" s="112"/>
      <c r="AC311" s="112"/>
    </row>
    <row r="312" s="2" customFormat="1" spans="2:29">
      <c r="B312" s="105" t="s">
        <v>311</v>
      </c>
      <c r="C312" s="106">
        <v>7012</v>
      </c>
      <c r="D312" s="106">
        <v>28471</v>
      </c>
      <c r="E312" s="106">
        <v>0</v>
      </c>
      <c r="F312" s="106">
        <v>6809</v>
      </c>
      <c r="G312" s="106">
        <v>329</v>
      </c>
      <c r="H312" s="106">
        <v>11740</v>
      </c>
      <c r="I312" s="106">
        <v>11866</v>
      </c>
      <c r="J312" s="106">
        <v>612</v>
      </c>
      <c r="K312" s="106">
        <v>5696.4</v>
      </c>
      <c r="L312" s="106">
        <v>9350</v>
      </c>
      <c r="M312" s="106">
        <v>254786</v>
      </c>
      <c r="N312" s="106">
        <v>979</v>
      </c>
      <c r="O312" s="106">
        <v>4253</v>
      </c>
      <c r="P312" s="106">
        <v>330</v>
      </c>
      <c r="Q312" s="106">
        <v>255</v>
      </c>
      <c r="R312" s="106">
        <v>332</v>
      </c>
      <c r="S312" s="106">
        <v>0</v>
      </c>
      <c r="T312" s="106">
        <v>63</v>
      </c>
      <c r="U312" s="106">
        <v>82</v>
      </c>
      <c r="V312" s="106">
        <v>0</v>
      </c>
      <c r="W312" s="106">
        <v>14</v>
      </c>
      <c r="X312" s="106">
        <v>50</v>
      </c>
      <c r="Y312" s="106">
        <v>192</v>
      </c>
      <c r="Z312" s="106">
        <v>0</v>
      </c>
      <c r="AA312" s="106">
        <v>0</v>
      </c>
      <c r="AB312" s="112"/>
      <c r="AC312" s="112"/>
    </row>
    <row r="313" s="1" customFormat="1" spans="2:34">
      <c r="B313" s="16" t="s">
        <v>40</v>
      </c>
      <c r="C313" s="30">
        <f t="shared" ref="C313:AB313" si="36">SUM(C306:C312)</f>
        <v>36969</v>
      </c>
      <c r="D313" s="30">
        <f t="shared" si="36"/>
        <v>268119</v>
      </c>
      <c r="E313" s="30">
        <f t="shared" si="36"/>
        <v>0</v>
      </c>
      <c r="F313" s="30">
        <f t="shared" si="36"/>
        <v>45012</v>
      </c>
      <c r="G313" s="30">
        <f t="shared" si="36"/>
        <v>2520</v>
      </c>
      <c r="H313" s="30">
        <f t="shared" si="36"/>
        <v>98794</v>
      </c>
      <c r="I313" s="30">
        <f t="shared" si="36"/>
        <v>78746</v>
      </c>
      <c r="J313" s="30">
        <f t="shared" si="36"/>
        <v>5335</v>
      </c>
      <c r="K313" s="30">
        <f t="shared" si="36"/>
        <v>11624.09</v>
      </c>
      <c r="L313" s="30">
        <f t="shared" si="36"/>
        <v>42824</v>
      </c>
      <c r="M313" s="30">
        <f t="shared" si="36"/>
        <v>1866576</v>
      </c>
      <c r="N313" s="30">
        <f t="shared" si="36"/>
        <v>6297</v>
      </c>
      <c r="O313" s="30">
        <f t="shared" si="36"/>
        <v>26912</v>
      </c>
      <c r="P313" s="30">
        <f t="shared" si="36"/>
        <v>3218</v>
      </c>
      <c r="Q313" s="30">
        <f t="shared" si="36"/>
        <v>3936</v>
      </c>
      <c r="R313" s="30">
        <f t="shared" si="36"/>
        <v>6894</v>
      </c>
      <c r="S313" s="30">
        <f t="shared" si="36"/>
        <v>0</v>
      </c>
      <c r="T313" s="30">
        <f t="shared" si="36"/>
        <v>767</v>
      </c>
      <c r="U313" s="30">
        <f t="shared" si="36"/>
        <v>285</v>
      </c>
      <c r="V313" s="30">
        <f t="shared" si="36"/>
        <v>0</v>
      </c>
      <c r="W313" s="30">
        <f t="shared" si="36"/>
        <v>459</v>
      </c>
      <c r="X313" s="30">
        <f t="shared" si="36"/>
        <v>1400</v>
      </c>
      <c r="Y313" s="30">
        <f t="shared" si="36"/>
        <v>3794</v>
      </c>
      <c r="Z313" s="30">
        <f t="shared" si="36"/>
        <v>0</v>
      </c>
      <c r="AA313" s="30">
        <f t="shared" si="36"/>
        <v>0</v>
      </c>
      <c r="AB313" s="30">
        <f t="shared" si="36"/>
        <v>0</v>
      </c>
      <c r="AC313" s="30"/>
      <c r="AD313" s="16"/>
      <c r="AE313" s="16"/>
      <c r="AF313" s="16"/>
      <c r="AG313" s="16"/>
      <c r="AH313" s="16"/>
    </row>
    <row r="315" s="1" customFormat="1" spans="1:28">
      <c r="A315" s="107" t="s">
        <v>312</v>
      </c>
      <c r="B315" s="26" t="s">
        <v>313</v>
      </c>
      <c r="C315" s="108">
        <v>9426</v>
      </c>
      <c r="D315" s="108">
        <v>191609</v>
      </c>
      <c r="E315" s="107">
        <v>0</v>
      </c>
      <c r="F315" s="107">
        <v>27095</v>
      </c>
      <c r="G315" s="107">
        <v>6589</v>
      </c>
      <c r="H315" s="108">
        <v>150599</v>
      </c>
      <c r="I315" s="107">
        <v>7545</v>
      </c>
      <c r="J315" s="107">
        <v>4520</v>
      </c>
      <c r="K315" s="107">
        <v>6687</v>
      </c>
      <c r="L315" s="107">
        <v>6520</v>
      </c>
      <c r="M315" s="108">
        <v>181648</v>
      </c>
      <c r="N315" s="107">
        <v>1460</v>
      </c>
      <c r="O315" s="107">
        <v>3850</v>
      </c>
      <c r="P315" s="107">
        <v>4830</v>
      </c>
      <c r="Q315" s="107">
        <v>189</v>
      </c>
      <c r="R315" s="107">
        <v>485</v>
      </c>
      <c r="S315" s="107">
        <v>1245</v>
      </c>
      <c r="T315" s="107">
        <v>2451</v>
      </c>
      <c r="U315" s="107">
        <v>8542</v>
      </c>
      <c r="V315" s="107">
        <v>0</v>
      </c>
      <c r="W315" s="107">
        <v>1350</v>
      </c>
      <c r="X315" s="107">
        <v>1068</v>
      </c>
      <c r="Y315" s="107">
        <v>1035</v>
      </c>
      <c r="Z315" s="107">
        <v>500</v>
      </c>
      <c r="AA315" s="2">
        <v>0</v>
      </c>
      <c r="AB315" s="3"/>
    </row>
    <row r="316" s="1" customFormat="1" spans="1:28">
      <c r="A316" s="107"/>
      <c r="B316" s="26" t="s">
        <v>314</v>
      </c>
      <c r="C316" s="108">
        <v>460</v>
      </c>
      <c r="D316" s="107">
        <v>3750</v>
      </c>
      <c r="E316" s="107">
        <v>0</v>
      </c>
      <c r="F316" s="107">
        <v>0</v>
      </c>
      <c r="G316" s="107">
        <v>120</v>
      </c>
      <c r="H316" s="107">
        <v>5680</v>
      </c>
      <c r="I316" s="107">
        <v>0</v>
      </c>
      <c r="J316" s="107">
        <v>12</v>
      </c>
      <c r="K316" s="107">
        <v>0</v>
      </c>
      <c r="L316" s="107">
        <v>450</v>
      </c>
      <c r="M316" s="107">
        <v>24970</v>
      </c>
      <c r="N316" s="107">
        <v>5</v>
      </c>
      <c r="O316" s="107">
        <v>250</v>
      </c>
      <c r="P316" s="107">
        <v>85</v>
      </c>
      <c r="Q316" s="107"/>
      <c r="R316" s="107">
        <v>150</v>
      </c>
      <c r="S316" s="107">
        <v>0</v>
      </c>
      <c r="T316" s="107">
        <v>565</v>
      </c>
      <c r="U316" s="107">
        <v>3601</v>
      </c>
      <c r="V316" s="107">
        <v>0</v>
      </c>
      <c r="W316" s="107">
        <v>26</v>
      </c>
      <c r="X316" s="107">
        <v>14</v>
      </c>
      <c r="Y316" s="107">
        <v>15</v>
      </c>
      <c r="Z316" s="107">
        <v>3</v>
      </c>
      <c r="AA316" s="2">
        <v>0</v>
      </c>
      <c r="AB316" s="3"/>
    </row>
    <row r="317" s="1" customFormat="1" spans="2:34">
      <c r="B317" s="16" t="s">
        <v>40</v>
      </c>
      <c r="C317" s="101">
        <v>9886</v>
      </c>
      <c r="D317" s="101">
        <v>195359</v>
      </c>
      <c r="E317" s="101">
        <v>0</v>
      </c>
      <c r="F317" s="101">
        <v>27095</v>
      </c>
      <c r="G317" s="101">
        <v>6709</v>
      </c>
      <c r="H317" s="101">
        <v>156279</v>
      </c>
      <c r="I317" s="101">
        <v>7545</v>
      </c>
      <c r="J317" s="101">
        <v>4532</v>
      </c>
      <c r="K317" s="101">
        <v>6687</v>
      </c>
      <c r="L317" s="101">
        <v>6970</v>
      </c>
      <c r="M317" s="101">
        <v>206618</v>
      </c>
      <c r="N317" s="101">
        <v>1465</v>
      </c>
      <c r="O317" s="101">
        <v>4100</v>
      </c>
      <c r="P317" s="101">
        <v>4915</v>
      </c>
      <c r="Q317" s="101">
        <v>189</v>
      </c>
      <c r="R317" s="101">
        <v>635</v>
      </c>
      <c r="S317" s="101">
        <v>1245</v>
      </c>
      <c r="T317" s="101">
        <v>3016</v>
      </c>
      <c r="U317" s="101">
        <v>12143</v>
      </c>
      <c r="V317" s="101">
        <v>0</v>
      </c>
      <c r="W317" s="101">
        <v>1376</v>
      </c>
      <c r="X317" s="101">
        <v>1082</v>
      </c>
      <c r="Y317" s="101">
        <v>1050</v>
      </c>
      <c r="Z317" s="101">
        <v>503</v>
      </c>
      <c r="AA317" s="101">
        <v>0</v>
      </c>
      <c r="AB317" s="101">
        <v>0</v>
      </c>
      <c r="AC317" s="101">
        <v>0</v>
      </c>
      <c r="AD317" s="101">
        <v>0</v>
      </c>
      <c r="AE317" s="101">
        <v>0</v>
      </c>
      <c r="AF317" s="101">
        <v>0</v>
      </c>
      <c r="AG317" s="101">
        <v>0</v>
      </c>
      <c r="AH317" s="101">
        <v>0</v>
      </c>
    </row>
    <row r="320" s="1" customFormat="1" spans="1:34">
      <c r="A320" s="2" t="s">
        <v>315</v>
      </c>
      <c r="B320" s="107" t="s">
        <v>316</v>
      </c>
      <c r="C320" s="109">
        <v>950</v>
      </c>
      <c r="D320" s="110">
        <v>110980</v>
      </c>
      <c r="E320" s="110">
        <v>0</v>
      </c>
      <c r="F320" s="110">
        <v>134236</v>
      </c>
      <c r="G320" s="110">
        <v>3950</v>
      </c>
      <c r="H320" s="110">
        <v>434786</v>
      </c>
      <c r="I320" s="110">
        <v>0</v>
      </c>
      <c r="J320" s="110">
        <v>0</v>
      </c>
      <c r="K320" s="110">
        <v>4226</v>
      </c>
      <c r="L320" s="110">
        <v>1964</v>
      </c>
      <c r="M320" s="110">
        <v>7868</v>
      </c>
      <c r="N320" s="110">
        <v>0</v>
      </c>
      <c r="O320" s="110">
        <v>0</v>
      </c>
      <c r="P320" s="110">
        <v>0</v>
      </c>
      <c r="Q320" s="110">
        <v>20</v>
      </c>
      <c r="R320" s="110">
        <v>780</v>
      </c>
      <c r="S320" s="110">
        <v>0</v>
      </c>
      <c r="T320" s="110">
        <v>0</v>
      </c>
      <c r="U320" s="110">
        <v>41984</v>
      </c>
      <c r="V320" s="110">
        <v>93338</v>
      </c>
      <c r="W320" s="110">
        <v>0</v>
      </c>
      <c r="X320" s="110">
        <v>58</v>
      </c>
      <c r="Y320" s="110">
        <v>0</v>
      </c>
      <c r="Z320" s="110">
        <v>9</v>
      </c>
      <c r="AA320" s="110">
        <v>0</v>
      </c>
      <c r="AB320" s="24"/>
      <c r="AC320" s="6"/>
      <c r="AD320" s="6"/>
      <c r="AE320" s="6"/>
      <c r="AF320" s="6"/>
      <c r="AG320" s="6"/>
      <c r="AH320" s="6"/>
    </row>
    <row r="321" s="1" customFormat="1" spans="1:34">
      <c r="A321" s="107"/>
      <c r="B321" s="107" t="s">
        <v>317</v>
      </c>
      <c r="C321" s="109">
        <v>15</v>
      </c>
      <c r="D321" s="110">
        <v>193472</v>
      </c>
      <c r="E321" s="110">
        <v>0</v>
      </c>
      <c r="F321" s="110">
        <v>486012</v>
      </c>
      <c r="G321" s="110">
        <v>650</v>
      </c>
      <c r="H321" s="113" t="s">
        <v>318</v>
      </c>
      <c r="I321" s="110">
        <v>0</v>
      </c>
      <c r="J321" s="110">
        <v>0</v>
      </c>
      <c r="K321" s="110">
        <v>578</v>
      </c>
      <c r="L321" s="110">
        <v>358</v>
      </c>
      <c r="M321" s="110">
        <v>8818</v>
      </c>
      <c r="N321" s="110">
        <v>0</v>
      </c>
      <c r="O321" s="110">
        <v>0</v>
      </c>
      <c r="P321" s="110">
        <v>0</v>
      </c>
      <c r="Q321" s="110">
        <v>0</v>
      </c>
      <c r="R321" s="110">
        <v>0</v>
      </c>
      <c r="S321" s="110">
        <v>0</v>
      </c>
      <c r="T321" s="110">
        <v>0</v>
      </c>
      <c r="U321" s="110">
        <v>20571</v>
      </c>
      <c r="V321" s="110">
        <v>125970</v>
      </c>
      <c r="W321" s="110">
        <v>0</v>
      </c>
      <c r="X321" s="110">
        <v>35</v>
      </c>
      <c r="Y321" s="110">
        <v>0</v>
      </c>
      <c r="Z321" s="110">
        <v>8</v>
      </c>
      <c r="AA321" s="110">
        <v>0</v>
      </c>
      <c r="AB321" s="24"/>
      <c r="AC321" s="6"/>
      <c r="AD321" s="6"/>
      <c r="AE321" s="6"/>
      <c r="AF321" s="6"/>
      <c r="AG321" s="6"/>
      <c r="AH321" s="6"/>
    </row>
    <row r="322" s="1" customFormat="1" spans="1:34">
      <c r="A322" s="107"/>
      <c r="B322" s="107" t="s">
        <v>319</v>
      </c>
      <c r="C322" s="109">
        <v>20</v>
      </c>
      <c r="D322" s="110">
        <v>154721</v>
      </c>
      <c r="E322" s="110">
        <v>0</v>
      </c>
      <c r="F322" s="110">
        <v>311284</v>
      </c>
      <c r="G322" s="110">
        <v>874</v>
      </c>
      <c r="H322" s="110">
        <v>851058</v>
      </c>
      <c r="I322" s="110">
        <v>0</v>
      </c>
      <c r="J322" s="110">
        <v>0</v>
      </c>
      <c r="K322" s="110">
        <v>280</v>
      </c>
      <c r="L322" s="110">
        <v>556</v>
      </c>
      <c r="M322" s="110">
        <v>6226</v>
      </c>
      <c r="N322" s="110">
        <v>0</v>
      </c>
      <c r="O322" s="110">
        <v>0</v>
      </c>
      <c r="P322" s="110">
        <v>0</v>
      </c>
      <c r="Q322" s="110">
        <v>0</v>
      </c>
      <c r="R322" s="110">
        <v>0</v>
      </c>
      <c r="S322" s="110">
        <v>0</v>
      </c>
      <c r="T322" s="110">
        <v>0</v>
      </c>
      <c r="U322" s="110">
        <v>30022</v>
      </c>
      <c r="V322" s="110">
        <v>207485</v>
      </c>
      <c r="W322" s="110">
        <v>0</v>
      </c>
      <c r="X322" s="110">
        <v>413</v>
      </c>
      <c r="Y322" s="110">
        <v>0</v>
      </c>
      <c r="Z322" s="110">
        <v>9</v>
      </c>
      <c r="AA322" s="110">
        <v>0</v>
      </c>
      <c r="AB322" s="24"/>
      <c r="AC322" s="6"/>
      <c r="AD322" s="6"/>
      <c r="AE322" s="6"/>
      <c r="AF322" s="6"/>
      <c r="AG322" s="6"/>
      <c r="AH322" s="6"/>
    </row>
    <row r="323" s="1" customFormat="1" spans="1:34">
      <c r="A323" s="107"/>
      <c r="B323" s="107" t="s">
        <v>320</v>
      </c>
      <c r="C323" s="109">
        <v>10</v>
      </c>
      <c r="D323" s="110">
        <v>158924</v>
      </c>
      <c r="E323" s="110">
        <v>0</v>
      </c>
      <c r="F323" s="110">
        <v>119324</v>
      </c>
      <c r="G323" s="110">
        <v>238</v>
      </c>
      <c r="H323" s="110">
        <v>471832</v>
      </c>
      <c r="I323" s="110">
        <v>0</v>
      </c>
      <c r="J323" s="110">
        <v>0</v>
      </c>
      <c r="K323" s="110">
        <v>430</v>
      </c>
      <c r="L323" s="110">
        <v>530</v>
      </c>
      <c r="M323" s="110">
        <v>8816</v>
      </c>
      <c r="N323" s="110">
        <v>0</v>
      </c>
      <c r="O323" s="110">
        <v>0</v>
      </c>
      <c r="P323" s="110">
        <v>0</v>
      </c>
      <c r="Q323" s="110">
        <v>0</v>
      </c>
      <c r="R323" s="110">
        <v>0</v>
      </c>
      <c r="S323" s="110">
        <v>0</v>
      </c>
      <c r="T323" s="110">
        <v>0</v>
      </c>
      <c r="U323" s="110">
        <v>32720</v>
      </c>
      <c r="V323" s="110">
        <v>641338</v>
      </c>
      <c r="W323" s="110">
        <v>0</v>
      </c>
      <c r="X323" s="110">
        <v>25912</v>
      </c>
      <c r="Y323" s="110">
        <v>0</v>
      </c>
      <c r="Z323" s="110">
        <v>46</v>
      </c>
      <c r="AA323" s="110">
        <v>0</v>
      </c>
      <c r="AB323" s="24"/>
      <c r="AC323" s="6"/>
      <c r="AD323" s="6"/>
      <c r="AE323" s="6"/>
      <c r="AF323" s="6"/>
      <c r="AG323" s="6"/>
      <c r="AH323" s="6"/>
    </row>
    <row r="324" s="1" customFormat="1" spans="1:34">
      <c r="A324" s="107"/>
      <c r="B324" s="107" t="s">
        <v>321</v>
      </c>
      <c r="C324" s="109">
        <v>415</v>
      </c>
      <c r="D324" s="110">
        <v>298873</v>
      </c>
      <c r="E324" s="110">
        <v>0</v>
      </c>
      <c r="F324" s="110">
        <v>331503</v>
      </c>
      <c r="G324" s="110">
        <v>826</v>
      </c>
      <c r="H324" s="110">
        <v>816126</v>
      </c>
      <c r="I324" s="110">
        <v>0</v>
      </c>
      <c r="J324" s="110">
        <v>0</v>
      </c>
      <c r="K324" s="110">
        <v>587</v>
      </c>
      <c r="L324" s="110">
        <v>573</v>
      </c>
      <c r="M324" s="110">
        <v>18736</v>
      </c>
      <c r="N324" s="110">
        <v>0</v>
      </c>
      <c r="O324" s="110">
        <v>0</v>
      </c>
      <c r="P324" s="110">
        <v>0</v>
      </c>
      <c r="Q324" s="110">
        <v>0</v>
      </c>
      <c r="R324" s="110">
        <v>0</v>
      </c>
      <c r="S324" s="110">
        <v>0</v>
      </c>
      <c r="T324" s="110">
        <v>0</v>
      </c>
      <c r="U324" s="110">
        <v>66953</v>
      </c>
      <c r="V324" s="110">
        <v>300333</v>
      </c>
      <c r="W324" s="110">
        <v>0</v>
      </c>
      <c r="X324" s="110">
        <v>120</v>
      </c>
      <c r="Y324" s="110"/>
      <c r="Z324" s="110">
        <v>3</v>
      </c>
      <c r="AA324" s="110">
        <v>0</v>
      </c>
      <c r="AB324" s="24"/>
      <c r="AC324" s="6"/>
      <c r="AD324" s="6"/>
      <c r="AE324" s="6"/>
      <c r="AF324" s="6"/>
      <c r="AG324" s="6"/>
      <c r="AH324" s="6"/>
    </row>
    <row r="325" s="1" customFormat="1" spans="1:34">
      <c r="A325" s="107"/>
      <c r="B325" s="107" t="s">
        <v>322</v>
      </c>
      <c r="C325" s="109">
        <v>176</v>
      </c>
      <c r="D325" s="110">
        <v>180313</v>
      </c>
      <c r="E325" s="110"/>
      <c r="F325" s="110">
        <v>310225</v>
      </c>
      <c r="G325" s="110">
        <v>297</v>
      </c>
      <c r="H325" s="110">
        <v>913580</v>
      </c>
      <c r="I325" s="110">
        <v>0</v>
      </c>
      <c r="J325" s="110">
        <v>0</v>
      </c>
      <c r="K325" s="110">
        <v>67</v>
      </c>
      <c r="L325" s="110">
        <v>78</v>
      </c>
      <c r="M325" s="110">
        <v>5400</v>
      </c>
      <c r="N325" s="110">
        <v>0</v>
      </c>
      <c r="O325" s="110">
        <v>0</v>
      </c>
      <c r="P325" s="110">
        <v>0</v>
      </c>
      <c r="Q325" s="110">
        <v>0</v>
      </c>
      <c r="R325" s="110">
        <v>0</v>
      </c>
      <c r="S325" s="110">
        <v>0</v>
      </c>
      <c r="T325" s="110">
        <v>0</v>
      </c>
      <c r="U325" s="110">
        <v>17591</v>
      </c>
      <c r="V325" s="110">
        <v>216984</v>
      </c>
      <c r="W325" s="110">
        <v>0</v>
      </c>
      <c r="X325" s="110">
        <v>23</v>
      </c>
      <c r="Y325" s="110">
        <v>0</v>
      </c>
      <c r="Z325" s="110">
        <v>0</v>
      </c>
      <c r="AA325" s="110">
        <v>0</v>
      </c>
      <c r="AB325" s="24"/>
      <c r="AC325" s="6"/>
      <c r="AD325" s="6"/>
      <c r="AE325" s="6"/>
      <c r="AF325" s="6"/>
      <c r="AG325" s="6"/>
      <c r="AH325" s="6"/>
    </row>
    <row r="326" s="1" customFormat="1" spans="1:34">
      <c r="A326" s="107"/>
      <c r="B326" s="107" t="s">
        <v>323</v>
      </c>
      <c r="C326" s="109">
        <v>98</v>
      </c>
      <c r="D326" s="110">
        <v>198149</v>
      </c>
      <c r="E326" s="110">
        <v>0</v>
      </c>
      <c r="F326" s="110">
        <v>290115</v>
      </c>
      <c r="G326" s="110">
        <v>29</v>
      </c>
      <c r="H326" s="110">
        <v>763641</v>
      </c>
      <c r="I326" s="110">
        <v>0</v>
      </c>
      <c r="J326" s="110">
        <v>0</v>
      </c>
      <c r="K326" s="110">
        <v>97</v>
      </c>
      <c r="L326" s="110">
        <v>116</v>
      </c>
      <c r="M326" s="110">
        <v>9410</v>
      </c>
      <c r="N326" s="110">
        <v>0</v>
      </c>
      <c r="O326" s="110">
        <v>0</v>
      </c>
      <c r="P326" s="110">
        <v>0</v>
      </c>
      <c r="Q326" s="110">
        <v>0</v>
      </c>
      <c r="R326" s="110">
        <v>0</v>
      </c>
      <c r="S326" s="110">
        <v>0</v>
      </c>
      <c r="T326" s="110">
        <v>0</v>
      </c>
      <c r="U326" s="110">
        <v>32866</v>
      </c>
      <c r="V326" s="110">
        <v>181553</v>
      </c>
      <c r="W326" s="110">
        <v>0</v>
      </c>
      <c r="X326" s="110">
        <v>24</v>
      </c>
      <c r="Y326" s="110">
        <v>0</v>
      </c>
      <c r="Z326" s="110">
        <v>0</v>
      </c>
      <c r="AA326" s="110">
        <v>0</v>
      </c>
      <c r="AB326" s="24"/>
      <c r="AC326" s="6"/>
      <c r="AD326" s="6"/>
      <c r="AE326" s="6"/>
      <c r="AF326" s="6"/>
      <c r="AG326" s="6"/>
      <c r="AH326" s="6"/>
    </row>
    <row r="327" s="1" customFormat="1" spans="1:34">
      <c r="A327" s="107"/>
      <c r="B327" s="114" t="s">
        <v>40</v>
      </c>
      <c r="C327" s="115">
        <v>1684</v>
      </c>
      <c r="D327" s="115">
        <v>1295432</v>
      </c>
      <c r="E327" s="115">
        <v>0</v>
      </c>
      <c r="F327" s="115">
        <v>1982699</v>
      </c>
      <c r="G327" s="115">
        <v>6864</v>
      </c>
      <c r="H327" s="115">
        <v>4251023</v>
      </c>
      <c r="I327" s="115">
        <v>0</v>
      </c>
      <c r="J327" s="115">
        <v>0</v>
      </c>
      <c r="K327" s="115">
        <v>6265</v>
      </c>
      <c r="L327" s="115">
        <v>4175</v>
      </c>
      <c r="M327" s="115">
        <v>65274</v>
      </c>
      <c r="N327" s="115">
        <v>0</v>
      </c>
      <c r="O327" s="115">
        <v>0</v>
      </c>
      <c r="P327" s="115">
        <v>0</v>
      </c>
      <c r="Q327" s="115">
        <v>20</v>
      </c>
      <c r="R327" s="115">
        <v>780</v>
      </c>
      <c r="S327" s="115">
        <v>0</v>
      </c>
      <c r="T327" s="115">
        <v>0</v>
      </c>
      <c r="U327" s="115">
        <v>242707</v>
      </c>
      <c r="V327" s="115">
        <v>1767001</v>
      </c>
      <c r="W327" s="115">
        <v>0</v>
      </c>
      <c r="X327" s="115">
        <v>26585</v>
      </c>
      <c r="Y327" s="115">
        <v>0</v>
      </c>
      <c r="Z327" s="115">
        <v>75</v>
      </c>
      <c r="AA327" s="115">
        <v>0</v>
      </c>
      <c r="AB327" s="115">
        <v>0</v>
      </c>
      <c r="AC327" s="115">
        <v>0</v>
      </c>
      <c r="AD327" s="115">
        <v>0</v>
      </c>
      <c r="AE327" s="115">
        <v>0</v>
      </c>
      <c r="AF327" s="115">
        <v>0</v>
      </c>
      <c r="AG327" s="115">
        <v>0</v>
      </c>
      <c r="AH327" s="115">
        <v>0</v>
      </c>
    </row>
    <row r="330" s="1" customFormat="1" spans="1:27">
      <c r="A330" s="116" t="s">
        <v>324</v>
      </c>
      <c r="B330" s="116" t="s">
        <v>324</v>
      </c>
      <c r="C330" s="109">
        <v>50</v>
      </c>
      <c r="D330" s="109">
        <v>107200</v>
      </c>
      <c r="E330" s="109">
        <v>0</v>
      </c>
      <c r="F330" s="109">
        <v>0</v>
      </c>
      <c r="G330" s="109">
        <v>540</v>
      </c>
      <c r="H330" s="109">
        <v>214902</v>
      </c>
      <c r="I330" s="109">
        <v>0</v>
      </c>
      <c r="J330" s="109">
        <v>132</v>
      </c>
      <c r="K330" s="109">
        <v>674</v>
      </c>
      <c r="L330" s="109">
        <v>1270</v>
      </c>
      <c r="M330" s="109">
        <v>26800</v>
      </c>
      <c r="N330" s="110">
        <v>66</v>
      </c>
      <c r="O330" s="110">
        <v>2976</v>
      </c>
      <c r="P330" s="110">
        <v>88</v>
      </c>
      <c r="Q330" s="110">
        <v>125</v>
      </c>
      <c r="R330" s="110">
        <v>0</v>
      </c>
      <c r="S330" s="110">
        <v>674</v>
      </c>
      <c r="T330" s="110">
        <v>0</v>
      </c>
      <c r="U330" s="110">
        <v>8216</v>
      </c>
      <c r="V330" s="110">
        <v>17580</v>
      </c>
      <c r="W330" s="110">
        <v>3739</v>
      </c>
      <c r="X330" s="110">
        <v>124</v>
      </c>
      <c r="Y330" s="110">
        <v>3342</v>
      </c>
      <c r="Z330" s="110">
        <v>11</v>
      </c>
      <c r="AA330" s="110">
        <v>0</v>
      </c>
    </row>
    <row r="331" s="1" customFormat="1" spans="1:27">
      <c r="A331" s="107"/>
      <c r="B331" s="117" t="s">
        <v>325</v>
      </c>
      <c r="C331" s="118">
        <v>15</v>
      </c>
      <c r="D331" s="118">
        <v>140600</v>
      </c>
      <c r="E331" s="118">
        <v>0</v>
      </c>
      <c r="F331" s="118">
        <v>0</v>
      </c>
      <c r="G331" s="118">
        <v>557</v>
      </c>
      <c r="H331" s="118">
        <v>349497</v>
      </c>
      <c r="I331" s="118">
        <v>12</v>
      </c>
      <c r="J331" s="118">
        <v>254</v>
      </c>
      <c r="K331" s="118">
        <v>399</v>
      </c>
      <c r="L331" s="118">
        <v>435</v>
      </c>
      <c r="M331" s="118">
        <v>27600</v>
      </c>
      <c r="N331" s="110">
        <v>156</v>
      </c>
      <c r="O331" s="110">
        <v>2112</v>
      </c>
      <c r="P331" s="110">
        <v>147</v>
      </c>
      <c r="Q331" s="110">
        <v>138</v>
      </c>
      <c r="R331" s="110">
        <v>0</v>
      </c>
      <c r="S331" s="110">
        <v>812</v>
      </c>
      <c r="T331" s="110">
        <v>0</v>
      </c>
      <c r="U331" s="110">
        <v>7510</v>
      </c>
      <c r="V331" s="110">
        <v>177</v>
      </c>
      <c r="W331" s="110">
        <v>4286</v>
      </c>
      <c r="X331" s="110">
        <v>221</v>
      </c>
      <c r="Y331" s="110">
        <v>4532</v>
      </c>
      <c r="Z331" s="110">
        <v>0</v>
      </c>
      <c r="AA331" s="110">
        <v>0</v>
      </c>
    </row>
    <row r="332" s="1" customFormat="1" spans="1:27">
      <c r="A332" s="107"/>
      <c r="B332" s="110" t="s">
        <v>326</v>
      </c>
      <c r="C332" s="110">
        <v>10</v>
      </c>
      <c r="D332" s="110">
        <v>220701</v>
      </c>
      <c r="E332" s="118">
        <v>0</v>
      </c>
      <c r="F332" s="118">
        <v>0</v>
      </c>
      <c r="G332" s="110">
        <v>29</v>
      </c>
      <c r="H332" s="110">
        <v>318622</v>
      </c>
      <c r="I332" s="118">
        <v>0</v>
      </c>
      <c r="J332" s="110">
        <v>231</v>
      </c>
      <c r="K332" s="110">
        <v>0</v>
      </c>
      <c r="L332" s="110">
        <v>500</v>
      </c>
      <c r="M332" s="110">
        <v>29680</v>
      </c>
      <c r="N332" s="110">
        <v>35</v>
      </c>
      <c r="O332" s="110">
        <v>1784</v>
      </c>
      <c r="P332" s="110">
        <v>0</v>
      </c>
      <c r="Q332" s="110">
        <v>61</v>
      </c>
      <c r="R332" s="110">
        <v>0</v>
      </c>
      <c r="S332" s="110">
        <v>335</v>
      </c>
      <c r="T332" s="110">
        <v>0</v>
      </c>
      <c r="U332" s="110">
        <v>12400</v>
      </c>
      <c r="V332" s="110">
        <v>53564</v>
      </c>
      <c r="W332" s="110">
        <v>4418</v>
      </c>
      <c r="X332" s="110">
        <v>198</v>
      </c>
      <c r="Y332" s="110">
        <v>3026</v>
      </c>
      <c r="Z332" s="110">
        <v>29</v>
      </c>
      <c r="AA332" s="110">
        <v>0</v>
      </c>
    </row>
    <row r="333" s="1" customFormat="1" spans="1:27">
      <c r="A333" s="107"/>
      <c r="B333" s="107" t="s">
        <v>40</v>
      </c>
      <c r="C333" s="119">
        <v>75</v>
      </c>
      <c r="D333" s="119">
        <v>468501</v>
      </c>
      <c r="E333" s="119">
        <v>0</v>
      </c>
      <c r="F333" s="119">
        <v>0</v>
      </c>
      <c r="G333" s="119">
        <v>1126</v>
      </c>
      <c r="H333" s="119">
        <v>883021</v>
      </c>
      <c r="I333" s="119">
        <v>12</v>
      </c>
      <c r="J333" s="119">
        <v>617</v>
      </c>
      <c r="K333" s="119">
        <v>1073</v>
      </c>
      <c r="L333" s="119">
        <v>2205</v>
      </c>
      <c r="M333" s="119">
        <v>84080</v>
      </c>
      <c r="N333" s="119">
        <v>257</v>
      </c>
      <c r="O333" s="119">
        <v>6872</v>
      </c>
      <c r="P333" s="119">
        <v>235</v>
      </c>
      <c r="Q333" s="119">
        <v>324</v>
      </c>
      <c r="R333" s="119">
        <v>0</v>
      </c>
      <c r="S333" s="119">
        <v>1821</v>
      </c>
      <c r="T333" s="119">
        <v>0</v>
      </c>
      <c r="U333" s="119">
        <v>28126</v>
      </c>
      <c r="V333" s="119">
        <v>71321</v>
      </c>
      <c r="W333" s="119">
        <v>12443</v>
      </c>
      <c r="X333" s="119">
        <v>543</v>
      </c>
      <c r="Y333" s="119">
        <v>10900</v>
      </c>
      <c r="Z333" s="119">
        <v>40</v>
      </c>
      <c r="AA333" s="119">
        <v>0</v>
      </c>
    </row>
    <row r="334" s="1" customFormat="1" spans="1: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1"/>
      <c r="AF334" s="2"/>
      <c r="AH334" s="2"/>
    </row>
    <row r="335" s="1" customFormat="1" spans="1:34">
      <c r="A335" s="120" t="s">
        <v>327</v>
      </c>
      <c r="B335" s="121" t="s">
        <v>328</v>
      </c>
      <c r="C335" s="122">
        <v>17781.43605</v>
      </c>
      <c r="D335" s="122">
        <v>5777.128425</v>
      </c>
      <c r="E335" s="122">
        <v>833.7732</v>
      </c>
      <c r="F335" s="122">
        <v>7900.53264</v>
      </c>
      <c r="G335" s="122">
        <v>704.46</v>
      </c>
      <c r="H335" s="122">
        <v>2079.417033</v>
      </c>
      <c r="I335" s="121">
        <v>105.271</v>
      </c>
      <c r="J335" s="134">
        <v>268.554</v>
      </c>
      <c r="K335" s="122">
        <v>4581.414</v>
      </c>
      <c r="L335" s="122">
        <v>12320.0305</v>
      </c>
      <c r="M335" s="122">
        <v>65085.3525</v>
      </c>
      <c r="N335" s="122">
        <v>85</v>
      </c>
      <c r="O335" s="122">
        <v>130</v>
      </c>
      <c r="P335" s="123">
        <v>0</v>
      </c>
      <c r="Q335" s="123">
        <v>0</v>
      </c>
      <c r="R335" s="123">
        <v>0</v>
      </c>
      <c r="S335" s="123">
        <v>0</v>
      </c>
      <c r="T335" s="123">
        <v>0</v>
      </c>
      <c r="U335" s="122">
        <v>608.608</v>
      </c>
      <c r="V335" s="123">
        <v>0</v>
      </c>
      <c r="W335" s="122">
        <v>215.058305</v>
      </c>
      <c r="X335" s="122">
        <v>970.444461</v>
      </c>
      <c r="Y335" s="122">
        <v>883.9644</v>
      </c>
      <c r="Z335" s="123">
        <v>0</v>
      </c>
      <c r="AA335" s="123">
        <v>0</v>
      </c>
      <c r="AB335" s="1"/>
      <c r="AF335" s="2"/>
      <c r="AH335" s="2"/>
    </row>
    <row r="336" s="1" customFormat="1" spans="1:34">
      <c r="A336" s="120"/>
      <c r="B336" s="121" t="s">
        <v>329</v>
      </c>
      <c r="C336" s="122">
        <v>39917.1052</v>
      </c>
      <c r="D336" s="122">
        <v>16333.328</v>
      </c>
      <c r="E336" s="122">
        <v>4279.66</v>
      </c>
      <c r="F336" s="122">
        <v>32247.6</v>
      </c>
      <c r="G336" s="122">
        <v>785.045</v>
      </c>
      <c r="H336" s="122">
        <v>3274.50816</v>
      </c>
      <c r="I336" s="121">
        <v>75.24</v>
      </c>
      <c r="J336" s="134">
        <v>413.76</v>
      </c>
      <c r="K336" s="122">
        <v>3150.56</v>
      </c>
      <c r="L336" s="122">
        <v>14034.58</v>
      </c>
      <c r="M336" s="122">
        <v>145416.005</v>
      </c>
      <c r="N336" s="122">
        <v>40</v>
      </c>
      <c r="O336" s="122">
        <v>45</v>
      </c>
      <c r="P336" s="123">
        <v>0</v>
      </c>
      <c r="Q336" s="123">
        <v>0</v>
      </c>
      <c r="R336" s="123">
        <v>0</v>
      </c>
      <c r="S336" s="123">
        <v>0</v>
      </c>
      <c r="T336" s="123">
        <v>0</v>
      </c>
      <c r="U336" s="122">
        <v>400.925</v>
      </c>
      <c r="V336" s="123">
        <v>0</v>
      </c>
      <c r="W336" s="122">
        <v>363.336138</v>
      </c>
      <c r="X336" s="122">
        <v>1679.563641</v>
      </c>
      <c r="Y336" s="122">
        <v>1405.83663407895</v>
      </c>
      <c r="Z336" s="123">
        <v>0</v>
      </c>
      <c r="AA336" s="123">
        <v>0</v>
      </c>
      <c r="AB336" s="1"/>
      <c r="AF336" s="2"/>
      <c r="AH336" s="2"/>
    </row>
    <row r="337" s="1" customFormat="1" spans="1:34">
      <c r="A337" s="120"/>
      <c r="B337" s="121" t="s">
        <v>330</v>
      </c>
      <c r="C337" s="122">
        <v>40495.7823375</v>
      </c>
      <c r="D337" s="122">
        <v>7790.15259</v>
      </c>
      <c r="E337" s="122">
        <v>2048.2</v>
      </c>
      <c r="F337" s="122">
        <v>19206.845</v>
      </c>
      <c r="G337" s="122">
        <v>461.666304</v>
      </c>
      <c r="H337" s="122">
        <v>1695.631392</v>
      </c>
      <c r="I337" s="121">
        <v>200.97</v>
      </c>
      <c r="J337" s="134">
        <v>735.3</v>
      </c>
      <c r="K337" s="122">
        <v>4912.74</v>
      </c>
      <c r="L337" s="122">
        <v>18708.84</v>
      </c>
      <c r="M337" s="122">
        <v>136669.75</v>
      </c>
      <c r="N337" s="122">
        <v>75</v>
      </c>
      <c r="O337" s="122">
        <v>112</v>
      </c>
      <c r="P337" s="123">
        <v>0</v>
      </c>
      <c r="Q337" s="123">
        <v>0</v>
      </c>
      <c r="R337" s="123">
        <v>0</v>
      </c>
      <c r="S337" s="123">
        <v>0</v>
      </c>
      <c r="T337" s="123">
        <v>0</v>
      </c>
      <c r="U337" s="122">
        <v>65.975</v>
      </c>
      <c r="V337" s="123">
        <v>0</v>
      </c>
      <c r="W337" s="122">
        <v>174.935684</v>
      </c>
      <c r="X337" s="122">
        <v>1248.01677</v>
      </c>
      <c r="Y337" s="122">
        <v>950.39496</v>
      </c>
      <c r="Z337" s="123">
        <v>0</v>
      </c>
      <c r="AA337" s="123">
        <v>0</v>
      </c>
      <c r="AB337" s="1"/>
      <c r="AF337" s="2"/>
      <c r="AH337" s="2"/>
    </row>
    <row r="338" s="1" customFormat="1" spans="1:34">
      <c r="A338" s="120"/>
      <c r="B338" s="121" t="s">
        <v>331</v>
      </c>
      <c r="C338" s="122">
        <v>25518.10338</v>
      </c>
      <c r="D338" s="122">
        <v>9009.63063</v>
      </c>
      <c r="E338" s="122">
        <v>1168.279125</v>
      </c>
      <c r="F338" s="122">
        <v>11013.41934</v>
      </c>
      <c r="G338" s="122">
        <v>697.38</v>
      </c>
      <c r="H338" s="122">
        <v>2751.62034</v>
      </c>
      <c r="I338" s="121">
        <v>284.809</v>
      </c>
      <c r="J338" s="134">
        <v>798.116</v>
      </c>
      <c r="K338" s="122">
        <v>4563.07</v>
      </c>
      <c r="L338" s="122">
        <v>15079.26</v>
      </c>
      <c r="M338" s="122">
        <v>101961.36825</v>
      </c>
      <c r="N338" s="122">
        <v>86</v>
      </c>
      <c r="O338" s="122">
        <v>60</v>
      </c>
      <c r="P338" s="123">
        <v>0</v>
      </c>
      <c r="Q338" s="123">
        <v>0</v>
      </c>
      <c r="R338" s="123">
        <v>0</v>
      </c>
      <c r="S338" s="123">
        <v>0</v>
      </c>
      <c r="T338" s="123">
        <v>0</v>
      </c>
      <c r="U338" s="122">
        <v>20.3</v>
      </c>
      <c r="V338" s="123">
        <v>0</v>
      </c>
      <c r="W338" s="122">
        <v>272.667164</v>
      </c>
      <c r="X338" s="122">
        <v>1273.5048893</v>
      </c>
      <c r="Y338" s="122">
        <v>1136.77564</v>
      </c>
      <c r="Z338" s="123">
        <v>0</v>
      </c>
      <c r="AA338" s="123">
        <v>0</v>
      </c>
      <c r="AB338" s="1"/>
      <c r="AF338" s="2"/>
      <c r="AH338" s="2"/>
    </row>
    <row r="339" s="1" customFormat="1" spans="1:34">
      <c r="A339" s="120"/>
      <c r="B339" s="121" t="s">
        <v>332</v>
      </c>
      <c r="C339" s="122">
        <v>32629.6069</v>
      </c>
      <c r="D339" s="122">
        <v>17282.02167</v>
      </c>
      <c r="E339" s="122">
        <v>1416.53853</v>
      </c>
      <c r="F339" s="122">
        <v>13006.39923</v>
      </c>
      <c r="G339" s="122">
        <v>517.22685</v>
      </c>
      <c r="H339" s="122">
        <v>9935.229105</v>
      </c>
      <c r="I339" s="121">
        <v>172.65248</v>
      </c>
      <c r="J339" s="134">
        <v>1068.396</v>
      </c>
      <c r="K339" s="122">
        <v>2308.5252</v>
      </c>
      <c r="L339" s="122">
        <v>9375.1218</v>
      </c>
      <c r="M339" s="122">
        <v>141211.8141</v>
      </c>
      <c r="N339" s="122">
        <v>110</v>
      </c>
      <c r="O339" s="122">
        <v>170</v>
      </c>
      <c r="P339" s="123">
        <v>0</v>
      </c>
      <c r="Q339" s="123">
        <v>0</v>
      </c>
      <c r="R339" s="123">
        <v>0</v>
      </c>
      <c r="S339" s="123">
        <v>0</v>
      </c>
      <c r="T339" s="123">
        <v>0</v>
      </c>
      <c r="U339" s="122">
        <v>719.8191</v>
      </c>
      <c r="V339" s="123">
        <v>0</v>
      </c>
      <c r="W339" s="122">
        <v>264.47652</v>
      </c>
      <c r="X339" s="122">
        <v>1375.265115</v>
      </c>
      <c r="Y339" s="122">
        <v>1259.064</v>
      </c>
      <c r="Z339" s="123">
        <v>0</v>
      </c>
      <c r="AA339" s="123">
        <v>0</v>
      </c>
      <c r="AB339" s="1"/>
      <c r="AF339" s="2"/>
      <c r="AH339" s="2"/>
    </row>
    <row r="340" s="1" customFormat="1" spans="1:34">
      <c r="A340" s="120"/>
      <c r="B340" s="121" t="s">
        <v>333</v>
      </c>
      <c r="C340" s="122">
        <v>20267.478</v>
      </c>
      <c r="D340" s="122">
        <v>15344.40978</v>
      </c>
      <c r="E340" s="122">
        <v>868.371075</v>
      </c>
      <c r="F340" s="122">
        <v>8904.1095</v>
      </c>
      <c r="G340" s="122">
        <v>645.272425</v>
      </c>
      <c r="H340" s="122">
        <v>13079.951975</v>
      </c>
      <c r="I340" s="121">
        <v>41.31568</v>
      </c>
      <c r="J340" s="134">
        <v>748.74775</v>
      </c>
      <c r="K340" s="122">
        <v>6098.1822</v>
      </c>
      <c r="L340" s="122">
        <v>3391.584</v>
      </c>
      <c r="M340" s="122">
        <v>83543.5335</v>
      </c>
      <c r="N340" s="122">
        <v>15</v>
      </c>
      <c r="O340" s="122">
        <v>20</v>
      </c>
      <c r="P340" s="123">
        <v>0</v>
      </c>
      <c r="Q340" s="123">
        <v>0</v>
      </c>
      <c r="R340" s="123">
        <v>0</v>
      </c>
      <c r="S340" s="123">
        <v>0</v>
      </c>
      <c r="T340" s="123">
        <v>0</v>
      </c>
      <c r="U340" s="122">
        <v>2433.09066</v>
      </c>
      <c r="V340" s="123">
        <v>0</v>
      </c>
      <c r="W340" s="122">
        <v>233.132878</v>
      </c>
      <c r="X340" s="122">
        <v>1186.8757362</v>
      </c>
      <c r="Y340" s="122">
        <v>1093.1184</v>
      </c>
      <c r="Z340" s="123">
        <v>0</v>
      </c>
      <c r="AA340" s="123">
        <v>0</v>
      </c>
      <c r="AB340" s="1"/>
      <c r="AF340" s="2"/>
      <c r="AH340" s="2"/>
    </row>
    <row r="341" s="1" customFormat="1" spans="1:34">
      <c r="A341" s="120"/>
      <c r="B341" s="123" t="s">
        <v>40</v>
      </c>
      <c r="C341" s="124">
        <v>176609.5118675</v>
      </c>
      <c r="D341" s="124">
        <v>71536.671095</v>
      </c>
      <c r="E341" s="124">
        <v>10614.82193</v>
      </c>
      <c r="F341" s="124">
        <v>92278.90571</v>
      </c>
      <c r="G341" s="124">
        <v>3811.050579</v>
      </c>
      <c r="H341" s="124">
        <v>32816.358005</v>
      </c>
      <c r="I341" s="124">
        <v>880.25816</v>
      </c>
      <c r="J341" s="124">
        <v>4032.87375</v>
      </c>
      <c r="K341" s="124">
        <v>25614.4914</v>
      </c>
      <c r="L341" s="124">
        <v>72909.4163</v>
      </c>
      <c r="M341" s="124">
        <v>673887.82335</v>
      </c>
      <c r="N341" s="124">
        <v>411</v>
      </c>
      <c r="O341" s="124">
        <v>537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4">
        <v>4248.71776</v>
      </c>
      <c r="V341" s="123">
        <v>0</v>
      </c>
      <c r="W341" s="124">
        <v>1523.606689</v>
      </c>
      <c r="X341" s="124">
        <v>7733.6706125</v>
      </c>
      <c r="Y341" s="124">
        <v>6729.15403407895</v>
      </c>
      <c r="Z341" s="123">
        <v>0</v>
      </c>
      <c r="AA341" s="123">
        <v>0</v>
      </c>
      <c r="AB341" s="1"/>
      <c r="AF341" s="2"/>
      <c r="AH341" s="2"/>
    </row>
    <row r="342" s="1" customFormat="1" spans="1:34">
      <c r="A342" s="120"/>
      <c r="B342" s="123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3"/>
      <c r="Q342" s="123"/>
      <c r="R342" s="123"/>
      <c r="S342" s="123"/>
      <c r="T342" s="123"/>
      <c r="U342" s="124"/>
      <c r="V342" s="123"/>
      <c r="W342" s="124"/>
      <c r="X342" s="124"/>
      <c r="Y342" s="124"/>
      <c r="Z342" s="123"/>
      <c r="AA342" s="123"/>
      <c r="AB342" s="1"/>
      <c r="AF342" s="2"/>
      <c r="AH342" s="2"/>
    </row>
    <row r="343" s="1" customFormat="1" spans="1:34">
      <c r="A343" s="120"/>
      <c r="B343" s="123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3"/>
      <c r="Q343" s="123"/>
      <c r="R343" s="123"/>
      <c r="S343" s="123"/>
      <c r="T343" s="123"/>
      <c r="U343" s="124"/>
      <c r="V343" s="123"/>
      <c r="W343" s="124"/>
      <c r="X343" s="124"/>
      <c r="Y343" s="124"/>
      <c r="Z343" s="123"/>
      <c r="AA343" s="123"/>
      <c r="AB343" s="1"/>
      <c r="AF343" s="2"/>
      <c r="AH343" s="2"/>
    </row>
    <row r="344" s="1" customFormat="1" spans="1:34">
      <c r="A344" s="116" t="s">
        <v>334</v>
      </c>
      <c r="B344" s="4" t="s">
        <v>335</v>
      </c>
      <c r="C344" s="125">
        <v>52803</v>
      </c>
      <c r="D344" s="126">
        <v>2689</v>
      </c>
      <c r="E344" s="125">
        <v>408</v>
      </c>
      <c r="F344" s="125">
        <v>24627</v>
      </c>
      <c r="G344" s="4">
        <v>304</v>
      </c>
      <c r="H344" s="125">
        <v>32282</v>
      </c>
      <c r="I344" s="125">
        <v>402</v>
      </c>
      <c r="J344" s="4">
        <v>724</v>
      </c>
      <c r="K344" s="125">
        <v>521</v>
      </c>
      <c r="L344" s="125">
        <v>1020</v>
      </c>
      <c r="M344" s="125">
        <v>54423</v>
      </c>
      <c r="N344" s="125">
        <v>135</v>
      </c>
      <c r="O344" s="125">
        <v>1580</v>
      </c>
      <c r="P344" s="125">
        <v>854</v>
      </c>
      <c r="Q344" s="2">
        <v>0</v>
      </c>
      <c r="R344" s="2">
        <v>0</v>
      </c>
      <c r="S344" s="2">
        <v>0</v>
      </c>
      <c r="T344" s="125">
        <v>0</v>
      </c>
      <c r="U344" s="125">
        <v>9220</v>
      </c>
      <c r="V344" s="4">
        <v>0</v>
      </c>
      <c r="W344" s="125">
        <v>4817</v>
      </c>
      <c r="X344" s="125">
        <v>2893</v>
      </c>
      <c r="Y344" s="4">
        <v>1118</v>
      </c>
      <c r="Z344" s="4">
        <v>0</v>
      </c>
      <c r="AA344" s="4">
        <v>0</v>
      </c>
      <c r="AB344" s="1"/>
      <c r="AF344" s="2"/>
      <c r="AH344" s="2"/>
    </row>
    <row r="345" s="1" customFormat="1" spans="1:34">
      <c r="A345" s="116"/>
      <c r="B345" s="4" t="s">
        <v>336</v>
      </c>
      <c r="C345" s="125">
        <v>60432</v>
      </c>
      <c r="D345" s="125">
        <v>24621</v>
      </c>
      <c r="E345" s="125">
        <v>10776</v>
      </c>
      <c r="F345" s="125">
        <v>7993</v>
      </c>
      <c r="G345" s="4">
        <v>672</v>
      </c>
      <c r="H345" s="125">
        <v>7273</v>
      </c>
      <c r="I345" s="4">
        <v>522</v>
      </c>
      <c r="J345" s="125">
        <v>2571</v>
      </c>
      <c r="K345" s="4">
        <v>561</v>
      </c>
      <c r="L345" s="125">
        <v>3856</v>
      </c>
      <c r="M345" s="125">
        <v>44210</v>
      </c>
      <c r="N345" s="4">
        <v>216</v>
      </c>
      <c r="O345" s="125">
        <v>237</v>
      </c>
      <c r="P345" s="125">
        <v>763</v>
      </c>
      <c r="Q345" s="2">
        <v>0</v>
      </c>
      <c r="R345" s="2">
        <v>0</v>
      </c>
      <c r="S345" s="2">
        <v>0</v>
      </c>
      <c r="T345" s="125">
        <v>0</v>
      </c>
      <c r="U345" s="4">
        <v>475</v>
      </c>
      <c r="V345" s="4">
        <v>0</v>
      </c>
      <c r="W345" s="4">
        <v>403</v>
      </c>
      <c r="X345" s="4">
        <v>967</v>
      </c>
      <c r="Y345" s="4">
        <v>102</v>
      </c>
      <c r="Z345" s="4">
        <v>0</v>
      </c>
      <c r="AA345" s="4">
        <v>0</v>
      </c>
      <c r="AB345" s="1"/>
      <c r="AF345" s="2"/>
      <c r="AH345" s="2"/>
    </row>
    <row r="346" s="1" customFormat="1" spans="1:34">
      <c r="A346" s="116"/>
      <c r="B346" s="4" t="s">
        <v>337</v>
      </c>
      <c r="C346" s="125">
        <v>42220</v>
      </c>
      <c r="D346" s="125">
        <v>4650</v>
      </c>
      <c r="E346" s="4">
        <v>38</v>
      </c>
      <c r="F346" s="125">
        <v>2357</v>
      </c>
      <c r="G346" s="4">
        <v>412</v>
      </c>
      <c r="H346" s="125">
        <v>4480</v>
      </c>
      <c r="I346" s="125">
        <v>150</v>
      </c>
      <c r="J346" s="4">
        <v>902</v>
      </c>
      <c r="K346" s="4">
        <v>820</v>
      </c>
      <c r="L346" s="125">
        <v>1280</v>
      </c>
      <c r="M346" s="125">
        <v>74071</v>
      </c>
      <c r="N346" s="125">
        <v>98</v>
      </c>
      <c r="O346" s="125">
        <v>1150</v>
      </c>
      <c r="P346" s="125">
        <v>670</v>
      </c>
      <c r="Q346" s="2">
        <v>0</v>
      </c>
      <c r="R346" s="2">
        <v>0</v>
      </c>
      <c r="S346" s="2">
        <v>0</v>
      </c>
      <c r="T346" s="125">
        <v>0</v>
      </c>
      <c r="U346" s="125">
        <v>122</v>
      </c>
      <c r="V346" s="4">
        <v>0</v>
      </c>
      <c r="W346" s="4">
        <v>224</v>
      </c>
      <c r="X346" s="4">
        <v>653</v>
      </c>
      <c r="Y346" s="4">
        <v>304</v>
      </c>
      <c r="Z346" s="4">
        <v>0</v>
      </c>
      <c r="AA346" s="4">
        <v>0</v>
      </c>
      <c r="AB346" s="1"/>
      <c r="AF346" s="2"/>
      <c r="AH346" s="2"/>
    </row>
    <row r="347" s="1" customFormat="1" spans="1:34">
      <c r="A347" s="116"/>
      <c r="B347" s="4" t="s">
        <v>338</v>
      </c>
      <c r="C347" s="125">
        <v>46384</v>
      </c>
      <c r="D347" s="125">
        <v>15111</v>
      </c>
      <c r="E347" s="4">
        <v>0</v>
      </c>
      <c r="F347" s="125">
        <v>5008</v>
      </c>
      <c r="G347" s="4">
        <v>180</v>
      </c>
      <c r="H347" s="125">
        <v>5230</v>
      </c>
      <c r="I347" s="4">
        <v>51</v>
      </c>
      <c r="J347" s="125">
        <v>200</v>
      </c>
      <c r="K347" s="125">
        <v>687</v>
      </c>
      <c r="L347" s="125">
        <v>1273</v>
      </c>
      <c r="M347" s="125">
        <v>21211</v>
      </c>
      <c r="N347" s="4">
        <v>12</v>
      </c>
      <c r="O347" s="125">
        <v>15</v>
      </c>
      <c r="P347" s="125">
        <v>18</v>
      </c>
      <c r="Q347" s="2">
        <v>0</v>
      </c>
      <c r="R347" s="2">
        <v>0</v>
      </c>
      <c r="S347" s="2">
        <v>0</v>
      </c>
      <c r="T347" s="125">
        <v>0</v>
      </c>
      <c r="U347" s="4">
        <v>84</v>
      </c>
      <c r="V347" s="4">
        <v>0</v>
      </c>
      <c r="W347" s="4">
        <v>59</v>
      </c>
      <c r="X347" s="4">
        <v>295</v>
      </c>
      <c r="Y347" s="4">
        <v>160</v>
      </c>
      <c r="Z347" s="4">
        <v>0</v>
      </c>
      <c r="AA347" s="4">
        <v>0</v>
      </c>
      <c r="AB347" s="1"/>
      <c r="AF347" s="2"/>
      <c r="AH347" s="2"/>
    </row>
    <row r="348" s="1" customFormat="1" spans="1:34">
      <c r="A348" s="116"/>
      <c r="B348" s="4" t="s">
        <v>339</v>
      </c>
      <c r="C348" s="125">
        <v>7231</v>
      </c>
      <c r="D348" s="125">
        <v>47030</v>
      </c>
      <c r="E348" s="4">
        <v>0</v>
      </c>
      <c r="F348" s="125">
        <v>6217</v>
      </c>
      <c r="G348" s="4">
        <v>148</v>
      </c>
      <c r="H348" s="125">
        <v>11640</v>
      </c>
      <c r="I348" s="4">
        <v>160</v>
      </c>
      <c r="J348" s="4">
        <v>771</v>
      </c>
      <c r="K348" s="4">
        <v>90</v>
      </c>
      <c r="L348" s="125">
        <v>999</v>
      </c>
      <c r="M348" s="125">
        <v>48014</v>
      </c>
      <c r="N348" s="4">
        <v>12</v>
      </c>
      <c r="O348" s="125">
        <v>116</v>
      </c>
      <c r="P348" s="125">
        <v>67</v>
      </c>
      <c r="Q348" s="2">
        <v>0</v>
      </c>
      <c r="R348" s="2">
        <v>0</v>
      </c>
      <c r="S348" s="2">
        <v>0</v>
      </c>
      <c r="T348" s="125">
        <v>0</v>
      </c>
      <c r="U348" s="125">
        <v>3222</v>
      </c>
      <c r="V348" s="4">
        <v>0</v>
      </c>
      <c r="W348" s="4">
        <v>557</v>
      </c>
      <c r="X348" s="4">
        <v>398</v>
      </c>
      <c r="Y348" s="4">
        <v>522</v>
      </c>
      <c r="Z348" s="4">
        <v>0</v>
      </c>
      <c r="AA348" s="4">
        <v>0</v>
      </c>
      <c r="AB348" s="1"/>
      <c r="AF348" s="2"/>
      <c r="AH348" s="2"/>
    </row>
    <row r="349" s="1" customFormat="1" spans="1:34">
      <c r="A349" s="116"/>
      <c r="B349" s="4" t="s">
        <v>340</v>
      </c>
      <c r="C349" s="125">
        <v>53863</v>
      </c>
      <c r="D349" s="125">
        <v>12971</v>
      </c>
      <c r="E349" s="4">
        <v>387</v>
      </c>
      <c r="F349" s="125">
        <v>4256</v>
      </c>
      <c r="G349" s="4">
        <v>177</v>
      </c>
      <c r="H349" s="125">
        <v>14862</v>
      </c>
      <c r="I349" s="125">
        <v>12</v>
      </c>
      <c r="J349" s="125">
        <v>1572</v>
      </c>
      <c r="K349" s="125">
        <v>5874</v>
      </c>
      <c r="L349" s="125">
        <v>39767</v>
      </c>
      <c r="M349" s="125">
        <v>265860</v>
      </c>
      <c r="N349" s="125">
        <v>117</v>
      </c>
      <c r="O349" s="125">
        <v>1408</v>
      </c>
      <c r="P349" s="125">
        <v>935</v>
      </c>
      <c r="Q349" s="2">
        <v>0</v>
      </c>
      <c r="R349" s="2">
        <v>0</v>
      </c>
      <c r="S349" s="2">
        <v>0</v>
      </c>
      <c r="T349" s="125">
        <v>0</v>
      </c>
      <c r="U349" s="125">
        <v>1088</v>
      </c>
      <c r="V349" s="4">
        <v>0</v>
      </c>
      <c r="W349" s="4">
        <v>686</v>
      </c>
      <c r="X349" s="125">
        <v>1984</v>
      </c>
      <c r="Y349" s="4">
        <v>58</v>
      </c>
      <c r="Z349" s="4">
        <v>0</v>
      </c>
      <c r="AA349" s="4">
        <v>0</v>
      </c>
      <c r="AB349" s="1"/>
      <c r="AF349" s="2"/>
      <c r="AH349" s="2"/>
    </row>
    <row r="350" s="1" customFormat="1" spans="1:34">
      <c r="A350" s="116"/>
      <c r="B350" s="107" t="s">
        <v>40</v>
      </c>
      <c r="C350" s="108">
        <v>262933</v>
      </c>
      <c r="D350" s="108">
        <v>107072</v>
      </c>
      <c r="E350" s="108">
        <v>11609</v>
      </c>
      <c r="F350" s="108">
        <v>50458</v>
      </c>
      <c r="G350" s="108">
        <v>1893</v>
      </c>
      <c r="H350" s="108">
        <v>75767</v>
      </c>
      <c r="I350" s="108">
        <v>1297</v>
      </c>
      <c r="J350" s="107">
        <v>6740</v>
      </c>
      <c r="K350" s="108">
        <v>8553</v>
      </c>
      <c r="L350" s="108">
        <v>48195</v>
      </c>
      <c r="M350" s="108">
        <v>507789</v>
      </c>
      <c r="N350" s="108">
        <v>590</v>
      </c>
      <c r="O350" s="108">
        <v>4506</v>
      </c>
      <c r="P350" s="108">
        <v>3307</v>
      </c>
      <c r="Q350" s="2">
        <v>0</v>
      </c>
      <c r="R350" s="2">
        <v>0</v>
      </c>
      <c r="S350" s="2">
        <v>0</v>
      </c>
      <c r="T350" s="125">
        <v>0</v>
      </c>
      <c r="U350" s="108">
        <v>14211</v>
      </c>
      <c r="V350" s="107">
        <v>0</v>
      </c>
      <c r="W350" s="108">
        <v>6746</v>
      </c>
      <c r="X350" s="108">
        <v>7190</v>
      </c>
      <c r="Y350" s="107">
        <v>2264</v>
      </c>
      <c r="Z350" s="107">
        <v>0</v>
      </c>
      <c r="AA350" s="107">
        <v>0</v>
      </c>
      <c r="AB350" s="1"/>
      <c r="AF350" s="2"/>
      <c r="AH350" s="2"/>
    </row>
    <row r="351" s="1" customFormat="1" spans="1:3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1"/>
      <c r="AF351" s="2"/>
      <c r="AH351" s="2"/>
    </row>
    <row r="352" s="1" customFormat="1" spans="1:34">
      <c r="A352" s="28" t="s">
        <v>341</v>
      </c>
      <c r="B352" s="4" t="s">
        <v>342</v>
      </c>
      <c r="C352" s="127">
        <v>80533</v>
      </c>
      <c r="D352" s="127">
        <v>16312</v>
      </c>
      <c r="E352" s="127">
        <v>14943</v>
      </c>
      <c r="F352" s="125">
        <v>38477</v>
      </c>
      <c r="G352" s="4">
        <v>355</v>
      </c>
      <c r="H352" s="12">
        <v>18628</v>
      </c>
      <c r="I352" s="128">
        <v>98</v>
      </c>
      <c r="J352" s="127">
        <v>1121</v>
      </c>
      <c r="K352" s="127">
        <v>29587</v>
      </c>
      <c r="L352" s="127">
        <v>8227</v>
      </c>
      <c r="M352" s="127">
        <v>157750</v>
      </c>
      <c r="N352" s="4">
        <v>50</v>
      </c>
      <c r="O352" s="125">
        <v>168</v>
      </c>
      <c r="P352" s="125"/>
      <c r="Q352" s="4">
        <v>15</v>
      </c>
      <c r="R352" s="4">
        <v>0</v>
      </c>
      <c r="S352" s="4">
        <v>88</v>
      </c>
      <c r="T352" s="4">
        <v>0</v>
      </c>
      <c r="U352" s="125">
        <v>395</v>
      </c>
      <c r="V352" s="4">
        <v>0</v>
      </c>
      <c r="W352" s="12">
        <v>2050</v>
      </c>
      <c r="X352" s="12">
        <v>1429</v>
      </c>
      <c r="Y352" s="128">
        <v>335</v>
      </c>
      <c r="Z352" s="128">
        <v>0</v>
      </c>
      <c r="AA352" s="4">
        <v>0</v>
      </c>
      <c r="AB352" s="1"/>
      <c r="AF352" s="2"/>
      <c r="AH352" s="2"/>
    </row>
    <row r="353" s="1" customFormat="1" spans="1:34">
      <c r="A353" s="28"/>
      <c r="B353" s="4" t="s">
        <v>343</v>
      </c>
      <c r="C353" s="127">
        <v>16873</v>
      </c>
      <c r="D353" s="127">
        <v>35573</v>
      </c>
      <c r="E353" s="128">
        <v>154</v>
      </c>
      <c r="F353" s="125">
        <v>166267</v>
      </c>
      <c r="G353" s="4">
        <v>505</v>
      </c>
      <c r="H353" s="125">
        <v>177366</v>
      </c>
      <c r="I353" s="128">
        <v>20</v>
      </c>
      <c r="J353" s="127">
        <v>1502</v>
      </c>
      <c r="K353" s="128">
        <v>435</v>
      </c>
      <c r="L353" s="128">
        <v>3824</v>
      </c>
      <c r="M353" s="127">
        <v>91752</v>
      </c>
      <c r="N353" s="135">
        <v>830.22</v>
      </c>
      <c r="O353" s="135">
        <v>925</v>
      </c>
      <c r="P353" s="135"/>
      <c r="Q353" s="4">
        <v>36</v>
      </c>
      <c r="R353" s="4">
        <v>0</v>
      </c>
      <c r="S353" s="125">
        <v>1225</v>
      </c>
      <c r="T353" s="4">
        <v>0</v>
      </c>
      <c r="U353" s="125">
        <v>261</v>
      </c>
      <c r="V353" s="135">
        <v>74.74</v>
      </c>
      <c r="W353" s="125">
        <v>54938</v>
      </c>
      <c r="X353" s="125">
        <v>3235</v>
      </c>
      <c r="Y353" s="128">
        <v>400</v>
      </c>
      <c r="Z353" s="128">
        <v>0</v>
      </c>
      <c r="AA353" s="4">
        <v>0</v>
      </c>
      <c r="AB353" s="1"/>
      <c r="AF353" s="2"/>
      <c r="AH353" s="2"/>
    </row>
    <row r="354" s="1" customFormat="1" spans="1:34">
      <c r="A354" s="28"/>
      <c r="B354" s="4" t="s">
        <v>344</v>
      </c>
      <c r="C354" s="127">
        <v>3812</v>
      </c>
      <c r="D354" s="127">
        <v>62784</v>
      </c>
      <c r="E354" s="128">
        <v>397</v>
      </c>
      <c r="F354" s="125">
        <v>76009</v>
      </c>
      <c r="G354" s="4">
        <v>212</v>
      </c>
      <c r="H354" s="125">
        <v>196429</v>
      </c>
      <c r="I354" s="128">
        <v>45</v>
      </c>
      <c r="J354" s="128">
        <v>72</v>
      </c>
      <c r="K354" s="128">
        <v>207</v>
      </c>
      <c r="L354" s="127">
        <v>3131</v>
      </c>
      <c r="M354" s="127">
        <v>151690</v>
      </c>
      <c r="N354" s="4">
        <v>25</v>
      </c>
      <c r="O354" s="4">
        <v>55</v>
      </c>
      <c r="P354" s="4"/>
      <c r="Q354" s="4">
        <v>20</v>
      </c>
      <c r="R354" s="4">
        <v>0</v>
      </c>
      <c r="S354" s="4">
        <v>321</v>
      </c>
      <c r="T354" s="4">
        <v>0</v>
      </c>
      <c r="U354" s="125">
        <v>1619</v>
      </c>
      <c r="V354" s="135">
        <v>44</v>
      </c>
      <c r="W354" s="125">
        <v>37104</v>
      </c>
      <c r="X354" s="125">
        <v>3049</v>
      </c>
      <c r="Y354" s="127">
        <v>1060</v>
      </c>
      <c r="Z354" s="128">
        <v>0</v>
      </c>
      <c r="AA354" s="4">
        <v>0</v>
      </c>
      <c r="AB354" s="1"/>
      <c r="AF354" s="2"/>
      <c r="AH354" s="2"/>
    </row>
    <row r="355" s="1" customFormat="1" spans="1:34">
      <c r="A355" s="28"/>
      <c r="B355" s="107" t="s">
        <v>345</v>
      </c>
      <c r="C355" s="127">
        <v>32161</v>
      </c>
      <c r="D355" s="127">
        <v>109568</v>
      </c>
      <c r="E355" s="128">
        <v>15</v>
      </c>
      <c r="F355" s="125">
        <v>153723</v>
      </c>
      <c r="G355" s="4">
        <v>146</v>
      </c>
      <c r="H355" s="125">
        <v>190255</v>
      </c>
      <c r="I355" s="128">
        <v>50</v>
      </c>
      <c r="J355" s="128">
        <v>79</v>
      </c>
      <c r="K355" s="127">
        <v>9353</v>
      </c>
      <c r="L355" s="127">
        <v>16966</v>
      </c>
      <c r="M355" s="127">
        <v>189128</v>
      </c>
      <c r="N355" s="135">
        <v>320</v>
      </c>
      <c r="O355" s="4">
        <v>40</v>
      </c>
      <c r="P355" s="4"/>
      <c r="Q355" s="4">
        <v>18</v>
      </c>
      <c r="R355" s="4">
        <v>0</v>
      </c>
      <c r="S355" s="4">
        <v>55</v>
      </c>
      <c r="T355" s="4">
        <v>0</v>
      </c>
      <c r="U355" s="135">
        <v>4208</v>
      </c>
      <c r="V355" s="4">
        <v>0</v>
      </c>
      <c r="W355" s="125">
        <v>19073</v>
      </c>
      <c r="X355" s="125">
        <v>10681</v>
      </c>
      <c r="Y355" s="128">
        <v>823</v>
      </c>
      <c r="Z355" s="128">
        <v>0</v>
      </c>
      <c r="AA355" s="4">
        <v>0</v>
      </c>
      <c r="AB355" s="1"/>
      <c r="AF355" s="2"/>
      <c r="AH355" s="2"/>
    </row>
    <row r="356" s="1" customFormat="1" spans="1:34">
      <c r="A356" s="28"/>
      <c r="B356" s="107" t="s">
        <v>346</v>
      </c>
      <c r="C356" s="127">
        <v>13336</v>
      </c>
      <c r="D356" s="127">
        <v>13577</v>
      </c>
      <c r="E356" s="128">
        <v>0</v>
      </c>
      <c r="F356" s="125">
        <v>13718</v>
      </c>
      <c r="G356" s="125">
        <v>3904</v>
      </c>
      <c r="H356" s="125">
        <v>34170</v>
      </c>
      <c r="I356" s="128">
        <v>40</v>
      </c>
      <c r="J356" s="127">
        <v>998</v>
      </c>
      <c r="K356" s="127">
        <v>2134</v>
      </c>
      <c r="L356" s="127">
        <v>12512</v>
      </c>
      <c r="M356" s="127">
        <v>132471</v>
      </c>
      <c r="N356" s="125">
        <v>25</v>
      </c>
      <c r="O356" s="125">
        <v>1185</v>
      </c>
      <c r="P356" s="125"/>
      <c r="Q356" s="4">
        <v>15</v>
      </c>
      <c r="R356" s="4">
        <v>0</v>
      </c>
      <c r="S356" s="4">
        <v>20</v>
      </c>
      <c r="T356" s="4">
        <v>0</v>
      </c>
      <c r="U356" s="125">
        <v>150</v>
      </c>
      <c r="V356" s="4">
        <v>0</v>
      </c>
      <c r="W356" s="125">
        <v>18032</v>
      </c>
      <c r="X356" s="125">
        <v>1712</v>
      </c>
      <c r="Y356" s="128">
        <v>184</v>
      </c>
      <c r="Z356" s="128">
        <v>0</v>
      </c>
      <c r="AA356" s="4">
        <v>0</v>
      </c>
      <c r="AB356" s="1"/>
      <c r="AF356" s="2"/>
      <c r="AH356" s="2"/>
    </row>
    <row r="357" s="1" customFormat="1" spans="1:34">
      <c r="A357" s="28"/>
      <c r="B357" s="4" t="s">
        <v>347</v>
      </c>
      <c r="C357" s="127">
        <v>1496</v>
      </c>
      <c r="D357" s="127">
        <v>135993</v>
      </c>
      <c r="E357" s="128">
        <v>0</v>
      </c>
      <c r="F357" s="125">
        <v>79428</v>
      </c>
      <c r="G357" s="125">
        <v>1238</v>
      </c>
      <c r="H357" s="125">
        <v>336893</v>
      </c>
      <c r="I357" s="128">
        <v>0</v>
      </c>
      <c r="J357" s="128">
        <v>0</v>
      </c>
      <c r="K357" s="127">
        <v>998</v>
      </c>
      <c r="L357" s="127">
        <v>2146</v>
      </c>
      <c r="M357" s="127">
        <v>320241</v>
      </c>
      <c r="N357" s="4">
        <v>0</v>
      </c>
      <c r="O357" s="4">
        <v>0</v>
      </c>
      <c r="P357" s="4"/>
      <c r="Q357" s="4">
        <v>0</v>
      </c>
      <c r="R357" s="4">
        <v>0</v>
      </c>
      <c r="S357" s="4">
        <v>0</v>
      </c>
      <c r="T357" s="4">
        <v>0</v>
      </c>
      <c r="U357" s="125">
        <v>2429</v>
      </c>
      <c r="V357" s="125">
        <v>13345</v>
      </c>
      <c r="W357" s="125">
        <v>21321</v>
      </c>
      <c r="X357" s="125">
        <v>6135</v>
      </c>
      <c r="Y357" s="128">
        <v>400</v>
      </c>
      <c r="Z357" s="128">
        <v>0</v>
      </c>
      <c r="AA357" s="4">
        <v>0</v>
      </c>
      <c r="AB357" s="1"/>
      <c r="AF357" s="2"/>
      <c r="AH357" s="2"/>
    </row>
    <row r="358" s="1" customFormat="1" spans="1:34">
      <c r="A358" s="28"/>
      <c r="B358" s="107" t="s">
        <v>40</v>
      </c>
      <c r="C358" s="127">
        <v>148211</v>
      </c>
      <c r="D358" s="127">
        <v>373807</v>
      </c>
      <c r="E358" s="127">
        <v>15509</v>
      </c>
      <c r="F358" s="125">
        <v>527622</v>
      </c>
      <c r="G358" s="125">
        <v>6360</v>
      </c>
      <c r="H358" s="125">
        <v>953741</v>
      </c>
      <c r="I358" s="127">
        <v>253</v>
      </c>
      <c r="J358" s="127">
        <v>3772</v>
      </c>
      <c r="K358" s="127">
        <v>42714</v>
      </c>
      <c r="L358" s="127">
        <v>46806</v>
      </c>
      <c r="M358" s="127">
        <v>1043032</v>
      </c>
      <c r="N358" s="125">
        <v>1250.22</v>
      </c>
      <c r="O358" s="125">
        <v>2373</v>
      </c>
      <c r="P358" s="125"/>
      <c r="Q358" s="125">
        <v>104</v>
      </c>
      <c r="R358" s="125">
        <v>0</v>
      </c>
      <c r="S358" s="125">
        <v>1709</v>
      </c>
      <c r="T358" s="125">
        <v>0</v>
      </c>
      <c r="U358" s="125">
        <v>9062</v>
      </c>
      <c r="V358" s="125">
        <v>13463.74</v>
      </c>
      <c r="W358" s="125">
        <v>152518</v>
      </c>
      <c r="X358" s="125">
        <v>26241</v>
      </c>
      <c r="Y358" s="127">
        <v>3202</v>
      </c>
      <c r="Z358" s="128">
        <v>0</v>
      </c>
      <c r="AA358" s="125">
        <v>0</v>
      </c>
      <c r="AB358" s="1"/>
      <c r="AF358" s="2"/>
      <c r="AH358" s="2"/>
    </row>
    <row r="359" s="1" customFormat="1" spans="1:3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1"/>
      <c r="AF359" s="2"/>
      <c r="AH359" s="2"/>
    </row>
    <row r="360" s="1" customFormat="1" ht="15.6" customHeight="1" spans="1:34">
      <c r="A360" s="107" t="s">
        <v>348</v>
      </c>
      <c r="B360" s="107" t="s">
        <v>349</v>
      </c>
      <c r="C360" s="108">
        <v>45097</v>
      </c>
      <c r="D360" s="108">
        <v>29484</v>
      </c>
      <c r="E360" s="107">
        <v>463</v>
      </c>
      <c r="F360" s="108">
        <v>34274</v>
      </c>
      <c r="G360" s="107">
        <v>300</v>
      </c>
      <c r="H360" s="108">
        <v>76866</v>
      </c>
      <c r="I360" s="107">
        <v>98</v>
      </c>
      <c r="J360" s="108">
        <v>747</v>
      </c>
      <c r="K360" s="108">
        <v>578</v>
      </c>
      <c r="L360" s="107">
        <v>3160</v>
      </c>
      <c r="M360" s="136">
        <v>167970</v>
      </c>
      <c r="N360" s="108">
        <v>156</v>
      </c>
      <c r="O360" s="108">
        <v>3692</v>
      </c>
      <c r="P360" s="108">
        <v>292</v>
      </c>
      <c r="Q360" s="2">
        <v>0</v>
      </c>
      <c r="R360" s="2">
        <v>0</v>
      </c>
      <c r="S360" s="2">
        <v>0</v>
      </c>
      <c r="T360" s="2">
        <v>0</v>
      </c>
      <c r="U360" s="107">
        <v>293</v>
      </c>
      <c r="V360" s="107">
        <v>82</v>
      </c>
      <c r="W360" s="107">
        <v>9270</v>
      </c>
      <c r="X360" s="107">
        <v>558</v>
      </c>
      <c r="Y360" s="107">
        <v>115</v>
      </c>
      <c r="Z360" s="107">
        <v>0</v>
      </c>
      <c r="AA360" s="107">
        <v>0</v>
      </c>
      <c r="AB360" s="1"/>
      <c r="AF360" s="2"/>
      <c r="AH360" s="2"/>
    </row>
    <row r="361" s="1" customFormat="1" spans="1:34">
      <c r="A361" s="107"/>
      <c r="B361" s="107" t="s">
        <v>350</v>
      </c>
      <c r="C361" s="129">
        <v>141228</v>
      </c>
      <c r="D361" s="108">
        <v>46040</v>
      </c>
      <c r="E361" s="107">
        <v>2310</v>
      </c>
      <c r="F361" s="108">
        <v>79820</v>
      </c>
      <c r="G361" s="107">
        <v>484</v>
      </c>
      <c r="H361" s="108">
        <v>83700</v>
      </c>
      <c r="I361" s="107">
        <v>40</v>
      </c>
      <c r="J361" s="108">
        <v>1423</v>
      </c>
      <c r="K361" s="107">
        <v>1132</v>
      </c>
      <c r="L361" s="108">
        <v>10500</v>
      </c>
      <c r="M361" s="136">
        <v>198880</v>
      </c>
      <c r="N361" s="107">
        <v>496</v>
      </c>
      <c r="O361" s="107">
        <v>992</v>
      </c>
      <c r="P361" s="108">
        <v>1207</v>
      </c>
      <c r="Q361" s="2">
        <v>0</v>
      </c>
      <c r="R361" s="2">
        <v>0</v>
      </c>
      <c r="S361" s="2">
        <v>0</v>
      </c>
      <c r="T361" s="2">
        <v>0</v>
      </c>
      <c r="U361" s="107">
        <v>489</v>
      </c>
      <c r="V361" s="107">
        <v>0</v>
      </c>
      <c r="W361" s="107">
        <v>9270</v>
      </c>
      <c r="X361" s="107">
        <v>877</v>
      </c>
      <c r="Y361" s="107">
        <v>143</v>
      </c>
      <c r="Z361" s="107">
        <v>0</v>
      </c>
      <c r="AA361" s="107">
        <v>0</v>
      </c>
      <c r="AB361" s="1"/>
      <c r="AF361" s="2"/>
      <c r="AH361" s="2"/>
    </row>
    <row r="362" s="1" customFormat="1" spans="1:34">
      <c r="A362" s="107"/>
      <c r="B362" s="107" t="s">
        <v>351</v>
      </c>
      <c r="C362" s="108">
        <v>61099</v>
      </c>
      <c r="D362" s="108">
        <v>54742</v>
      </c>
      <c r="E362" s="108">
        <v>98414</v>
      </c>
      <c r="F362" s="108">
        <v>65951</v>
      </c>
      <c r="G362" s="107">
        <v>250</v>
      </c>
      <c r="H362" s="108">
        <v>112477</v>
      </c>
      <c r="I362" s="107">
        <v>16</v>
      </c>
      <c r="J362" s="107">
        <v>265</v>
      </c>
      <c r="K362" s="107">
        <v>289</v>
      </c>
      <c r="L362" s="107">
        <v>1903</v>
      </c>
      <c r="M362" s="136">
        <v>217287</v>
      </c>
      <c r="N362" s="108">
        <v>93</v>
      </c>
      <c r="O362" s="107">
        <v>280</v>
      </c>
      <c r="P362" s="108">
        <v>96</v>
      </c>
      <c r="Q362" s="2">
        <v>0</v>
      </c>
      <c r="R362" s="2">
        <v>0</v>
      </c>
      <c r="S362" s="2">
        <v>0</v>
      </c>
      <c r="T362" s="2">
        <v>0</v>
      </c>
      <c r="U362" s="107">
        <v>1781</v>
      </c>
      <c r="V362" s="107">
        <v>0</v>
      </c>
      <c r="W362" s="107">
        <v>10506</v>
      </c>
      <c r="X362" s="107">
        <v>286</v>
      </c>
      <c r="Y362" s="107">
        <v>1177</v>
      </c>
      <c r="Z362" s="107">
        <v>0</v>
      </c>
      <c r="AA362" s="107">
        <v>0</v>
      </c>
      <c r="AB362" s="1"/>
      <c r="AF362" s="2"/>
      <c r="AH362" s="2"/>
    </row>
    <row r="363" s="1" customFormat="1" spans="1:34">
      <c r="A363" s="107"/>
      <c r="B363" s="107" t="s">
        <v>352</v>
      </c>
      <c r="C363" s="108">
        <v>33591</v>
      </c>
      <c r="D363" s="108">
        <v>40365</v>
      </c>
      <c r="E363" s="108">
        <v>111247</v>
      </c>
      <c r="F363" s="108">
        <v>36426</v>
      </c>
      <c r="G363" s="107">
        <v>499</v>
      </c>
      <c r="H363" s="108">
        <v>152082</v>
      </c>
      <c r="I363" s="107">
        <v>35</v>
      </c>
      <c r="J363" s="107">
        <v>28</v>
      </c>
      <c r="K363" s="107">
        <v>240</v>
      </c>
      <c r="L363" s="107">
        <v>700</v>
      </c>
      <c r="M363" s="136">
        <v>136407</v>
      </c>
      <c r="N363" s="107">
        <v>44</v>
      </c>
      <c r="O363" s="107">
        <v>330</v>
      </c>
      <c r="P363" s="107">
        <v>35</v>
      </c>
      <c r="Q363" s="2">
        <v>0</v>
      </c>
      <c r="R363" s="2">
        <v>0</v>
      </c>
      <c r="S363" s="2">
        <v>0</v>
      </c>
      <c r="T363" s="2">
        <v>0</v>
      </c>
      <c r="U363" s="107">
        <v>1467</v>
      </c>
      <c r="V363" s="107">
        <v>0</v>
      </c>
      <c r="W363" s="107">
        <v>18540</v>
      </c>
      <c r="X363" s="107">
        <v>241</v>
      </c>
      <c r="Y363" s="107">
        <v>50</v>
      </c>
      <c r="Z363" s="107">
        <v>0</v>
      </c>
      <c r="AA363" s="107">
        <v>0</v>
      </c>
      <c r="AB363" s="1"/>
      <c r="AF363" s="2"/>
      <c r="AH363" s="2"/>
    </row>
    <row r="364" s="1" customFormat="1" spans="1:34">
      <c r="A364" s="107"/>
      <c r="B364" s="107" t="s">
        <v>40</v>
      </c>
      <c r="C364" s="108">
        <v>281015</v>
      </c>
      <c r="D364" s="108">
        <v>170631</v>
      </c>
      <c r="E364" s="108">
        <v>212434</v>
      </c>
      <c r="F364" s="108">
        <v>216471</v>
      </c>
      <c r="G364" s="108">
        <v>1533</v>
      </c>
      <c r="H364" s="108">
        <v>425125</v>
      </c>
      <c r="I364" s="108">
        <v>189</v>
      </c>
      <c r="J364" s="108">
        <v>2463</v>
      </c>
      <c r="K364" s="108">
        <v>2239</v>
      </c>
      <c r="L364" s="108">
        <v>16263</v>
      </c>
      <c r="M364" s="108">
        <v>720544</v>
      </c>
      <c r="N364" s="108">
        <v>789</v>
      </c>
      <c r="O364" s="108">
        <v>5294</v>
      </c>
      <c r="P364" s="108">
        <v>1630</v>
      </c>
      <c r="Q364" s="2">
        <v>0</v>
      </c>
      <c r="R364" s="2">
        <v>0</v>
      </c>
      <c r="S364" s="2">
        <v>0</v>
      </c>
      <c r="T364" s="2">
        <v>0</v>
      </c>
      <c r="U364" s="108">
        <v>4030</v>
      </c>
      <c r="V364" s="108">
        <v>82</v>
      </c>
      <c r="W364" s="108">
        <v>47586</v>
      </c>
      <c r="X364" s="108">
        <v>1962</v>
      </c>
      <c r="Y364" s="108">
        <v>1485</v>
      </c>
      <c r="Z364" s="108">
        <v>0</v>
      </c>
      <c r="AA364" s="108">
        <v>0</v>
      </c>
      <c r="AB364" s="1"/>
      <c r="AF364" s="2"/>
      <c r="AH364" s="2"/>
    </row>
    <row r="365" s="1" customFormat="1" spans="27:27">
      <c r="AA365" s="3"/>
    </row>
    <row r="366" s="1" customFormat="1" spans="1:28">
      <c r="A366" s="107" t="s">
        <v>353</v>
      </c>
      <c r="B366" s="107" t="s">
        <v>354</v>
      </c>
      <c r="C366" s="107">
        <v>16</v>
      </c>
      <c r="D366" s="130">
        <v>114562</v>
      </c>
      <c r="E366" s="107"/>
      <c r="F366" s="131">
        <v>299387</v>
      </c>
      <c r="G366" s="107">
        <v>28</v>
      </c>
      <c r="H366" s="108">
        <v>398180</v>
      </c>
      <c r="I366" s="107">
        <v>0</v>
      </c>
      <c r="J366" s="107">
        <v>0</v>
      </c>
      <c r="K366" s="108">
        <v>6020</v>
      </c>
      <c r="L366" s="108">
        <v>7800</v>
      </c>
      <c r="M366" s="132">
        <v>80710</v>
      </c>
      <c r="N366" s="107">
        <v>0</v>
      </c>
      <c r="O366" s="107">
        <v>0</v>
      </c>
      <c r="P366" s="107">
        <v>3</v>
      </c>
      <c r="Q366" s="107">
        <v>0</v>
      </c>
      <c r="R366" s="107">
        <v>0</v>
      </c>
      <c r="S366" s="107">
        <v>76</v>
      </c>
      <c r="T366" s="107">
        <v>0</v>
      </c>
      <c r="U366" s="132">
        <v>17450</v>
      </c>
      <c r="V366" s="132">
        <v>148900</v>
      </c>
      <c r="W366" s="107">
        <v>5</v>
      </c>
      <c r="X366" s="108">
        <v>700</v>
      </c>
      <c r="Y366" s="107">
        <v>80</v>
      </c>
      <c r="Z366" s="107">
        <v>0</v>
      </c>
      <c r="AA366" s="107">
        <v>16</v>
      </c>
      <c r="AB366" s="3"/>
    </row>
    <row r="367" s="1" customFormat="1" spans="1:28">
      <c r="A367" s="107"/>
      <c r="B367" s="107" t="s">
        <v>355</v>
      </c>
      <c r="C367" s="107">
        <v>0</v>
      </c>
      <c r="D367" s="130">
        <v>107080</v>
      </c>
      <c r="E367" s="107"/>
      <c r="F367" s="131">
        <v>254672</v>
      </c>
      <c r="G367" s="107">
        <v>0</v>
      </c>
      <c r="H367" s="132">
        <v>389452</v>
      </c>
      <c r="I367" s="107">
        <v>0</v>
      </c>
      <c r="J367" s="107">
        <v>0</v>
      </c>
      <c r="K367" s="107">
        <v>0</v>
      </c>
      <c r="L367" s="107">
        <v>220</v>
      </c>
      <c r="M367" s="132">
        <v>59980</v>
      </c>
      <c r="N367" s="107">
        <v>0</v>
      </c>
      <c r="O367" s="107">
        <v>0</v>
      </c>
      <c r="P367" s="107"/>
      <c r="Q367" s="107">
        <v>0</v>
      </c>
      <c r="R367" s="107">
        <v>0</v>
      </c>
      <c r="S367" s="107">
        <v>0</v>
      </c>
      <c r="T367" s="107">
        <v>0</v>
      </c>
      <c r="U367" s="132">
        <v>20846</v>
      </c>
      <c r="V367" s="132">
        <v>136200</v>
      </c>
      <c r="W367" s="107">
        <v>12</v>
      </c>
      <c r="X367" s="107">
        <v>200</v>
      </c>
      <c r="Y367" s="107">
        <v>20</v>
      </c>
      <c r="Z367" s="107">
        <v>0</v>
      </c>
      <c r="AA367" s="107">
        <v>0</v>
      </c>
      <c r="AB367" s="3"/>
    </row>
    <row r="368" s="1" customFormat="1" spans="1:28">
      <c r="A368" s="107"/>
      <c r="B368" s="107" t="s">
        <v>356</v>
      </c>
      <c r="C368" s="107">
        <v>0</v>
      </c>
      <c r="D368" s="130">
        <v>110543</v>
      </c>
      <c r="E368" s="107"/>
      <c r="F368" s="131">
        <v>240381</v>
      </c>
      <c r="G368" s="107">
        <v>0</v>
      </c>
      <c r="H368" s="132">
        <v>388560</v>
      </c>
      <c r="I368" s="107">
        <v>0</v>
      </c>
      <c r="J368" s="107">
        <v>0</v>
      </c>
      <c r="K368" s="107">
        <v>0</v>
      </c>
      <c r="L368" s="107">
        <v>510</v>
      </c>
      <c r="M368" s="132">
        <v>49398</v>
      </c>
      <c r="N368" s="107">
        <v>0</v>
      </c>
      <c r="O368" s="107">
        <v>0</v>
      </c>
      <c r="P368" s="107"/>
      <c r="Q368" s="107">
        <v>0</v>
      </c>
      <c r="R368" s="107">
        <v>0</v>
      </c>
      <c r="S368" s="107">
        <v>0</v>
      </c>
      <c r="T368" s="107">
        <v>0</v>
      </c>
      <c r="U368" s="132">
        <v>20638</v>
      </c>
      <c r="V368" s="132">
        <v>155928</v>
      </c>
      <c r="W368" s="107">
        <v>10</v>
      </c>
      <c r="X368" s="107">
        <v>140</v>
      </c>
      <c r="Y368" s="107">
        <v>85</v>
      </c>
      <c r="Z368" s="107">
        <v>65</v>
      </c>
      <c r="AA368" s="107">
        <v>0</v>
      </c>
      <c r="AB368" s="3"/>
    </row>
    <row r="369" s="1" customFormat="1" spans="1:28">
      <c r="A369" s="107"/>
      <c r="B369" s="107" t="s">
        <v>357</v>
      </c>
      <c r="C369" s="107">
        <v>0</v>
      </c>
      <c r="D369" s="130">
        <v>113240</v>
      </c>
      <c r="E369" s="107"/>
      <c r="F369" s="131">
        <v>287340</v>
      </c>
      <c r="G369" s="107">
        <v>0</v>
      </c>
      <c r="H369" s="132">
        <v>380100</v>
      </c>
      <c r="I369" s="107">
        <v>0</v>
      </c>
      <c r="J369" s="107">
        <v>0</v>
      </c>
      <c r="K369" s="107">
        <v>0</v>
      </c>
      <c r="L369" s="107">
        <v>0</v>
      </c>
      <c r="M369" s="132">
        <v>57209</v>
      </c>
      <c r="N369" s="107">
        <v>0</v>
      </c>
      <c r="O369" s="107">
        <v>0</v>
      </c>
      <c r="P369" s="107"/>
      <c r="Q369" s="107">
        <v>0</v>
      </c>
      <c r="R369" s="107">
        <v>0</v>
      </c>
      <c r="S369" s="107">
        <v>0</v>
      </c>
      <c r="T369" s="107">
        <v>0</v>
      </c>
      <c r="U369" s="132">
        <v>24510</v>
      </c>
      <c r="V369" s="132">
        <v>149002</v>
      </c>
      <c r="W369" s="107">
        <v>7</v>
      </c>
      <c r="X369" s="107">
        <v>80</v>
      </c>
      <c r="Y369" s="107">
        <v>0</v>
      </c>
      <c r="Z369" s="107">
        <v>0</v>
      </c>
      <c r="AA369" s="107">
        <v>0</v>
      </c>
      <c r="AB369" s="3"/>
    </row>
    <row r="370" s="1" customFormat="1" spans="1:28">
      <c r="A370" s="107"/>
      <c r="B370" s="107" t="s">
        <v>358</v>
      </c>
      <c r="C370" s="107">
        <v>0</v>
      </c>
      <c r="D370" s="130">
        <v>99745</v>
      </c>
      <c r="E370" s="107"/>
      <c r="F370" s="131">
        <v>280300</v>
      </c>
      <c r="G370" s="107">
        <v>0</v>
      </c>
      <c r="H370" s="132">
        <v>388257</v>
      </c>
      <c r="I370" s="107">
        <v>0</v>
      </c>
      <c r="J370" s="107">
        <v>0</v>
      </c>
      <c r="K370" s="107">
        <v>200</v>
      </c>
      <c r="L370" s="107">
        <v>0</v>
      </c>
      <c r="M370" s="132">
        <v>74253</v>
      </c>
      <c r="N370" s="107">
        <v>0</v>
      </c>
      <c r="O370" s="107">
        <v>0</v>
      </c>
      <c r="P370" s="107"/>
      <c r="Q370" s="107">
        <v>0</v>
      </c>
      <c r="R370" s="107">
        <v>0</v>
      </c>
      <c r="S370" s="107">
        <v>0</v>
      </c>
      <c r="T370" s="107">
        <v>0</v>
      </c>
      <c r="U370" s="132">
        <v>24750</v>
      </c>
      <c r="V370" s="132">
        <v>139982</v>
      </c>
      <c r="W370" s="107">
        <v>12</v>
      </c>
      <c r="X370" s="107">
        <v>230</v>
      </c>
      <c r="Y370" s="107">
        <v>162</v>
      </c>
      <c r="Z370" s="107">
        <v>0</v>
      </c>
      <c r="AA370" s="107">
        <v>0</v>
      </c>
      <c r="AB370" s="3"/>
    </row>
    <row r="371" s="1" customFormat="1" spans="1:28">
      <c r="A371" s="107"/>
      <c r="B371" s="107" t="s">
        <v>359</v>
      </c>
      <c r="C371" s="107">
        <v>0</v>
      </c>
      <c r="D371" s="130">
        <v>115590</v>
      </c>
      <c r="E371" s="107"/>
      <c r="F371" s="131">
        <v>294655</v>
      </c>
      <c r="G371" s="107">
        <v>0</v>
      </c>
      <c r="H371" s="132">
        <v>410020</v>
      </c>
      <c r="I371" s="107">
        <v>0</v>
      </c>
      <c r="J371" s="107">
        <v>0</v>
      </c>
      <c r="K371" s="107">
        <v>0</v>
      </c>
      <c r="L371" s="107">
        <v>0</v>
      </c>
      <c r="M371" s="132">
        <v>56940</v>
      </c>
      <c r="N371" s="107">
        <v>0</v>
      </c>
      <c r="O371" s="107">
        <v>0</v>
      </c>
      <c r="P371" s="107"/>
      <c r="Q371" s="107">
        <v>0</v>
      </c>
      <c r="R371" s="107">
        <v>0</v>
      </c>
      <c r="S371" s="107">
        <v>0</v>
      </c>
      <c r="T371" s="107">
        <v>0</v>
      </c>
      <c r="U371" s="132">
        <v>20649</v>
      </c>
      <c r="V371" s="132">
        <v>154945</v>
      </c>
      <c r="W371" s="107">
        <v>8</v>
      </c>
      <c r="X371" s="107">
        <v>90</v>
      </c>
      <c r="Y371" s="107">
        <v>25</v>
      </c>
      <c r="Z371" s="107">
        <v>0</v>
      </c>
      <c r="AA371" s="107">
        <v>0</v>
      </c>
      <c r="AB371" s="3"/>
    </row>
    <row r="372" s="1" customFormat="1" spans="1:28">
      <c r="A372" s="107"/>
      <c r="B372" s="107" t="s">
        <v>360</v>
      </c>
      <c r="C372" s="107">
        <v>2</v>
      </c>
      <c r="D372" s="130">
        <v>132954</v>
      </c>
      <c r="E372" s="107"/>
      <c r="F372" s="131">
        <v>299610</v>
      </c>
      <c r="G372" s="107">
        <v>0</v>
      </c>
      <c r="H372" s="132">
        <v>447920</v>
      </c>
      <c r="I372" s="107">
        <v>0</v>
      </c>
      <c r="J372" s="107">
        <v>0</v>
      </c>
      <c r="K372" s="107">
        <v>640</v>
      </c>
      <c r="L372" s="107">
        <v>800</v>
      </c>
      <c r="M372" s="132">
        <v>58340</v>
      </c>
      <c r="N372" s="107">
        <v>0</v>
      </c>
      <c r="O372" s="107">
        <v>0</v>
      </c>
      <c r="P372" s="107"/>
      <c r="Q372" s="107">
        <v>0</v>
      </c>
      <c r="R372" s="107">
        <v>0</v>
      </c>
      <c r="S372" s="107">
        <v>0</v>
      </c>
      <c r="T372" s="107">
        <v>0</v>
      </c>
      <c r="U372" s="132">
        <v>20690</v>
      </c>
      <c r="V372" s="132">
        <v>158926</v>
      </c>
      <c r="W372" s="107">
        <v>9</v>
      </c>
      <c r="X372" s="107">
        <v>50</v>
      </c>
      <c r="Y372" s="107">
        <v>55</v>
      </c>
      <c r="Z372" s="107">
        <v>0</v>
      </c>
      <c r="AA372" s="107">
        <v>0</v>
      </c>
      <c r="AB372" s="3"/>
    </row>
    <row r="373" s="1" customFormat="1" spans="1:28">
      <c r="A373" s="107"/>
      <c r="B373" s="107" t="s">
        <v>361</v>
      </c>
      <c r="C373" s="107">
        <v>0</v>
      </c>
      <c r="D373" s="130">
        <v>99318</v>
      </c>
      <c r="E373" s="107"/>
      <c r="F373" s="131">
        <v>275380</v>
      </c>
      <c r="G373" s="107">
        <v>0</v>
      </c>
      <c r="H373" s="132">
        <v>388022</v>
      </c>
      <c r="I373" s="107">
        <v>0</v>
      </c>
      <c r="J373" s="107">
        <v>0</v>
      </c>
      <c r="K373" s="108">
        <v>0</v>
      </c>
      <c r="L373" s="107">
        <v>0</v>
      </c>
      <c r="M373" s="132">
        <v>57485</v>
      </c>
      <c r="N373" s="107">
        <v>0</v>
      </c>
      <c r="O373" s="107">
        <v>0</v>
      </c>
      <c r="P373" s="107"/>
      <c r="Q373" s="107">
        <v>0</v>
      </c>
      <c r="R373" s="107">
        <v>0</v>
      </c>
      <c r="S373" s="107">
        <v>0</v>
      </c>
      <c r="T373" s="107">
        <v>0</v>
      </c>
      <c r="U373" s="132">
        <v>19994</v>
      </c>
      <c r="V373" s="132">
        <v>140200</v>
      </c>
      <c r="W373" s="107">
        <v>11</v>
      </c>
      <c r="X373" s="107">
        <v>150</v>
      </c>
      <c r="Y373" s="107">
        <v>94</v>
      </c>
      <c r="Z373" s="107">
        <v>0</v>
      </c>
      <c r="AA373" s="107"/>
      <c r="AB373" s="3"/>
    </row>
    <row r="374" s="1" customFormat="1" spans="2:35">
      <c r="B374" s="114" t="s">
        <v>40</v>
      </c>
      <c r="C374" s="114">
        <v>18</v>
      </c>
      <c r="D374" s="114">
        <v>893032</v>
      </c>
      <c r="E374" s="114">
        <v>0</v>
      </c>
      <c r="F374" s="114">
        <v>2231725</v>
      </c>
      <c r="G374" s="114">
        <v>28</v>
      </c>
      <c r="H374" s="114">
        <v>3190511</v>
      </c>
      <c r="I374" s="114">
        <v>0</v>
      </c>
      <c r="J374" s="114">
        <v>0</v>
      </c>
      <c r="K374" s="114">
        <v>6860</v>
      </c>
      <c r="L374" s="114">
        <v>9330</v>
      </c>
      <c r="M374" s="114">
        <v>494315</v>
      </c>
      <c r="N374" s="114">
        <v>0</v>
      </c>
      <c r="O374" s="114">
        <v>0</v>
      </c>
      <c r="P374" s="114">
        <v>3</v>
      </c>
      <c r="Q374" s="114">
        <v>0</v>
      </c>
      <c r="R374" s="114">
        <v>0</v>
      </c>
      <c r="S374" s="114">
        <v>76</v>
      </c>
      <c r="T374" s="114">
        <v>0</v>
      </c>
      <c r="U374" s="114">
        <v>169527</v>
      </c>
      <c r="V374" s="114">
        <v>1184083</v>
      </c>
      <c r="W374" s="114">
        <v>74</v>
      </c>
      <c r="X374" s="114">
        <v>1640</v>
      </c>
      <c r="Y374" s="114">
        <v>521</v>
      </c>
      <c r="Z374" s="114">
        <v>65</v>
      </c>
      <c r="AA374" s="114">
        <v>16</v>
      </c>
      <c r="AB374" s="114">
        <v>0</v>
      </c>
      <c r="AC374" s="114">
        <v>0</v>
      </c>
      <c r="AD374" s="114">
        <v>0</v>
      </c>
      <c r="AE374" s="114">
        <v>0</v>
      </c>
      <c r="AF374" s="114">
        <v>0</v>
      </c>
      <c r="AG374" s="114">
        <v>0</v>
      </c>
      <c r="AH374" s="114">
        <v>0</v>
      </c>
      <c r="AI374" s="114">
        <v>0</v>
      </c>
    </row>
    <row r="376" s="1" customFormat="1" spans="1:28">
      <c r="A376" s="7" t="s">
        <v>362</v>
      </c>
      <c r="B376" s="107" t="s">
        <v>363</v>
      </c>
      <c r="C376" s="107">
        <v>10</v>
      </c>
      <c r="D376" s="107">
        <v>74565</v>
      </c>
      <c r="E376" s="107">
        <v>0</v>
      </c>
      <c r="F376" s="107">
        <v>147783</v>
      </c>
      <c r="G376" s="107">
        <v>20</v>
      </c>
      <c r="H376" s="107">
        <v>256080</v>
      </c>
      <c r="I376" s="107">
        <v>0</v>
      </c>
      <c r="J376" s="107">
        <v>0</v>
      </c>
      <c r="K376" s="107">
        <v>0</v>
      </c>
      <c r="L376" s="107">
        <v>120</v>
      </c>
      <c r="M376" s="107">
        <v>34302</v>
      </c>
      <c r="N376" s="107">
        <v>0</v>
      </c>
      <c r="O376" s="2">
        <v>0</v>
      </c>
      <c r="P376" s="2">
        <v>0</v>
      </c>
      <c r="Q376" s="107">
        <v>0</v>
      </c>
      <c r="R376" s="107">
        <v>0</v>
      </c>
      <c r="S376" s="107">
        <v>0</v>
      </c>
      <c r="T376" s="107">
        <v>0</v>
      </c>
      <c r="U376" s="108">
        <v>22086</v>
      </c>
      <c r="V376" s="107">
        <v>62490</v>
      </c>
      <c r="W376" s="107">
        <v>265</v>
      </c>
      <c r="X376" s="107">
        <v>223</v>
      </c>
      <c r="Y376" s="107">
        <v>632</v>
      </c>
      <c r="Z376" s="107">
        <v>0</v>
      </c>
      <c r="AA376" s="2"/>
      <c r="AB376" s="3"/>
    </row>
    <row r="377" s="1" customFormat="1" spans="1:28">
      <c r="A377" s="107"/>
      <c r="B377" s="107" t="s">
        <v>364</v>
      </c>
      <c r="C377" s="107">
        <v>20</v>
      </c>
      <c r="D377" s="107">
        <v>353887</v>
      </c>
      <c r="E377" s="107">
        <v>0</v>
      </c>
      <c r="F377" s="107">
        <v>258561</v>
      </c>
      <c r="G377" s="107">
        <v>25</v>
      </c>
      <c r="H377" s="107">
        <v>438442</v>
      </c>
      <c r="I377" s="107">
        <v>0</v>
      </c>
      <c r="J377" s="107">
        <v>0</v>
      </c>
      <c r="K377" s="107">
        <v>0</v>
      </c>
      <c r="L377" s="107">
        <v>0</v>
      </c>
      <c r="M377" s="107">
        <v>32436</v>
      </c>
      <c r="N377" s="107">
        <v>0</v>
      </c>
      <c r="O377" s="2">
        <v>0</v>
      </c>
      <c r="P377" s="2">
        <v>0</v>
      </c>
      <c r="Q377" s="107">
        <v>0</v>
      </c>
      <c r="R377" s="107">
        <v>0</v>
      </c>
      <c r="S377" s="107">
        <v>0</v>
      </c>
      <c r="T377" s="107">
        <v>0</v>
      </c>
      <c r="U377" s="107">
        <v>54246</v>
      </c>
      <c r="V377" s="107">
        <v>164644</v>
      </c>
      <c r="W377" s="107">
        <v>328</v>
      </c>
      <c r="X377" s="107">
        <v>248</v>
      </c>
      <c r="Y377" s="107">
        <v>723</v>
      </c>
      <c r="Z377" s="107">
        <v>0</v>
      </c>
      <c r="AA377" s="107">
        <v>0</v>
      </c>
      <c r="AB377" s="3"/>
    </row>
    <row r="378" s="1" customFormat="1" spans="1:28">
      <c r="A378" s="107"/>
      <c r="B378" s="107" t="s">
        <v>365</v>
      </c>
      <c r="C378" s="107">
        <v>0</v>
      </c>
      <c r="D378" s="107">
        <v>396400</v>
      </c>
      <c r="E378" s="107">
        <v>0</v>
      </c>
      <c r="F378" s="107">
        <v>279094</v>
      </c>
      <c r="G378" s="107">
        <v>14</v>
      </c>
      <c r="H378" s="107">
        <v>484520</v>
      </c>
      <c r="I378" s="107">
        <v>0</v>
      </c>
      <c r="J378" s="107">
        <v>0</v>
      </c>
      <c r="K378" s="107">
        <v>56</v>
      </c>
      <c r="L378" s="108">
        <v>1420</v>
      </c>
      <c r="M378" s="108">
        <v>158074</v>
      </c>
      <c r="N378" s="107">
        <v>0</v>
      </c>
      <c r="O378" s="2">
        <v>0</v>
      </c>
      <c r="P378" s="2">
        <v>0</v>
      </c>
      <c r="Q378" s="107">
        <v>0</v>
      </c>
      <c r="R378" s="107">
        <v>0</v>
      </c>
      <c r="S378" s="107">
        <v>0</v>
      </c>
      <c r="T378" s="107">
        <v>0</v>
      </c>
      <c r="U378" s="108">
        <v>62902</v>
      </c>
      <c r="V378" s="108">
        <v>402767</v>
      </c>
      <c r="W378" s="107">
        <v>256</v>
      </c>
      <c r="X378" s="107">
        <v>157</v>
      </c>
      <c r="Y378" s="107">
        <v>324</v>
      </c>
      <c r="Z378" s="107">
        <v>0</v>
      </c>
      <c r="AA378" s="107">
        <v>0</v>
      </c>
      <c r="AB378" s="3"/>
    </row>
    <row r="379" s="1" customFormat="1" spans="1:28">
      <c r="A379" s="107"/>
      <c r="B379" s="107" t="s">
        <v>366</v>
      </c>
      <c r="C379" s="107">
        <v>0</v>
      </c>
      <c r="D379" s="107">
        <v>112788</v>
      </c>
      <c r="E379" s="107">
        <v>0</v>
      </c>
      <c r="F379" s="107">
        <v>136432</v>
      </c>
      <c r="G379" s="107">
        <v>0</v>
      </c>
      <c r="H379" s="107">
        <v>378204</v>
      </c>
      <c r="I379" s="107">
        <v>0</v>
      </c>
      <c r="J379" s="107">
        <v>0</v>
      </c>
      <c r="K379" s="107">
        <v>0</v>
      </c>
      <c r="L379" s="107">
        <v>200</v>
      </c>
      <c r="M379" s="107">
        <v>73211</v>
      </c>
      <c r="N379" s="107">
        <v>0</v>
      </c>
      <c r="O379" s="2">
        <v>0</v>
      </c>
      <c r="P379" s="2">
        <v>0</v>
      </c>
      <c r="Q379" s="107">
        <v>0</v>
      </c>
      <c r="R379" s="107">
        <v>0</v>
      </c>
      <c r="S379" s="107">
        <v>0</v>
      </c>
      <c r="T379" s="107">
        <v>0</v>
      </c>
      <c r="U379" s="107">
        <v>34193</v>
      </c>
      <c r="V379" s="107">
        <v>79455</v>
      </c>
      <c r="W379" s="107">
        <v>102</v>
      </c>
      <c r="X379" s="107">
        <v>56</v>
      </c>
      <c r="Y379" s="107">
        <v>124</v>
      </c>
      <c r="Z379" s="107">
        <v>0</v>
      </c>
      <c r="AA379" s="107">
        <v>0</v>
      </c>
      <c r="AB379" s="3"/>
    </row>
    <row r="380" s="1" customFormat="1" spans="1:28">
      <c r="A380" s="107"/>
      <c r="B380" s="107" t="s">
        <v>367</v>
      </c>
      <c r="C380" s="107">
        <v>238</v>
      </c>
      <c r="D380" s="107">
        <v>32964</v>
      </c>
      <c r="E380" s="107">
        <v>0</v>
      </c>
      <c r="F380" s="107">
        <v>72752</v>
      </c>
      <c r="G380" s="107">
        <v>65</v>
      </c>
      <c r="H380" s="107">
        <v>160780</v>
      </c>
      <c r="I380" s="107">
        <v>0</v>
      </c>
      <c r="J380" s="107">
        <v>10</v>
      </c>
      <c r="K380" s="107">
        <v>5800</v>
      </c>
      <c r="L380" s="108">
        <v>18740</v>
      </c>
      <c r="M380" s="107">
        <v>201880</v>
      </c>
      <c r="N380" s="107">
        <v>3</v>
      </c>
      <c r="O380" s="107">
        <v>20</v>
      </c>
      <c r="P380" s="2">
        <v>0</v>
      </c>
      <c r="Q380" s="107">
        <v>0</v>
      </c>
      <c r="R380" s="107">
        <v>0</v>
      </c>
      <c r="S380" s="107">
        <v>0</v>
      </c>
      <c r="T380" s="107">
        <v>0</v>
      </c>
      <c r="U380" s="107">
        <v>10546</v>
      </c>
      <c r="V380" s="107">
        <v>3446</v>
      </c>
      <c r="W380" s="107">
        <v>224</v>
      </c>
      <c r="X380" s="107">
        <v>204</v>
      </c>
      <c r="Y380" s="107">
        <v>608</v>
      </c>
      <c r="Z380" s="107">
        <v>0</v>
      </c>
      <c r="AA380" s="107">
        <v>0</v>
      </c>
      <c r="AB380" s="3"/>
    </row>
    <row r="381" s="1" customFormat="1" spans="1:28">
      <c r="A381" s="107"/>
      <c r="B381" s="107" t="s">
        <v>368</v>
      </c>
      <c r="C381" s="107">
        <v>0</v>
      </c>
      <c r="D381" s="107">
        <v>143902</v>
      </c>
      <c r="E381" s="107">
        <v>0</v>
      </c>
      <c r="F381" s="107">
        <v>108904</v>
      </c>
      <c r="G381" s="107">
        <v>0</v>
      </c>
      <c r="H381" s="107">
        <v>282555</v>
      </c>
      <c r="I381" s="107">
        <v>0</v>
      </c>
      <c r="J381" s="107">
        <v>0</v>
      </c>
      <c r="K381" s="107">
        <v>0</v>
      </c>
      <c r="L381" s="107">
        <v>0</v>
      </c>
      <c r="M381" s="107">
        <v>25564</v>
      </c>
      <c r="N381" s="107">
        <v>0</v>
      </c>
      <c r="O381" s="107">
        <v>0</v>
      </c>
      <c r="P381" s="2">
        <v>0</v>
      </c>
      <c r="Q381" s="107">
        <v>0</v>
      </c>
      <c r="R381" s="107">
        <v>0</v>
      </c>
      <c r="S381" s="107">
        <v>0</v>
      </c>
      <c r="T381" s="107">
        <v>0</v>
      </c>
      <c r="U381" s="107">
        <v>14044</v>
      </c>
      <c r="V381" s="107">
        <v>1502</v>
      </c>
      <c r="W381" s="107">
        <v>102</v>
      </c>
      <c r="X381" s="107">
        <v>22</v>
      </c>
      <c r="Y381" s="107">
        <v>45</v>
      </c>
      <c r="Z381" s="107">
        <v>0</v>
      </c>
      <c r="AA381" s="107">
        <v>0</v>
      </c>
      <c r="AB381" s="3"/>
    </row>
    <row r="382" s="1" customFormat="1" spans="1:28">
      <c r="A382" s="107"/>
      <c r="B382" s="107" t="s">
        <v>369</v>
      </c>
      <c r="C382" s="107">
        <v>0</v>
      </c>
      <c r="D382" s="107">
        <v>223111</v>
      </c>
      <c r="E382" s="107">
        <v>0</v>
      </c>
      <c r="F382" s="107">
        <v>150676</v>
      </c>
      <c r="G382" s="107">
        <v>5</v>
      </c>
      <c r="H382" s="107">
        <v>374098</v>
      </c>
      <c r="I382" s="107">
        <v>0</v>
      </c>
      <c r="J382" s="107">
        <v>0</v>
      </c>
      <c r="K382" s="107">
        <v>0</v>
      </c>
      <c r="L382" s="107">
        <v>300</v>
      </c>
      <c r="M382" s="107">
        <v>56987</v>
      </c>
      <c r="N382" s="107">
        <v>0</v>
      </c>
      <c r="O382" s="107">
        <v>0</v>
      </c>
      <c r="P382" s="2">
        <v>0</v>
      </c>
      <c r="Q382" s="107">
        <v>0</v>
      </c>
      <c r="R382" s="107">
        <v>0</v>
      </c>
      <c r="S382" s="107">
        <v>0</v>
      </c>
      <c r="T382" s="107">
        <v>0</v>
      </c>
      <c r="U382" s="107">
        <v>20325</v>
      </c>
      <c r="V382" s="107">
        <v>0</v>
      </c>
      <c r="W382" s="107">
        <v>346</v>
      </c>
      <c r="X382" s="107">
        <v>130</v>
      </c>
      <c r="Y382" s="107">
        <v>302</v>
      </c>
      <c r="Z382" s="107">
        <v>0</v>
      </c>
      <c r="AA382" s="107">
        <v>0</v>
      </c>
      <c r="AB382" s="3"/>
    </row>
    <row r="383" s="1" customFormat="1" spans="1:35">
      <c r="A383" s="2"/>
      <c r="B383" s="133" t="s">
        <v>109</v>
      </c>
      <c r="C383" s="133">
        <v>268</v>
      </c>
      <c r="D383" s="133">
        <v>1337617</v>
      </c>
      <c r="E383" s="133">
        <v>0</v>
      </c>
      <c r="F383" s="133">
        <v>1154202</v>
      </c>
      <c r="G383" s="133">
        <v>129</v>
      </c>
      <c r="H383" s="133">
        <v>2374679</v>
      </c>
      <c r="I383" s="133">
        <v>0</v>
      </c>
      <c r="J383" s="133">
        <v>10</v>
      </c>
      <c r="K383" s="133">
        <v>5856</v>
      </c>
      <c r="L383" s="133">
        <v>20780</v>
      </c>
      <c r="M383" s="133">
        <v>582454</v>
      </c>
      <c r="N383" s="133">
        <v>3</v>
      </c>
      <c r="O383" s="133">
        <v>20</v>
      </c>
      <c r="P383" s="133">
        <v>0</v>
      </c>
      <c r="Q383" s="133">
        <v>0</v>
      </c>
      <c r="R383" s="133">
        <v>0</v>
      </c>
      <c r="S383" s="133">
        <v>0</v>
      </c>
      <c r="T383" s="133">
        <v>0</v>
      </c>
      <c r="U383" s="133">
        <v>218342</v>
      </c>
      <c r="V383" s="133">
        <v>714304</v>
      </c>
      <c r="W383" s="133">
        <v>1623</v>
      </c>
      <c r="X383" s="133">
        <v>1040</v>
      </c>
      <c r="Y383" s="133">
        <v>2758</v>
      </c>
      <c r="Z383" s="133">
        <v>0</v>
      </c>
      <c r="AA383" s="133">
        <v>0</v>
      </c>
      <c r="AB383" s="133">
        <v>0</v>
      </c>
      <c r="AC383" s="133">
        <v>0</v>
      </c>
      <c r="AD383" s="133">
        <v>0</v>
      </c>
      <c r="AE383" s="133">
        <v>0</v>
      </c>
      <c r="AF383" s="133">
        <v>0</v>
      </c>
      <c r="AG383" s="133">
        <v>0</v>
      </c>
      <c r="AH383" s="133">
        <v>0</v>
      </c>
      <c r="AI383" s="133">
        <v>0</v>
      </c>
    </row>
    <row r="385" s="1" customFormat="1" spans="1:28">
      <c r="A385" s="107" t="s">
        <v>370</v>
      </c>
      <c r="B385" s="107" t="s">
        <v>371</v>
      </c>
      <c r="C385" s="107">
        <v>31150</v>
      </c>
      <c r="D385" s="107">
        <v>22980</v>
      </c>
      <c r="E385" s="107">
        <v>410</v>
      </c>
      <c r="F385" s="107">
        <v>9200</v>
      </c>
      <c r="G385" s="107">
        <v>3700</v>
      </c>
      <c r="H385" s="107">
        <v>9000</v>
      </c>
      <c r="I385" s="107">
        <v>27000</v>
      </c>
      <c r="J385" s="107">
        <v>2700</v>
      </c>
      <c r="K385" s="107">
        <v>6200</v>
      </c>
      <c r="L385" s="107">
        <v>28500</v>
      </c>
      <c r="M385" s="107">
        <v>743000</v>
      </c>
      <c r="N385" s="107">
        <v>6000</v>
      </c>
      <c r="O385" s="107">
        <v>6950</v>
      </c>
      <c r="P385" s="107">
        <v>4350</v>
      </c>
      <c r="Q385" s="107">
        <v>4650</v>
      </c>
      <c r="R385" s="107">
        <v>6000</v>
      </c>
      <c r="S385" s="107">
        <v>1200</v>
      </c>
      <c r="T385" s="107">
        <v>2650</v>
      </c>
      <c r="U385" s="107">
        <v>3700</v>
      </c>
      <c r="V385" s="107">
        <v>0</v>
      </c>
      <c r="W385" s="107">
        <v>400</v>
      </c>
      <c r="X385" s="107">
        <v>1263</v>
      </c>
      <c r="Y385" s="107">
        <v>5350</v>
      </c>
      <c r="Z385" s="107">
        <v>500</v>
      </c>
      <c r="AA385" s="107">
        <v>15</v>
      </c>
      <c r="AB385" s="3"/>
    </row>
    <row r="386" s="1" customFormat="1" spans="1:28">
      <c r="A386" s="107"/>
      <c r="B386" s="107" t="s">
        <v>372</v>
      </c>
      <c r="C386" s="107">
        <v>13588</v>
      </c>
      <c r="D386" s="107">
        <v>39406</v>
      </c>
      <c r="E386" s="107">
        <v>0</v>
      </c>
      <c r="F386" s="107">
        <v>11411</v>
      </c>
      <c r="G386" s="107">
        <v>918</v>
      </c>
      <c r="H386" s="107">
        <v>16799</v>
      </c>
      <c r="I386" s="107">
        <v>4589</v>
      </c>
      <c r="J386" s="107">
        <v>18192</v>
      </c>
      <c r="K386" s="107">
        <v>23417</v>
      </c>
      <c r="L386" s="107">
        <v>24572</v>
      </c>
      <c r="M386" s="107">
        <v>436710</v>
      </c>
      <c r="N386" s="107">
        <v>1126</v>
      </c>
      <c r="O386" s="107">
        <v>3284</v>
      </c>
      <c r="P386" s="107">
        <v>1238</v>
      </c>
      <c r="Q386" s="107">
        <v>255</v>
      </c>
      <c r="R386" s="107">
        <v>1071</v>
      </c>
      <c r="S386" s="107">
        <v>200</v>
      </c>
      <c r="T386" s="107">
        <v>300</v>
      </c>
      <c r="U386" s="107">
        <v>68</v>
      </c>
      <c r="V386" s="107">
        <v>0</v>
      </c>
      <c r="W386" s="107">
        <v>260</v>
      </c>
      <c r="X386" s="107">
        <v>840</v>
      </c>
      <c r="Y386" s="107">
        <v>1323</v>
      </c>
      <c r="Z386" s="107">
        <v>150</v>
      </c>
      <c r="AA386" s="107">
        <v>0</v>
      </c>
      <c r="AB386" s="3"/>
    </row>
    <row r="387" s="1" customFormat="1" spans="1:28">
      <c r="A387" s="107"/>
      <c r="B387" s="107" t="s">
        <v>373</v>
      </c>
      <c r="C387" s="2">
        <v>3523</v>
      </c>
      <c r="D387" s="107">
        <v>17390</v>
      </c>
      <c r="E387" s="107">
        <v>0</v>
      </c>
      <c r="F387" s="107">
        <v>7230</v>
      </c>
      <c r="G387" s="107">
        <v>135</v>
      </c>
      <c r="H387" s="107">
        <v>6426</v>
      </c>
      <c r="I387" s="107">
        <v>1550</v>
      </c>
      <c r="J387" s="107">
        <v>1030</v>
      </c>
      <c r="K387" s="107">
        <v>330</v>
      </c>
      <c r="L387" s="107">
        <v>460</v>
      </c>
      <c r="M387" s="107">
        <v>230062</v>
      </c>
      <c r="N387" s="107">
        <v>2800</v>
      </c>
      <c r="O387" s="107">
        <v>5600</v>
      </c>
      <c r="P387" s="107">
        <v>1550</v>
      </c>
      <c r="Q387" s="107">
        <v>1500</v>
      </c>
      <c r="R387" s="107">
        <v>1780</v>
      </c>
      <c r="S387" s="107">
        <v>1520</v>
      </c>
      <c r="T387" s="107">
        <v>650</v>
      </c>
      <c r="U387" s="107">
        <v>38</v>
      </c>
      <c r="V387" s="107">
        <v>0</v>
      </c>
      <c r="W387" s="107">
        <v>140</v>
      </c>
      <c r="X387" s="107">
        <v>620</v>
      </c>
      <c r="Y387" s="107">
        <v>1210</v>
      </c>
      <c r="Z387" s="107">
        <v>45</v>
      </c>
      <c r="AA387" s="107">
        <v>0</v>
      </c>
      <c r="AB387" s="3"/>
    </row>
    <row r="388" s="1" customFormat="1" spans="1:28">
      <c r="A388" s="107"/>
      <c r="B388" s="107" t="s">
        <v>374</v>
      </c>
      <c r="C388" s="2">
        <v>7179</v>
      </c>
      <c r="D388" s="107">
        <v>42925</v>
      </c>
      <c r="E388" s="107">
        <v>0</v>
      </c>
      <c r="F388" s="107">
        <v>7828</v>
      </c>
      <c r="G388" s="107">
        <v>309</v>
      </c>
      <c r="H388" s="107">
        <v>6130</v>
      </c>
      <c r="I388" s="107">
        <v>14070</v>
      </c>
      <c r="J388" s="107">
        <v>7413</v>
      </c>
      <c r="K388" s="107">
        <v>1100</v>
      </c>
      <c r="L388" s="107">
        <v>10150</v>
      </c>
      <c r="M388" s="107">
        <v>209878</v>
      </c>
      <c r="N388" s="107">
        <v>2525</v>
      </c>
      <c r="O388" s="107">
        <v>12423</v>
      </c>
      <c r="P388" s="107">
        <v>1465</v>
      </c>
      <c r="Q388" s="107">
        <v>657</v>
      </c>
      <c r="R388" s="107">
        <v>3939</v>
      </c>
      <c r="S388" s="107">
        <v>0</v>
      </c>
      <c r="T388" s="107">
        <v>0</v>
      </c>
      <c r="U388" s="107">
        <v>909</v>
      </c>
      <c r="V388" s="107"/>
      <c r="W388" s="107">
        <v>1596</v>
      </c>
      <c r="X388" s="107">
        <v>1427</v>
      </c>
      <c r="Y388" s="107">
        <v>4944</v>
      </c>
      <c r="Z388" s="107">
        <v>0</v>
      </c>
      <c r="AA388" s="107">
        <v>0</v>
      </c>
      <c r="AB388" s="3"/>
    </row>
    <row r="389" s="1" customFormat="1" spans="1:28">
      <c r="A389" s="107"/>
      <c r="B389" s="107" t="s">
        <v>375</v>
      </c>
      <c r="C389" s="137">
        <v>5346</v>
      </c>
      <c r="D389" s="137">
        <v>15830</v>
      </c>
      <c r="E389" s="137">
        <v>0</v>
      </c>
      <c r="F389" s="137">
        <v>10565</v>
      </c>
      <c r="G389" s="137">
        <v>2117</v>
      </c>
      <c r="H389" s="137">
        <v>15478</v>
      </c>
      <c r="I389" s="137">
        <v>1172</v>
      </c>
      <c r="J389" s="137">
        <v>3483</v>
      </c>
      <c r="K389" s="137">
        <v>2400</v>
      </c>
      <c r="L389" s="137">
        <v>2900</v>
      </c>
      <c r="M389" s="137">
        <v>59500</v>
      </c>
      <c r="N389" s="137">
        <v>2820</v>
      </c>
      <c r="O389" s="137">
        <v>5258</v>
      </c>
      <c r="P389" s="137">
        <v>1033</v>
      </c>
      <c r="Q389" s="137">
        <v>426</v>
      </c>
      <c r="R389" s="137">
        <v>1058</v>
      </c>
      <c r="S389" s="137">
        <v>1030</v>
      </c>
      <c r="T389" s="137">
        <v>4856</v>
      </c>
      <c r="U389" s="137">
        <v>202</v>
      </c>
      <c r="V389" s="137">
        <v>0</v>
      </c>
      <c r="W389" s="137">
        <v>220</v>
      </c>
      <c r="X389" s="137">
        <v>400</v>
      </c>
      <c r="Y389" s="137">
        <v>1540</v>
      </c>
      <c r="Z389" s="137"/>
      <c r="AA389" s="137"/>
      <c r="AB389" s="3"/>
    </row>
    <row r="390" s="1" customFormat="1" spans="1:28">
      <c r="A390" s="107"/>
      <c r="B390" s="107" t="s">
        <v>376</v>
      </c>
      <c r="C390" s="138">
        <v>65200</v>
      </c>
      <c r="D390" s="136">
        <v>1515</v>
      </c>
      <c r="E390" s="107">
        <v>0</v>
      </c>
      <c r="F390" s="108">
        <v>57000</v>
      </c>
      <c r="G390" s="107">
        <v>550</v>
      </c>
      <c r="H390" s="107">
        <v>22300</v>
      </c>
      <c r="I390" s="107">
        <v>12000</v>
      </c>
      <c r="J390" s="108">
        <v>14000</v>
      </c>
      <c r="K390" s="108">
        <v>301900</v>
      </c>
      <c r="L390" s="108">
        <v>9750</v>
      </c>
      <c r="M390" s="108">
        <v>296000</v>
      </c>
      <c r="N390" s="107">
        <v>350</v>
      </c>
      <c r="O390" s="107">
        <v>750</v>
      </c>
      <c r="P390" s="107">
        <v>1000</v>
      </c>
      <c r="Q390" s="107">
        <v>300</v>
      </c>
      <c r="R390" s="107"/>
      <c r="S390" s="107">
        <v>200</v>
      </c>
      <c r="T390" s="107">
        <v>400</v>
      </c>
      <c r="U390" s="107">
        <v>300</v>
      </c>
      <c r="V390" s="107">
        <v>0</v>
      </c>
      <c r="W390" s="107">
        <v>1500</v>
      </c>
      <c r="X390" s="107">
        <v>4600</v>
      </c>
      <c r="Y390" s="107">
        <v>100</v>
      </c>
      <c r="Z390" s="107">
        <v>0</v>
      </c>
      <c r="AA390" s="107"/>
      <c r="AB390" s="3"/>
    </row>
    <row r="391" s="1" customFormat="1" spans="1:28">
      <c r="A391" s="107"/>
      <c r="B391" s="107" t="s">
        <v>377</v>
      </c>
      <c r="C391" s="107">
        <v>3366</v>
      </c>
      <c r="D391" s="107">
        <v>19051</v>
      </c>
      <c r="E391" s="107">
        <v>0</v>
      </c>
      <c r="F391" s="107">
        <v>5331</v>
      </c>
      <c r="G391" s="107">
        <v>110</v>
      </c>
      <c r="H391" s="107">
        <v>3411</v>
      </c>
      <c r="I391" s="107">
        <v>1750</v>
      </c>
      <c r="J391" s="107">
        <v>5550</v>
      </c>
      <c r="K391" s="107">
        <v>1605</v>
      </c>
      <c r="L391" s="107">
        <v>16105</v>
      </c>
      <c r="M391" s="107">
        <v>40684</v>
      </c>
      <c r="N391" s="107">
        <v>562</v>
      </c>
      <c r="O391" s="107">
        <v>4129</v>
      </c>
      <c r="P391" s="107">
        <v>399</v>
      </c>
      <c r="Q391" s="107">
        <v>54</v>
      </c>
      <c r="R391" s="107">
        <v>1060</v>
      </c>
      <c r="S391" s="107">
        <v>1060</v>
      </c>
      <c r="T391" s="107">
        <v>2000</v>
      </c>
      <c r="U391" s="107">
        <v>12</v>
      </c>
      <c r="V391" s="107">
        <v>0</v>
      </c>
      <c r="W391" s="107">
        <v>130</v>
      </c>
      <c r="X391" s="107">
        <v>311</v>
      </c>
      <c r="Y391" s="107">
        <v>632</v>
      </c>
      <c r="Z391" s="107">
        <v>75</v>
      </c>
      <c r="AA391" s="107">
        <v>0</v>
      </c>
      <c r="AB391" s="3"/>
    </row>
    <row r="392" s="1" customFormat="1" spans="1:28">
      <c r="A392" s="107"/>
      <c r="B392" s="107" t="s">
        <v>378</v>
      </c>
      <c r="C392" s="107">
        <v>25112</v>
      </c>
      <c r="D392" s="107">
        <v>39476</v>
      </c>
      <c r="E392" s="107">
        <v>0</v>
      </c>
      <c r="F392" s="107">
        <v>12997</v>
      </c>
      <c r="G392" s="107">
        <v>1856</v>
      </c>
      <c r="H392" s="107">
        <v>14210</v>
      </c>
      <c r="I392" s="107">
        <v>934</v>
      </c>
      <c r="J392" s="107">
        <v>1925</v>
      </c>
      <c r="K392" s="107">
        <v>3258</v>
      </c>
      <c r="L392" s="107">
        <v>10650</v>
      </c>
      <c r="M392" s="107">
        <v>262567</v>
      </c>
      <c r="N392" s="107">
        <v>335</v>
      </c>
      <c r="O392" s="107">
        <v>1650</v>
      </c>
      <c r="P392" s="107">
        <v>410</v>
      </c>
      <c r="Q392" s="107">
        <v>65</v>
      </c>
      <c r="R392" s="107">
        <v>510</v>
      </c>
      <c r="S392" s="107">
        <v>0</v>
      </c>
      <c r="T392" s="107">
        <v>115</v>
      </c>
      <c r="U392" s="107">
        <v>1045</v>
      </c>
      <c r="V392" s="107">
        <v>0</v>
      </c>
      <c r="W392" s="107">
        <v>550</v>
      </c>
      <c r="X392" s="107">
        <v>3150</v>
      </c>
      <c r="Y392" s="107">
        <v>1160</v>
      </c>
      <c r="Z392" s="107">
        <v>0</v>
      </c>
      <c r="AA392" s="107">
        <v>0</v>
      </c>
      <c r="AB392" s="3"/>
    </row>
    <row r="393" s="1" customFormat="1" spans="1:28">
      <c r="A393" s="2"/>
      <c r="B393" s="2" t="s">
        <v>379</v>
      </c>
      <c r="C393" s="2">
        <v>6845</v>
      </c>
      <c r="D393" s="2">
        <v>30950</v>
      </c>
      <c r="E393" s="2">
        <v>0</v>
      </c>
      <c r="F393" s="2">
        <v>5600</v>
      </c>
      <c r="G393" s="2">
        <v>360</v>
      </c>
      <c r="H393" s="2">
        <v>5200</v>
      </c>
      <c r="I393" s="2">
        <v>1250</v>
      </c>
      <c r="J393" s="2">
        <v>1650</v>
      </c>
      <c r="K393" s="2">
        <v>600</v>
      </c>
      <c r="L393" s="2">
        <v>3600</v>
      </c>
      <c r="M393" s="2">
        <v>260000</v>
      </c>
      <c r="N393" s="2">
        <v>270</v>
      </c>
      <c r="O393" s="2">
        <v>2000</v>
      </c>
      <c r="P393" s="2">
        <v>300</v>
      </c>
      <c r="Q393" s="2">
        <v>680</v>
      </c>
      <c r="R393" s="2">
        <v>3500</v>
      </c>
      <c r="S393" s="2">
        <v>500</v>
      </c>
      <c r="T393" s="2">
        <v>40</v>
      </c>
      <c r="U393" s="2">
        <v>95</v>
      </c>
      <c r="V393" s="2">
        <v>0</v>
      </c>
      <c r="W393" s="2">
        <v>150</v>
      </c>
      <c r="X393" s="2">
        <v>3720</v>
      </c>
      <c r="Y393" s="2">
        <v>3060</v>
      </c>
      <c r="Z393" s="2">
        <v>0</v>
      </c>
      <c r="AA393" s="2">
        <v>1</v>
      </c>
      <c r="AB393" s="3"/>
    </row>
    <row r="394" s="1" customFormat="1" spans="1:28">
      <c r="A394" s="2"/>
      <c r="B394" s="2" t="s">
        <v>380</v>
      </c>
      <c r="C394" s="2">
        <v>3255</v>
      </c>
      <c r="D394" s="2">
        <v>19372</v>
      </c>
      <c r="E394" s="2">
        <v>0</v>
      </c>
      <c r="F394" s="2">
        <v>4527</v>
      </c>
      <c r="G394" s="2">
        <v>521</v>
      </c>
      <c r="H394" s="2">
        <v>7420</v>
      </c>
      <c r="I394" s="2">
        <v>2420</v>
      </c>
      <c r="J394" s="2">
        <v>2121</v>
      </c>
      <c r="K394" s="2">
        <v>2132</v>
      </c>
      <c r="L394" s="2">
        <v>4121</v>
      </c>
      <c r="M394" s="2">
        <v>159723</v>
      </c>
      <c r="N394" s="2">
        <v>510</v>
      </c>
      <c r="O394" s="2">
        <v>7450</v>
      </c>
      <c r="P394" s="2">
        <v>1021</v>
      </c>
      <c r="Q394" s="2">
        <v>821</v>
      </c>
      <c r="R394" s="2">
        <v>710</v>
      </c>
      <c r="S394" s="2">
        <v>750</v>
      </c>
      <c r="T394" s="2">
        <v>350</v>
      </c>
      <c r="U394" s="2">
        <v>33</v>
      </c>
      <c r="V394" s="2">
        <v>0</v>
      </c>
      <c r="W394" s="2">
        <v>150</v>
      </c>
      <c r="X394" s="2">
        <v>210</v>
      </c>
      <c r="Y394" s="2">
        <v>281</v>
      </c>
      <c r="Z394" s="2">
        <v>10</v>
      </c>
      <c r="AA394" s="2">
        <v>0</v>
      </c>
      <c r="AB394" s="3"/>
    </row>
    <row r="395" s="1" customFormat="1" spans="1:28">
      <c r="A395" s="2"/>
      <c r="B395" s="2" t="s">
        <v>381</v>
      </c>
      <c r="C395" s="2">
        <v>2231</v>
      </c>
      <c r="D395" s="2">
        <v>19036</v>
      </c>
      <c r="E395" s="2">
        <v>0</v>
      </c>
      <c r="F395" s="2">
        <v>4007</v>
      </c>
      <c r="G395" s="2">
        <v>277</v>
      </c>
      <c r="H395" s="2">
        <v>291</v>
      </c>
      <c r="I395" s="2">
        <v>292</v>
      </c>
      <c r="J395" s="2">
        <v>368</v>
      </c>
      <c r="K395" s="2">
        <v>500</v>
      </c>
      <c r="L395" s="2">
        <v>935</v>
      </c>
      <c r="M395" s="2">
        <v>76284</v>
      </c>
      <c r="N395" s="2">
        <v>714</v>
      </c>
      <c r="O395" s="2">
        <v>1952</v>
      </c>
      <c r="P395" s="2">
        <v>288</v>
      </c>
      <c r="Q395" s="2">
        <v>58</v>
      </c>
      <c r="R395" s="2">
        <v>245</v>
      </c>
      <c r="S395" s="2">
        <v>0</v>
      </c>
      <c r="T395" s="2">
        <v>481</v>
      </c>
      <c r="U395" s="2">
        <v>7</v>
      </c>
      <c r="V395" s="2">
        <v>0</v>
      </c>
      <c r="W395" s="2">
        <v>199</v>
      </c>
      <c r="X395" s="2">
        <v>202</v>
      </c>
      <c r="Y395" s="2">
        <v>347</v>
      </c>
      <c r="Z395" s="2">
        <v>0</v>
      </c>
      <c r="AA395" s="2">
        <v>0</v>
      </c>
      <c r="AB395" s="3"/>
    </row>
    <row r="396" s="1" customFormat="1" spans="1:28">
      <c r="A396" s="2"/>
      <c r="B396" s="2" t="s">
        <v>382</v>
      </c>
      <c r="C396" s="2">
        <v>3170</v>
      </c>
      <c r="D396" s="2">
        <v>483</v>
      </c>
      <c r="E396" s="2">
        <v>0</v>
      </c>
      <c r="F396" s="2">
        <v>4430</v>
      </c>
      <c r="G396" s="2">
        <v>300</v>
      </c>
      <c r="H396" s="2">
        <v>1786</v>
      </c>
      <c r="I396" s="2">
        <v>12500</v>
      </c>
      <c r="J396" s="2">
        <v>1570</v>
      </c>
      <c r="K396" s="2">
        <v>2605</v>
      </c>
      <c r="L396" s="2">
        <v>6130</v>
      </c>
      <c r="M396" s="2">
        <v>88116</v>
      </c>
      <c r="N396" s="2">
        <v>420</v>
      </c>
      <c r="O396" s="2">
        <v>4670</v>
      </c>
      <c r="P396" s="2">
        <v>374</v>
      </c>
      <c r="Q396" s="2">
        <v>0</v>
      </c>
      <c r="R396" s="2">
        <v>570</v>
      </c>
      <c r="S396" s="2">
        <v>0</v>
      </c>
      <c r="T396" s="2">
        <v>320</v>
      </c>
      <c r="U396" s="2">
        <v>25</v>
      </c>
      <c r="V396" s="2">
        <v>0</v>
      </c>
      <c r="W396" s="2">
        <v>80</v>
      </c>
      <c r="X396" s="2">
        <v>70</v>
      </c>
      <c r="Y396" s="2">
        <v>560</v>
      </c>
      <c r="Z396" s="2">
        <v>55</v>
      </c>
      <c r="AA396" s="2">
        <v>0</v>
      </c>
      <c r="AB396" s="3"/>
    </row>
    <row r="397" s="1" customFormat="1" spans="1:28">
      <c r="A397" s="2"/>
      <c r="B397" s="2" t="s">
        <v>383</v>
      </c>
      <c r="C397" s="2">
        <v>7613</v>
      </c>
      <c r="D397" s="2">
        <v>13264</v>
      </c>
      <c r="E397" s="2">
        <v>0</v>
      </c>
      <c r="F397" s="2">
        <v>7600</v>
      </c>
      <c r="G397" s="2">
        <v>378</v>
      </c>
      <c r="H397" s="2">
        <v>4912</v>
      </c>
      <c r="I397" s="2">
        <v>3020</v>
      </c>
      <c r="J397" s="2">
        <v>2500</v>
      </c>
      <c r="K397" s="2">
        <v>500</v>
      </c>
      <c r="L397" s="2">
        <v>3412</v>
      </c>
      <c r="M397" s="2">
        <v>144632</v>
      </c>
      <c r="N397" s="2">
        <v>2447</v>
      </c>
      <c r="O397" s="2">
        <v>500</v>
      </c>
      <c r="P397" s="2">
        <v>844</v>
      </c>
      <c r="Q397" s="2">
        <v>84</v>
      </c>
      <c r="R397" s="2">
        <v>300</v>
      </c>
      <c r="S397" s="2">
        <v>250</v>
      </c>
      <c r="T397" s="2">
        <v>134</v>
      </c>
      <c r="U397" s="2">
        <v>100</v>
      </c>
      <c r="V397" s="2">
        <v>0</v>
      </c>
      <c r="W397" s="2">
        <v>768</v>
      </c>
      <c r="X397" s="2">
        <v>220</v>
      </c>
      <c r="Y397" s="2">
        <v>200</v>
      </c>
      <c r="Z397" s="2">
        <v>250</v>
      </c>
      <c r="AA397" s="2">
        <v>0</v>
      </c>
      <c r="AB397" s="3"/>
    </row>
    <row r="398" s="1" customFormat="1" spans="1:35">
      <c r="A398" s="139"/>
      <c r="B398" s="140" t="s">
        <v>40</v>
      </c>
      <c r="C398" s="140">
        <v>177578</v>
      </c>
      <c r="D398" s="140">
        <v>281678</v>
      </c>
      <c r="E398" s="140">
        <v>410</v>
      </c>
      <c r="F398" s="140">
        <v>147726</v>
      </c>
      <c r="G398" s="140">
        <v>11531</v>
      </c>
      <c r="H398" s="140">
        <v>113363</v>
      </c>
      <c r="I398" s="140">
        <v>82547</v>
      </c>
      <c r="J398" s="140">
        <v>62502</v>
      </c>
      <c r="K398" s="140">
        <v>346547</v>
      </c>
      <c r="L398" s="140">
        <v>121285</v>
      </c>
      <c r="M398" s="140">
        <v>3007156</v>
      </c>
      <c r="N398" s="140">
        <v>20879</v>
      </c>
      <c r="O398" s="140">
        <v>56616</v>
      </c>
      <c r="P398" s="140">
        <v>14272</v>
      </c>
      <c r="Q398" s="140">
        <v>9550</v>
      </c>
      <c r="R398" s="140">
        <v>20743</v>
      </c>
      <c r="S398" s="140">
        <v>6710</v>
      </c>
      <c r="T398" s="140">
        <v>12296</v>
      </c>
      <c r="U398" s="140">
        <v>6534</v>
      </c>
      <c r="V398" s="140">
        <v>0</v>
      </c>
      <c r="W398" s="140">
        <v>6143</v>
      </c>
      <c r="X398" s="140">
        <v>17033</v>
      </c>
      <c r="Y398" s="140">
        <v>20707</v>
      </c>
      <c r="Z398" s="140">
        <v>1085</v>
      </c>
      <c r="AA398" s="140">
        <v>16</v>
      </c>
      <c r="AB398" s="140">
        <v>0</v>
      </c>
      <c r="AC398" s="140">
        <v>0</v>
      </c>
      <c r="AD398" s="140">
        <v>0</v>
      </c>
      <c r="AE398" s="140">
        <v>0</v>
      </c>
      <c r="AF398" s="140">
        <v>0</v>
      </c>
      <c r="AG398" s="140">
        <v>0</v>
      </c>
      <c r="AH398" s="140">
        <v>0</v>
      </c>
      <c r="AI398" s="14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</dc:creator>
  <cp:lastModifiedBy>BENSON</cp:lastModifiedBy>
  <dcterms:created xsi:type="dcterms:W3CDTF">2025-07-03T10:38:01Z</dcterms:created>
  <dcterms:modified xsi:type="dcterms:W3CDTF">2025-07-03T10:38:56Z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00E6FEE437664F2493F9C60BAFE89417_11</vt:lpwstr>
  </property>
  <property fmtid="{D5CDD505-2E9C-101B-9397-08002B2CF9AE}" pid="3" name="KSOProductBuildVer">
    <vt:lpwstr>2057-12.2.0.21931</vt:lpwstr>
  </property>
</Properties>
</file>