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I:\Mi unidad\TRABAJO\Paper_Analisis_Bibliografico_Coordinación_Bimanual\git\"/>
    </mc:Choice>
  </mc:AlternateContent>
  <xr:revisionPtr revIDLastSave="0" documentId="8_{7E45DA25-1983-4CB3-A684-98A5D4D1AFFD}" xr6:coauthVersionLast="47" xr6:coauthVersionMax="47" xr10:uidLastSave="{00000000-0000-0000-0000-000000000000}"/>
  <bookViews>
    <workbookView xWindow="-120" yWindow="-120" windowWidth="29040" windowHeight="15720" xr2:uid="{B649D890-AE1C-499E-AEB9-FE95E5932B24}"/>
  </bookViews>
  <sheets>
    <sheet name="savedrec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F2" i="1" l="1"/>
  <c r="BT2" i="1"/>
  <c r="BF3" i="1"/>
  <c r="BT3" i="1"/>
  <c r="BT4" i="1"/>
  <c r="BT5" i="1"/>
  <c r="BF6" i="1"/>
  <c r="BT6" i="1"/>
  <c r="BF7" i="1"/>
  <c r="BT7" i="1"/>
  <c r="BF8" i="1"/>
  <c r="BT8" i="1"/>
  <c r="BF9" i="1"/>
  <c r="BT9" i="1"/>
  <c r="BT10" i="1"/>
  <c r="BT11" i="1"/>
  <c r="BF12" i="1"/>
  <c r="BT12" i="1"/>
  <c r="BF13" i="1"/>
  <c r="BT13" i="1"/>
  <c r="BF14" i="1"/>
  <c r="BT14" i="1"/>
  <c r="BF15" i="1"/>
  <c r="BT15" i="1"/>
  <c r="BF16" i="1"/>
  <c r="BT16" i="1"/>
  <c r="BF17" i="1"/>
  <c r="BT17" i="1"/>
  <c r="BF18" i="1"/>
  <c r="BT18" i="1"/>
  <c r="BF19" i="1"/>
  <c r="BT19" i="1"/>
  <c r="BT20" i="1"/>
  <c r="BF21" i="1"/>
  <c r="BT21" i="1"/>
  <c r="BF22" i="1"/>
  <c r="BT22" i="1"/>
  <c r="BF23" i="1"/>
  <c r="BT23" i="1"/>
  <c r="BF24" i="1"/>
  <c r="BT24" i="1"/>
  <c r="BF25" i="1"/>
  <c r="BT25" i="1"/>
  <c r="BF26" i="1"/>
  <c r="BT26" i="1"/>
  <c r="BF27" i="1"/>
  <c r="BT27" i="1"/>
  <c r="BF28" i="1"/>
  <c r="BT28" i="1"/>
  <c r="BF29" i="1"/>
  <c r="BT29" i="1"/>
  <c r="BF30" i="1"/>
  <c r="BT30" i="1"/>
  <c r="BF31" i="1"/>
  <c r="BT31" i="1"/>
  <c r="BF32" i="1"/>
  <c r="BT32" i="1"/>
  <c r="BF33" i="1"/>
  <c r="BT33" i="1"/>
  <c r="BT34" i="1"/>
  <c r="BF35" i="1"/>
  <c r="BT35" i="1"/>
  <c r="BF36" i="1"/>
  <c r="BT36" i="1"/>
  <c r="BF37" i="1"/>
  <c r="BT37" i="1"/>
  <c r="BF38" i="1"/>
  <c r="BT38" i="1"/>
  <c r="BF39" i="1"/>
  <c r="BT39" i="1"/>
  <c r="BF40" i="1"/>
  <c r="BT40" i="1"/>
  <c r="BF41" i="1"/>
  <c r="BT41" i="1"/>
  <c r="BF42" i="1"/>
  <c r="BT42" i="1"/>
  <c r="BF43" i="1"/>
  <c r="BT43" i="1"/>
  <c r="BF44" i="1"/>
  <c r="BT44" i="1"/>
  <c r="BF45" i="1"/>
  <c r="BT45" i="1"/>
  <c r="BF46" i="1"/>
  <c r="BT46" i="1"/>
  <c r="BF47" i="1"/>
  <c r="BT47" i="1"/>
  <c r="BT48" i="1"/>
  <c r="BF49" i="1"/>
  <c r="BT49" i="1"/>
  <c r="BF50" i="1"/>
  <c r="BT50" i="1"/>
  <c r="BF51" i="1"/>
  <c r="BT51" i="1"/>
  <c r="BF52" i="1"/>
  <c r="BT52" i="1"/>
  <c r="BF53" i="1"/>
  <c r="BT53" i="1"/>
  <c r="BF54" i="1"/>
  <c r="BT54" i="1"/>
  <c r="BF55" i="1"/>
  <c r="BT55" i="1"/>
  <c r="BF56" i="1"/>
  <c r="BT56" i="1"/>
  <c r="BF57" i="1"/>
  <c r="BT57" i="1"/>
  <c r="BF58" i="1"/>
  <c r="BT58" i="1"/>
  <c r="BT59" i="1"/>
  <c r="BF60" i="1"/>
  <c r="BT60" i="1"/>
  <c r="BF61" i="1"/>
  <c r="BT61" i="1"/>
  <c r="BF62" i="1"/>
  <c r="BT62" i="1"/>
  <c r="BF63" i="1"/>
  <c r="BT63" i="1"/>
  <c r="BF64" i="1"/>
  <c r="BT64" i="1"/>
  <c r="BF65" i="1"/>
  <c r="BT65" i="1"/>
  <c r="BF66" i="1"/>
  <c r="BT66" i="1"/>
  <c r="BT67" i="1"/>
  <c r="BF68" i="1"/>
  <c r="BT68" i="1"/>
  <c r="BF69" i="1"/>
  <c r="BT69" i="1"/>
  <c r="BF70" i="1"/>
  <c r="BT70" i="1"/>
  <c r="BF71" i="1"/>
  <c r="BT71" i="1"/>
  <c r="BF72" i="1"/>
  <c r="BT72" i="1"/>
  <c r="BF73" i="1"/>
  <c r="BT73" i="1"/>
  <c r="BF74" i="1"/>
  <c r="BT74" i="1"/>
  <c r="BF75" i="1"/>
  <c r="BT75" i="1"/>
  <c r="BF76" i="1"/>
  <c r="BT76" i="1"/>
  <c r="BF77" i="1"/>
  <c r="BT77" i="1"/>
  <c r="BF78" i="1"/>
  <c r="BT78" i="1"/>
  <c r="BF79" i="1"/>
  <c r="BT79" i="1"/>
  <c r="BF80" i="1"/>
  <c r="BT80" i="1"/>
  <c r="BF81" i="1"/>
  <c r="BT81" i="1"/>
  <c r="BF82" i="1"/>
  <c r="BT82" i="1"/>
  <c r="BF83" i="1"/>
  <c r="BT83" i="1"/>
  <c r="BF84" i="1"/>
  <c r="BT84" i="1"/>
  <c r="BF85" i="1"/>
  <c r="BT85" i="1"/>
  <c r="BF86" i="1"/>
  <c r="BT86" i="1"/>
  <c r="BF87" i="1"/>
  <c r="BT87" i="1"/>
  <c r="BF88" i="1"/>
  <c r="BT88" i="1"/>
  <c r="BF89" i="1"/>
  <c r="BT89" i="1"/>
  <c r="BF90" i="1"/>
  <c r="BT90" i="1"/>
  <c r="BF91" i="1"/>
  <c r="BT91" i="1"/>
  <c r="BF92" i="1"/>
  <c r="BT92" i="1"/>
  <c r="BF93" i="1"/>
  <c r="BT93" i="1"/>
  <c r="BF94" i="1"/>
  <c r="BT94" i="1"/>
  <c r="BF95" i="1"/>
  <c r="BT95" i="1"/>
  <c r="BF96" i="1"/>
  <c r="BT96" i="1"/>
  <c r="BF97" i="1"/>
  <c r="BT97" i="1"/>
  <c r="BT98" i="1"/>
  <c r="BF99" i="1"/>
  <c r="BT99" i="1"/>
  <c r="BF100" i="1"/>
  <c r="BT100" i="1"/>
  <c r="BF101" i="1"/>
  <c r="BT101" i="1"/>
  <c r="BT102" i="1"/>
  <c r="BF103" i="1"/>
  <c r="BT103" i="1"/>
  <c r="BF104" i="1"/>
  <c r="BT104" i="1"/>
  <c r="BF105" i="1"/>
  <c r="BT105" i="1"/>
  <c r="BT106" i="1"/>
  <c r="BF107" i="1"/>
  <c r="BT107" i="1"/>
  <c r="BF108" i="1"/>
  <c r="BT108" i="1"/>
  <c r="BF109" i="1"/>
  <c r="BT109" i="1"/>
  <c r="BF110" i="1"/>
  <c r="BT110" i="1"/>
  <c r="BF111" i="1"/>
  <c r="BT111" i="1"/>
  <c r="BF112" i="1"/>
  <c r="BT112" i="1"/>
  <c r="BT113" i="1"/>
  <c r="BF114" i="1"/>
  <c r="BT114" i="1"/>
  <c r="BF115" i="1"/>
  <c r="BT115" i="1"/>
  <c r="BF116" i="1"/>
  <c r="BT116" i="1"/>
  <c r="BF117" i="1"/>
  <c r="BT117" i="1"/>
  <c r="BF118" i="1"/>
  <c r="BT118" i="1"/>
  <c r="BF119" i="1"/>
  <c r="BT119" i="1"/>
  <c r="BF120" i="1"/>
  <c r="BT120" i="1"/>
  <c r="BF121" i="1"/>
  <c r="BT121" i="1"/>
  <c r="BF122" i="1"/>
  <c r="BT122" i="1"/>
  <c r="BF123" i="1"/>
  <c r="BT123" i="1"/>
  <c r="BF124" i="1"/>
  <c r="BT124" i="1"/>
  <c r="BF125" i="1"/>
  <c r="BT125" i="1"/>
  <c r="BF126" i="1"/>
  <c r="BT126" i="1"/>
  <c r="BF127" i="1"/>
  <c r="BT127" i="1"/>
  <c r="BF128" i="1"/>
  <c r="BT128" i="1"/>
  <c r="BF129" i="1"/>
  <c r="BT129" i="1"/>
  <c r="BF130" i="1"/>
  <c r="BT130" i="1"/>
  <c r="BF131" i="1"/>
  <c r="BT131" i="1"/>
  <c r="BF132" i="1"/>
  <c r="BT132" i="1"/>
  <c r="BF133" i="1"/>
  <c r="BT133" i="1"/>
  <c r="BF134" i="1"/>
  <c r="BT134" i="1"/>
  <c r="BF135" i="1"/>
  <c r="BT135" i="1"/>
  <c r="BF136" i="1"/>
  <c r="BT136" i="1"/>
  <c r="BF137" i="1"/>
  <c r="BT137" i="1"/>
  <c r="BT138" i="1"/>
  <c r="BF139" i="1"/>
  <c r="BT139" i="1"/>
  <c r="BF140" i="1"/>
  <c r="BT140" i="1"/>
  <c r="BF141" i="1"/>
  <c r="BT141" i="1"/>
  <c r="BF142" i="1"/>
  <c r="BT142" i="1"/>
  <c r="BT143" i="1"/>
  <c r="BF144" i="1"/>
  <c r="BT144" i="1"/>
  <c r="BF145" i="1"/>
  <c r="BT145" i="1"/>
  <c r="BF146" i="1"/>
  <c r="BT146" i="1"/>
  <c r="BF147" i="1"/>
  <c r="BT147" i="1"/>
  <c r="BF148" i="1"/>
  <c r="BT148" i="1"/>
  <c r="BF149" i="1"/>
  <c r="BT149" i="1"/>
  <c r="BF150" i="1"/>
  <c r="BT150" i="1"/>
  <c r="BF151" i="1"/>
  <c r="BT151" i="1"/>
  <c r="BF152" i="1"/>
  <c r="BT152" i="1"/>
  <c r="BF153" i="1"/>
  <c r="BT153" i="1"/>
  <c r="BF154" i="1"/>
  <c r="BT154" i="1"/>
  <c r="BT155" i="1"/>
  <c r="BF156" i="1"/>
  <c r="BT156" i="1"/>
  <c r="BF157" i="1"/>
  <c r="BT157" i="1"/>
  <c r="BF158" i="1"/>
  <c r="BT158" i="1"/>
  <c r="BF159" i="1"/>
  <c r="BT159" i="1"/>
  <c r="BF160" i="1"/>
  <c r="BT160" i="1"/>
  <c r="BF161" i="1"/>
  <c r="BT161" i="1"/>
  <c r="BF162" i="1"/>
  <c r="BT162" i="1"/>
  <c r="BF163" i="1"/>
  <c r="BT163" i="1"/>
  <c r="BF164" i="1"/>
  <c r="BT164" i="1"/>
  <c r="BF165" i="1"/>
  <c r="BT165" i="1"/>
  <c r="BF166" i="1"/>
  <c r="BT166" i="1"/>
  <c r="BF167" i="1"/>
  <c r="BT167" i="1"/>
  <c r="BT168" i="1"/>
  <c r="BF169" i="1"/>
  <c r="BT169" i="1"/>
  <c r="BF170" i="1"/>
  <c r="BT170" i="1"/>
</calcChain>
</file>

<file path=xl/sharedStrings.xml><?xml version="1.0" encoding="utf-8"?>
<sst xmlns="http://schemas.openxmlformats.org/spreadsheetml/2006/main" count="11247" uniqueCount="1668">
  <si>
    <t>Publication Type</t>
  </si>
  <si>
    <t>Authors</t>
  </si>
  <si>
    <t>Book Authors</t>
  </si>
  <si>
    <t>Book Editors</t>
  </si>
  <si>
    <t>Book Group Authors</t>
  </si>
  <si>
    <t>Author Full Names</t>
  </si>
  <si>
    <t>Book Author Full Names</t>
  </si>
  <si>
    <t>Group Authors</t>
  </si>
  <si>
    <t>Article Title</t>
  </si>
  <si>
    <t>Source Title</t>
  </si>
  <si>
    <t>Book Series Title</t>
  </si>
  <si>
    <t>Book Series Subtitle</t>
  </si>
  <si>
    <t>Language</t>
  </si>
  <si>
    <t>Document Type</t>
  </si>
  <si>
    <t>Conference Title</t>
  </si>
  <si>
    <t>Conference Date</t>
  </si>
  <si>
    <t>Conference Location</t>
  </si>
  <si>
    <t>Conference Sponsor</t>
  </si>
  <si>
    <t>Conference Host</t>
  </si>
  <si>
    <t>Author Keywords</t>
  </si>
  <si>
    <t>Keywords Plus</t>
  </si>
  <si>
    <t>Abstract</t>
  </si>
  <si>
    <t>Addresses</t>
  </si>
  <si>
    <t>Affiliations</t>
  </si>
  <si>
    <t>Reprint Addresses</t>
  </si>
  <si>
    <t>Email Addresses</t>
  </si>
  <si>
    <t>Researcher Ids</t>
  </si>
  <si>
    <t>ORCIDs</t>
  </si>
  <si>
    <t>Funding Orgs</t>
  </si>
  <si>
    <t>Funding Name Preferred</t>
  </si>
  <si>
    <t>Funding Text</t>
  </si>
  <si>
    <t>Cited References</t>
  </si>
  <si>
    <t>Cited Reference Count</t>
  </si>
  <si>
    <t>Times Cited, WoS Core</t>
  </si>
  <si>
    <t>Times Cited, All Databases</t>
  </si>
  <si>
    <t>180 Day Usage Count</t>
  </si>
  <si>
    <t>Since 2013 Usage Count</t>
  </si>
  <si>
    <t>Publisher</t>
  </si>
  <si>
    <t>Publisher City</t>
  </si>
  <si>
    <t>Publisher Address</t>
  </si>
  <si>
    <t>ISSN</t>
  </si>
  <si>
    <t>eISSN</t>
  </si>
  <si>
    <t>ISBN</t>
  </si>
  <si>
    <t>Journal Abbreviation</t>
  </si>
  <si>
    <t>Journal ISO Abbreviation</t>
  </si>
  <si>
    <t>Publication Date</t>
  </si>
  <si>
    <t>Publication Year</t>
  </si>
  <si>
    <t>Volume</t>
  </si>
  <si>
    <t>Issue</t>
  </si>
  <si>
    <t>Part Number</t>
  </si>
  <si>
    <t>Supplement</t>
  </si>
  <si>
    <t>Special Issue</t>
  </si>
  <si>
    <t>Meeting Abstract</t>
  </si>
  <si>
    <t>Start Page</t>
  </si>
  <si>
    <t>End Page</t>
  </si>
  <si>
    <t>Article Number</t>
  </si>
  <si>
    <t>DOI</t>
  </si>
  <si>
    <t>DOI Link</t>
  </si>
  <si>
    <t>Book DOI</t>
  </si>
  <si>
    <t>Early Access Date</t>
  </si>
  <si>
    <t>Number of Pages</t>
  </si>
  <si>
    <t>WoS Categories</t>
  </si>
  <si>
    <t>Web of Science Index</t>
  </si>
  <si>
    <t>Research Areas</t>
  </si>
  <si>
    <t>IDS Number</t>
  </si>
  <si>
    <t>Pubmed Id</t>
  </si>
  <si>
    <t>Open Access Designations</t>
  </si>
  <si>
    <t>Highly Cited Status</t>
  </si>
  <si>
    <t>Hot Paper Status</t>
  </si>
  <si>
    <t>Date of Export</t>
  </si>
  <si>
    <t>UT (Unique WOS ID)</t>
  </si>
  <si>
    <t>Web of Science Record</t>
  </si>
  <si>
    <t>J</t>
  </si>
  <si>
    <t>Wang, XW; Xue, LK; Yan, YX; Gu, XS</t>
  </si>
  <si>
    <t/>
  </si>
  <si>
    <t>Wang, Xuewu; Xue, Lika; Yan, Yixin; Gu, Xingsheng</t>
  </si>
  <si>
    <t>Welding Robot Collision-Free Path Optimization</t>
  </si>
  <si>
    <t>APPLIED SCIENCES-BASEL</t>
  </si>
  <si>
    <t>Chen, Xupeng/KFA-5959-2024</t>
  </si>
  <si>
    <t>Wang, XueWu/0000-0003-4072-8779</t>
  </si>
  <si>
    <t>2076-3417</t>
  </si>
  <si>
    <t>FEB</t>
  </si>
  <si>
    <t>10.3390/app7020089</t>
  </si>
  <si>
    <t>WOS:000395488900002</t>
  </si>
  <si>
    <t>C</t>
  </si>
  <si>
    <t>Jamali, A; Khan, MR; Osman, MS; Rahman, MM; Ashari, MF; Jamaludin, MS; Junaidi, E</t>
  </si>
  <si>
    <t>BinHussain, HJP; Yuesheng, Z; Rallapalli, M; Mahmud, J</t>
  </si>
  <si>
    <t>Jamali, Annisa; Khan, M. Raisuddin; Osman, M. Shahril; Rahman, M. Mozasser; Ashari, Muhd Fadzli; Jamaludin, Mohd Syahmi; Junaidi, Ervina</t>
  </si>
  <si>
    <t>Collision Free Control of Variable Length Hyper Redundant Robot Manipulator</t>
  </si>
  <si>
    <t>ENGINEERING AND MANUFACTURING TECHNOLOGIES</t>
  </si>
  <si>
    <t>Applied Mechanics and Materials</t>
  </si>
  <si>
    <t>5th International Conference on Mechanical, Industrial, and Manufacturing Technologies (MIMT)</t>
  </si>
  <si>
    <t>MAR 10-11, 2014</t>
  </si>
  <si>
    <t>Penang, MALAYSIA</t>
  </si>
  <si>
    <t>IACSIT,Univ Teknologi MARA,Univ Teknologi Petronas</t>
  </si>
  <si>
    <t>Jamali, Annisa/N-9861-2018; Rahman, Md Mozasser/W-4055-2019; Jamaludin, Mohd/AAX-6126-2020; Rahman, Md Mozasser/G-7016-2012; Rahman, M.M. Hafizur/O-4894-2014</t>
  </si>
  <si>
    <t>Rahman, Md Mozasser/0000-0002-7186-8216; Jamaludin, Mohd Syahmi/0000-0001-5252-2132; Jamali, Annisa/0000-0002-6755-2454; Rahman, M.M. Hafizur/0000-0001-6808-3373</t>
  </si>
  <si>
    <t>1660-9336</t>
  </si>
  <si>
    <t>978-3-03835-055-2</t>
  </si>
  <si>
    <t>541-542</t>
  </si>
  <si>
    <t>+</t>
  </si>
  <si>
    <t>10.4028/www.scientific.net/AMM.541-542.1107</t>
  </si>
  <si>
    <t>WOS:000348897300209</t>
  </si>
  <si>
    <t>Miotto, N; Gottardi, A; Castaman, N; Menegatti, E</t>
  </si>
  <si>
    <t>IEEE</t>
  </si>
  <si>
    <t>Miotto, Nicola; Gottardi, Alberto; Castaman, Nicola; Menegatti, Emanuele</t>
  </si>
  <si>
    <t>Collision-free Volume Estimation Algorithm for Robot Motion Deformation</t>
  </si>
  <si>
    <t>2023 21ST INTERNATIONAL CONFERENCE ON ADVANCED ROBOTICS, ICAR</t>
  </si>
  <si>
    <t>International Conference on Advanced Robotics and Intelligent Systems</t>
  </si>
  <si>
    <t>21st International Conference on Advanced Robotics (ICAR)</t>
  </si>
  <si>
    <t>DEC 05-08, 2023</t>
  </si>
  <si>
    <t>Abu Dhabi, U ARAB EMIRATES</t>
  </si>
  <si>
    <t>Castaman, Nicola/0000-0002-3086-5852; Menegatti, Emanuele/0000-0001-5794-9979</t>
  </si>
  <si>
    <t>2374-3255</t>
  </si>
  <si>
    <t>979-8-3503-4229-1</t>
  </si>
  <si>
    <t>WOS:001164949000051</t>
  </si>
  <si>
    <t>Yang, XT</t>
  </si>
  <si>
    <t>Yang, Xiaotian</t>
  </si>
  <si>
    <t>A Decentralized Algorithm for Collision-Free Search Tasks by Multiple Robots in 3D Areas</t>
  </si>
  <si>
    <t>2017 IEEE INTERNATIONAL CONFERENCE ON ROBOTICS AND BIOMIMETICS (IEEE ROBIO 2017)</t>
  </si>
  <si>
    <t>IEEE International Conference on Robotics and Biomimetics (ROBIO)</t>
  </si>
  <si>
    <t>DEC 05-08, 2017</t>
  </si>
  <si>
    <t>Macau, PEOPLES R CHINA</t>
  </si>
  <si>
    <t>IEEE,IEEE Robot &amp; Automat Soc,City Univ Hong Kong,Beijing Inst Technol,Univ Hong Kong,Univ Macau,Shenzhen Acad Robot</t>
  </si>
  <si>
    <t>978-1-5386-3742-5</t>
  </si>
  <si>
    <t>WOS:000576754200409</t>
  </si>
  <si>
    <t>Anvari, Z; Ataei, P; Masouleh, MT</t>
  </si>
  <si>
    <t>Anvari, Zolfa; Ataei, Parnyan; Masouleh, Mehdi Tale</t>
  </si>
  <si>
    <t>Collision-free workspace and kinetostatic performances of a 4-DOF delta parallel robot</t>
  </si>
  <si>
    <t>JOURNAL OF THE BRAZILIAN SOCIETY OF MECHANICAL SCIENCES AND ENGINEERING</t>
  </si>
  <si>
    <t>1678-5878</t>
  </si>
  <si>
    <t>1806-3691</t>
  </si>
  <si>
    <t>10.1007/s40430-019-1605-2</t>
  </si>
  <si>
    <t>WOS:000457313200002</t>
  </si>
  <si>
    <t>Liu, HY; Wang, LH</t>
  </si>
  <si>
    <t>Liu, Hongyi; Wang, Lihui</t>
  </si>
  <si>
    <t>Collision-free human-robot collaboration based on context awareness</t>
  </si>
  <si>
    <t>ROBOTICS AND COMPUTER-INTEGRATED MANUFACTURING</t>
  </si>
  <si>
    <t>Liu, Hongyi/AAE-9481-2020; Liu, Hongyi/S-3638-2017; Wang, Lihui/O-3907-2014</t>
  </si>
  <si>
    <t>Liu, Hongyi/0000-0001-9618-8826; Wang, Lihui/0000-0001-8679-8049</t>
  </si>
  <si>
    <t>0736-5845</t>
  </si>
  <si>
    <t>1879-2537</t>
  </si>
  <si>
    <t>10.1016/j.rcim.2020.101997</t>
  </si>
  <si>
    <t>WOS:000571393100004</t>
  </si>
  <si>
    <t>Chen, YD; Li, L</t>
  </si>
  <si>
    <t>Chen, Youdong; Li, Ling</t>
  </si>
  <si>
    <t>Collision-free trajectory planning for dual-robot systems using B-splines</t>
  </si>
  <si>
    <t>INTERNATIONAL JOURNAL OF ADVANCED ROBOTIC SYSTEMS</t>
  </si>
  <si>
    <t>1729-8814</t>
  </si>
  <si>
    <t>AUG 24</t>
  </si>
  <si>
    <t>10.1177/1729881417728021</t>
  </si>
  <si>
    <t>WOS:000416723300001</t>
  </si>
  <si>
    <t>Zeghloul, S; Romdhane, L; Laribi, MA</t>
  </si>
  <si>
    <t>The Collision-Free Workspace of the Tripteron Parallel Robot Based on a Geometrical Approach</t>
  </si>
  <si>
    <t>COMPUTATIONAL KINEMATICS</t>
  </si>
  <si>
    <t>Mechanisms and Machine Science</t>
  </si>
  <si>
    <t>7th International Workshop on Computational Kinematics (CK)</t>
  </si>
  <si>
    <t>MAY, 2017</t>
  </si>
  <si>
    <t>Univ Poitiers, Fundamental &amp; Appl Sci Fac, FRANCE</t>
  </si>
  <si>
    <t>Int Federat Promot Mech &amp; Machine Sci,Grand Poitiers,Aquitaine Robot cluster</t>
  </si>
  <si>
    <t>Univ Poitiers, Fundamental &amp; Appl Sci Fac</t>
  </si>
  <si>
    <t>2211-0984</t>
  </si>
  <si>
    <t>2211-0992</t>
  </si>
  <si>
    <t>978-3-319-60867-9; 978-3-319-60866-2</t>
  </si>
  <si>
    <t>10.1007/978-3-319-60867-9_41</t>
  </si>
  <si>
    <t>WOS:000432993600041</t>
  </si>
  <si>
    <t>Wang, BY; Zi, B; Qian, S; Zhang, D</t>
  </si>
  <si>
    <t>Wang, Bingyao; Zi, Bin; Qian, Sen; Zhang, Dan</t>
  </si>
  <si>
    <t>Collision Free Force Closure Workspace Determination of Reconfigurable Planar Cable Driven Parallel Robot</t>
  </si>
  <si>
    <t>2016 ASIA-PACIFIC CONFERENCE ON INTELLIGENT ROBOT SYSTEMS (ACIRS 2016)</t>
  </si>
  <si>
    <t>Asia-Pacific Conference on Intelligent Robot Systems (ACIRS)</t>
  </si>
  <si>
    <t>JUL 20-22, 2016</t>
  </si>
  <si>
    <t>Tokyo, JAPAN</t>
  </si>
  <si>
    <t>Zhang, Dan/AFA-2608-2022</t>
  </si>
  <si>
    <t>Zhang, Dan/0000-0002-7295-4837</t>
  </si>
  <si>
    <t>978-1-5090-1362-3</t>
  </si>
  <si>
    <t>WOS:000387146300005</t>
  </si>
  <si>
    <t>Mu, ZG; Yang, YB; Xu, WF; Gao, XH; Xue, LJ</t>
  </si>
  <si>
    <t>Mu, Zonggao; Yang, Yibo; Xu, Wenfu; Gao, Xuehai; Xue, Lijun</t>
  </si>
  <si>
    <t>Collision-free Trajectory Planning of Redundant Space Manipulators Based on Pseudo-distance</t>
  </si>
  <si>
    <t>2014 11TH WORLD CONGRESS ON INTELLIGENT CONTROL AND AUTOMATION (WCICA)</t>
  </si>
  <si>
    <t>11th World Congress on Intelligent Control and Automation</t>
  </si>
  <si>
    <t>JUN 29-JUL 04, 2014</t>
  </si>
  <si>
    <t>Shenyang, PEOPLES R CHINA</t>
  </si>
  <si>
    <t>978-1-4799-5825-2</t>
  </si>
  <si>
    <t>WOS:000393066205049</t>
  </si>
  <si>
    <t>Liu, SR; Shen, JX; Tian, W; Lin, JM; Li, PC; Li, B</t>
  </si>
  <si>
    <t>Liu, Shaorui; Shen, Jianxin; Tian, Wei; Lin, Jiamei; Li, Pengcheng; Li, Bo</t>
  </si>
  <si>
    <t>Balanced task allocation and collision-free scheduling of multi-robot systems in large spacecraft structure manufacturing</t>
  </si>
  <si>
    <t>ROBOTICS AND AUTONOMOUS SYSTEMS</t>
  </si>
  <si>
    <t>Li, Pengcheng/HJG-7296-2022</t>
  </si>
  <si>
    <t>0921-8890</t>
  </si>
  <si>
    <t>1872-793X</t>
  </si>
  <si>
    <t>JAN</t>
  </si>
  <si>
    <t>10.1016/j.robot.2022.104289</t>
  </si>
  <si>
    <t>NOV 2022</t>
  </si>
  <si>
    <t>WOS:001002166500001</t>
  </si>
  <si>
    <t>Xu, GP; Meng, Z; Li, S; Sun, YZ</t>
  </si>
  <si>
    <t>Xu Gaoping; Meng Zhuo; Li Shuo; Sun Yize</t>
  </si>
  <si>
    <t>Collision-free trajectory planning for multi-robot simultaneous motion in preforms weaving</t>
  </si>
  <si>
    <t>ROBOTICA</t>
  </si>
  <si>
    <t>Xu, Gaoping/0000-0002-4950-9102</t>
  </si>
  <si>
    <t>0263-5747</t>
  </si>
  <si>
    <t>1469-8668</t>
  </si>
  <si>
    <t>DEC</t>
  </si>
  <si>
    <t>PII S026357472200087X</t>
  </si>
  <si>
    <t>10.1017/S026357472200087X</t>
  </si>
  <si>
    <t>JUN 2022</t>
  </si>
  <si>
    <t>WOS:000819226700001</t>
  </si>
  <si>
    <t>Ding, M; Zheng, XJ; Liu, LX; Guo, J; Guo, Y</t>
  </si>
  <si>
    <t>Ding, Meng; Zheng, Xianjie; Liu, Liaoxue; Guo, Jian; Guo, Yu</t>
  </si>
  <si>
    <t>Collision-free path planning for cable-driven continuum robot based on improved artificial potential field</t>
  </si>
  <si>
    <t>zheng, xianjie/0009-0007-4511-5230</t>
  </si>
  <si>
    <t>MAY</t>
  </si>
  <si>
    <t>10.1017/S026357472400016X</t>
  </si>
  <si>
    <t>MAR 2024</t>
  </si>
  <si>
    <t>WOS:001192291700001</t>
  </si>
  <si>
    <t>Ouyang, F; Zhang, T</t>
  </si>
  <si>
    <t>Ouyang, Fan; Zhang, Tie</t>
  </si>
  <si>
    <t>Virtual Velocity Vector-based Offline Collision-free Path Planning of Industrial Robotic Manipulator</t>
  </si>
  <si>
    <t>Ouyang, Fan/GQI-3203-2022</t>
  </si>
  <si>
    <t>SEP 22</t>
  </si>
  <si>
    <t>10.5772/60127</t>
  </si>
  <si>
    <t>WOS:000361887100001</t>
  </si>
  <si>
    <t>Lee, H; Son, CY; Kim, HJ</t>
  </si>
  <si>
    <t>Lee, Hyeonbeom; Son, Clark Youngdong; Kim, H. Jin</t>
  </si>
  <si>
    <t>Collision-Free Path Planning for Cooperative Aerial Manipulators Under Velocity and Curvature Constraints</t>
  </si>
  <si>
    <t>IEEE ACCESS</t>
  </si>
  <si>
    <t>Son, Clark Youngdong/0000-0003-0626-4173; Kim, H Jin/0000-0002-6819-1136; lee, Hyeonbeom/0000-0003-4647-8424</t>
  </si>
  <si>
    <t>2169-3536</t>
  </si>
  <si>
    <t>10.1109/ACCESS.2019.2946273</t>
  </si>
  <si>
    <t>WOS:000509358000017</t>
  </si>
  <si>
    <t>Zhang, T; Su, JW</t>
  </si>
  <si>
    <t>Zhang, Tie; Su, Jiewen</t>
  </si>
  <si>
    <t>Collision-free planning algorithm of motion path for the robot belt grinding system</t>
  </si>
  <si>
    <t>AUG 20</t>
  </si>
  <si>
    <t>10.1177/1729881418793778</t>
  </si>
  <si>
    <t>WOS:000442388500001</t>
  </si>
  <si>
    <t>Velez-Lopez, GC; Hernandez-Martinez, L; Vazquez-Leal, H</t>
  </si>
  <si>
    <t>Velez-Lopez, Gerardo C.; Hernandez-Martinez, Luis; Vazquez-Leal, Hector</t>
  </si>
  <si>
    <t>Collision-Free Path Planning Applied Robotic Arms Using Homotopy Continuation Methods for Embedded Systems</t>
  </si>
  <si>
    <t>2021 18TH INTERNATIONAL CONFERENCE ON ELECTRICAL ENGINEERING, COMPUTING SCIENCE AND AUTOMATIC CONTROL (CCE 2021)</t>
  </si>
  <si>
    <t>18th International Conference on Electrical Engineering, Computing Science and Automatic Control (CCE)</t>
  </si>
  <si>
    <t>NOV 10-12, 2021</t>
  </si>
  <si>
    <t>ELECTR NETWORK</t>
  </si>
  <si>
    <t>IEEE Electron Devices Soc,Cinvestav</t>
  </si>
  <si>
    <t>978-1-6654-0029-9</t>
  </si>
  <si>
    <t>10.1109/CCE53527.2021.9633030</t>
  </si>
  <si>
    <t>WOS:000765325700012</t>
  </si>
  <si>
    <t>Völz, A; Graichen, K</t>
  </si>
  <si>
    <t>Voelz, Andreas; Graichen, Knut</t>
  </si>
  <si>
    <t>Predictive path-following control for the collision-free motion planning of robots</t>
  </si>
  <si>
    <t>AT-AUTOMATISIERUNGSTECHNIK</t>
  </si>
  <si>
    <t>0178-2312</t>
  </si>
  <si>
    <t>JUL</t>
  </si>
  <si>
    <t>10.1515/auto-2020-0048</t>
  </si>
  <si>
    <t>WOS:000546928800005</t>
  </si>
  <si>
    <t>Ataei, P; Anvari, Z; Masouleh, MT</t>
  </si>
  <si>
    <t>Ataei, Parnyan; Anvari, Zolfa; Masouleh, Mehdi Tale</t>
  </si>
  <si>
    <t>Kinetostatic Performance and Collision-free Workspace Analysis of a 3-DOF Delta Parallel Robot</t>
  </si>
  <si>
    <t>2017 5TH RSI INTERNATIONAL CONFERENCE ON ROBOTICS AND MECHATRONICS (ICROM 2017)</t>
  </si>
  <si>
    <t>RSI International Conference on Robotics and Mechatronics ICRoM</t>
  </si>
  <si>
    <t>5th RSI International Conference on Robotics and Mechatronics (IcRoM)</t>
  </si>
  <si>
    <t>OCT 25-27, 2017</t>
  </si>
  <si>
    <t>Tehran, IRAN</t>
  </si>
  <si>
    <t>RSI</t>
  </si>
  <si>
    <t>2377-679X</t>
  </si>
  <si>
    <t>2572-6889</t>
  </si>
  <si>
    <t>978-1-5386-5703-4</t>
  </si>
  <si>
    <t>WOS:000464567300095</t>
  </si>
  <si>
    <t>Hentout, A; Maoudj, A; Aouache, M</t>
  </si>
  <si>
    <t>Hentout, Abdelfetah; Maoudj, Abderraouf; Aouache, Mustapha</t>
  </si>
  <si>
    <t>A review of the literature on fuzzy-logic approaches for collision-free path planning of manipulator robots</t>
  </si>
  <si>
    <t>ARTIFICIAL INTELLIGENCE REVIEW</t>
  </si>
  <si>
    <t>Mustapha, AOUACHE/AFK-0820-2022; MAOUDJ, Abderraouf/E-5179-2016</t>
  </si>
  <si>
    <t>Mustapha, AOUACHE/0000-0003-1629-1183; Hentout, Abdelfetah/0000-0003-3851-7745; MAOUDJ, Abderraouf/0000-0002-4058-2506</t>
  </si>
  <si>
    <t>0269-2821</t>
  </si>
  <si>
    <t>1573-7462</t>
  </si>
  <si>
    <t>APR</t>
  </si>
  <si>
    <t>10.1007/s10462-022-10257-7</t>
  </si>
  <si>
    <t>SEP 2022</t>
  </si>
  <si>
    <t>WOS:000849676700001</t>
  </si>
  <si>
    <t>Jose, K; Pratihar, DK</t>
  </si>
  <si>
    <t>Jose, Kelin; Pratihar, Dilip Kumar</t>
  </si>
  <si>
    <t>Task allocation and collision-free path planning of centralized multi-robots system for industrial plant inspection using heuristic methods</t>
  </si>
  <si>
    <t>Jose, Kelin/0000-0003-2182-1433; Pratihar, Dilip/0000-0001-8585-5910</t>
  </si>
  <si>
    <t>JUN</t>
  </si>
  <si>
    <t>10.1016/j.robot.2016.02.003</t>
  </si>
  <si>
    <t>WOS:000376543300004</t>
  </si>
  <si>
    <t>Li, YJ; Feng, QC; Zhang, YF; Peng, CL; Ma, YH; Liu, C; Ru, MF; Sun, JH; Zhao, CJ</t>
  </si>
  <si>
    <t>Li, Yajun; Feng, Qingchun; Zhang, Yifan; Peng, Chuanlang; Ma, Yuhang; Liu, Cheng; Ru, Mengfei; Sun, Jiahui; Zhao, Chunjiang</t>
  </si>
  <si>
    <t>Peduncle collision-free grasping based on deep reinforcement learning for tomato harvesting robot</t>
  </si>
  <si>
    <t>COMPUTERS AND ELECTRONICS IN AGRICULTURE</t>
  </si>
  <si>
    <t>Ma, Yuhang/GSM-9580-2022</t>
  </si>
  <si>
    <t>0168-1699</t>
  </si>
  <si>
    <t>1872-7107</t>
  </si>
  <si>
    <t>MAR</t>
  </si>
  <si>
    <t>10.1016/j.compag.2023.108488</t>
  </si>
  <si>
    <t>DEC 2023</t>
  </si>
  <si>
    <t>WOS:001161452800001</t>
  </si>
  <si>
    <t>Farsoni, S; Ferraguti, F; Bonfè, M</t>
  </si>
  <si>
    <t>Farsoni, Saverio; Ferraguti, Federica; Bonfe, Marcello</t>
  </si>
  <si>
    <t>Safety-oriented robot payload identification using collision-free path planning and decoupling motions</t>
  </si>
  <si>
    <t>Bonfè, Marcello/AAC-2434-2019; Ferraguti, Federica/AAJ-6717-2021</t>
  </si>
  <si>
    <t>FARSONI, Saverio/0000-0003-3480-1351; Bonfe, Marcello/0000-0002-6065-9769</t>
  </si>
  <si>
    <t>OCT</t>
  </si>
  <si>
    <t>10.1016/j.rcim.2019.04.011</t>
  </si>
  <si>
    <t>WOS:000472694400017</t>
  </si>
  <si>
    <t>Lin, GC; Zhu, LX; Li, JH; Zou, XJ; Tang, YC</t>
  </si>
  <si>
    <t>Lin, Guichao; Zhu, Lixue; Li, Jinhui; Zou, Xiangjun; Tang, Yunchao</t>
  </si>
  <si>
    <t>Collision-free path planning for a guava-harvesting robot based on recurrent deep reinforcement learning</t>
  </si>
  <si>
    <t>zou, xiangjun/ABG-6926-2021; Tang, Yunchao/T-6632-2019</t>
  </si>
  <si>
    <t>Tang, Yunchao/0000-0002-6178-4457</t>
  </si>
  <si>
    <t>SEP</t>
  </si>
  <si>
    <t>10.1016/j.compag.2021.106350</t>
  </si>
  <si>
    <t>JUL 2021</t>
  </si>
  <si>
    <t>WOS:000685647900004</t>
  </si>
  <si>
    <t>Liu, SL; Liu, JH; Xu, J; Ding, XY; Lu, T; Chen, K</t>
  </si>
  <si>
    <t>Liu, Shaoli; Liu, Jianhua; Xu, Jing; Ding, Xiaoyu; Lu, Tong; Chen, Ken</t>
  </si>
  <si>
    <t>PREOPERATIVE SURGICAL PLANNING FOR ROBOT-ASSISTED LIVER TUMOUR ABLATION THERAPY BASED ON COLLISION-FREE REACHABLE WORKSPACES</t>
  </si>
  <si>
    <t>INTERNATIONAL JOURNAL OF ROBOTICS &amp; AUTOMATION</t>
  </si>
  <si>
    <t>Chen, Ken/LAZ-0433-2024</t>
  </si>
  <si>
    <t>0826-8185</t>
  </si>
  <si>
    <t>1925-7090</t>
  </si>
  <si>
    <t>10.2316/Journal.206.2017.5.206-4607</t>
  </si>
  <si>
    <t>WOS:000411860200002</t>
  </si>
  <si>
    <t>Riboli, M; Jaccard, M; Silvestri, M; Aimi, A; Malara, C</t>
  </si>
  <si>
    <t>Riboli, Marco; Jaccard, Matthieu; Silvestri, Marco; Aimi, Alessandra; Malara, Cesare</t>
  </si>
  <si>
    <t>Collision-free and smooth motion planning of dual-arm Cartesian robot based on B-spline representation</t>
  </si>
  <si>
    <t>; Silvestri, Marco/J-6897-2016</t>
  </si>
  <si>
    <t>Aimi, Alessandra/0000-0002-4699-4261; Riboli, Marco/0000-0003-1416-0104; Silvestri, Marco/0000-0002-6651-2258</t>
  </si>
  <si>
    <t>10.1016/j.robot.2023.104534</t>
  </si>
  <si>
    <t>OCT 2023</t>
  </si>
  <si>
    <t>WOS:001159418600001</t>
  </si>
  <si>
    <t>Qi, YH; Wang, JA; Shan, JY</t>
  </si>
  <si>
    <t>Qi, Yuhua; Wang, Jianan; Shan, Jiayuan</t>
  </si>
  <si>
    <t>Collision-Free Formation Control for Multiple Quadrotor-Manipulator Systems</t>
  </si>
  <si>
    <t>IFAC PAPERSONLINE</t>
  </si>
  <si>
    <t>20th World Congress of the International-Federation-of-Automatic-Control (IFAC)</t>
  </si>
  <si>
    <t>JUL 09-14, 2017</t>
  </si>
  <si>
    <t>Toulouse, FRANCE</t>
  </si>
  <si>
    <t>Int Federat Automat Control,Continental Automot,Occitanie Reg,Toulouse Metropole,CNES,Univ Toulouse III,Paul Sabatier,Inria,CNRS,OPTITRACK,MDPI,ISAE Supaero,iCODE,EECI,Int Journal Automat &amp; Comp,IEEE CAA Journal Automatica Sinica,Moveo</t>
  </si>
  <si>
    <t>Qi, Yuhua/AAH-6006-2021</t>
  </si>
  <si>
    <t>2405-8963</t>
  </si>
  <si>
    <t>10.1016/j.ifacol.2017.08.764</t>
  </si>
  <si>
    <t>WOS:000423964900312</t>
  </si>
  <si>
    <t>Shu, JP; Li, WH; Gao, YF</t>
  </si>
  <si>
    <t>Shu, Jiangpeng; Li, Wenhao; Gao, Yifan</t>
  </si>
  <si>
    <t>Collision-free trajectory planning for robotic assembly of lightweight structures</t>
  </si>
  <si>
    <t>AUTOMATION IN CONSTRUCTION</t>
  </si>
  <si>
    <t>Shu, Jiangpeng/AAA-2781-2022</t>
  </si>
  <si>
    <t>Gao, Yifan/0000-0003-2781-6862</t>
  </si>
  <si>
    <t>0926-5805</t>
  </si>
  <si>
    <t>1872-7891</t>
  </si>
  <si>
    <t>10.1016/j.autcon.2022.104520</t>
  </si>
  <si>
    <t>AUG 2022</t>
  </si>
  <si>
    <t>WOS:000878175600005</t>
  </si>
  <si>
    <t>Hamer, M; Widmer, L; D'andrea, R</t>
  </si>
  <si>
    <t>Hamer, Michael; Widmer, Lino; D'andrea, Raffaello</t>
  </si>
  <si>
    <t>Fast Generation of Collision-Free Trajectories for Robot Swarms Using GPU Acceleration</t>
  </si>
  <si>
    <t>10.1109/ACCESS.2018.2889533</t>
  </si>
  <si>
    <t>WOS:000456768300001</t>
  </si>
  <si>
    <t>Wang, XW; Wei, JB; Zhou, X; Xia, ZL; Gu, XS</t>
  </si>
  <si>
    <t>Wang, Xuewu; Wei, Jianbin; Zhou, Xin; Xia, Zelong; Gu, Xingsheng</t>
  </si>
  <si>
    <t>Dual-Objective Collision-Free Path Optimization of Arc Welding Robot</t>
  </si>
  <si>
    <t>IEEE ROBOTICS AND AUTOMATION LETTERS</t>
  </si>
  <si>
    <t>魏, 建斌/HIZ-9258-2022</t>
  </si>
  <si>
    <t>2377-3766</t>
  </si>
  <si>
    <t>10.1109/LRA.2021.3092267</t>
  </si>
  <si>
    <t>WOS:000675205800010</t>
  </si>
  <si>
    <t>Dalla, VK; Pathak, PM</t>
  </si>
  <si>
    <t>Dalla, Vijay Kumar; Pathak, Pushparaj Mani</t>
  </si>
  <si>
    <t>Curve-constrained collision-free trajectory control of hyper-redundant planar space robot</t>
  </si>
  <si>
    <t>PROCEEDINGS OF THE INSTITUTION OF MECHANICAL ENGINEERS PART I-JOURNAL OF SYSTEMS AND CONTROL ENGINEERING</t>
  </si>
  <si>
    <t>Dalla, Vijay/AAB-4087-2019</t>
  </si>
  <si>
    <t>Pathak, Pushparaj Mani/0000-0001-7068-8574; Dalla, Vijay/0000-0002-0807-910X</t>
  </si>
  <si>
    <t>0959-6518</t>
  </si>
  <si>
    <t>2041-3041</t>
  </si>
  <si>
    <t>10.1177/0959651817698350</t>
  </si>
  <si>
    <t>WOS:000400903700004</t>
  </si>
  <si>
    <t>Ravankar, A; Ravankar, AA; Kobayashi, Y; Emaru, T</t>
  </si>
  <si>
    <t>Ravankar, Abhijeet; Ravankar, Ankit A.; Kobayashi, Yukinori; Emaru, Takanori</t>
  </si>
  <si>
    <t>SHP: Smooth Hypocycloidal Paths with Collision-free and Decoupled Multi-robot Path Planning</t>
  </si>
  <si>
    <t>KOBAYASHI, YUKINORI/A-5738-2012; Emaru, Takanori/E-2929-2012; Ravankar, Ankit/L-8613-2016</t>
  </si>
  <si>
    <t>Ravankar, Ankit/0000-0002-5104-9782; Ravankar, Abhijeet/0000-0002-4057-5568</t>
  </si>
  <si>
    <t>JUN 17</t>
  </si>
  <si>
    <t>10.5772/63458</t>
  </si>
  <si>
    <t>WOS:000378274000004</t>
  </si>
  <si>
    <t>Huang, XD; Jia, QX; Chen, G</t>
  </si>
  <si>
    <t>Huang, Xudong; Jia, Qingxuan; Chen, Gang</t>
  </si>
  <si>
    <t>Collision-free Path Planning Method with Learning Ability for Space Manipulator</t>
  </si>
  <si>
    <t>PROCEEDINGS OF THE 2017 12TH IEEE CONFERENCE ON INDUSTRIAL ELECTRONICS AND APPLICATIONS (ICIEA)</t>
  </si>
  <si>
    <t>IEEE Conference on Industrial Electronics and Applications</t>
  </si>
  <si>
    <t>12th IEEE Conference on Industrial Electronics and Applications (ICIEA)</t>
  </si>
  <si>
    <t>JUN 18-20, 2017</t>
  </si>
  <si>
    <t>Siem Reap, CAMBODIA</t>
  </si>
  <si>
    <t>IEEE,IEEE ind Elect Chapter,IEEE Singapore Sect,IEEE Ind Elect Soc</t>
  </si>
  <si>
    <t>2156-2318</t>
  </si>
  <si>
    <t>978-1-5090-6161-7</t>
  </si>
  <si>
    <t>WOS:000426994400326</t>
  </si>
  <si>
    <t>Wang, YZ; Wei, L; Du, KP; Liu, GP; Yang, Q; Wei, YD; Fang, Q</t>
  </si>
  <si>
    <t>Wang, Yanzhe; Wei, Lai; Du, Kunpeng; Liu, Gongping; Yang, Qian; Wei, Yanding; Fang, Qiang</t>
  </si>
  <si>
    <t>An online collision-free trajectory generation algorithm for human-robot collaboration</t>
  </si>
  <si>
    <t>10.1016/j.rcim.2022.102475</t>
  </si>
  <si>
    <t>WOS:000903589900004</t>
  </si>
  <si>
    <t>Vangasse, AD; Raffo, GV; Pimenta, LCA</t>
  </si>
  <si>
    <t>Mascarenhas, APFM; Homem, TPD</t>
  </si>
  <si>
    <t>Vangasse, Arthur da C.; Raffo, Guilherme V.; Pimenta, Luciano C. A.</t>
  </si>
  <si>
    <t>MPC-CBF strategy for multi-robot collision-free path-following</t>
  </si>
  <si>
    <t>2023 LATIN AMERICAN ROBOTICS SYMPOSIUM, LARS, 2023 BRAZILIAN SYMPOSIUM ON ROBOTICS, SBR, AND 2023 WORKSHOP ON ROBOTICS IN EDUCATION, WRE</t>
  </si>
  <si>
    <t>IEEE Latin American Robotics Symposium</t>
  </si>
  <si>
    <t>20th Latin American Robotics Symposium (LARS) / 15th Brazilian Symposium on Robotics (SBR) / 14th Workshop on Robotics in Education (WRE)</t>
  </si>
  <si>
    <t>OCT 09-11, 2023</t>
  </si>
  <si>
    <t>Salvador, BRAZIL</t>
  </si>
  <si>
    <t>IEEE,Soc Brasileira Computacao,State Univ Bahia</t>
  </si>
  <si>
    <t>Pimenta, Luciano/I-1398-2013</t>
  </si>
  <si>
    <t>2639-1775</t>
  </si>
  <si>
    <t>979-8-3503-1538-7</t>
  </si>
  <si>
    <t>10.1109/LARS/SBR/WRE59448.2023.10332984</t>
  </si>
  <si>
    <t>WOS:001117711800049</t>
  </si>
  <si>
    <t>Wang, XW; Xia, ZL; Zhou, X; Wei, JB; Gu, XS; Yan, HC</t>
  </si>
  <si>
    <t>Wang, Xuewu; Xia, Zelong; Zhou, Xin; Wei, Jianbin; Gu, Xingsheng; Yan, Huaicheng</t>
  </si>
  <si>
    <t>COLLISION-FREE PATH PLANNING FOR ARC WELDING ROBOT BASED ON IDA-DE ALGORITHM</t>
  </si>
  <si>
    <t>10.2316/J.2022.206-0611</t>
  </si>
  <si>
    <t>WOS:000837865200003</t>
  </si>
  <si>
    <t>Lyu, J; Ruppel, P; Hendrich, N; Li, S; Gorner, M; Zhang, JW</t>
  </si>
  <si>
    <t>Lyu, Jianzhi; Ruppel, Philipp; Hendrich, Norman; Li, Shuang; Gorner, Michael; Zhang, Jianwei</t>
  </si>
  <si>
    <t>Efficient and Collision-Free Human-Robot Collaboration Based on Intention and Trajectory Prediction</t>
  </si>
  <si>
    <t>IEEE TRANSACTIONS ON COGNITIVE AND DEVELOPMENTAL SYSTEMS</t>
  </si>
  <si>
    <t>Hendrich, Norman/0000-0003-0499-886X; Gorner, Michael/0000-0002-9188-1047; Ruppel, Philipp/0000-0002-1336-8483; Lyu, Jianzhi/0000-0001-9702-1120</t>
  </si>
  <si>
    <t>2379-8920</t>
  </si>
  <si>
    <t>2379-8939</t>
  </si>
  <si>
    <t>10.1109/TCDS.2022.3215093</t>
  </si>
  <si>
    <t>WOS:001126639000038</t>
  </si>
  <si>
    <t>Mateu-Gomez, D; Martinez-Peral, FJ; Perez-Vidal, C; Lotfi, A</t>
  </si>
  <si>
    <t>Mateu-Gomez, Daniel; Martinez-Peral, Francisco Jose; Perez-Vidal, Carlos; Lotfi, Ahmad</t>
  </si>
  <si>
    <t>Multi-Arm Trajectory Planning for Optimal Collision-Free Pick-and-Place Operations</t>
  </si>
  <si>
    <t>TECHNOLOGIES</t>
  </si>
  <si>
    <t>Lotfi, Ahmad/D-4260-2009</t>
  </si>
  <si>
    <t>Mateu Gomez, Daniel/0009-0007-3232-3129; Martinez Peral, Francisco Jose/0009-0005-0532-659X</t>
  </si>
  <si>
    <t>2227-7080</t>
  </si>
  <si>
    <t>10.3390/technologies12010012</t>
  </si>
  <si>
    <t>WOS:001151169400001</t>
  </si>
  <si>
    <t>Wang, YZ; Yang, Q; Qu, WW</t>
  </si>
  <si>
    <t>Wang, Yanzhe; Yang, Qian; Qu, Weiwei</t>
  </si>
  <si>
    <t>A collision-free transition path planning method for placement robots in complex environments</t>
  </si>
  <si>
    <t>COMPLEX &amp; INTELLIGENT SYSTEMS</t>
  </si>
  <si>
    <t>2199-4536</t>
  </si>
  <si>
    <t>2198-6053</t>
  </si>
  <si>
    <t>2024 SEP 9</t>
  </si>
  <si>
    <t>10.1007/s40747-024-01585-y</t>
  </si>
  <si>
    <t>SEP 2024</t>
  </si>
  <si>
    <t>WOS:001307310400001</t>
  </si>
  <si>
    <t>Zhao, LL; Jiang, ZN; Sun, YJ; Zhao, JD; Liu, H</t>
  </si>
  <si>
    <t>Zhao, Liangliang; Jiang, Zainan; Sun, Yongjun; Zhao, Jingdong; Liu, Hong</t>
  </si>
  <si>
    <t>Collision-free kinematics for hyper-redundant manipulators in dynamic scenes using optimal velocity obstacles</t>
  </si>
  <si>
    <t>Sun, Yongjun/HOC-4031-2023; Zhao, Jingdong/GXG-6661-2022</t>
  </si>
  <si>
    <t>Zhao, Jingdong/0000-0002-2074-6534</t>
  </si>
  <si>
    <t>10.1177/1729881421996148</t>
  </si>
  <si>
    <t>WOS:000625184000001</t>
  </si>
  <si>
    <t>Zbiss, K; Kacem, A; Santillo, M; Mohammadi, A</t>
  </si>
  <si>
    <t>Zbiss, K.; Kacem, A.; Santillo, Mario; Mohammadi, A.</t>
  </si>
  <si>
    <t>Automatic Collision-Free Trajectory Generation for Collaborative Robotic Car-Painting</t>
  </si>
  <si>
    <t>Mohammadi, Alireza/0000-0002-1089-3872; Kacem, Amal/0000-0002-6247-7248; Zbiss, Khalil/0000-0001-6091-6051</t>
  </si>
  <si>
    <t>10.1109/ACCESS.2022.3144631</t>
  </si>
  <si>
    <t>WOS:000838360400001</t>
  </si>
  <si>
    <t>Seddaoui, A; Saaj, CM</t>
  </si>
  <si>
    <t>Seddaoui, Asma; Saaj, Chakravarthini M.</t>
  </si>
  <si>
    <t>Collision-free optimal trajectory generation for a space robot using genetic algorithm</t>
  </si>
  <si>
    <t>ACTA ASTRONAUTICA</t>
  </si>
  <si>
    <t>Seddaoui, Asma/0000-0002-5971-3254</t>
  </si>
  <si>
    <t>0094-5765</t>
  </si>
  <si>
    <t>1879-2030</t>
  </si>
  <si>
    <t>10.1016/j.actaastro.2020.11.001</t>
  </si>
  <si>
    <t>WOS:000604254600028</t>
  </si>
  <si>
    <t>Izquierdo, RC; Cukla, AR; Lorini, FJ; Perondi, EA</t>
  </si>
  <si>
    <t>Izquierdo, Rafael Crespo; Cukla, Anselmo Rafael; Lorini, Flavio Jose; Perondi, Eduardo Andre</t>
  </si>
  <si>
    <t>Optimal Two-Step Collision-Free Trajectory Planning for Cylindrical Robot using Particle Swarm Optimization</t>
  </si>
  <si>
    <t>JOURNAL OF INTELLIGENT &amp; ROBOTIC SYSTEMS</t>
  </si>
  <si>
    <t>Perondi, Eduardo/AAH-3209-2019</t>
  </si>
  <si>
    <t>Lorini, Flavio Jose/0000-0003-2372-8734; Perondi, Eduardo/0000-0002-6934-7550</t>
  </si>
  <si>
    <t>0921-0296</t>
  </si>
  <si>
    <t>1573-0409</t>
  </si>
  <si>
    <t>10.1007/s10846-023-01903-5</t>
  </si>
  <si>
    <t>WOS:001029600800002</t>
  </si>
  <si>
    <t>Wen, YL; Pagilla, P</t>
  </si>
  <si>
    <t>Wen, Yalun; Pagilla, Prabhakar</t>
  </si>
  <si>
    <t>Path-Constrained and Collision-Free Optimal Trajectory Planning for Robot Manipulators</t>
  </si>
  <si>
    <t>IEEE TRANSACTIONS ON AUTOMATION SCIENCE AND ENGINEERING</t>
  </si>
  <si>
    <t>Pagilla, Prabhakar/H-3566-2011; Wen, Yalun/KUD-0639-2024</t>
  </si>
  <si>
    <t>1545-5955</t>
  </si>
  <si>
    <t>1558-3783</t>
  </si>
  <si>
    <t>10.1109/TASE.2022.3169989</t>
  </si>
  <si>
    <t>MAY 2022</t>
  </si>
  <si>
    <t>WOS:000791729600001</t>
  </si>
  <si>
    <t>Yang, GC; Ji, JH; Wei, JY; Hao, YM; Han, X</t>
  </si>
  <si>
    <t>Yang, Guocai; Ji, Junhong; Wei, Jingyang; Hao, Yingming; Han, Xu</t>
  </si>
  <si>
    <t>A collision-free visual servoing method for two space manipulators capturing tumbling satellites</t>
  </si>
  <si>
    <t>PROCEEDINGS OF THE INSTITUTION OF MECHANICAL ENGINEERS PART C-JOURNAL OF MECHANICAL ENGINEERING SCIENCE</t>
  </si>
  <si>
    <t>jh, ji/AAG-9136-2021</t>
  </si>
  <si>
    <t>Yang, Guocai/0000-0001-6194-0723</t>
  </si>
  <si>
    <t>0954-4062</t>
  </si>
  <si>
    <t>2041-2983</t>
  </si>
  <si>
    <t>10.1177/09544062231190536</t>
  </si>
  <si>
    <t>AUG 2023</t>
  </si>
  <si>
    <t>WOS:001041368600001</t>
  </si>
  <si>
    <t>Secil, S; Ozkan, M</t>
  </si>
  <si>
    <t>Secil, Sezgin; Ozkan, Metin</t>
  </si>
  <si>
    <t>A collision-free path planning method for industrial robot manipulators considering safe human-robot interaction</t>
  </si>
  <si>
    <t>INTELLIGENT SERVICE ROBOTICS</t>
  </si>
  <si>
    <t>Secil, Sezgin/AGF-6619-2022; Ozkan, Metin/JTU-7443-2023</t>
  </si>
  <si>
    <t>Ozkan, Metin/0000-0001-7281-3455; SECIL, SEZGIN/0000-0002-5721-4363</t>
  </si>
  <si>
    <t>1861-2776</t>
  </si>
  <si>
    <t>1861-2784</t>
  </si>
  <si>
    <t>10.1007/s11370-023-00465-7</t>
  </si>
  <si>
    <t>JUN 2023</t>
  </si>
  <si>
    <t>WOS:000999786000001</t>
  </si>
  <si>
    <t>Ayari, A; Bouamama, S</t>
  </si>
  <si>
    <t>Ayari, Asma; Bouamama, Sadok</t>
  </si>
  <si>
    <t>Collision-Free Optimal Paths for Multiple Robot Systems Using a New Dynamic Distributed Particle Swarm Optimization Algorithm</t>
  </si>
  <si>
    <t>2017 18TH INTERNATIONAL CONFERENCE ON ADVANCED ROBOTICS (ICAR)</t>
  </si>
  <si>
    <t>18th International Conference on Advanced Robotics (ICAR)</t>
  </si>
  <si>
    <t>JUL 10-12, 2017</t>
  </si>
  <si>
    <t>Hong Kong, HONG KONG</t>
  </si>
  <si>
    <t>BOUAMAMA, Sadok/U-1435-2018</t>
  </si>
  <si>
    <t>BOUAMAMA, Sadok/0000-0002-3840-3978</t>
  </si>
  <si>
    <t>978-1-5386-3157-7</t>
  </si>
  <si>
    <t>WOS:000426976400079</t>
  </si>
  <si>
    <t>Yoon, HJ; Chung, SY; Hwang, MJ</t>
  </si>
  <si>
    <t>Yoon, Hyun Joong; Chung, Seong Youb; Hwang, Myun Joong</t>
  </si>
  <si>
    <t>Shadow Space Modeling and Task Planning for Collision-free Cooperation of Dual Manipulators for Planar Task</t>
  </si>
  <si>
    <t>INTERNATIONAL JOURNAL OF CONTROL AUTOMATION AND SYSTEMS</t>
  </si>
  <si>
    <t>Hwang, Myun Joong/W-9580-2019</t>
  </si>
  <si>
    <t>Hwang, Myun Joong/0000-0003-1272-9985</t>
  </si>
  <si>
    <t>1598-6446</t>
  </si>
  <si>
    <t>2005-4092</t>
  </si>
  <si>
    <t>10.1007/s12555-018-0236-1</t>
  </si>
  <si>
    <t>WOS:000463744400018</t>
  </si>
  <si>
    <t>Wang, YW; Sheng, YX; Wang, J; Zhang, WL</t>
  </si>
  <si>
    <t>Wang, Yiwei; Sheng, Yixuan; Wang, Ji; Zhang, Wenlong</t>
  </si>
  <si>
    <t>Optimal Collision-Free Robot Trajectory Generation Based on Time Series Prediction of Human Motion</t>
  </si>
  <si>
    <t>liu, xingwang/KCY-1277-2024; Wang, Yiwei/JRY-2632-2023</t>
  </si>
  <si>
    <t>Wang, Yiwei/0000-0002-2135-5359</t>
  </si>
  <si>
    <t>10.1109/LRA.2017.2737486</t>
  </si>
  <si>
    <t>WOS:000413950400030</t>
  </si>
  <si>
    <t>Zhou, X; Wang, XW; Xie, ZH; Gao, J; Li, F; Gu, XS</t>
  </si>
  <si>
    <t>Zhou, Xin; Wang, Xuewu; Xie, Zuhong; Gao, Jin; Li, Fang; Gu, Xingsheng</t>
  </si>
  <si>
    <t>A Collision-free path planning approach based on rule guided lazy-PRM with repulsion field for gantry welding robots</t>
  </si>
  <si>
    <t>gu, xingsheng/0000-0001-7180-1989; Wang, XueWu/0000-0003-4072-8779</t>
  </si>
  <si>
    <t>10.1016/j.robot.2024.104633</t>
  </si>
  <si>
    <t>JAN 2024</t>
  </si>
  <si>
    <t>WOS:001175148800001</t>
  </si>
  <si>
    <t>Freitas, EJR; Vangasse, AD; Raffo, GV; Pimenta, LCA</t>
  </si>
  <si>
    <t>Freitas, Elias J. R.; Vangasse, Arthur da C.; Raffo, Guilherme V.; Pimenta, Luciano C. A.</t>
  </si>
  <si>
    <t>Decentralized multi-robot collision-free path following based on time-varying artificial vector fields and MPC-ORCA</t>
  </si>
  <si>
    <t>Pimenta, Luciano/I-1398-2013; de Rezende Freitas, Elias Jose/AAX-4264-2020</t>
  </si>
  <si>
    <t>de Rezende Freitas, Elias Jose/0000-0002-6986-0602</t>
  </si>
  <si>
    <t>10.1109/LARS/SBR/WRE59448.2023.10333004</t>
  </si>
  <si>
    <t>WOS:001117711800037</t>
  </si>
  <si>
    <t>Ismail, M; Lahouar, S; Romdhane, L</t>
  </si>
  <si>
    <t>Ismail, Mourad; Lahouar, Samir; Romdhane, Lotfi</t>
  </si>
  <si>
    <t>Collision-free and dynamically feasible trajectory of a hybrid cable-serial robot with two passive links</t>
  </si>
  <si>
    <t>Romdhane, Lotfi/AAF-5258-2020; lahouar, samir/JEZ-8730-2023</t>
  </si>
  <si>
    <t>ROMDHANE, Lotfi/0000-0001-8509-2386; lahouar, samir/0000-0003-3243-3612</t>
  </si>
  <si>
    <t>10.1016/j.robot.2016.03.001</t>
  </si>
  <si>
    <t>WOS:000376543300003</t>
  </si>
  <si>
    <t>Chan, CC; Tsai, CC</t>
  </si>
  <si>
    <t>Chan, Chun-Chieh; Tsai, Ching-Chih</t>
  </si>
  <si>
    <t>Collision-Free Speed Alteration Strategy for Human Safety in Human-Robot Coexistence Environments</t>
  </si>
  <si>
    <t>Tsai, Ching-Chih/0000-0002-0092-9093</t>
  </si>
  <si>
    <t>10.1109/ACCESS.2020.2988654</t>
  </si>
  <si>
    <t>WOS:000549843600005</t>
  </si>
  <si>
    <t>Liu, YZ; Zha, FS; Li, MT; Guo, W; Jia, YX; Wang, PF; Zang, YJ; Sun, LN</t>
  </si>
  <si>
    <t>Liu, Yizhou; Zha, Fusheng; Li, Mantian; Guo, Wei; Jia, Yunxin; Wang, Pengfei; Zang, Yajing; Sun, Lining</t>
  </si>
  <si>
    <t>Creating Better Collision-Free Trajectory for Robot Motion Planning by Linearly Constrained Quadratic Programming</t>
  </si>
  <si>
    <t>FRONTIERS IN NEUROROBOTICS</t>
  </si>
  <si>
    <t>Guo, Wei/KJM-4941-2024</t>
  </si>
  <si>
    <t>1662-5218</t>
  </si>
  <si>
    <t>AUG 9</t>
  </si>
  <si>
    <t>10.3389/fnbot.2021.724116</t>
  </si>
  <si>
    <t>WOS:000688339700001</t>
  </si>
  <si>
    <t>Zhan, BW; Jin, MH; Yang, GC; Zhao, ZY</t>
  </si>
  <si>
    <t>Zhan, Bowen; Jin, Minghe; Yang, Guocai; Zhao, Zhiyuan</t>
  </si>
  <si>
    <t>A Novel Collision-Free Detumbling Strategy for a Space Robot with a 7-DOF Manipulator in Postcapturing Phase</t>
  </si>
  <si>
    <t>JOURNAL OF AEROSPACE ENGINEERING</t>
  </si>
  <si>
    <t>0893-1321</t>
  </si>
  <si>
    <t>1943-5525</t>
  </si>
  <si>
    <t>MAY 1</t>
  </si>
  <si>
    <t>10.1061/(ASCE)AS.1943-5525.0001388</t>
  </si>
  <si>
    <t>WOS:000769063000009</t>
  </si>
  <si>
    <t>Méndez, JB; Perez-Vidal, C; Heras, JVS; Pérez-Hernández, JJ</t>
  </si>
  <si>
    <t>Borrell Mendez, Jorge; Perez-Vidal, Carlos; Segura Heras, Jose Vicente; Perez-Hernandez, Juan Jose</t>
  </si>
  <si>
    <t>Robotic Pick-and-Place Time Optimization: Application to Footwear Production</t>
  </si>
  <si>
    <t>Borrell Méndez, Jorge/AAC-8406-2019; Segura-Heras, Jose Vicente/ABC-3363-2020</t>
  </si>
  <si>
    <t>Borrell Mendez, Jorge/0000-0002-8445-8857; Segura-Heras, Jose Vicente/0000-0002-0884-0472</t>
  </si>
  <si>
    <t>10.1109/ACCESS.2020.3037145</t>
  </si>
  <si>
    <t>WOS:000595966200001</t>
  </si>
  <si>
    <t>Otte, S; Hofmaier, L; Butz, MV</t>
  </si>
  <si>
    <t>Kurkova, V; Manolopoulos, Y; Hammer, B; Iliadis, L; Maglogiannis, I</t>
  </si>
  <si>
    <t>Otte, Sebastian; Hofmaier, Lea; Butz, Martin V.</t>
  </si>
  <si>
    <t>Integrative Collision Avoidance Within RNN-Driven Many-Joint Robot Arms</t>
  </si>
  <si>
    <t>ARTIFICIAL NEURAL NETWORKS AND MACHINE LEARNING - ICANN 2018, PT III</t>
  </si>
  <si>
    <t>Lecture Notes in Computer Science</t>
  </si>
  <si>
    <t>27th International Conference on Artificial Neural Networks (ICANN)</t>
  </si>
  <si>
    <t>OCT 04-07, 2018</t>
  </si>
  <si>
    <t>Rhodes, GREECE</t>
  </si>
  <si>
    <t>Butz, Martin/HOC-0708-2023</t>
  </si>
  <si>
    <t>Butz, Martin V./0000-0002-8120-8537</t>
  </si>
  <si>
    <t>0302-9743</t>
  </si>
  <si>
    <t>1611-3349</t>
  </si>
  <si>
    <t>978-3-030-01424-7</t>
  </si>
  <si>
    <t>10.1007/978-3-030-01424-7_73</t>
  </si>
  <si>
    <t>WOS:000463340000073</t>
  </si>
  <si>
    <t>Wu, XR; Qi, CL</t>
  </si>
  <si>
    <t>Wu, Xiru; Qi, Chunli</t>
  </si>
  <si>
    <t>Collision Avoidance Sliding Mode Control for Redundant Dual-arm Robots</t>
  </si>
  <si>
    <t>2018 CHINESE AUTOMATION CONGRESS (CAC)</t>
  </si>
  <si>
    <t>Chinese Automation Congress</t>
  </si>
  <si>
    <t>Chinese Automation Congress (CAC)</t>
  </si>
  <si>
    <t>NOV 30-DEC 02, 2018</t>
  </si>
  <si>
    <t>Xian, PEOPLES R CHINA</t>
  </si>
  <si>
    <t>CAA,IEEE,IEEE Syst Man &amp; Cybernet Soc</t>
  </si>
  <si>
    <t>2688-092X</t>
  </si>
  <si>
    <t>2688-0938</t>
  </si>
  <si>
    <t>978-1-7281-1312-8</t>
  </si>
  <si>
    <t>WOS:000459239503055</t>
  </si>
  <si>
    <t>Batista, JG; Ramalho, GLB; Torres, MA; Oliveira, AL; Ferreira, DS</t>
  </si>
  <si>
    <t>Batista, Josias G.; Ramalho, Geraldo L. B.; Torres, Marcelo A.; Oliveira, Anderson L.; Ferreira, Daniel S.</t>
  </si>
  <si>
    <t>Collision Avoidance for a Selective Compliance Assembly Robot Arm Manipulator Using Topological Path Planning</t>
  </si>
  <si>
    <t>Batista, Josias/AAD-9725-2019; Ramalho, Geber/KDN-6024-2024; Ferreira, Daniel/P-7056-2017; Luis Bezerra Ramalho, Geraldo/A-1004-2009</t>
  </si>
  <si>
    <t>Ferreira, Daniel/0000-0003-1397-4528; Luis Bezerra Ramalho, Geraldo/0000-0003-1872-3250; , Josias Guimaraes Batista/0000-0002-9879-5985; Lima de Oliveira, Anderson/0009-0006-3712-0972</t>
  </si>
  <si>
    <t>NOV</t>
  </si>
  <si>
    <t>10.3390/app132111642</t>
  </si>
  <si>
    <t>WOS:001099520100001</t>
  </si>
  <si>
    <t>Zhao, HH; Zhao, J; Duan, XG; Gong, XY; Bian, GB</t>
  </si>
  <si>
    <t>Zhao, Honghua; Zhao, Jian; Duan, Xingguang; Gong, Xuyin; Bian, Guibin</t>
  </si>
  <si>
    <t>Research on Collision Avoidance Control of Multi-Arm Medical Robot Based on C-Space</t>
  </si>
  <si>
    <t>Bian, Gui-Bin/ADZ-3133-2022</t>
  </si>
  <si>
    <t>Bian, Gui-Bin/0000-0003-4708-2245; Zhao, Honghua/0000-0002-7519-6699</t>
  </si>
  <si>
    <t>10.1109/ACCESS.2020.2994304</t>
  </si>
  <si>
    <t>WOS:000541121800024</t>
  </si>
  <si>
    <t>Nguyen, QC; Kim, Y; Park, S; Kwon, H</t>
  </si>
  <si>
    <t>Quoc Cuong Nguyen; Kim, Youngjun; Park, Sehyung; Kwon, HyukDong</t>
  </si>
  <si>
    <t>End-Effector Path Planning and Collision Avoidance for Robot-Assisted Surgery</t>
  </si>
  <si>
    <t>INTERNATIONAL JOURNAL OF PRECISION ENGINEERING AND MANUFACTURING</t>
  </si>
  <si>
    <t>2234-7593</t>
  </si>
  <si>
    <t>2005-4602</t>
  </si>
  <si>
    <t>10.1007/s12541-016-0197-3</t>
  </si>
  <si>
    <t>WOS:000389867900012</t>
  </si>
  <si>
    <t>Zheng, P; Wieber, PB; Baber, J; Aycard, O</t>
  </si>
  <si>
    <t>Zheng, Pu; Wieber, Pierre-Brice; Baber, Junaid; Aycard, Olivier</t>
  </si>
  <si>
    <t>Human Arm Motion Prediction for Collision Avoidance in a Shared Workspace</t>
  </si>
  <si>
    <t>SENSORS</t>
  </si>
  <si>
    <t>Baber, Junaid/0000-0002-7517-6858</t>
  </si>
  <si>
    <t>1424-8220</t>
  </si>
  <si>
    <t>10.3390/s22186951</t>
  </si>
  <si>
    <t>WOS:000858754400001</t>
  </si>
  <si>
    <t>Brito, T; Lima, J; Costa, P; Matellán, V; Braun, J</t>
  </si>
  <si>
    <t>Silva, MF; Lima, JL; Reis, LP; Sanfeliu, A; Tardioli, D</t>
  </si>
  <si>
    <t>Brito, Thadeu; Lima, Jose; Costa, Pedro; Matellan, Vicente; Braun, Joao</t>
  </si>
  <si>
    <t>Collision Avoidance System with Obstacles and Humans to Collaborative Robots Arms Based on RGB-D Data</t>
  </si>
  <si>
    <t>FOURTH IBERIAN ROBOTICS CONFERENCE: ADVANCES IN ROBOTICS, ROBOT 2019, VOL 1</t>
  </si>
  <si>
    <t>Advances in Intelligent Systems and Computing</t>
  </si>
  <si>
    <t>4th Iberian Robotics Conference (Robot) - Advances in Robotics</t>
  </si>
  <si>
    <t>NOV 20-22, 2019</t>
  </si>
  <si>
    <t>Porto, PORTUGAL</t>
  </si>
  <si>
    <t>Portuguese Soc Robot,Spanish Soc Res &amp; Dev Robot</t>
  </si>
  <si>
    <t>Costa, Pedro/L-4108-2014; Matellán, Vicente/L-4309-2014; Brito, Thadeu/AAL-1764-2020; Lima, Jose/L-3370-2014</t>
  </si>
  <si>
    <t>Brito, Thadeu/0000-0002-5962-0517; Braun Neto, Joao Afonso/0000-0003-0276-4314; Lima, Jose/0000-0001-7902-1207</t>
  </si>
  <si>
    <t>2194-5357</t>
  </si>
  <si>
    <t>2194-5365</t>
  </si>
  <si>
    <t>978-3-030-35990-4; 978-3-030-35989-8</t>
  </si>
  <si>
    <t>10.1007/978-3-030-35990-4_27</t>
  </si>
  <si>
    <t>WOS:000627321900027</t>
  </si>
  <si>
    <t>Sheng, JC; Chen, YY; He, DX; Gu, Q; Hu, CX</t>
  </si>
  <si>
    <t>Sun, HB</t>
  </si>
  <si>
    <t>Sheng, Jiangcong; Chen, Yueyue; He, Dingxin; Gu, Qiang; Hu, Chunxu</t>
  </si>
  <si>
    <t>SoC-based Design and Optimization of Robotic Arm Collision Avoidance Control System</t>
  </si>
  <si>
    <t>PROCEEDINGS OF 2020 IEEE 2ND INTERNATIONAL CONFERENCE ON CIVIL AVIATION SAFETY AND INFORMATION TECHNOLOGY (ICCASIT)</t>
  </si>
  <si>
    <t>2nd IEEE International Conference on Civil Aviation Safety and Information Technology (ICCASIT)</t>
  </si>
  <si>
    <t>OCT 14-16, 2020</t>
  </si>
  <si>
    <t>Wuhan, PEOPLES R CHINA</t>
  </si>
  <si>
    <t>IEEE,China Acad Civil Aviat Sci &amp; Technol,IEEE Beijing Sect,Wuhan Univ,Nanjing Univ Aeronaut &amp; Astronaut</t>
  </si>
  <si>
    <t>978-1-7281-9948-1</t>
  </si>
  <si>
    <t>10.1109/ICCASIT50869.2020.9368545</t>
  </si>
  <si>
    <t>WOS:000662085600058</t>
  </si>
  <si>
    <t>Daoud, S; Chehade, H; Yalaoui, F; Amodeo, L</t>
  </si>
  <si>
    <t>Daoud, Slim; Chehade, Hicham; Yalaoui, Farouk; Amodeo, Lionel</t>
  </si>
  <si>
    <t>Efficient metaheuristics for pick and place robotic systems optimization</t>
  </si>
  <si>
    <t>JOURNAL OF INTELLIGENT MANUFACTURING</t>
  </si>
  <si>
    <t>0956-5515</t>
  </si>
  <si>
    <t>1572-8145</t>
  </si>
  <si>
    <t>10.1007/s10845-012-0668-z</t>
  </si>
  <si>
    <t>WOS:000330590600002</t>
  </si>
  <si>
    <t>Li, HZ; Liang, Z</t>
  </si>
  <si>
    <t>Jiang, ZY</t>
  </si>
  <si>
    <t>Li, Huazhong; Liang, Zhuo</t>
  </si>
  <si>
    <t>Study on Humanoid Robot's Dual-arm Collision Avoidance Motion Planning Algorithm</t>
  </si>
  <si>
    <t>PROCEEDINGS OF THE 2015 6TH INTERNATIONAL CONFERENCE ON MANUFACTURING SCIENCE AND ENGINEERING</t>
  </si>
  <si>
    <t>AER-Advances in Engineering Research</t>
  </si>
  <si>
    <t>6th International Conference on Manufacturing Science and Engineering (ICMSE)</t>
  </si>
  <si>
    <t>NOV 28-29, 2015</t>
  </si>
  <si>
    <t>Guangzhou, PEOPLES R CHINA</t>
  </si>
  <si>
    <t>2352-5401</t>
  </si>
  <si>
    <t>978-94-6252-137-7</t>
  </si>
  <si>
    <t>WOS:000388457800227</t>
  </si>
  <si>
    <t>Wong, CC; Tsai, CY; Chen, RJ; Chien, SY; Yang, YH; Wong, SW; Yeh, CA</t>
  </si>
  <si>
    <t>Wong, Ching-Chang; Tsai, Chi-Yi; Chen, Ren-Jie; Chien, Shao-Yu; Yang, Yi-He; Wong, Shang-Wen; Yeh, Chun-An</t>
  </si>
  <si>
    <t>Generic Development of Bin Pick-and-Place System Based on Robot Operating System</t>
  </si>
  <si>
    <t>Tsai, Chi-Yi/AFJ-8560-2022</t>
  </si>
  <si>
    <t>Yang, Yi-He/0000-0002-9548-695X; Tsai, Chi-Yi/0000-0001-9872-4338; Wong, Shang-Wen/0000-0002-5123-2333; Chien, Shao-Yu/0000-0001-9314-3112; Chen, Ren-Jie/0000-0003-3102-3726</t>
  </si>
  <si>
    <t>10.1109/ACCESS.2022.3182114</t>
  </si>
  <si>
    <t>WOS:000815506800001</t>
  </si>
  <si>
    <t>Liu, YC; Yu, CX; Sheng, JY; Zhang, T</t>
  </si>
  <si>
    <t>Liu, Yicheng; Yu, Chunxiao; Sheng, Jingyuan; Zhang, Tao</t>
  </si>
  <si>
    <t>Self-collision Avoidance Trajectory Planning and Robust Control of a Dual-arm Space Robot</t>
  </si>
  <si>
    <t>ZHANG, TAO/ITV-6162-2023</t>
  </si>
  <si>
    <t>Zhang, Tao/0000-0002-2980-6281</t>
  </si>
  <si>
    <t>10.1007/s12555-017-0757-z</t>
  </si>
  <si>
    <t>WOS:000452326500033</t>
  </si>
  <si>
    <t>Xu, QY; Zhang, TL; Zhou, KP; Lin, YS; Ju, WH</t>
  </si>
  <si>
    <t>Xu, Qiaoyu; Zhang, Tianle; Zhou, Kunpeng; Lin, Yansong; Ju, Wenhao</t>
  </si>
  <si>
    <t>Active Collision Avoidance for Robotic Arm Based on Artificial Potential Field and Deep Reinforcement Learning</t>
  </si>
  <si>
    <t>Lin, Yansong/ABC-3946-2021</t>
  </si>
  <si>
    <t>Ju, Wenhao/0009-0009-8093-8624; Zhang, Tianle/0009-0003-1487-8201</t>
  </si>
  <si>
    <t>10.3390/app14114936</t>
  </si>
  <si>
    <t>WOS:001245464700001</t>
  </si>
  <si>
    <t>Mronga, D; Knobloch, T; Fernández, JD; Kirchner, F</t>
  </si>
  <si>
    <t>Mronga, Dennis; Knobloch, Tobias; Fernandez, Jose de Gea; Kirchner, Frank</t>
  </si>
  <si>
    <t>A constraint-based approach for human-robot collision avoidance</t>
  </si>
  <si>
    <t>ADVANCED ROBOTICS</t>
  </si>
  <si>
    <t>de Gea Fernandez, Jose/C-7253-2009; Kirchner, Frank/P-6503-2016</t>
  </si>
  <si>
    <t>Mronga, Dennis/0000-0002-8457-1278; de Gea Fernandez, Jose/0000-0002-4093-9472; Kirchner, Frank/0000-0002-1713-9784</t>
  </si>
  <si>
    <t>0169-1864</t>
  </si>
  <si>
    <t>1568-5535</t>
  </si>
  <si>
    <t>MAR 3</t>
  </si>
  <si>
    <t>10.1080/01691864.2020.1721322</t>
  </si>
  <si>
    <t>FEB 2020</t>
  </si>
  <si>
    <t>WOS:000512196200001</t>
  </si>
  <si>
    <t>Liu, HY; Qu, DK; Xu, F; Du, ZJ; Jia, K; Song, JL; Liu, MM</t>
  </si>
  <si>
    <t>Liu, Hongyan; Qu, Daokui; Xu, Fang; Du, Zhenjun; Jia, Kai; Song, Jilai; Liu, Mingmin</t>
  </si>
  <si>
    <t>Real-Time and Efficient Collision Avoidance Planning Approach for Safe Human-Robot Interaction</t>
  </si>
  <si>
    <t>Liu, Hongyan/0000-0002-4780-559X</t>
  </si>
  <si>
    <t>AUG</t>
  </si>
  <si>
    <t>10.1007/s10846-022-01687-0</t>
  </si>
  <si>
    <t>WOS:000838631600001</t>
  </si>
  <si>
    <t>Raghunathan, AU; Jha, DK; Romeres, D</t>
  </si>
  <si>
    <t>Raghunathan, Arvind U.; Jha, Devesh K.; Romeres, Diego</t>
  </si>
  <si>
    <t>PyRoboCOP: Python-Based Robotic Control and Optimization Package for Manipulation and Collision Avoidance</t>
  </si>
  <si>
    <t>Raghunathan, Arvind U./0000-0003-3173-3875; Romeres, Diego/0000-0002-8603-2438</t>
  </si>
  <si>
    <t>2024 FEB 20</t>
  </si>
  <si>
    <t>10.1109/TASE.2024.3365637</t>
  </si>
  <si>
    <t>FEB 2024</t>
  </si>
  <si>
    <t>WOS:001178965500001</t>
  </si>
  <si>
    <t>Lobbezoo, A; Qian, YJ; Kwon, HJ</t>
  </si>
  <si>
    <t>Lobbezoo, Andrew; Qian, Yanjun; Kwon, Hyock-Ju</t>
  </si>
  <si>
    <t>Reinforcement Learning for Pick and Place Operations in Robotics: A Survey</t>
  </si>
  <si>
    <t>ROBOTICS</t>
  </si>
  <si>
    <t>Kwon, Hyock Ju/0000-0003-1354-0391</t>
  </si>
  <si>
    <t>2218-6581</t>
  </si>
  <si>
    <t>10.3390/robotics10030105</t>
  </si>
  <si>
    <t>WOS:000701206200001</t>
  </si>
  <si>
    <t>Wong, CC; Feng, HM; Lai, YC; Yu, CJ</t>
  </si>
  <si>
    <t>Wong, Ching-Chang; Feng, Hsuan-Ming; Lai, Yu-Cheng; Yu, Chia-Jun</t>
  </si>
  <si>
    <t>Ant Colony Optimization and image model-based robot manipulator system for pick-and-place tasks</t>
  </si>
  <si>
    <t>JOURNAL OF INTELLIGENT &amp; FUZZY SYSTEMS</t>
  </si>
  <si>
    <t>6th International Multi-Conference on Engineering and Technology Innovation (IMETI)</t>
  </si>
  <si>
    <t>OCT 27-31, 2017</t>
  </si>
  <si>
    <t>Hualien, TAIWAN</t>
  </si>
  <si>
    <t>1064-1246</t>
  </si>
  <si>
    <t>1875-8967</t>
  </si>
  <si>
    <t>10.3233/JIFS-169883</t>
  </si>
  <si>
    <t>WOS:000461770000023</t>
  </si>
  <si>
    <t>Zhang, ZK; Shao, ZF; Wang, LP; Shih, AJ</t>
  </si>
  <si>
    <t>Gosselin, C; Cardou, P; Bruckmann, T; Pott, A</t>
  </si>
  <si>
    <t>Zhang, Zhaokun; Shao, Zhufeng; Wang, Liping; Shih, Albert J.</t>
  </si>
  <si>
    <t>Optimal Design of a High-Speed Pick-and-Place Cable-Driven Parallel Robot</t>
  </si>
  <si>
    <t>CABLE-DRIVEN PARALLEL ROBOTS</t>
  </si>
  <si>
    <t>3rd International Conference on Cable-Driven Parallel Robots (CableCon)</t>
  </si>
  <si>
    <t>Univ Laval, Quebec City, CANADA</t>
  </si>
  <si>
    <t>Univ Laval</t>
  </si>
  <si>
    <t>Shao, Zhufeng/AGM-2216-2022; Wang, Liping/G-5240-2011</t>
  </si>
  <si>
    <t>Shih, Albert/0000-0001-5338-5467</t>
  </si>
  <si>
    <t>978-3-319-61431-1; 978-3-319-61430-4</t>
  </si>
  <si>
    <t>10.1007/978-3-319-61431-1_29</t>
  </si>
  <si>
    <t>WOS:000433212900029</t>
  </si>
  <si>
    <t>Gafur, N; Kanagalingam, G; Wagner, A; Ruskowski, M</t>
  </si>
  <si>
    <t>Gafur, Nigora; Kanagalingam, Gajanan; Wagner, Achim; Ruskowski, Martin</t>
  </si>
  <si>
    <t>Dynamic Collision and Deadlock Avoidance for Multiple Robotic Manipulators</t>
  </si>
  <si>
    <t>Ruskowski, Martin/0000-0002-6534-9057; Kanagalingam, Gajanan/0000-0003-0868-8682</t>
  </si>
  <si>
    <t>10.1109/ACCESS.2022.3176626</t>
  </si>
  <si>
    <t>WOS:000804632600001</t>
  </si>
  <si>
    <t>Sun, Q; Guo, S; Fei, SX</t>
  </si>
  <si>
    <t>Sun, Qing; Guo, Shuai; Fei, Sixian</t>
  </si>
  <si>
    <t>Collision avoidance analysis of human-robot physical interaction based on null-space impedance control of a dynamic reference arm plane</t>
  </si>
  <si>
    <t>MEDICAL &amp; BIOLOGICAL ENGINEERING &amp; COMPUTING</t>
  </si>
  <si>
    <t>Fei, SiXian/0009-0006-2098-6905</t>
  </si>
  <si>
    <t>0140-0118</t>
  </si>
  <si>
    <t>1741-0444</t>
  </si>
  <si>
    <t>2023 JUN 16</t>
  </si>
  <si>
    <t>10.1007/s11517-023-02850-x</t>
  </si>
  <si>
    <t>WOS:001012175600001</t>
  </si>
  <si>
    <t>Tipary, B; Kovcs, A; Erdos, FG</t>
  </si>
  <si>
    <t>Tipary, Bence; Kovacs, Andras; Erdos, Ferenc Gabor</t>
  </si>
  <si>
    <t>Planning and optimization of robotic pick-and-place operations in highly constrained industrial environments</t>
  </si>
  <si>
    <t>ASSEMBLY AUTOMATION</t>
  </si>
  <si>
    <t>0144-5154</t>
  </si>
  <si>
    <t>1758-4078</t>
  </si>
  <si>
    <t>10.1108/AA-07-2020-0099</t>
  </si>
  <si>
    <t>SEP 2021</t>
  </si>
  <si>
    <t>WOS:000695932800001</t>
  </si>
  <si>
    <t>Jorgensen, TB; Jensen, SHN; Aanæs, H; Hansen, NW; Krüger, N</t>
  </si>
  <si>
    <t>Jorgensen, Troels Bo; Jensen, Sebastian Hoppe Nesgaard; Aanaes, Henrik; Hansen, Niels Worsoe; Kruger, Norbert</t>
  </si>
  <si>
    <t>An Adaptive Robotic System for Doing Pick and Place Operations with Deformable Objects</t>
  </si>
  <si>
    <t>Kruger, Norbert/P-6315-2015</t>
  </si>
  <si>
    <t>Kruger, Norbert/0000-0002-3931-116X; jorgensen, troels/0000-0001-7538-2486</t>
  </si>
  <si>
    <t>10.1007/s10846-018-0958-6</t>
  </si>
  <si>
    <t>WOS:000461786600007</t>
  </si>
  <si>
    <t>Kivelä, T; Mattila, J; Puura, J; Launis, S</t>
  </si>
  <si>
    <t>Ferraresi, C; Quaglia, G</t>
  </si>
  <si>
    <t>Kivela, Tuomo; Mattila, Jouni; Puura, Jussi; Launis, Sirpa</t>
  </si>
  <si>
    <t>Redundant Robotic Manipulator Path Planning for Real-Time Obstacle and Self-Collision Avoidance</t>
  </si>
  <si>
    <t>ADVANCES IN SERVICE AND INDUSTRIAL ROBOTICS</t>
  </si>
  <si>
    <t>26th International Conference on Robotics in Alpe-Adria-Danube Region (RAAD)</t>
  </si>
  <si>
    <t>JUN 21-23, 2017</t>
  </si>
  <si>
    <t>Tech Univ Politecnico Torino, Turin, ITALY</t>
  </si>
  <si>
    <t>Tech Univ Politecnico Torino</t>
  </si>
  <si>
    <t>Mattila, Jouni/G-4244-2014</t>
  </si>
  <si>
    <t>978-3-319-61276-8; 978-3-319-61275-1</t>
  </si>
  <si>
    <t>10.1007/978-3-319-61276-8_24</t>
  </si>
  <si>
    <t>WOS:000434201700024</t>
  </si>
  <si>
    <t>Kaur, M; Yanumula, VK; Sondhi, S</t>
  </si>
  <si>
    <t>Kaur, Manpreet; Yanumula, Venkata Karteek; Sondhi, Swati</t>
  </si>
  <si>
    <t>Trajectory planning and inverse kinematics solution of Kuka robot using COA along with pick and place application</t>
  </si>
  <si>
    <t>Kaur, Manpreet/HJZ-4398-2023; sondhi, swati/AAH-5602-2021; Yanumula, Venkata Karteek/E-1666-2019</t>
  </si>
  <si>
    <t>Kaur, Manpreet/0000-0002-9773-7353; Yanumula, Venkata Karteek/0000-0001-6048-9627</t>
  </si>
  <si>
    <t>10.1007/s11370-023-00501-6</t>
  </si>
  <si>
    <t>WOS:001132829200002</t>
  </si>
  <si>
    <t>Mauro, S; Scimmi, LS; Pastorelli, S</t>
  </si>
  <si>
    <t>Mauro, Stefano; Scimmi, Leonardo Sabatino; Pastorelli, Stefano</t>
  </si>
  <si>
    <t>Collision Avoidance System for Collaborative Robotics</t>
  </si>
  <si>
    <t>Mauro, Stefano/B-7483-2013; Pastorelli, Stefano/ABG-5915-2020</t>
  </si>
  <si>
    <t>Mauro, Stefano/0000-0001-8395-8297</t>
  </si>
  <si>
    <t>10.1007/978-3-319-61276-8_38</t>
  </si>
  <si>
    <t>WOS:000434201700038</t>
  </si>
  <si>
    <t>Wu, ZH; Zhu, CX; Ding, Y; Wang, YF; Xu, B; Xu, K</t>
  </si>
  <si>
    <t>Wu, Zhonghao; Zhu, Chuanxiang; Ding, Yue; Wang, Yifan; Xu, Bin; Xu, Kai</t>
  </si>
  <si>
    <t>A robotic surgical tool with continuum wrist, kinematically optimized curved stem, and collision avoidance kinematics for single port procedure</t>
  </si>
  <si>
    <t>MECHANISM AND MACHINE THEORY</t>
  </si>
  <si>
    <t>0094-114X</t>
  </si>
  <si>
    <t>1873-3999</t>
  </si>
  <si>
    <t>10.1016/j.mechmachtheory.2022.104863</t>
  </si>
  <si>
    <t>APR 2022</t>
  </si>
  <si>
    <t>WOS:000806126400002</t>
  </si>
  <si>
    <t>Premachandra, HAGC; Herath, HMAN; Suriyage, MP; Thathsarana, KM; Amarasinghe, YWR; Gopura, RARC; Nanayakkara, SA</t>
  </si>
  <si>
    <t>Premachandra, H. A. G. C.; Herath, H. M. A. N.; Suriyage, M. P.; Thathsarana, K. M.; Amarasinghe, Y. W. R.; Gopura, R. A. R. C.; Nanayakkara, S. A.</t>
  </si>
  <si>
    <t>Genetic Algorithm Based Pick and Place Sequence Optimization for a Color and Size Sorting Delta Robot</t>
  </si>
  <si>
    <t>2020 6TH INTERNATIONAL CONFERENCE ON CONTROL, AUTOMATION AND ROBOTICS (ICCAR)</t>
  </si>
  <si>
    <t>Proceedings of the Annual International Conference on Control Automation and Robotics ICCAR</t>
  </si>
  <si>
    <t>6th International Conference on Control, Automation and Robotics (ICCAR)</t>
  </si>
  <si>
    <t>APR 20-23, 2020</t>
  </si>
  <si>
    <t>IEEE,Xidian Univ,China &amp; Beijing Jiaotong Univ,Dalhousie Univ,Osaka Prefecture Univ,AUT Univ,Pontificia Univ Catolica Peru</t>
  </si>
  <si>
    <t>Gopura, Ruwan/A-7795-2013</t>
  </si>
  <si>
    <t>Premachandra, Charith/0000-0002-8662-4652; Gopura, Ruwan/0000-0002-9977-4545; Suriyage, Manuka/0000-0003-0385-9497</t>
  </si>
  <si>
    <t>2251-2446</t>
  </si>
  <si>
    <t>2251-2454</t>
  </si>
  <si>
    <t>978-1-7281-6139-6</t>
  </si>
  <si>
    <t>10.1109/iccar49639.2020.9108045</t>
  </si>
  <si>
    <t>WOS:000591176900035</t>
  </si>
  <si>
    <t>Yang, D; Dong, L; Dai, JK</t>
  </si>
  <si>
    <t>Yang, Dong; Dong, Li; Dai, Jun Kang</t>
  </si>
  <si>
    <t>Collision avoidance trajectory planning for a dual-robot system: using a modified APF method</t>
  </si>
  <si>
    <t>Yang, Dong/0000-0003-3354-5296</t>
  </si>
  <si>
    <t>10.1017/S0263574723001807</t>
  </si>
  <si>
    <t>WOS:001136258000001</t>
  </si>
  <si>
    <t>Yang, CH; Kang, SC</t>
  </si>
  <si>
    <t>Yang, Cheng-Hsuan; Kang, Shih-Chung</t>
  </si>
  <si>
    <t>Collision avoidance method for robotic modular home prefabrication</t>
  </si>
  <si>
    <t>10.1016/j.autcon.2021.103853</t>
  </si>
  <si>
    <t>WOS:000692784500003</t>
  </si>
  <si>
    <t>Yu, HJ; Shi, P; Lim, CC; Wang, DZ</t>
  </si>
  <si>
    <t>Yu, Hongjun; Shi, Peng; Lim, Cheng-Chew; Wang, Dongzhe</t>
  </si>
  <si>
    <t>Formation control for multi-robot systems with collision avoidance</t>
  </si>
  <si>
    <t>INTERNATIONAL JOURNAL OF CONTROL</t>
  </si>
  <si>
    <t>Shi, Peng/H-5906-2012; Yu, Hongjun/ABE-4500-2021; Lim, Cheng-Chew/G-8344-2016</t>
  </si>
  <si>
    <t>Lim, Cheng-Chew/0000-0002-2463-9760; Yu, Hongjun/0000-0002-7311-854X; Shi, Peng/0000-0001-8218-586X</t>
  </si>
  <si>
    <t>0020-7179</t>
  </si>
  <si>
    <t>1366-5820</t>
  </si>
  <si>
    <t>OCT 3</t>
  </si>
  <si>
    <t>10.1080/00207179.2018.1435906</t>
  </si>
  <si>
    <t>WOS:000479077900001</t>
  </si>
  <si>
    <t>Le Mesle, V; Bégoc, V; Briot, S</t>
  </si>
  <si>
    <t>Le Mesle, Valentin; Begoc, Vincent; Briot, Sebastien</t>
  </si>
  <si>
    <t>Modeling and Design of a Five Degrees-of-Freedom Delta-Like Robot for Fast Pick-and-Place Applications</t>
  </si>
  <si>
    <t>JOURNAL OF MECHANICAL DESIGN</t>
  </si>
  <si>
    <t>1050-0472</t>
  </si>
  <si>
    <t>1528-9001</t>
  </si>
  <si>
    <t>DEC 1</t>
  </si>
  <si>
    <t>10.1115/1.4063359</t>
  </si>
  <si>
    <t>WOS:001096192700001</t>
  </si>
  <si>
    <t>Breitenmoser, A; Martinoli, A</t>
  </si>
  <si>
    <t>Chong, NY; Cho, YJ</t>
  </si>
  <si>
    <t>Breitenmoser, Andreas; Martinoli, Alcherio</t>
  </si>
  <si>
    <t>On Combining Multi-robot Coverage and Reciprocal Collision Avoidance</t>
  </si>
  <si>
    <t>DISTRIBUTED AUTONOMOUS ROBOTIC SYSTEMS</t>
  </si>
  <si>
    <t>Springer Tracts in Advanced Robotics</t>
  </si>
  <si>
    <t>12th International Symposium on Distributed Autonomous Robotic Systems (DARS)</t>
  </si>
  <si>
    <t>NOV 02-05, 2015</t>
  </si>
  <si>
    <t>Daejeon, SOUTH KOREA</t>
  </si>
  <si>
    <t>Martinoli, Alcherio/0000-0002-5201-7862</t>
  </si>
  <si>
    <t>1610-7438</t>
  </si>
  <si>
    <t>978-4-431-55879-8; 978-4-431-55877-4</t>
  </si>
  <si>
    <t>10.1007/978-4-431-55879-8_4</t>
  </si>
  <si>
    <t>WOS:000375913700004</t>
  </si>
  <si>
    <t>Borrell, J; Perez-Vidal, C; Segura, JV</t>
  </si>
  <si>
    <t>Borrell, Jorge; Perez-Vidal, Carlos; Segura, Jose Vicente</t>
  </si>
  <si>
    <t>Optimization of the pick-and-place sequence of a bimanual collaborative robot in an industrial production line</t>
  </si>
  <si>
    <t>INTERNATIONAL JOURNAL OF ADVANCED MANUFACTURING TECHNOLOGY</t>
  </si>
  <si>
    <t>Segura, José Vicente/ABC-3363-2020; Borrell Méndez, Jorge/AAC-8406-2019</t>
  </si>
  <si>
    <t>Borrell Mendez, Jorge/0000-0002-8445-8857</t>
  </si>
  <si>
    <t>0268-3768</t>
  </si>
  <si>
    <t>1433-3015</t>
  </si>
  <si>
    <t>9-10</t>
  </si>
  <si>
    <t>10.1007/s00170-023-12922-9</t>
  </si>
  <si>
    <t>WOS:001141909300004</t>
  </si>
  <si>
    <t>Bourbonnais, F; Bigras, P; Bonev, IA</t>
  </si>
  <si>
    <t>Bourbonnais, Francis; Bigras, Pascal; Bonev, Ilian A.</t>
  </si>
  <si>
    <t>Minimum-Time Trajectory Planning and Control of a Pick-and-Place Five-Bar Parallel Robot</t>
  </si>
  <si>
    <t>IEEE-ASME TRANSACTIONS ON MECHATRONICS</t>
  </si>
  <si>
    <t>1083-4435</t>
  </si>
  <si>
    <t>1941-014X</t>
  </si>
  <si>
    <t>10.1109/TMECH.2014.2318999</t>
  </si>
  <si>
    <t>WOS:000352365800024</t>
  </si>
  <si>
    <t>Rudd, G; Daly, L; Cuckov, F</t>
  </si>
  <si>
    <t>Rudd, Grant; Daly, Liam; Cuckov, Filip</t>
  </si>
  <si>
    <t>Intuitive gesture-based control system with collision avoidance for robotic manipulators</t>
  </si>
  <si>
    <t>INDUSTRIAL ROBOT-THE INTERNATIONAL JOURNAL OF ROBOTICS RESEARCH AND APPLICATION</t>
  </si>
  <si>
    <t>Cuckov, Filip/N-1557-2019</t>
  </si>
  <si>
    <t>Cuckov, Filip/0000-0002-7504-0547</t>
  </si>
  <si>
    <t>0143-991X</t>
  </si>
  <si>
    <t>1758-5791</t>
  </si>
  <si>
    <t>JAN 13</t>
  </si>
  <si>
    <t>10.1108/IR-03-2019-0045</t>
  </si>
  <si>
    <t>JAN 2020</t>
  </si>
  <si>
    <t>WOS:000512121300001</t>
  </si>
  <si>
    <t>Luo, JW; Xu, JY; Hou, YJ; Xu, H; Wu, Y; Zhang, HT</t>
  </si>
  <si>
    <t>Chan, CS; Liu, H; Zhu, X; Lim, CH; Liu, X; Liu, L; Goh, KM</t>
  </si>
  <si>
    <t>Luo, Jia-Wei; Xu, Jinyu; Hou, Yongjin; Xu, Hao; Wu, Yue; Zhang, Hai-Tao</t>
  </si>
  <si>
    <t>Task-Oriented Collision Avoidance in Fixed-Base Multi-manipulator Systems</t>
  </si>
  <si>
    <t>INTELLIGENT ROBOTICS AND APPLICATIONS</t>
  </si>
  <si>
    <t>Lecture Notes in Artificial Intelligence</t>
  </si>
  <si>
    <t>13th International Conference on Intelligent Robotics and Applications (ICIRA)</t>
  </si>
  <si>
    <t>NOV 05-07, 2020</t>
  </si>
  <si>
    <t>IEEE Computat Intelligence Soc, Malaysia Chapter,Springer,Malaysia Convent &amp; Exhibit Bur</t>
  </si>
  <si>
    <t>Hou, Yongjin/W-4785-2017</t>
  </si>
  <si>
    <t>978-3-030-66645-3; 978-3-030-66644-6</t>
  </si>
  <si>
    <t>10.1007/978-3-030-66645-3_7</t>
  </si>
  <si>
    <t>WOS:000725202000007</t>
  </si>
  <si>
    <t>Han, H; Kim, C; Lee, DY</t>
  </si>
  <si>
    <t>Han, Hyeongju; Kim, Cheongjun; Lee, Doo Yong</t>
  </si>
  <si>
    <t>Collision Avoidance for Haptic Master of Active-Steering Catheter Robot</t>
  </si>
  <si>
    <t>2019 19TH INTERNATIONAL CONFERENCE ON CONTROL, AUTOMATION AND SYSTEMS (ICCAS 2019)</t>
  </si>
  <si>
    <t>International Conference on Control Automation and Systems</t>
  </si>
  <si>
    <t>19th International Conference on Control, Automation and Systems (ICCAS)</t>
  </si>
  <si>
    <t>OCT 15-18, 2019</t>
  </si>
  <si>
    <t>Jeju, SOUTH KOREA</t>
  </si>
  <si>
    <t>IEEE,SICE,SCS,ACA,ECTI Assoc,ISR,AAI,Korea Tourism Org,Korean Federat Sci &amp; Technol Soc,Jeju Convent &amp; Visitors Bur,RS Automat,LG Chern,LSIS,SK Incheon,Inst Control Robot &amp; Syst</t>
  </si>
  <si>
    <t>Lee, Doo/C-1534-2011</t>
  </si>
  <si>
    <t>2093-7121</t>
  </si>
  <si>
    <t>978-89-93215-18-2</t>
  </si>
  <si>
    <t>10.23919/iccas47443.2019.8971506</t>
  </si>
  <si>
    <t>WOS:000555707100064</t>
  </si>
  <si>
    <t>Moe, S; Pettersen, KY; Gravdahl, JT</t>
  </si>
  <si>
    <t>Moe, Signe; Pettersen, Kristin Y.; Gravdahl, Jan Tommy</t>
  </si>
  <si>
    <t>Set-based collision avoidance applications to robotic systems</t>
  </si>
  <si>
    <t>MECHATRONICS</t>
  </si>
  <si>
    <t>Pettersen, Kristin/H-3131-2018</t>
  </si>
  <si>
    <t>0957-4158</t>
  </si>
  <si>
    <t>10.1016/j.mechatronics.2020.102399</t>
  </si>
  <si>
    <t>WOS:000571817900011</t>
  </si>
  <si>
    <t>Schmidt, B; Wang, LH</t>
  </si>
  <si>
    <t>Schmidt, Bernard; Wang, Lihui</t>
  </si>
  <si>
    <t>Depth camera based collision avoidance via active robot control</t>
  </si>
  <si>
    <t>JOURNAL OF MANUFACTURING SYSTEMS</t>
  </si>
  <si>
    <t>Schmidt, Bernard/B-6410-2013; Wang, Lihui/O-3907-2014</t>
  </si>
  <si>
    <t>Wang, Lihui/0000-0001-8679-8049</t>
  </si>
  <si>
    <t>0278-6125</t>
  </si>
  <si>
    <t>1878-6642</t>
  </si>
  <si>
    <t>10.1016/j.jmsy.2014.04.004</t>
  </si>
  <si>
    <t>WOS:000348883200024</t>
  </si>
  <si>
    <t>Wada, H; Kanazawa, A; Konada, K; Wakabayashi, Y; Kamioka, M; Kondo, S; Kinugawa, J; Kosuge, K</t>
  </si>
  <si>
    <t>Wada, Hisaka; Kanazawa, Akira; Konada, Kazuya; Wakabayashi, Yuta; Kamioka, Masaya; Kondo, Shuhei; Kinugawa, Jun; Kosuge, Kazuhiro</t>
  </si>
  <si>
    <t>Dynamic Collision Avoidance Method for Co-Worker Robot Using Time Augmented Configuration-Space</t>
  </si>
  <si>
    <t>2016 IEEE INTERNATIONAL CONFERENCE ON MECHATRONICS AND AUTOMATION</t>
  </si>
  <si>
    <t>IEEE International Conference on Mechatronics and Automation</t>
  </si>
  <si>
    <t>AUG 07-10, 2016</t>
  </si>
  <si>
    <t>Harbin, PEOPLES R CHINA</t>
  </si>
  <si>
    <t>Kinugawa, Jun/W-6213-2019</t>
  </si>
  <si>
    <t>978-1-5090-2396-7</t>
  </si>
  <si>
    <t>WOS:000387187800447</t>
  </si>
  <si>
    <t>Sukhovey, A; Gubankov, A</t>
  </si>
  <si>
    <t>Sukhovey, Alexander; Gubankov, Anton</t>
  </si>
  <si>
    <t>Collision Avoidance Method for End Effectors of Industrial Robots with Overlapping Workspaces</t>
  </si>
  <si>
    <t>2020 INTERNATIONAL CONFERENCE ON INDUSTRIAL ENGINEERING, APPLICATIONS AND MANUFACTURING (ICIEAM)</t>
  </si>
  <si>
    <t>International Conference on Industrial Engineering, Applications and Manufacturing (ICIEAM)</t>
  </si>
  <si>
    <t>MAY 18-22, 2020</t>
  </si>
  <si>
    <t>S Ural State Univ,Platov S Russian State Polytechn Univ,Moscow Polytechn Univ,Volgograd State Tech Univ,IEEE,Machines</t>
  </si>
  <si>
    <t>Gubankov, Anton/E-4260-2014</t>
  </si>
  <si>
    <t>Gubankov, Anton/0000-0001-8050-330X</t>
  </si>
  <si>
    <t>978-1-7281-4590-7</t>
  </si>
  <si>
    <t>10.1109/icieam48468.2020.9111919</t>
  </si>
  <si>
    <t>WOS:000607234900050</t>
  </si>
  <si>
    <t>Brito, T; Lima, J; Costa, P; Piardi, L</t>
  </si>
  <si>
    <t>Ollero, A; Sanfeliu, A; Montano, L; Lau, N; Cardeira, C</t>
  </si>
  <si>
    <t>Brito, Thadeu; Lima, Jose; Costa, Pedro; Piardi, Luis</t>
  </si>
  <si>
    <t>Dynamic Collision Avoidance System for a Manipulator Based on RGB-D Data</t>
  </si>
  <si>
    <t>ROBOT 2017: THIRD IBERIAN ROBOTICS CONFERENCE, VOL 2</t>
  </si>
  <si>
    <t>3rd Iberian Robotics Conference (Robot)</t>
  </si>
  <si>
    <t>NOV 22-24, 2017</t>
  </si>
  <si>
    <t>Seville, SPAIN</t>
  </si>
  <si>
    <t>Piardi, Luis/AAL-4418-2020; Brito, Thadeu/AAL-1764-2020; Costa, Pedro/L-4108-2014; Lima, Jose/L-3370-2014</t>
  </si>
  <si>
    <t>Costa, Pedro/0000-0002-0435-8419; Lima, Jose/0000-0001-7902-1207; Brito, Thadeu/0000-0002-5962-0517; Piardi, Luis Fernando/0000-0003-1627-8210</t>
  </si>
  <si>
    <t>978-3-319-70836-2; 978-3-319-70835-5</t>
  </si>
  <si>
    <t>10.1007/978-3-319-70836-2_53</t>
  </si>
  <si>
    <t>WOS:000436471400053</t>
  </si>
  <si>
    <t>Qi, YQ; Tang, D; Wang, J</t>
  </si>
  <si>
    <t>Qi, Yongqiang; Tang, Di; Wang, Jian</t>
  </si>
  <si>
    <t>Space robot active collision avoidance maneuver under thruster failure</t>
  </si>
  <si>
    <t>AEROSPACE SCIENCE AND TECHNOLOGY</t>
  </si>
  <si>
    <t>1270-9638</t>
  </si>
  <si>
    <t>1626-3219</t>
  </si>
  <si>
    <t>10.1016/j.ast.2017.03.037</t>
  </si>
  <si>
    <t>WOS:000405053600008</t>
  </si>
  <si>
    <t>Lijina, P; Kumaar, AAN</t>
  </si>
  <si>
    <t>Wu, J; Perez, GM; Thampi, SM; Atiquzzaman, M; Berretti, S; Rodrigues, JJPC; Tomar, R; Gorthi, RP; Siarry, P; Pathan, AK; Li, J; Bedi, P; Mehta, S; Kammoun, MH; Jain, V</t>
  </si>
  <si>
    <t>Lijina, P.; Kumaar, Nippun A. A.</t>
  </si>
  <si>
    <t>Bluetooth RSSI Based Collision Avoidance in Multi-robot Environment</t>
  </si>
  <si>
    <t>2016 INTERNATIONAL CONFERENCE ON ADVANCES IN COMPUTING, COMMUNICATIONS AND INFORMATICS (ICACCI)</t>
  </si>
  <si>
    <t>International Conference on Advances in Computing, Communications and Informatics (ICACCI)</t>
  </si>
  <si>
    <t>SEP 21-24, 2016</t>
  </si>
  <si>
    <t>Jaipur, INDIA</t>
  </si>
  <si>
    <t>LNM Inst Informat Technol,IEEE Commun Soc,IEEE Syst Man &amp; Cybernet Soc</t>
  </si>
  <si>
    <t>A., Nippun/ABG-5295-2020</t>
  </si>
  <si>
    <t>A A, Nippun Kumaar/0000-0001-5576-0400</t>
  </si>
  <si>
    <t>978-1-5090-2028-7</t>
  </si>
  <si>
    <t>WOS:000392503100357</t>
  </si>
  <si>
    <t>Du, GL; Liang, YH; Yao, GC; Li, CQ; Murat, RJ; Yuan, H</t>
  </si>
  <si>
    <t>Du, Guanglong; Liang, Yinhao; Yao, Gengcheng; Li, Chunquan; Murat, Ronigues J.; Yuan, Hua</t>
  </si>
  <si>
    <t>Active Collision Avoidance for Human-Manipulator Safety</t>
  </si>
  <si>
    <t>Liang, Yinhao/0000-0001-7004-4840; Murat, Ronigues J./0000-0001-7369-1357</t>
  </si>
  <si>
    <t>10.1109/ACCESS.2020.2979878</t>
  </si>
  <si>
    <t>WOS:000756696100001</t>
  </si>
  <si>
    <t>Wu, GL; Bai, SP; Hjornet, P</t>
  </si>
  <si>
    <t>Wu, Guanglei; Bai, Shaoping; Hjornet, Preben</t>
  </si>
  <si>
    <t>Architecture optimization of a parallel Schonflies-motion robot for pick-and-place applications in a predefined workspace</t>
  </si>
  <si>
    <t>bai, shaoping/AAH-2817-2020; Wu, Guanglei/X-3316-2019</t>
  </si>
  <si>
    <t>Wu, Guanglei/0000-0002-5656-3422</t>
  </si>
  <si>
    <t>10.1016/j.mechmachtheory.2016.09.005</t>
  </si>
  <si>
    <t>WOS:000386418500009</t>
  </si>
  <si>
    <t>Safeea, M; Neto, P; Bearee, R</t>
  </si>
  <si>
    <t>Safeea, Mohammad; Neto, Pedro; Bearee, Richard</t>
  </si>
  <si>
    <t>On-line collision avoidance for collaborative robot manipulators by adjusting off-line generated paths: An industrial use case</t>
  </si>
  <si>
    <t>; Neto, Pedro/D-4656-2009; SAFEEA, Mohammad/V-2035-2018</t>
  </si>
  <si>
    <t>Richard, BEAREE/0000-0002-6186-0755; Neto, Pedro/0000-0003-2177-5078; SAFEEA, Mohammad/0000-0003-2312-4594</t>
  </si>
  <si>
    <t>10.1016/j.robot.2019.07.013</t>
  </si>
  <si>
    <t>WOS:000482250400020</t>
  </si>
  <si>
    <t>Raphael, J; Schneider, E; Parsons, S; Sklar, EI</t>
  </si>
  <si>
    <t>Assoc Comp Machinery</t>
  </si>
  <si>
    <t>Raphael, Jeffery; Schneider, Eric; Parsons, Simon; Sklar, Elizabeth I.</t>
  </si>
  <si>
    <t>Behaviour Mining for Collision Avoidance in Multi-robot Systems</t>
  </si>
  <si>
    <t>AAMAS'14: PROCEEDINGS OF THE 2014 INTERNATIONAL CONFERENCE ON AUTONOMOUS AGENTS &amp; MULTIAGENT SYSTEMS</t>
  </si>
  <si>
    <t>International Conference on Autonomous Agents and Multiagent Systems (AAMAS)</t>
  </si>
  <si>
    <t>MAY 05-09, 2014</t>
  </si>
  <si>
    <t>Paris, FRANCE</t>
  </si>
  <si>
    <t>Assoc Comp Machinery,Int Fdn Autonomous Agents &amp; Multi Agent Syst,Assoc Comp Machinery Special Interest Grp Artificial Intelligence,Air Force Res Lab,Microsoft Res,THALES,CEA Tech,Lab Informatique Paris 6,Univ S Carolina,Univ Fed Rio Grande Sul,SiKS,IBM</t>
  </si>
  <si>
    <t>Parsons, Simon/C-6935-2009; Schneider, Eric/E-2566-2018</t>
  </si>
  <si>
    <t>Sklar, Elizabeth I./0000-0002-6383-9407; Schneider, Eric/0000-0002-2354-126X</t>
  </si>
  <si>
    <t>978-1-4503-2738-1</t>
  </si>
  <si>
    <t>WOS:000465207100225</t>
  </si>
  <si>
    <t>Sacchi, N; Sangiovanni, B; Incremona, GP; Ferrara, A</t>
  </si>
  <si>
    <t>Sacchi, Nikolas; Sangiovanni, Bianca; Incremona, Gian Paolo; Ferrara, Antonella</t>
  </si>
  <si>
    <t>Scenario-Based Collision Avoidance Control with Deep Q-Networks for Industrial Robot Manipulators</t>
  </si>
  <si>
    <t>2021 60TH IEEE CONFERENCE ON DECISION AND CONTROL (CDC)</t>
  </si>
  <si>
    <t>IEEE Conference on Decision and Control</t>
  </si>
  <si>
    <t>60th IEEE Conference on Decision and Control (CDC)</t>
  </si>
  <si>
    <t>DEC 13-17, 2021</t>
  </si>
  <si>
    <t>IEEE,IEEE CSS</t>
  </si>
  <si>
    <t>Ferrara, Antonella/O-8676-2018</t>
  </si>
  <si>
    <t>0743-1546</t>
  </si>
  <si>
    <t>2576-2370</t>
  </si>
  <si>
    <t>978-1-6654-3659-5</t>
  </si>
  <si>
    <t>10.1109/CDC45484.2021.9683056</t>
  </si>
  <si>
    <t>WOS:000781990303142</t>
  </si>
  <si>
    <t>Karkoub, M; Atinç, G; Stipanovic, D; Voulgaris, P; Hwang, A</t>
  </si>
  <si>
    <t>Karkoub, Mansour; Atinc, Gokhan; Stipanovic, Dusan; Voulgaris, Petros; Hwang, Andy</t>
  </si>
  <si>
    <t>Trajectory Tracking Control of Unicycle Robots with Collision Avoidance and Connectivity Maintenance</t>
  </si>
  <si>
    <t>Stipanovic, Dusan/KRP-7989-2024</t>
  </si>
  <si>
    <t>Stipanovic, Dusan/0000-0002-2826-5241</t>
  </si>
  <si>
    <t>3-4</t>
  </si>
  <si>
    <t>10.1007/s10846-019-00987-2</t>
  </si>
  <si>
    <t>WOS:000500870500003</t>
  </si>
  <si>
    <t>Pan, MZ; Li, J; Yang, XZ; Wang, S; Pan, L; Su, TC; Wang, YK; Yang, QY; Liang, K</t>
  </si>
  <si>
    <t>Pan, Mingzhang; Li, Jing; Yang, Xiuze; Wang, Shuo; Pan, Lei; Su, Tiecheng; Wang, Yuke; Yang, Qiye; Liang, Ke</t>
  </si>
  <si>
    <t>Collision risk assessment and automatic obstacle avoidance strategy for teleoperation robots</t>
  </si>
  <si>
    <t>COMPUTERS &amp; INDUSTRIAL ENGINEERING</t>
  </si>
  <si>
    <t>Pan, Lei/ITT-0556-2023</t>
  </si>
  <si>
    <t>0360-8352</t>
  </si>
  <si>
    <t>1879-0550</t>
  </si>
  <si>
    <t>10.1016/j.cie.2022.108275</t>
  </si>
  <si>
    <t>WOS:000809661500004</t>
  </si>
  <si>
    <t>Lu, XL; Cao, YW; Zhao, ZH; Yan, YL</t>
  </si>
  <si>
    <t>Chen, Z; Mendes, A; Yan, Y; Chen, S</t>
  </si>
  <si>
    <t>Lu, Xinglong; Cao, Yiwen; Zhao, Zhonghua; Yan, Yilin</t>
  </si>
  <si>
    <t>Deep Reinforcement Learning Based Collision Avoidance Algorithm for Differential Drive Robot</t>
  </si>
  <si>
    <t>INTELLIGENT ROBOTICS AND APPLICATIONS (ICIRA 2018), PT I</t>
  </si>
  <si>
    <t>11th International Conference on Intelligent Robotics and Applications (ICIRA)</t>
  </si>
  <si>
    <t>AUG 09-11, 2018</t>
  </si>
  <si>
    <t>Univ Newcastle, Fac Engn &amp; Built Environm, Sch Elect Engn &amp; Comp, Newcastle, AUSTRALIA</t>
  </si>
  <si>
    <t>Univ Newcastle, Fac Engn &amp; Built Environm, Sch Elect Engn &amp; Comp</t>
  </si>
  <si>
    <t>闫, 奕霖/GXM-4194-2022</t>
  </si>
  <si>
    <t>978-3-319-97586-3; 978-3-319-97585-6</t>
  </si>
  <si>
    <t>10.1007/978-3-319-97586-3_17</t>
  </si>
  <si>
    <t>WOS:000458556300017</t>
  </si>
  <si>
    <t>Shi, HB; Chen, JL; Pan, W; Hwang, KS; Cho, YY</t>
  </si>
  <si>
    <t>Shi, Haobin; Chen, Jialin; Pan, Wei; Hwang, Kao-Shing; Cho, Yi-Yun</t>
  </si>
  <si>
    <t>Collision Avoidance for Redundant Robots in Position-Based Visual Servoing</t>
  </si>
  <si>
    <t>IEEE SYSTEMS JOURNAL</t>
  </si>
  <si>
    <t>Hwang, Kao-Shing/AAD-2644-2020</t>
  </si>
  <si>
    <t>Hwang, Kao-Shing/0000-0001-9234-4836; Shi, Haobin/0000-0003-2180-8941</t>
  </si>
  <si>
    <t>1932-8184</t>
  </si>
  <si>
    <t>1937-9234</t>
  </si>
  <si>
    <t>10.1109/JSYST.2018.2865503</t>
  </si>
  <si>
    <t>WOS:000482628500137</t>
  </si>
  <si>
    <t>Yao, SY; Chen, GD; Pan, LF; Ma, J; Ji, JM; Chen, XP</t>
  </si>
  <si>
    <t>Alamaniotis, M; Pan, S</t>
  </si>
  <si>
    <t>Yao, Shunyi; Chen, Guangda; Pan, Lifan; Ma, Jun; Ji, Jianmin; Chen, Xiaoping</t>
  </si>
  <si>
    <t>Multi-Robot Collision Avoidance with Map-based Deep Reinforcement Learning</t>
  </si>
  <si>
    <t>2020 IEEE 32ND INTERNATIONAL CONFERENCE ON TOOLS WITH ARTIFICIAL INTELLIGENCE (ICTAI)</t>
  </si>
  <si>
    <t>Proceedings-International Conference on Tools With Artificial Intelligence</t>
  </si>
  <si>
    <t>32nd IEEE International Conference on Tools with Artificial Intelligence (ICTAI)</t>
  </si>
  <si>
    <t>NOV 09-11, 2020</t>
  </si>
  <si>
    <t>IEEE,IEEE Comp Soc,Biol &amp; Artificial Intelligence Fdn</t>
  </si>
  <si>
    <t>Chen, Guangda/O-6964-2019; Ji, Jianmin/GZM-4863-2022; Chen, Guangda/L-8053-2018</t>
  </si>
  <si>
    <t>Chen, Guangda/0000-0003-1888-9947</t>
  </si>
  <si>
    <t>1082-3409</t>
  </si>
  <si>
    <t>978-1-7281-9228-4</t>
  </si>
  <si>
    <t>10.1109/ICTAI50040.2020.00088</t>
  </si>
  <si>
    <t>WOS:000649734800078</t>
  </si>
  <si>
    <t>Li, XD; Yin, X; Li, SY</t>
  </si>
  <si>
    <t>Peng, C; Sun, J</t>
  </si>
  <si>
    <t>Li, Xiaoduo; Yin, Xiang; Li, Shaoyuan</t>
  </si>
  <si>
    <t>Cooperative Event Triggered Control for Multi-Robot Systems with Collision Avoidance</t>
  </si>
  <si>
    <t>2021 PROCEEDINGS OF THE 40TH CHINESE CONTROL CONFERENCE (CCC)</t>
  </si>
  <si>
    <t>Chinese Control Conference</t>
  </si>
  <si>
    <t>40th Chinese Control Conference (CCC)</t>
  </si>
  <si>
    <t>JUL 26-28, 2021</t>
  </si>
  <si>
    <t>Shanghai, PEOPLES R CHINA</t>
  </si>
  <si>
    <t>TCCT,CAA,Syst Engn Soc China,Shanghai Univ,Chinese Acad Sci, Acad Math &amp; Syst Sci,China Soc Ind &amp; Appl Math,Asian Control Assoc,IEEE Control Syst Soc,Inst Control, Robot &amp; Syst,Soc Instrument &amp; Control Engineers,Shanghai Jiao Tong Univ,Shanghai Assoc Automat</t>
  </si>
  <si>
    <t>cai, wen/JWP-4797-2024; Yin, Xiang/ADO-0292-2022</t>
  </si>
  <si>
    <t>2161-2927</t>
  </si>
  <si>
    <t>978-988-15638-0-4</t>
  </si>
  <si>
    <t>WOS:000931046705099</t>
  </si>
  <si>
    <t>Qiu, Y; Yan, ZY; Miao, Y; Du, ZJ</t>
  </si>
  <si>
    <t>Huang, Y; Wu, H; Liu, H; Yin, Z</t>
  </si>
  <si>
    <t>Qiu, Yao; Yan, Zhiyuan; Miao, Yu; Du, Zhijiang</t>
  </si>
  <si>
    <t>Real-Time Collision Avoidance Algorithm for Surgical Robot Based on OBB Intersection Test</t>
  </si>
  <si>
    <t>INTELLIGENT ROBOTICS AND APPLICATIONS, ICIRA 2017, PT I</t>
  </si>
  <si>
    <t>10th International Conference on Intelligent Robotics and Applications (ICIRA</t>
  </si>
  <si>
    <t>AUG 16-18, 2017</t>
  </si>
  <si>
    <t>Huazhong Univ Sci &amp; Technol, Wuhan, PEOPLES R CHINA</t>
  </si>
  <si>
    <t>Huazhong Univ Sci &amp; Technol</t>
  </si>
  <si>
    <t>978-3-319-65289-4; 978-3-319-65288-7</t>
  </si>
  <si>
    <t>10.1007/978-3-319-65289-4_19</t>
  </si>
  <si>
    <t>WOS:000725225700019</t>
  </si>
  <si>
    <t>Morlock, M; Bajrami, V; Seifried, R</t>
  </si>
  <si>
    <t>Morlock, Merlin; Bajrami, Valmir; Seifried, Robert</t>
  </si>
  <si>
    <t>Trajectory tracking with collision avoidance for a parallel robot with flexible links</t>
  </si>
  <si>
    <t>CONTROL ENGINEERING PRACTICE</t>
  </si>
  <si>
    <t>0967-0661</t>
  </si>
  <si>
    <t>1873-6939</t>
  </si>
  <si>
    <t>10.1016/j.conengprac.2021.104788</t>
  </si>
  <si>
    <t>APR 2021</t>
  </si>
  <si>
    <t>WOS:000694912300007</t>
  </si>
  <si>
    <t>Parween, R; Muthugala, MAVJ; Heredia, MV; Elangovan, K; Elara, MR</t>
  </si>
  <si>
    <t>Parween, Rizuwana; Muthugala, M. A. Viraj J.; Heredia, Manuel V.; Elangovan, Karthikeyan; Elara, Mohan Rajesh</t>
  </si>
  <si>
    <t>Collision Avoidance and Stability Study of a Self-Reconfigurable Drainage Robot</t>
  </si>
  <si>
    <t>MOHAN, RAJESH ELARA/K-9199-2018; Muthugala, M. A Viraj J./C-5786-2017</t>
  </si>
  <si>
    <t>MOHAN, RAJESH ELARA/0000-0001-6504-1530; PARWEEN, RIZUWANA/0000-0002-3843-9997; Muthugala, M. A Viraj J./0000-0002-3598-5570</t>
  </si>
  <si>
    <t>10.3390/s21113744</t>
  </si>
  <si>
    <t>WOS:000660659100001</t>
  </si>
  <si>
    <t>Boschetti, G; Bottin, M; Faccio, M; Maretto, L; Minto, R</t>
  </si>
  <si>
    <t>Boschetti, G.; Bottin, M.; Faccio, M.; Maretto, L.; Minto, R.</t>
  </si>
  <si>
    <t>The influence of collision avoidance strategies on human-robot collaborative systems</t>
  </si>
  <si>
    <t>14th IFAC Workshop on Intelligent Manufacturing Systems (IMS)</t>
  </si>
  <si>
    <t>MAR 28-30, 2022</t>
  </si>
  <si>
    <t>Afeka Tel Aviv Coll Engn, ELECTR NETWORK</t>
  </si>
  <si>
    <t>Int Federat Automat Control,Int Federat Automat Control Tech Comm 5 1 Mfg Plant Control,Int Federat Automat Control Tech Comm 3 2 Computat Intelligence Control,Int Federat Automat Control Tech Comm 4 2 Mechatron Syst,Int Federat Automat Control Tech Comm 4 3 Robot,Int Federat Automat Control Tech Comm 4 5 Human Machine Syst,Int Federat Automat Control Tech Comm 5 2 Management &amp; Control Mfg &amp; Logist,Int Federat Automat Control Tech Comm 5 3 Integrat &amp; Interoperabil Enterprise Syst,Int Federat Automat Control Tech Comm 9 2 Social Impact Automat,Ariel Univ,Israel Ind 4 0</t>
  </si>
  <si>
    <t>Afeka Tel Aviv Coll Engn</t>
  </si>
  <si>
    <t>Bottin, Matteo/AAB-1935-2021</t>
  </si>
  <si>
    <t>10.1016/j.ifacol.2022.04.210</t>
  </si>
  <si>
    <t>WOS:000802773300003</t>
  </si>
  <si>
    <t>Scimmi, LS; Melchiorre, M; Mauro, S; Pastorelli, SP</t>
  </si>
  <si>
    <t>Scimmi, Leonardo Sabatino; Melchiorre, Matteo; Mauro, Stefano; Pastorelli, Stefano Paolo</t>
  </si>
  <si>
    <t>Implementing a vision-based collision avoidance algorithm on a UR3 Robot</t>
  </si>
  <si>
    <t>2019 23RD INTERNATIONAL CONFERENCE ON MECHATRONICS TECHNOLOGY (ICMT 2019)</t>
  </si>
  <si>
    <t>23rd International Conference on Mechatronics Technology (ICMT)</t>
  </si>
  <si>
    <t>OCT 23-26, 2019</t>
  </si>
  <si>
    <t>Salerno, ITALY</t>
  </si>
  <si>
    <t>Melchiorre, Matteo/AFF-6660-2022; Mauro, Stefano/B-7483-2013; Pastorelli, Stefano/ABG-5915-2020</t>
  </si>
  <si>
    <t>978-1-7281-3998-2</t>
  </si>
  <si>
    <t>10.1109/icmect.2019.8932105</t>
  </si>
  <si>
    <t>WOS:000535123900008</t>
  </si>
  <si>
    <t>Shen, D; Lin, YF; Han, S; Xun, RB</t>
  </si>
  <si>
    <t>Wen, Z; Li, T</t>
  </si>
  <si>
    <t>Shen, Dong; Lin, Youfang; Han, Sheng; Xun, Ruibo</t>
  </si>
  <si>
    <t>Collision Avoidance Among Multiple Car-Like Robots in Common Environment</t>
  </si>
  <si>
    <t>FOUNDATIONS OF INTELLIGENT SYSTEMS (ISKE 2013)</t>
  </si>
  <si>
    <t>8th International Conference on Intelligent Systems and Knowledge Engineering (ISKE)</t>
  </si>
  <si>
    <t>NOV 20-23, 2013</t>
  </si>
  <si>
    <t>Shenzhen, PEOPLES R CHINA</t>
  </si>
  <si>
    <t>Shenzhen Univ,Sci China Press,Chinese Acad Sci,IEEE Computat Intelligence Soc,Chinese Assoc Artificial Intelligence,State Key Lab Complex Elect Syst Simulat,Sci &amp; Technol Integrated Informat Syst Lab,SW Jiaotong Univ,Univ Technol</t>
  </si>
  <si>
    <t>Lin, Youfang/0000-0002-5143-3645</t>
  </si>
  <si>
    <t>978-3-642-54924-3; 978-3-642-54923-6</t>
  </si>
  <si>
    <t>10.1007/978-3-642-54924-3_62</t>
  </si>
  <si>
    <t>WOS:000349457000062</t>
  </si>
  <si>
    <t>Lee, BH; Jeon, JD; Oh, JH</t>
  </si>
  <si>
    <t>Lee, Beom H.; Jeon, Jae D.; Oh, Jung H.</t>
  </si>
  <si>
    <t>Velocity obstacle based local collision avoidance for a holonomic elliptic robot</t>
  </si>
  <si>
    <t>AUTONOMOUS ROBOTS</t>
  </si>
  <si>
    <t>Oh, Junghyun/KFR-8337-2024</t>
  </si>
  <si>
    <t>Oh, Junghyun/0000-0003-0502-7600</t>
  </si>
  <si>
    <t>0929-5593</t>
  </si>
  <si>
    <t>1573-7527</t>
  </si>
  <si>
    <t>SI</t>
  </si>
  <si>
    <t>10.1007/s10514-016-9580-2</t>
  </si>
  <si>
    <t>WOS:000404635100004</t>
  </si>
  <si>
    <t>Dang, LF; Zhang, LG; Shi, Q</t>
  </si>
  <si>
    <t>IOP</t>
  </si>
  <si>
    <t>Dang, Lifeng; Zhang, Liangan; Shi, Qin</t>
  </si>
  <si>
    <t>Research on Collision Avoidance Path Planning of Double SCARA Robot</t>
  </si>
  <si>
    <t>2020 ASIA CONFERENCE ON GEOLOGICAL RESEARCH AND ENVIRONMENTAL TECHNOLOGY</t>
  </si>
  <si>
    <t>IOP Conference Series-Earth and Environmental Science</t>
  </si>
  <si>
    <t>Asia Conference on Geological Research and Environmental Technology (GRET)</t>
  </si>
  <si>
    <t>OCT 10-11, 2020</t>
  </si>
  <si>
    <t>1755-1307</t>
  </si>
  <si>
    <t>10.1088/1755-1315/632/3/032051</t>
  </si>
  <si>
    <t>WOS:000688420701023</t>
  </si>
  <si>
    <t>Li, JH; Li, DJ; Wang, CY; Guo, W; Wang, ZD; Zhang, ZT; Liu, H</t>
  </si>
  <si>
    <t>Li, Jianhua; Li, Dingjia; Wang, Chongyang; Guo, Wei; Wang, Zhidong; Zhang, Zhongtao; Liu, Hao</t>
  </si>
  <si>
    <t>Active collision avoidance for teleoperated multi-segment continuum robots toward minimally invasive surgery</t>
  </si>
  <si>
    <t>INTERNATIONAL JOURNAL OF ROBOTICS RESEARCH</t>
  </si>
  <si>
    <t>Li, Jianhua/0000-0001-9967-052X</t>
  </si>
  <si>
    <t>0278-3649</t>
  </si>
  <si>
    <t>1741-3176</t>
  </si>
  <si>
    <t>10.1177/02783649231220955</t>
  </si>
  <si>
    <t>WOS:001126265200001</t>
  </si>
  <si>
    <t>Ma, JC; Lu, HM; Xiao, JH; Zeng, ZW; Zheng, ZQ</t>
  </si>
  <si>
    <t>Ma, Junchong; Lu, Huimin; Xiao, Junhao; Zeng, Zhiwen; Zheng, Zhiqiang</t>
  </si>
  <si>
    <t>Multi-robot Target Encirclement Control with Collision Avoidance via Deep Reinforcement Learning</t>
  </si>
  <si>
    <t>Xiao, Junhao/0000-0002-4751-539X</t>
  </si>
  <si>
    <t>10.1007/s10846-019-01106-x</t>
  </si>
  <si>
    <t>NOV 2019</t>
  </si>
  <si>
    <t>WOS:000494789100001</t>
  </si>
  <si>
    <t>Boschetti, G; Faccio, M; Granata, I; Minto, R</t>
  </si>
  <si>
    <t>Boschetti, Giovanni; Faccio, Maurizio; Granata, Irene; Minto, Riccardo</t>
  </si>
  <si>
    <t>3D collision avoidance strategy and performance evaluation for human-robot collaborative systems</t>
  </si>
  <si>
    <t>; Granata, Irene/GLU-2097-2022</t>
  </si>
  <si>
    <t>Minto, Riccardo/0000-0002-0324-5359; Granata, Irene/0000-0001-6233-176X; Boschetti, Giovanni/0000-0003-2452-221X</t>
  </si>
  <si>
    <t>10.1016/j.cie.2023.109225</t>
  </si>
  <si>
    <t>APR 2023</t>
  </si>
  <si>
    <t>WOS:000976260700001</t>
  </si>
  <si>
    <t>Wang, YX; Wang, HS; Liu, Z; Chen, WD</t>
  </si>
  <si>
    <t>Wang, Yuxin; Wang, Hesheng; Liu, Zhe; Chen, Weidong</t>
  </si>
  <si>
    <t>Visual Servo-Collision Avoidance Hybrid Task by Considering Detection and Localization of Contact for a Soft Manipulator</t>
  </si>
  <si>
    <t>Weidong, Chen/GPC-8523-2022; Wang, Hesheng/P-3192-2015</t>
  </si>
  <si>
    <t>Wang, Hesheng/0000-0002-9959-1634; Chen, Weidong/0000-0001-8757-0679</t>
  </si>
  <si>
    <t>10.1109/TMECH.2020.2974296</t>
  </si>
  <si>
    <t>WOS:000544038100016</t>
  </si>
  <si>
    <t>Yi, XF; Chakarvarthy, A; Chen, Z</t>
  </si>
  <si>
    <t>Yi, Xiongfeng; Chakarvarthy, Animesh; Chen, Zheng</t>
  </si>
  <si>
    <t>Cooperative Collision Avoidance Control of Servo/IPMC Driven Robotic Fish With Back-Relaxation Effect</t>
  </si>
  <si>
    <t>10.1109/LRA.2021.3060717</t>
  </si>
  <si>
    <t>WOS:000629028400016</t>
  </si>
  <si>
    <t>Tortora, S; Sassi, R; Carli, R; Menegatti, E</t>
  </si>
  <si>
    <t>Ang, MH; Asama, H; Lin, W; Foong, S</t>
  </si>
  <si>
    <t>Tortora, Stefano; Sassi, Roberto; Carli, Ruggero; Menegatti, Emanuele</t>
  </si>
  <si>
    <t>Weighted Shared-Autonomy with Assistance-to-Target and Collision Avoidance for Intelligent Assistive Robotics</t>
  </si>
  <si>
    <t>INTELLIGENT AUTONOMOUS SYSTEMS 16, IAS-16</t>
  </si>
  <si>
    <t>Lecture Notes in Networks and Systems</t>
  </si>
  <si>
    <t>16th International Conference on Intelligent Autonomous Systems (IAS)</t>
  </si>
  <si>
    <t>JUL 29-31, 2020</t>
  </si>
  <si>
    <t>Menegatti, Emanuele/0000-0001-5794-9979; Tortora, Stefano/0000-0002-9918-1221</t>
  </si>
  <si>
    <t>2367-3370</t>
  </si>
  <si>
    <t>2367-3389</t>
  </si>
  <si>
    <t>978-3-030-95892-3; 978-3-030-95891-6</t>
  </si>
  <si>
    <t>10.1007/978-3-030-95892-3_44</t>
  </si>
  <si>
    <t>WOS:000835746300044</t>
  </si>
  <si>
    <t>Lobbezoo, A; Kwon, HJ</t>
  </si>
  <si>
    <t>Lobbezoo, Andrew; Kwon, Hyock-Ju</t>
  </si>
  <si>
    <t>Simulated and Real Robotic Reach, Grasp, and Pick-and-Place Using Combined Reinforcement Learning and Traditional Controls</t>
  </si>
  <si>
    <t>10.3390/robotics12010012</t>
  </si>
  <si>
    <t>WOS:000940602400001</t>
  </si>
  <si>
    <t>Xie, ZY; Lu, L; Wang, HW; Li, L; Xu, X</t>
  </si>
  <si>
    <t>Xie, Ziyang; Lu, Lu; Wang, Hanwen; Li, Li; Xu, Xu</t>
  </si>
  <si>
    <t>An Image-Based Human-Robot Collision Avoidance Scheme: A Proof of Concept</t>
  </si>
  <si>
    <t>IISE TRANSACTIONS ON OCCUPATIONAL ERGONOMICS &amp; HUMAN FACTORS</t>
  </si>
  <si>
    <t>Xie, Ziyang/JAX-9183-2023; xu, xu/KCL-3979-2024; Wang, Hanwen/IUQ-8374-2023</t>
  </si>
  <si>
    <t>Xu, Xu/0000-0001-8790-3103; Wang, Hanwen/0000-0002-8871-1565</t>
  </si>
  <si>
    <t>2472-5838</t>
  </si>
  <si>
    <t>2472-5846</t>
  </si>
  <si>
    <t>APR 2</t>
  </si>
  <si>
    <t>1-2</t>
  </si>
  <si>
    <t>10.1080/24725838.2023.2222651</t>
  </si>
  <si>
    <t>WOS:001016822600001</t>
  </si>
  <si>
    <t>Hamanaka, F; Yoshida, S; Yamazoe, H</t>
  </si>
  <si>
    <t>ACM</t>
  </si>
  <si>
    <t>Hamanaka, Fumio; Yoshida, Syunsuke; Yamazoe, Hirotake</t>
  </si>
  <si>
    <t>Impression Evaluation of Interaction Among Robots based on Collision Avoidance Behaviors</t>
  </si>
  <si>
    <t>PROCEEDINGS OF THE 9TH INTERNATIONAL USER MODELING, ADAPTATION AND PERSONALIZATION HUMAN-AGENT INTERACTION, HAI 2021</t>
  </si>
  <si>
    <t>9th International Conference on User Modeling, Adaptation and Personalization Human-Agent Interaction (HAI)</t>
  </si>
  <si>
    <t>NOV 09-11, 2021</t>
  </si>
  <si>
    <t>Nagoya Univ, ELECTR NETWORK</t>
  </si>
  <si>
    <t>Assoc Comp Machinery,CyberAgent,ACM SIGCHI,ACM In Cooperat</t>
  </si>
  <si>
    <t>Nagoya Univ</t>
  </si>
  <si>
    <t>978-1-4503-8620-3</t>
  </si>
  <si>
    <t>10.1145/3472307.3484659</t>
  </si>
  <si>
    <t>WOS:001157536800036</t>
  </si>
  <si>
    <t>Deplano, D; Franceschelli, M; Ware, S; Rong, S; Giua, A</t>
  </si>
  <si>
    <t>Deplano, Diego; Franceschelli, Mauro; Ware, Simon; Rong, Su; Giua, Alessandro</t>
  </si>
  <si>
    <t>A Discrete Event Formulation for Multi-Robot Collision Avoidance on Pre-Planned Trajectories</t>
  </si>
  <si>
    <t>Deplano, Diego/AAM-8928-2020; Giua, Alessandro/AAY-4581-2021; Franceschelli, Mauro/AAF-3757-2021; Su, Rong/A-5036-2011</t>
  </si>
  <si>
    <t>Su, Rong/0000-0003-3448-0586; Deplano, Diego/0000-0001-5879-0963</t>
  </si>
  <si>
    <t>10.1109/ACCESS.2020.2994472</t>
  </si>
  <si>
    <t>WOS:000539041600031</t>
  </si>
  <si>
    <t>Zhu, H; Brito, B; Alonso-Mora, J</t>
  </si>
  <si>
    <t>Zhu, Hai; Brito, Bruno; Alonso-Mora, Javier</t>
  </si>
  <si>
    <t>Decentralized probabilistic multi-robot collision avoidance using buffered uncertainty-aware Voronoi cells</t>
  </si>
  <si>
    <t>Alonso-Mora, Javier/AAO-7590-2020</t>
  </si>
  <si>
    <t>Brito, Bruno/0000-0003-3598-8015; Zhu, Hai/0000-0002-9780-5053</t>
  </si>
  <si>
    <t>10.1007/s10514-021-10029-2</t>
  </si>
  <si>
    <t>JAN 2022</t>
  </si>
  <si>
    <t>WOS:000746764600001</t>
  </si>
  <si>
    <t>Zhao, LL; Zhao, JD; Liu, H</t>
  </si>
  <si>
    <t>Zhao, Liangliang; Zhao, Jingdong; Liu, Hong</t>
  </si>
  <si>
    <t>Solving the Inverse Kinematics Problem of Multiple Redundant Manipulators with Collision Avoidance in Dynamic Environments</t>
  </si>
  <si>
    <t>Zhao, Jingdong/GXG-6661-2022</t>
  </si>
  <si>
    <t>JAN 22</t>
  </si>
  <si>
    <t>10.1007/s10846-020-01279-w</t>
  </si>
  <si>
    <t>WOS:000612863100001</t>
  </si>
  <si>
    <t>Wang, WQ; Jia, JY</t>
  </si>
  <si>
    <t>Jia, W; Tang, Y; Lee, RST; Herzog, M; Zhang, H; Hao, T; Wang, T</t>
  </si>
  <si>
    <t>Wang, Weiqiang; Jia, Jinyuan</t>
  </si>
  <si>
    <t>Online Collision Avoidance Algorithm for Lightweight Web3D Robot Based on M-BVH</t>
  </si>
  <si>
    <t>EMERGING TECHNOLOGIES FOR EDUCATION, SETE 2021</t>
  </si>
  <si>
    <t>6th Annual International Symposium on Emerging Technologies for Education (SETE)</t>
  </si>
  <si>
    <t>NOV 11-12, 2021</t>
  </si>
  <si>
    <t>Zhuhai, PEOPLES R CHINA</t>
  </si>
  <si>
    <t>Beijing Normal Univ, Hong Kong Baptist Univ United Int Coll,Hong Kong Web Soc</t>
  </si>
  <si>
    <t>Jia, Jinyuan/0000-0002-7772-4766; wang, wei qiang/0000-0001-8801-2804</t>
  </si>
  <si>
    <t>978-3-030-92836-0; 978-3-030-92835-3</t>
  </si>
  <si>
    <t>10.1007/978-3-030-92836-0_14</t>
  </si>
  <si>
    <t>WOS:000763915900014</t>
  </si>
  <si>
    <t>Yu, YY; Wu, ZY; Cao, ZQ; Pang, L; Ren, L; Zhou, C</t>
  </si>
  <si>
    <t>Yu, Yingying; Wu, Zhiyong; Cao, Zhiqiang; Pang, Lei; Ren, Liang; Zhou, Chao</t>
  </si>
  <si>
    <t>A laser-based multi-robot collision avoidance approach in unknown environments</t>
  </si>
  <si>
    <t>Zhou, Chao/A-9574-2012; yu, yingying/GRR-7851-2022</t>
  </si>
  <si>
    <t>FEB 25</t>
  </si>
  <si>
    <t>10.1177/1729881418759107</t>
  </si>
  <si>
    <t>WOS:000426281800001</t>
  </si>
  <si>
    <t>Zhang, XJ; Li, ML; Jia, JD; Sun, LY; Li, MH; Zhang, ML</t>
  </si>
  <si>
    <t>Zhang, Xiaojun; Li, Minglong; Jia, Jidong; Sun, Lingyu; Li, Manhong; Zhang, Minglu</t>
  </si>
  <si>
    <t>Enhanced robot obstacle avoidance strategy: efficient distance estimation and collision avoidance for hidden robots</t>
  </si>
  <si>
    <t>MEASUREMENT SCIENCE AND TECHNOLOGY</t>
  </si>
  <si>
    <t>LI, MingLong/0009-0003-6787-4167; jia, jidong/0000-0002-4127-330X</t>
  </si>
  <si>
    <t>0957-0233</t>
  </si>
  <si>
    <t>1361-6501</t>
  </si>
  <si>
    <t>APR 1</t>
  </si>
  <si>
    <t>10.1088/1361-6501/ad1e4d</t>
  </si>
  <si>
    <t>WOS:001148228500001</t>
  </si>
  <si>
    <t>Kot, T; Wierbica, R; Oscadal, P; Spurny, T; Bobovsky, Z</t>
  </si>
  <si>
    <t>Kot, Tomas; Wierbica, Rostislav; Oscadal, Petr; Spurny, Tomas; Bobovsky, Zdenko</t>
  </si>
  <si>
    <t>Using Elastic Bands for Collision Avoidance in Collaborative Robotics</t>
  </si>
  <si>
    <t>Wierbica, Rostislav/HZH-6721-2023; Spurny, Tomas/HZL-0501-2023; Kot, Tomas/AAA-6024-2020; Oščádal, Petr/AAX-7209-2020; Bobovský, Zdenko/ABF-9598-2021</t>
  </si>
  <si>
    <t>Oscadal, Petr/0000-0002-6973-1501; Bobovsky, Zdenko/0000-0003-4134-5251; Spurny, Tomas/0000-0003-0986-4203; Wierbica, Rostislav/0000-0001-8536-3369</t>
  </si>
  <si>
    <t>10.1109/ACCESS.2022.3212407</t>
  </si>
  <si>
    <t>WOS:000866430600001</t>
  </si>
  <si>
    <t>Chen, BB; Xu, WJ; Liu, JY; Ji, ZR; Zhou, ZD</t>
  </si>
  <si>
    <t>Chen, Binbin; Xu, Wenjun; Liu, Jiayi; Ji, Zhenrui; Zhou, Zude</t>
  </si>
  <si>
    <t>Robotic Disassembly Sequence Planning Considering Robotic Collision Avoidance Trajectory in Remanufacturing</t>
  </si>
  <si>
    <t>2020 IEEE 18TH INTERNATIONAL CONFERENCE ON INDUSTRIAL INFORMATICS (INDIN), VOL 1</t>
  </si>
  <si>
    <t>IEEE International Conference on Industrial Informatics INDIN</t>
  </si>
  <si>
    <t>18th IEEE International Conference on Industrial Informatics (INDIN)</t>
  </si>
  <si>
    <t>JUL 21-23, 2020</t>
  </si>
  <si>
    <t>Inst Elect &amp; Elect Engineers,Univ Warwick, WMG, Int Mfg Ctr,IEEE Ind Elect Soc</t>
  </si>
  <si>
    <t>陈, 彬彬/I-1913-2014</t>
  </si>
  <si>
    <t>1935-4576</t>
  </si>
  <si>
    <t>978-1-7281-4964-6</t>
  </si>
  <si>
    <t>WOS:000907230200075</t>
  </si>
  <si>
    <t>Perizzato, A; Farina, M; Scattolini, R</t>
  </si>
  <si>
    <t>Perizzato, Andrea; Farina, Marcello; Scattolini, Riccardo</t>
  </si>
  <si>
    <t>Formation control and collision avoidance of unicycle robots with distributed predictive control</t>
  </si>
  <si>
    <t>5th IFAC Conference on Nonlinear-Model-Predictive-Control (NMPC)</t>
  </si>
  <si>
    <t>SEP 17-20, 2015</t>
  </si>
  <si>
    <t>IFAC</t>
  </si>
  <si>
    <t>Farina, Marcello/ABG-8880-2020</t>
  </si>
  <si>
    <t>Scattolini, Riccardo/0000-0003-1804-9921</t>
  </si>
  <si>
    <t>10.1016/j.ifacol.2015.11.293</t>
  </si>
  <si>
    <t>WOS:000375847100040</t>
  </si>
  <si>
    <t>Tanaka, M; Kon, K; Tanaka, K</t>
  </si>
  <si>
    <t>Tanaka, Motoyasu; Kon, Kazuyuki; Tanaka, Kazuo</t>
  </si>
  <si>
    <t>Range-Sensor-Based Semiautonomous Whole-Body Collision Avoidance of a Snake Robot</t>
  </si>
  <si>
    <t>IEEE TRANSACTIONS ON CONTROL SYSTEMS TECHNOLOGY</t>
  </si>
  <si>
    <t>Tanaka, Motoyasu/AAD-2537-2019</t>
  </si>
  <si>
    <t>Tanaka, Motoyasu/0000-0002-3717-8852</t>
  </si>
  <si>
    <t>1063-6536</t>
  </si>
  <si>
    <t>1558-0865</t>
  </si>
  <si>
    <t>10.1109/TCST.2014.2382578</t>
  </si>
  <si>
    <t>WOS:000359541200019</t>
  </si>
  <si>
    <t>Moccia, R; Iacono, C; Siciliano, B; Ficuciello, F</t>
  </si>
  <si>
    <t>Moccia, Rocco; Iacono, Cristina; Siciliano, Bruno; Ficuciello, Fanny</t>
  </si>
  <si>
    <t>Vision-Based Dynamic Virtual Fixtures for Tools Collision Avoidance in Robotic Surgery</t>
  </si>
  <si>
    <t>Iacono, Cristina/0000-0001-6345-3056; Siciliano, Bruno/0000-0002-1037-0588; Ficuciello, Fanny/0000-0001-9214-9977</t>
  </si>
  <si>
    <t>10.1109/LRA.2020.2969941</t>
  </si>
  <si>
    <t>WOS:000515856700007</t>
  </si>
  <si>
    <t>Simas, H; Di Gregorio, R</t>
  </si>
  <si>
    <t>Simas, Henrique; Di Gregorio, Raffaele</t>
  </si>
  <si>
    <t>Collision Avoidance for Redundant 7-DOF Robots Using a Critically Damped Dynamic Approach</t>
  </si>
  <si>
    <t>Simas, Henrique/G-4864-2015; Di Gregorio, Raffaele/F-9316-2014</t>
  </si>
  <si>
    <t>Simas, Henrique/0000-0002-1858-541X; Di Gregorio, Raffaele/0000-0003-3925-3016</t>
  </si>
  <si>
    <t>10.3390/robotics11050093</t>
  </si>
  <si>
    <t>WOS:000873627000001</t>
  </si>
  <si>
    <t>Ma, JC; Yao, WJ; Dai, W; Lu, HM; Xiao, JH; Zheng, ZQ</t>
  </si>
  <si>
    <t>Chen, X; Zhao, QC</t>
  </si>
  <si>
    <t>Ma, Junchong; Yao, Weijia; Dai, Wei; Lu, Huimin; Xiao, Junhao; Zheng, Zhiqiang</t>
  </si>
  <si>
    <t>Cooperative Encirclement Control for a Group of Targets by Decentralized Robots with Collision Avoidance</t>
  </si>
  <si>
    <t>2018 37TH CHINESE CONTROL CONFERENCE (CCC)</t>
  </si>
  <si>
    <t>37th Chinese Control Conference (CCC)</t>
  </si>
  <si>
    <t>JUL 25-27, 2018</t>
  </si>
  <si>
    <t>Chinese Assoc Automat, Tech Comm Control Theory,Syst Engn Soc China,China Univ Geosciences,Chinese Acad Sci, Acad Math &amp; Syst Sci,China Soc Ind &amp; Appl Math,Huazhong Univ Sci &amp; Technol,Wuhan Univ Sci &amp; Technol,Hubei Assoc Automat,Asian Control Assoc,IEEE Control Syst Soc,Inst Control Robot &amp; Syst,Soc Instrument &amp; Control Engineers</t>
  </si>
  <si>
    <t>Yao, Weijia/JMQ-5571-2023</t>
  </si>
  <si>
    <t>Xiao, Junhao/0000-0002-4751-539X; Yao, Weijia/0000-0003-0361-6620</t>
  </si>
  <si>
    <t>978-9-8815-6395-8</t>
  </si>
  <si>
    <t>WOS:000468622401106</t>
  </si>
  <si>
    <t>Zhou, JN; Aiyama, Y</t>
  </si>
  <si>
    <t>Zhou, Jianing; Aiyama, Yasumichi</t>
  </si>
  <si>
    <t>On-line collision avoidance system for two PTP command-based manipulators with distributed controller</t>
  </si>
  <si>
    <t>Aiyama, Yasumichhi/Q-5639-2019</t>
  </si>
  <si>
    <t>FEB 16</t>
  </si>
  <si>
    <t>10.1080/01691864.2014.985610</t>
  </si>
  <si>
    <t>WOS:000349522200002</t>
  </si>
  <si>
    <t>Yu, JW; Ji, JC; Miao, ZH; Zhou, J</t>
  </si>
  <si>
    <t>Yu, Jinwei; Ji, Jinchen; Miao, Zhonghua; Zhou, Jin</t>
  </si>
  <si>
    <t>Fully Distributed Region-Reaching Control with Collision Avoidance for Multi-robot Systems</t>
  </si>
  <si>
    <t>Ji, JC/0000-0003-3280-5463</t>
  </si>
  <si>
    <t>PII S0263574720001241</t>
  </si>
  <si>
    <t>10.1017/S0263574720001241</t>
  </si>
  <si>
    <t>WOS:000670277600004</t>
  </si>
  <si>
    <t>Chiurazzi, M; Diodato, A; Vetrò, I; Alcaide, JO; Menciassi, A; Ciuti, G</t>
  </si>
  <si>
    <t>Chiurazzi, Marcello; Diodato, Alessandro; Vetro, Irene; Alcaide, Joan Ortega; Menciassi, Arianna; Ciuti, Gastone</t>
  </si>
  <si>
    <t>Intrinsically Distributed Probabilistic Algorithm for Human-Robot Distance Computation in Collision Avoidance Strategies</t>
  </si>
  <si>
    <t>ELECTRONICS</t>
  </si>
  <si>
    <t>; CIUTI, Gastone/T-6377-2018</t>
  </si>
  <si>
    <t>Chiurazzi, Marcello/0000-0002-7056-8844; CIUTI, Gastone/0000-0002-0855-7976</t>
  </si>
  <si>
    <t>2079-9292</t>
  </si>
  <si>
    <t>10.3390/electronics9040548</t>
  </si>
  <si>
    <t>WOS:000539533200007</t>
  </si>
  <si>
    <t>Nagavarapu, SC; Vachhani, L; Sinha, A</t>
  </si>
  <si>
    <t>Nagavarapu, Sarat Chandra; Vachhani, Leena; Sinha, Arpita</t>
  </si>
  <si>
    <t>Multi-Robot Graph Exploration and Map Building with Collision Avoidance: A Decentralized Approach</t>
  </si>
  <si>
    <t>Nagavarapu, Sarat Chandra/I-4884-2019; Vachhani, Leena/N-2895-2013</t>
  </si>
  <si>
    <t>Nagavarapu, Sarat Chandra/0000-0001-7961-8257; Vachhani, Leena/0000-0002-7869-6437</t>
  </si>
  <si>
    <t>10.1007/s10846-015-0309-9</t>
  </si>
  <si>
    <t>WOS:000386366000012</t>
  </si>
  <si>
    <t>Chowdhary, RR; Chattopadhyay, MK; Kamal, R</t>
  </si>
  <si>
    <t>Chowdhary, Rameez Raja; Chattopadhyay, Manju K.; Kamal, Raj</t>
  </si>
  <si>
    <t>Comparative study of orchestrated, centralised and decentralised approaches for orchestrator based task allocation and collision avoidance using network controlled robots</t>
  </si>
  <si>
    <t>JOURNAL OF KING SAUD UNIVERSITY-COMPUTER AND INFORMATION SCIENCES</t>
  </si>
  <si>
    <t>Chattopadhyay, Manju/AGM-9704-2022</t>
  </si>
  <si>
    <t>Chattopadhyay, Manju K./0000-0001-5854-042X</t>
  </si>
  <si>
    <t>1319-1578</t>
  </si>
  <si>
    <t>2213-1248</t>
  </si>
  <si>
    <t>10.1016/j.jksuci.2018.09.001</t>
  </si>
  <si>
    <t>NOV 2021</t>
  </si>
  <si>
    <t>WOS:000729895200008</t>
  </si>
  <si>
    <t>Zhang, T; Louie, WY; Nejat, G; Benhabib, B</t>
  </si>
  <si>
    <t>Zhang, Tan; Louie, Wing-Yue; Nejat, Goldie; Benhabib, Beno</t>
  </si>
  <si>
    <t>Robot Imitation Learning of Social Gestures with Self-Collision Avoidance Using a 3D Sensor</t>
  </si>
  <si>
    <t>10.3390/s18072355</t>
  </si>
  <si>
    <t>WOS:000441334300377</t>
  </si>
  <si>
    <t>Chatzipaschalis, IK; Chatzinikolaou, TP; Stavroulakis, E; Tsipas, E; Fyrigos, IA; Rubio, A; Sirakoulis, GC</t>
  </si>
  <si>
    <t>Chatzipaschalis, Ioannis K.; Chatzinikolaou, Theodoros Panagiotis; Stavroulakis, Emmanouil; Tsipas, Evangelos; Fyrigos, Iosif-Angelos; Rubio, Antonio; Sirakoulis, Georgios Ch.</t>
  </si>
  <si>
    <t>Low-Power Collision Avoidance Memristive Circuit for Swarms of Miniature Robots</t>
  </si>
  <si>
    <t>2024 IEEE INTERNATIONAL SYMPOSIUM ON CIRCUITS AND SYSTEMS, ISCAS 2024</t>
  </si>
  <si>
    <t>IEEE International Symposium on Circuits and Systems</t>
  </si>
  <si>
    <t>IEEE International Symposium on Circuits and Systems (ISCAS)</t>
  </si>
  <si>
    <t>MAY 19-22, 2024</t>
  </si>
  <si>
    <t>Singapore, SINGAPORE</t>
  </si>
  <si>
    <t>IEEE,IEEE Circuits &amp; Syst Soc</t>
  </si>
  <si>
    <t>0271-4302</t>
  </si>
  <si>
    <t>979-8-3503-3099-1; 979-8-3503-3100-4</t>
  </si>
  <si>
    <t>10.1109/ISCAS58744.2024.10558394</t>
  </si>
  <si>
    <t>WOS:001268541102183</t>
  </si>
  <si>
    <t>Han, YH; Zhan, IH; Zhao, W; Pan, J; Zhang, ZY; Wang, YY; Liu, YJ</t>
  </si>
  <si>
    <t>Han, Yiheng; Zhan, Irvin Haozhe; Zhao, Wang; Pan, Jia; Zhang, Ziyang; Wang, Yaoyuan; Liu, Yong-Jin</t>
  </si>
  <si>
    <t>Deep Reinforcement Learning for Robot Collision Avoidance With Self-State-Attention and Sensor Fusion</t>
  </si>
  <si>
    <t>Liu, Yong/GWQ-6163-2022; Zhang, Ziyang/J-4974-2019</t>
  </si>
  <si>
    <t>ZHAN, Irvin HAOZHE/0000-0003-3391-5437; Han, Yiheng/0000-0002-3986-7555</t>
  </si>
  <si>
    <t>10.1109/LRA.2022.3178791</t>
  </si>
  <si>
    <t>WOS:000808065000007</t>
  </si>
  <si>
    <t>Ünal, I; Kabas, Ö; Eceoglu, O; Moiceanu, G</t>
  </si>
  <si>
    <t>Unal, Ilker; Kabas, Onder; Eceoglu, Osman; Moiceanu, Georgiana</t>
  </si>
  <si>
    <t>Adaptive Multi-Robot Communication System and Collision Avoidance Algorithm for Precision Agriculture</t>
  </si>
  <si>
    <t>Moiceanu, Georgiana/AAS-7123-2021; Kabaş, Önder/C-3688-2016; ÜNAL, İlker/AAA-8561-2022; ECEOGLU, Osman/I-7074-2017; UNAL, Ilker/C-1824-2016</t>
  </si>
  <si>
    <t>/0000-0003-0703-4804; ECEOGLU, Osman/0000-0001-5778-6655; UNAL, Ilker/0000-0002-5188-4438; Moiceanu, Georgiana/0000-0002-9483-0894</t>
  </si>
  <si>
    <t>10.3390/app13158602</t>
  </si>
  <si>
    <t>WOS:001046139100001</t>
  </si>
  <si>
    <t>Serra-Gómez, A; Zhu, H; Brito, B; Böhmer, W; Alonso-Mora, J</t>
  </si>
  <si>
    <t>Serra-Gomez, Alvaro; Zhu, Hai; Brito, Bruno; Bohmer, Wendelin; Alonso-Mora, Javier</t>
  </si>
  <si>
    <t>Learning scalable and efficient communication policies for multi-robot collision avoidance</t>
  </si>
  <si>
    <t>10.1007/s10514-023-10127-3</t>
  </si>
  <si>
    <t>WOS:001050238300001</t>
  </si>
  <si>
    <t>Koptev, M; Figueroa, N; Billard, A</t>
  </si>
  <si>
    <t>Koptev, Mikhail; Figueroa, Nadia; Billard, Aude</t>
  </si>
  <si>
    <t>Real-Time Self-Collision Avoidance in Joint Space for Humanoid Robots</t>
  </si>
  <si>
    <t>Koptev, Mikhail/0000-0001-7888-8298; Figueroa, Nadia/0000-0002-6873-4671</t>
  </si>
  <si>
    <t>10.1109/LRA.2021.3057024</t>
  </si>
  <si>
    <t>WOS:000621399900004</t>
  </si>
  <si>
    <t>Cecchi, G; Motroni, A; Nepa, P</t>
  </si>
  <si>
    <t>Cecchi, Glauco; Motroni, Andrea; Nepa, Paolo</t>
  </si>
  <si>
    <t>Exploiting Near-Field Antenna Detuning in Collision Avoidance Systems for RFID-equipped Robots</t>
  </si>
  <si>
    <t>2024 18TH EUROPEAN CONFERENCE ON ANTENNAS AND PROPAGATION, EUCAP</t>
  </si>
  <si>
    <t>18th European Conference on Antennas and Propagation (EuCAP)</t>
  </si>
  <si>
    <t>MAR 17-22, 2024</t>
  </si>
  <si>
    <t>Glasgow, SCOTLAND</t>
  </si>
  <si>
    <t>EurAAP,Microwave Vis Grp,Huawei,Ansys,CADFEM,Dassault Systemes,SIMUSERV,ETS Lindgren,Leonardo,NSI MI Technologies,Emerson &amp; Cuming AC,Rohde &amp; Schwarz,TICRA,IMST GmbH,Inst Engn &amp; Technol,Keysight,Optenni Ltd,Rogers Corp,Antenna Syst Solut,Teleco Renta</t>
  </si>
  <si>
    <t>Nepa, Paolo/AAR-1290-2020; Motroni, Andrea/AAH-2066-2020</t>
  </si>
  <si>
    <t>978-88-31299-09-1; 979-8-3503-9443-6</t>
  </si>
  <si>
    <t>WOS:001215536203059</t>
  </si>
  <si>
    <t>Wu, Y; Jia, XH; Li, TJ; Xu, C; Liu, JY</t>
  </si>
  <si>
    <t>Wu, Yi; Jia, Xiaohui; Li, Tiejun; Xu, Chao; Liu, Jinyue</t>
  </si>
  <si>
    <t>Collision avoidance control for redundant manipulators in construction operations: a null-space-based task-priority adjustment approach</t>
  </si>
  <si>
    <t>Jia, Xiaohui/GWV-1174-2022</t>
  </si>
  <si>
    <t>JAN 26</t>
  </si>
  <si>
    <t>10.1108/IR-05-2023-0107</t>
  </si>
  <si>
    <t>WOS:001087944100001</t>
  </si>
  <si>
    <t>Li, HD; Zhao, T; Dian, SY</t>
  </si>
  <si>
    <t>Li, Haodong; Zhao, Tao; Dian, Songyi</t>
  </si>
  <si>
    <t>Prioritized planning algorithm for multi-robot collision avoidance based on artificial untraversable vertex</t>
  </si>
  <si>
    <t>APPLIED INTELLIGENCE</t>
  </si>
  <si>
    <t>Dian, Songyi/A-9151-2010</t>
  </si>
  <si>
    <t>Zhao, Tao/0000-0001-5127-5301; Dian, Songyi/0000-0002-4093-3839</t>
  </si>
  <si>
    <t>0924-669X</t>
  </si>
  <si>
    <t>1573-7497</t>
  </si>
  <si>
    <t>10.1007/s10489-021-02397-0</t>
  </si>
  <si>
    <t>MAY 2021</t>
  </si>
  <si>
    <t>WOS:000646513300004</t>
  </si>
  <si>
    <t>Gunturu, S; Munir, A; Ullah, H; Welch, S; Flippo, D</t>
  </si>
  <si>
    <t>Gunturu, Sujith; Munir, Arslan; Ullah, Hayat; Welch, Stephen; Flippo, Daniel</t>
  </si>
  <si>
    <t>A Spatial AI-Based Agricultural Robotic Platform for Wheat Detection and Collision Avoidance</t>
  </si>
  <si>
    <t>AI</t>
  </si>
  <si>
    <t>Ullah, Hayat/AAU-4865-2021</t>
  </si>
  <si>
    <t>Munir, Arslan/0000-0002-3126-8945; Flippo, Daniel/0000-0002-0926-7874</t>
  </si>
  <si>
    <t>2673-2688</t>
  </si>
  <si>
    <t>AUG 30</t>
  </si>
  <si>
    <t>10.3390/ai3030042</t>
  </si>
  <si>
    <t>WOS:001021511400001</t>
  </si>
  <si>
    <t>Hong, TH; Li, WB; Huang, K</t>
  </si>
  <si>
    <t>Hong, Tinghe; Li, Weibing; Huang, Kai</t>
  </si>
  <si>
    <t>A reinforcement learning enhanced pseudo-inverse approach to self-collision avoidance of redundant robots</t>
  </si>
  <si>
    <t>MAR 28</t>
  </si>
  <si>
    <t>10.3389/fnbot.2024.1375309</t>
  </si>
  <si>
    <t>WOS:001199615700001</t>
  </si>
  <si>
    <t>Zhang, LX; Meng, XJ; Ding, ZJ</t>
  </si>
  <si>
    <t>Zhang, Li-Xiang; Meng, Xin-Jia; Ding, Zhi-Jie</t>
  </si>
  <si>
    <t>Collision avoidance strategy based on virtual body deformation for path planning of serial industrial robot</t>
  </si>
  <si>
    <t>JOURNAL OF MECHANICAL SCIENCE AND TECHNOLOGY</t>
  </si>
  <si>
    <t>Meng, Xin-Jia/0000-0001-6921-3301</t>
  </si>
  <si>
    <t>1738-494X</t>
  </si>
  <si>
    <t>1976-3824</t>
  </si>
  <si>
    <t>10.1007/s12206-024-0530-1</t>
  </si>
  <si>
    <t>JUN 2024</t>
  </si>
  <si>
    <t>WOS:001243359000009</t>
  </si>
  <si>
    <t>Kim, MJ; Park, K</t>
  </si>
  <si>
    <t>Kim, Min Ji; Park, Kang</t>
  </si>
  <si>
    <t>Generation of a 3D robot path for collision avoidance of a workpiece based on voxel and vector field</t>
  </si>
  <si>
    <t>kim, minji/GRX-9996-2022</t>
  </si>
  <si>
    <t>10.1007/s12206-021-1237-1</t>
  </si>
  <si>
    <t>WOS:000740416000007</t>
  </si>
  <si>
    <t>Sunkara, V; Chakravarthy, A; Yi, XF; Zuo, WY; Chen, Z</t>
  </si>
  <si>
    <t>Sunkara, Vishwamithra; Chakravarthy, Animesh; Yi, Xiongfeng; Zuo, Wenyu; Chen, Zheng</t>
  </si>
  <si>
    <t>Cooperative Optimal Collision Avoidance Laws for a Hybrid-Tailed Robotic Fish</t>
  </si>
  <si>
    <t>Zuo, Wenyu/0000-0001-7065-4649; sunkara, vishwamithra/0000-0001-9847-8579</t>
  </si>
  <si>
    <t>10.1109/TCST.2019.2910478</t>
  </si>
  <si>
    <t>WOS:000542930400031</t>
  </si>
  <si>
    <t>Zhang, ZJ; Zheng, LN; Chen, ZM; Kong, LD; Karimi, HR</t>
  </si>
  <si>
    <t>Zhang, Zhijun; Zheng, Lunan; Chen, Zhuoming; Kong, Lingdong; Karimi, Hamid Reza</t>
  </si>
  <si>
    <t>Mutual-Collision-Avoidance Scheme Synthesized by Neural Networks for Dual Redundant Robot Manipulators Executing Cooperative Tasks</t>
  </si>
  <si>
    <t>IEEE TRANSACTIONS ON NEURAL NETWORKS AND LEARNING SYSTEMS</t>
  </si>
  <si>
    <t>Zheng, Lunan/AAF-2055-2019; Karimi, Hamid Reza/Y-2403-2019; Zhang, Zhijun/HTN-1545-2023</t>
  </si>
  <si>
    <t>Zheng, Lunan/0000-0002-7671-6051</t>
  </si>
  <si>
    <t>2162-237X</t>
  </si>
  <si>
    <t>2162-2388</t>
  </si>
  <si>
    <t>10.1109/TNNLS.2020.2980038</t>
  </si>
  <si>
    <t>WOS:000626332700010</t>
  </si>
  <si>
    <t>Cheng, SB; Yang, GC; Jin, MH; Shi, SC</t>
  </si>
  <si>
    <t>Cheng, Sibo; Yang, Guocai; Jin, Minghe; Shi, Shicai</t>
  </si>
  <si>
    <t>A novel strategy for a 7-DOF space manipulator transferring a captured target with collision avoidance</t>
  </si>
  <si>
    <t>ADVANCES IN SPACE RESEARCH</t>
  </si>
  <si>
    <t>Cheng, Sibo/AAI-1875-2019</t>
  </si>
  <si>
    <t>0273-1177</t>
  </si>
  <si>
    <t>1879-1948</t>
  </si>
  <si>
    <t>JUN 15</t>
  </si>
  <si>
    <t>10.1016/j.asr.2024.03.024</t>
  </si>
  <si>
    <t>MAY 2024</t>
  </si>
  <si>
    <t>WOS:001239398200001</t>
  </si>
  <si>
    <t>Sarkar, N; Deb, AK</t>
  </si>
  <si>
    <t>Sarkar, Nabarun; Deb, Alok Kanti</t>
  </si>
  <si>
    <t>Formation Control of Multi-Robot System with Collision and Obstacle Avoidance by Novel APF</t>
  </si>
  <si>
    <t>IECON 2021 - 47TH ANNUAL CONFERENCE OF THE IEEE INDUSTRIAL ELECTRONICS SOCIETY</t>
  </si>
  <si>
    <t>IEEE Industrial Electronics Society</t>
  </si>
  <si>
    <t>47th Annual Conference of the IEEE-Industrial-Electronics-Society (IECON)</t>
  </si>
  <si>
    <t>OCT 13-16, 2021</t>
  </si>
  <si>
    <t>IEEE Ind Elect Soc</t>
  </si>
  <si>
    <t>1553-572X</t>
  </si>
  <si>
    <t>978-1-6654-3554-3</t>
  </si>
  <si>
    <t>10.1109/IECON48115.2021.9589530</t>
  </si>
  <si>
    <t>WOS:000767230602126</t>
  </si>
  <si>
    <t>Qi, JY; Yuan, QN; Wang, C; Du, XY; Du, FL; Ren, A</t>
  </si>
  <si>
    <t>Qi, Jianyou; Yuan, Qingni; Wang, Chen; Du, Xiaoying; Du, Feilong; Ren, Ao</t>
  </si>
  <si>
    <t>Path planning and collision avoidance based on the RRT*FN framework for a robotic manipulator in various scenarios</t>
  </si>
  <si>
    <t>Qi, Jianyou/0000-0003-3312-2066</t>
  </si>
  <si>
    <t>10.1007/s40747-023-01131-2</t>
  </si>
  <si>
    <t>JUL 2023</t>
  </si>
  <si>
    <t>WOS:001022577200002</t>
  </si>
  <si>
    <t>Diao, SP; Chen, XD; Wu, L; Zhong, ZQ; Lin, ZQ</t>
  </si>
  <si>
    <t>Diao, Shipu; Chen, Xindu; Wu, Lei; Zhong, Zhanqi; Lin, Zeqin</t>
  </si>
  <si>
    <t>Task-level time-optimal collision avoidance trajectory planning for grinding manipulators</t>
  </si>
  <si>
    <t>wu, lei/JDC-8250-2023</t>
  </si>
  <si>
    <t>Diao, Shipu/0000-0001-5268-0819</t>
  </si>
  <si>
    <t>10.1177/0954406218793660</t>
  </si>
  <si>
    <t>WOS:000462799900022</t>
  </si>
  <si>
    <t>Burohman, AM; Joelianto, E; Widyotriatmo, A</t>
  </si>
  <si>
    <t>Burohman, Azka Muji; Joelianto, Endra; Widyotriatmo, Augie</t>
  </si>
  <si>
    <t>Analysis of Potential Fields for Formation of Multi-Agent Robots with Collision Avoidance</t>
  </si>
  <si>
    <t>2017 5TH INTERNATIONAL CONFERENCE ON INSTRUMENTATION, CONTROL, AND AUTOMATION (ICA)</t>
  </si>
  <si>
    <t>International Conference on Instrumentation Control and Automation</t>
  </si>
  <si>
    <t>5th International Conference on Instrumentation, Control, and Automation (ICA)</t>
  </si>
  <si>
    <t>AUG 09-11, 2017</t>
  </si>
  <si>
    <t>Yogyakarta, INDONESIA</t>
  </si>
  <si>
    <t>IEEE Indonesia Sect,Inst Teknologi Bandung, Fac Ind Technol, Instrumentat &amp; Control Res Grp</t>
  </si>
  <si>
    <t>Widyotriatmo, Augie/ABE-4920-2021; Joelianto, Endra/B-9502-2013</t>
  </si>
  <si>
    <t>Joelianto, Endra/0000-0003-4496-6301</t>
  </si>
  <si>
    <t>2379-755X</t>
  </si>
  <si>
    <t>978-1-5386-0349-9</t>
  </si>
  <si>
    <t>WOS:000443202300022</t>
  </si>
  <si>
    <t>Chen, YH; Chen, QJ</t>
  </si>
  <si>
    <t>Chen, Yihong; Chen, Qijun</t>
  </si>
  <si>
    <t>REAL-TIME SELF-COLLISION AVOIDANCE FOR HUMANOID ROBOT BASED ON DYNAMIC TASK-PRIOR SYSTEM</t>
  </si>
  <si>
    <t>Chen, Qi/GVU-3024-2022</t>
  </si>
  <si>
    <t>10.2316/Journal.206.2014.3.206-3862</t>
  </si>
  <si>
    <t>WOS:000337778700002</t>
  </si>
  <si>
    <t>Touzani, H; Seguy, N; Hadj-Abdelkader, H; Suarez, R; Rosell, J; Palomo-Avellaneda, L; Bouchafa, S</t>
  </si>
  <si>
    <t>Touzani, Hicham; Seguy, Nicolas; Hadj-Abdelkader, Hicham; Suarez, Raul; Rosell, Jan; Palomo-Avellaneda, Leopold; Bouchafa, Samia</t>
  </si>
  <si>
    <t>Efficient Industrial Solution for Robotic Task Sequencing Problem With Mutual Collision Avoidance &amp; Cycle Time Optimization</t>
  </si>
  <si>
    <t>; Rosell, Jan/K-3613-2014</t>
  </si>
  <si>
    <t>Suarez, Raul/0000-0002-3853-7095; Palomo-Avellaneda, Leopold/0000-0002-8734-1566; Rosell, Jan/0000-0003-4854-2370</t>
  </si>
  <si>
    <t>10.1109/LRA.2022.3142919</t>
  </si>
  <si>
    <t>WOS:000748371300030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</si>
</sst>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0D8A9-04ED-4FCF-982F-55408864F86F}">
  <dimension ref="A1:BT170"/>
  <sheetViews>
    <sheetView tabSelected="1" workbookViewId="0"/>
  </sheetViews>
  <sheetFormatPr baseColWidth="10" defaultRowHeight="12.75" x14ac:dyDescent="0.2"/>
  <cols>
    <col min="1" max="256" width="9.140625" customWidth="1"/>
  </cols>
  <sheetData>
    <row r="1" spans="1:7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</row>
    <row r="2" spans="1:72" x14ac:dyDescent="0.2">
      <c r="A2" t="s">
        <v>72</v>
      </c>
      <c r="B2" t="s">
        <v>73</v>
      </c>
      <c r="C2" t="s">
        <v>74</v>
      </c>
      <c r="D2" t="s">
        <v>74</v>
      </c>
      <c r="E2" t="s">
        <v>74</v>
      </c>
      <c r="F2" t="s">
        <v>75</v>
      </c>
      <c r="G2" t="s">
        <v>74</v>
      </c>
      <c r="H2" t="s">
        <v>74</v>
      </c>
      <c r="I2" t="s">
        <v>76</v>
      </c>
      <c r="J2" t="s">
        <v>77</v>
      </c>
      <c r="K2" t="s">
        <v>74</v>
      </c>
      <c r="L2" t="s">
        <v>74</v>
      </c>
      <c r="M2" t="s">
        <v>74</v>
      </c>
      <c r="N2" t="s">
        <v>74</v>
      </c>
      <c r="O2" t="s">
        <v>74</v>
      </c>
      <c r="P2" t="s">
        <v>74</v>
      </c>
      <c r="Q2" t="s">
        <v>74</v>
      </c>
      <c r="R2" t="s">
        <v>74</v>
      </c>
      <c r="S2" t="s">
        <v>74</v>
      </c>
      <c r="T2" t="s">
        <v>74</v>
      </c>
      <c r="U2" t="s">
        <v>74</v>
      </c>
      <c r="V2" t="s">
        <v>74</v>
      </c>
      <c r="W2" t="s">
        <v>74</v>
      </c>
      <c r="X2" t="s">
        <v>74</v>
      </c>
      <c r="Y2" t="s">
        <v>74</v>
      </c>
      <c r="Z2" t="s">
        <v>74</v>
      </c>
      <c r="AA2" t="s">
        <v>78</v>
      </c>
      <c r="AB2" t="s">
        <v>79</v>
      </c>
      <c r="AC2" t="s">
        <v>74</v>
      </c>
      <c r="AD2" t="s">
        <v>74</v>
      </c>
      <c r="AE2" t="s">
        <v>74</v>
      </c>
      <c r="AF2" t="s">
        <v>74</v>
      </c>
      <c r="AG2" t="s">
        <v>74</v>
      </c>
      <c r="AH2" t="s">
        <v>74</v>
      </c>
      <c r="AI2" t="s">
        <v>74</v>
      </c>
      <c r="AJ2" t="s">
        <v>74</v>
      </c>
      <c r="AK2" t="s">
        <v>74</v>
      </c>
      <c r="AL2" t="s">
        <v>74</v>
      </c>
      <c r="AM2" t="s">
        <v>74</v>
      </c>
      <c r="AN2" t="s">
        <v>74</v>
      </c>
      <c r="AO2" t="s">
        <v>74</v>
      </c>
      <c r="AP2" t="s">
        <v>80</v>
      </c>
      <c r="AQ2" t="s">
        <v>74</v>
      </c>
      <c r="AR2" t="s">
        <v>74</v>
      </c>
      <c r="AS2" t="s">
        <v>74</v>
      </c>
      <c r="AT2" t="s">
        <v>81</v>
      </c>
      <c r="AU2">
        <v>2017</v>
      </c>
      <c r="AV2">
        <v>7</v>
      </c>
      <c r="AW2">
        <v>2</v>
      </c>
      <c r="AX2" t="s">
        <v>74</v>
      </c>
      <c r="AY2" t="s">
        <v>74</v>
      </c>
      <c r="AZ2" t="s">
        <v>74</v>
      </c>
      <c r="BA2" t="s">
        <v>74</v>
      </c>
      <c r="BB2" t="s">
        <v>74</v>
      </c>
      <c r="BC2" t="s">
        <v>74</v>
      </c>
      <c r="BD2">
        <v>89</v>
      </c>
      <c r="BE2" t="s">
        <v>82</v>
      </c>
      <c r="BF2" t="str">
        <f>HYPERLINK("http://dx.doi.org/10.3390/app7020089","http://dx.doi.org/10.3390/app7020089")</f>
        <v>http://dx.doi.org/10.3390/app7020089</v>
      </c>
      <c r="BG2" t="s">
        <v>74</v>
      </c>
      <c r="BH2" t="s">
        <v>74</v>
      </c>
      <c r="BI2" t="s">
        <v>74</v>
      </c>
      <c r="BJ2" t="s">
        <v>74</v>
      </c>
      <c r="BK2" t="s">
        <v>74</v>
      </c>
      <c r="BL2" t="s">
        <v>74</v>
      </c>
      <c r="BM2" t="s">
        <v>74</v>
      </c>
      <c r="BN2" t="s">
        <v>74</v>
      </c>
      <c r="BO2" t="s">
        <v>74</v>
      </c>
      <c r="BP2" t="s">
        <v>74</v>
      </c>
      <c r="BQ2" t="s">
        <v>74</v>
      </c>
      <c r="BR2" t="s">
        <v>74</v>
      </c>
      <c r="BS2" t="s">
        <v>83</v>
      </c>
      <c r="BT2" t="str">
        <f>HYPERLINK("https%3A%2F%2Fwww.webofscience.com%2Fwos%2Fwoscc%2Ffull-record%2FWOS:000395488900002","View Full Record in Web of Science")</f>
        <v>View Full Record in Web of Science</v>
      </c>
    </row>
    <row r="3" spans="1:72" x14ac:dyDescent="0.2">
      <c r="A3" t="s">
        <v>84</v>
      </c>
      <c r="B3" t="s">
        <v>85</v>
      </c>
      <c r="C3" t="s">
        <v>74</v>
      </c>
      <c r="D3" t="s">
        <v>86</v>
      </c>
      <c r="E3" t="s">
        <v>74</v>
      </c>
      <c r="F3" t="s">
        <v>87</v>
      </c>
      <c r="G3" t="s">
        <v>74</v>
      </c>
      <c r="H3" t="s">
        <v>74</v>
      </c>
      <c r="I3" t="s">
        <v>88</v>
      </c>
      <c r="J3" t="s">
        <v>89</v>
      </c>
      <c r="K3" t="s">
        <v>90</v>
      </c>
      <c r="L3" t="s">
        <v>74</v>
      </c>
      <c r="M3" t="s">
        <v>74</v>
      </c>
      <c r="N3" t="s">
        <v>74</v>
      </c>
      <c r="O3" t="s">
        <v>91</v>
      </c>
      <c r="P3" t="s">
        <v>92</v>
      </c>
      <c r="Q3" t="s">
        <v>93</v>
      </c>
      <c r="R3" t="s">
        <v>94</v>
      </c>
      <c r="S3" t="s">
        <v>74</v>
      </c>
      <c r="T3" t="s">
        <v>74</v>
      </c>
      <c r="U3" t="s">
        <v>74</v>
      </c>
      <c r="V3" t="s">
        <v>74</v>
      </c>
      <c r="W3" t="s">
        <v>74</v>
      </c>
      <c r="X3" t="s">
        <v>74</v>
      </c>
      <c r="Y3" t="s">
        <v>74</v>
      </c>
      <c r="Z3" t="s">
        <v>74</v>
      </c>
      <c r="AA3" t="s">
        <v>95</v>
      </c>
      <c r="AB3" t="s">
        <v>96</v>
      </c>
      <c r="AC3" t="s">
        <v>74</v>
      </c>
      <c r="AD3" t="s">
        <v>74</v>
      </c>
      <c r="AE3" t="s">
        <v>74</v>
      </c>
      <c r="AF3" t="s">
        <v>74</v>
      </c>
      <c r="AG3" t="s">
        <v>74</v>
      </c>
      <c r="AH3" t="s">
        <v>74</v>
      </c>
      <c r="AI3" t="s">
        <v>74</v>
      </c>
      <c r="AJ3" t="s">
        <v>74</v>
      </c>
      <c r="AK3" t="s">
        <v>74</v>
      </c>
      <c r="AL3" t="s">
        <v>74</v>
      </c>
      <c r="AM3" t="s">
        <v>74</v>
      </c>
      <c r="AN3" t="s">
        <v>74</v>
      </c>
      <c r="AO3" t="s">
        <v>97</v>
      </c>
      <c r="AP3" t="s">
        <v>74</v>
      </c>
      <c r="AQ3" t="s">
        <v>98</v>
      </c>
      <c r="AR3" t="s">
        <v>74</v>
      </c>
      <c r="AS3" t="s">
        <v>74</v>
      </c>
      <c r="AT3" t="s">
        <v>74</v>
      </c>
      <c r="AU3">
        <v>2014</v>
      </c>
      <c r="AV3" t="s">
        <v>99</v>
      </c>
      <c r="AW3" t="s">
        <v>74</v>
      </c>
      <c r="AX3" t="s">
        <v>74</v>
      </c>
      <c r="AY3" t="s">
        <v>74</v>
      </c>
      <c r="AZ3" t="s">
        <v>74</v>
      </c>
      <c r="BA3" t="s">
        <v>74</v>
      </c>
      <c r="BB3">
        <v>1107</v>
      </c>
      <c r="BC3" t="s">
        <v>100</v>
      </c>
      <c r="BD3" t="s">
        <v>74</v>
      </c>
      <c r="BE3" t="s">
        <v>101</v>
      </c>
      <c r="BF3" t="str">
        <f>HYPERLINK("http://dx.doi.org/10.4028/www.scientific.net/AMM.541-542.1107","http://dx.doi.org/10.4028/www.scientific.net/AMM.541-542.1107")</f>
        <v>http://dx.doi.org/10.4028/www.scientific.net/AMM.541-542.1107</v>
      </c>
      <c r="BG3" t="s">
        <v>74</v>
      </c>
      <c r="BH3" t="s">
        <v>74</v>
      </c>
      <c r="BI3" t="s">
        <v>74</v>
      </c>
      <c r="BJ3" t="s">
        <v>74</v>
      </c>
      <c r="BK3" t="s">
        <v>74</v>
      </c>
      <c r="BL3" t="s">
        <v>74</v>
      </c>
      <c r="BM3" t="s">
        <v>74</v>
      </c>
      <c r="BN3" t="s">
        <v>74</v>
      </c>
      <c r="BO3" t="s">
        <v>74</v>
      </c>
      <c r="BP3" t="s">
        <v>74</v>
      </c>
      <c r="BQ3" t="s">
        <v>74</v>
      </c>
      <c r="BR3" t="s">
        <v>74</v>
      </c>
      <c r="BS3" t="s">
        <v>102</v>
      </c>
      <c r="BT3" t="str">
        <f>HYPERLINK("https%3A%2F%2Fwww.webofscience.com%2Fwos%2Fwoscc%2Ffull-record%2FWOS:000348897300209","View Full Record in Web of Science")</f>
        <v>View Full Record in Web of Science</v>
      </c>
    </row>
    <row r="4" spans="1:72" x14ac:dyDescent="0.2">
      <c r="A4" t="s">
        <v>84</v>
      </c>
      <c r="B4" t="s">
        <v>103</v>
      </c>
      <c r="C4" t="s">
        <v>74</v>
      </c>
      <c r="D4" t="s">
        <v>74</v>
      </c>
      <c r="E4" t="s">
        <v>104</v>
      </c>
      <c r="F4" t="s">
        <v>105</v>
      </c>
      <c r="G4" t="s">
        <v>74</v>
      </c>
      <c r="H4" t="s">
        <v>74</v>
      </c>
      <c r="I4" t="s">
        <v>106</v>
      </c>
      <c r="J4" t="s">
        <v>107</v>
      </c>
      <c r="K4" t="s">
        <v>108</v>
      </c>
      <c r="L4" t="s">
        <v>74</v>
      </c>
      <c r="M4" t="s">
        <v>74</v>
      </c>
      <c r="N4" t="s">
        <v>74</v>
      </c>
      <c r="O4" t="s">
        <v>109</v>
      </c>
      <c r="P4" t="s">
        <v>110</v>
      </c>
      <c r="Q4" t="s">
        <v>111</v>
      </c>
      <c r="R4" t="s">
        <v>74</v>
      </c>
      <c r="S4" t="s">
        <v>74</v>
      </c>
      <c r="T4" t="s">
        <v>74</v>
      </c>
      <c r="U4" t="s">
        <v>74</v>
      </c>
      <c r="V4" t="s">
        <v>74</v>
      </c>
      <c r="W4" t="s">
        <v>74</v>
      </c>
      <c r="X4" t="s">
        <v>74</v>
      </c>
      <c r="Y4" t="s">
        <v>74</v>
      </c>
      <c r="Z4" t="s">
        <v>74</v>
      </c>
      <c r="AA4" t="s">
        <v>74</v>
      </c>
      <c r="AB4" t="s">
        <v>112</v>
      </c>
      <c r="AC4" t="s">
        <v>74</v>
      </c>
      <c r="AD4" t="s">
        <v>74</v>
      </c>
      <c r="AE4" t="s">
        <v>74</v>
      </c>
      <c r="AF4" t="s">
        <v>74</v>
      </c>
      <c r="AG4" t="s">
        <v>74</v>
      </c>
      <c r="AH4" t="s">
        <v>74</v>
      </c>
      <c r="AI4" t="s">
        <v>74</v>
      </c>
      <c r="AJ4" t="s">
        <v>74</v>
      </c>
      <c r="AK4" t="s">
        <v>74</v>
      </c>
      <c r="AL4" t="s">
        <v>74</v>
      </c>
      <c r="AM4" t="s">
        <v>74</v>
      </c>
      <c r="AN4" t="s">
        <v>74</v>
      </c>
      <c r="AO4" t="s">
        <v>113</v>
      </c>
      <c r="AP4" t="s">
        <v>74</v>
      </c>
      <c r="AQ4" t="s">
        <v>114</v>
      </c>
      <c r="AR4" t="s">
        <v>74</v>
      </c>
      <c r="AS4" t="s">
        <v>74</v>
      </c>
      <c r="AT4" t="s">
        <v>74</v>
      </c>
      <c r="AU4">
        <v>2023</v>
      </c>
      <c r="AV4" t="s">
        <v>74</v>
      </c>
      <c r="AW4" t="s">
        <v>74</v>
      </c>
      <c r="AX4" t="s">
        <v>74</v>
      </c>
      <c r="AY4" t="s">
        <v>74</v>
      </c>
      <c r="AZ4" t="s">
        <v>74</v>
      </c>
      <c r="BA4" t="s">
        <v>74</v>
      </c>
      <c r="BB4">
        <v>348</v>
      </c>
      <c r="BC4">
        <v>354</v>
      </c>
      <c r="BD4" t="s">
        <v>74</v>
      </c>
      <c r="BE4" t="s">
        <v>74</v>
      </c>
      <c r="BF4" t="s">
        <v>74</v>
      </c>
      <c r="BG4" t="s">
        <v>74</v>
      </c>
      <c r="BH4" t="s">
        <v>74</v>
      </c>
      <c r="BI4" t="s">
        <v>74</v>
      </c>
      <c r="BJ4" t="s">
        <v>74</v>
      </c>
      <c r="BK4" t="s">
        <v>74</v>
      </c>
      <c r="BL4" t="s">
        <v>74</v>
      </c>
      <c r="BM4" t="s">
        <v>74</v>
      </c>
      <c r="BN4" t="s">
        <v>74</v>
      </c>
      <c r="BO4" t="s">
        <v>74</v>
      </c>
      <c r="BP4" t="s">
        <v>74</v>
      </c>
      <c r="BQ4" t="s">
        <v>74</v>
      </c>
      <c r="BR4" t="s">
        <v>74</v>
      </c>
      <c r="BS4" t="s">
        <v>115</v>
      </c>
      <c r="BT4" t="str">
        <f>HYPERLINK("https%3A%2F%2Fwww.webofscience.com%2Fwos%2Fwoscc%2Ffull-record%2FWOS:001164949000051","View Full Record in Web of Science")</f>
        <v>View Full Record in Web of Science</v>
      </c>
    </row>
    <row r="5" spans="1:72" x14ac:dyDescent="0.2">
      <c r="A5" t="s">
        <v>84</v>
      </c>
      <c r="B5" t="s">
        <v>116</v>
      </c>
      <c r="C5" t="s">
        <v>74</v>
      </c>
      <c r="D5" t="s">
        <v>74</v>
      </c>
      <c r="E5" t="s">
        <v>104</v>
      </c>
      <c r="F5" t="s">
        <v>117</v>
      </c>
      <c r="G5" t="s">
        <v>74</v>
      </c>
      <c r="H5" t="s">
        <v>74</v>
      </c>
      <c r="I5" t="s">
        <v>118</v>
      </c>
      <c r="J5" t="s">
        <v>119</v>
      </c>
      <c r="K5" t="s">
        <v>74</v>
      </c>
      <c r="L5" t="s">
        <v>74</v>
      </c>
      <c r="M5" t="s">
        <v>74</v>
      </c>
      <c r="N5" t="s">
        <v>74</v>
      </c>
      <c r="O5" t="s">
        <v>120</v>
      </c>
      <c r="P5" t="s">
        <v>121</v>
      </c>
      <c r="Q5" t="s">
        <v>122</v>
      </c>
      <c r="R5" t="s">
        <v>123</v>
      </c>
      <c r="S5" t="s">
        <v>74</v>
      </c>
      <c r="T5" t="s">
        <v>74</v>
      </c>
      <c r="U5" t="s">
        <v>74</v>
      </c>
      <c r="V5" t="s">
        <v>74</v>
      </c>
      <c r="W5" t="s">
        <v>74</v>
      </c>
      <c r="X5" t="s">
        <v>74</v>
      </c>
      <c r="Y5" t="s">
        <v>74</v>
      </c>
      <c r="Z5" t="s">
        <v>74</v>
      </c>
      <c r="AA5" t="s">
        <v>74</v>
      </c>
      <c r="AB5" t="s">
        <v>74</v>
      </c>
      <c r="AC5" t="s">
        <v>74</v>
      </c>
      <c r="AD5" t="s">
        <v>74</v>
      </c>
      <c r="AE5" t="s">
        <v>74</v>
      </c>
      <c r="AF5" t="s">
        <v>74</v>
      </c>
      <c r="AG5" t="s">
        <v>74</v>
      </c>
      <c r="AH5" t="s">
        <v>74</v>
      </c>
      <c r="AI5" t="s">
        <v>74</v>
      </c>
      <c r="AJ5" t="s">
        <v>74</v>
      </c>
      <c r="AK5" t="s">
        <v>74</v>
      </c>
      <c r="AL5" t="s">
        <v>74</v>
      </c>
      <c r="AM5" t="s">
        <v>74</v>
      </c>
      <c r="AN5" t="s">
        <v>74</v>
      </c>
      <c r="AO5" t="s">
        <v>74</v>
      </c>
      <c r="AP5" t="s">
        <v>74</v>
      </c>
      <c r="AQ5" t="s">
        <v>124</v>
      </c>
      <c r="AR5" t="s">
        <v>74</v>
      </c>
      <c r="AS5" t="s">
        <v>74</v>
      </c>
      <c r="AT5" t="s">
        <v>74</v>
      </c>
      <c r="AU5">
        <v>2017</v>
      </c>
      <c r="AV5" t="s">
        <v>74</v>
      </c>
      <c r="AW5" t="s">
        <v>74</v>
      </c>
      <c r="AX5" t="s">
        <v>74</v>
      </c>
      <c r="AY5" t="s">
        <v>74</v>
      </c>
      <c r="AZ5" t="s">
        <v>74</v>
      </c>
      <c r="BA5" t="s">
        <v>74</v>
      </c>
      <c r="BB5">
        <v>2502</v>
      </c>
      <c r="BC5">
        <v>2507</v>
      </c>
      <c r="BD5" t="s">
        <v>74</v>
      </c>
      <c r="BE5" t="s">
        <v>74</v>
      </c>
      <c r="BF5" t="s">
        <v>74</v>
      </c>
      <c r="BG5" t="s">
        <v>74</v>
      </c>
      <c r="BH5" t="s">
        <v>74</v>
      </c>
      <c r="BI5" t="s">
        <v>74</v>
      </c>
      <c r="BJ5" t="s">
        <v>74</v>
      </c>
      <c r="BK5" t="s">
        <v>74</v>
      </c>
      <c r="BL5" t="s">
        <v>74</v>
      </c>
      <c r="BM5" t="s">
        <v>74</v>
      </c>
      <c r="BN5" t="s">
        <v>74</v>
      </c>
      <c r="BO5" t="s">
        <v>74</v>
      </c>
      <c r="BP5" t="s">
        <v>74</v>
      </c>
      <c r="BQ5" t="s">
        <v>74</v>
      </c>
      <c r="BR5" t="s">
        <v>74</v>
      </c>
      <c r="BS5" t="s">
        <v>125</v>
      </c>
      <c r="BT5" t="str">
        <f>HYPERLINK("https%3A%2F%2Fwww.webofscience.com%2Fwos%2Fwoscc%2Ffull-record%2FWOS:000576754200409","View Full Record in Web of Science")</f>
        <v>View Full Record in Web of Science</v>
      </c>
    </row>
    <row r="6" spans="1:72" x14ac:dyDescent="0.2">
      <c r="A6" t="s">
        <v>72</v>
      </c>
      <c r="B6" t="s">
        <v>126</v>
      </c>
      <c r="C6" t="s">
        <v>74</v>
      </c>
      <c r="D6" t="s">
        <v>74</v>
      </c>
      <c r="E6" t="s">
        <v>74</v>
      </c>
      <c r="F6" t="s">
        <v>127</v>
      </c>
      <c r="G6" t="s">
        <v>74</v>
      </c>
      <c r="H6" t="s">
        <v>74</v>
      </c>
      <c r="I6" t="s">
        <v>128</v>
      </c>
      <c r="J6" t="s">
        <v>129</v>
      </c>
      <c r="K6" t="s">
        <v>74</v>
      </c>
      <c r="L6" t="s">
        <v>74</v>
      </c>
      <c r="M6" t="s">
        <v>74</v>
      </c>
      <c r="N6" t="s">
        <v>74</v>
      </c>
      <c r="O6" t="s">
        <v>74</v>
      </c>
      <c r="P6" t="s">
        <v>74</v>
      </c>
      <c r="Q6" t="s">
        <v>74</v>
      </c>
      <c r="R6" t="s">
        <v>74</v>
      </c>
      <c r="S6" t="s">
        <v>74</v>
      </c>
      <c r="T6" t="s">
        <v>74</v>
      </c>
      <c r="U6" t="s">
        <v>74</v>
      </c>
      <c r="V6" t="s">
        <v>74</v>
      </c>
      <c r="W6" t="s">
        <v>74</v>
      </c>
      <c r="X6" t="s">
        <v>74</v>
      </c>
      <c r="Y6" t="s">
        <v>74</v>
      </c>
      <c r="Z6" t="s">
        <v>74</v>
      </c>
      <c r="AA6" t="s">
        <v>74</v>
      </c>
      <c r="AB6" t="s">
        <v>74</v>
      </c>
      <c r="AC6" t="s">
        <v>74</v>
      </c>
      <c r="AD6" t="s">
        <v>74</v>
      </c>
      <c r="AE6" t="s">
        <v>74</v>
      </c>
      <c r="AF6" t="s">
        <v>74</v>
      </c>
      <c r="AG6" t="s">
        <v>74</v>
      </c>
      <c r="AH6" t="s">
        <v>74</v>
      </c>
      <c r="AI6" t="s">
        <v>74</v>
      </c>
      <c r="AJ6" t="s">
        <v>74</v>
      </c>
      <c r="AK6" t="s">
        <v>74</v>
      </c>
      <c r="AL6" t="s">
        <v>74</v>
      </c>
      <c r="AM6" t="s">
        <v>74</v>
      </c>
      <c r="AN6" t="s">
        <v>74</v>
      </c>
      <c r="AO6" t="s">
        <v>130</v>
      </c>
      <c r="AP6" t="s">
        <v>131</v>
      </c>
      <c r="AQ6" t="s">
        <v>74</v>
      </c>
      <c r="AR6" t="s">
        <v>74</v>
      </c>
      <c r="AS6" t="s">
        <v>74</v>
      </c>
      <c r="AT6" t="s">
        <v>81</v>
      </c>
      <c r="AU6">
        <v>2019</v>
      </c>
      <c r="AV6">
        <v>41</v>
      </c>
      <c r="AW6">
        <v>2</v>
      </c>
      <c r="AX6" t="s">
        <v>74</v>
      </c>
      <c r="AY6" t="s">
        <v>74</v>
      </c>
      <c r="AZ6" t="s">
        <v>74</v>
      </c>
      <c r="BA6" t="s">
        <v>74</v>
      </c>
      <c r="BB6" t="s">
        <v>74</v>
      </c>
      <c r="BC6" t="s">
        <v>74</v>
      </c>
      <c r="BD6">
        <v>99</v>
      </c>
      <c r="BE6" t="s">
        <v>132</v>
      </c>
      <c r="BF6" t="str">
        <f>HYPERLINK("http://dx.doi.org/10.1007/s40430-019-1605-2","http://dx.doi.org/10.1007/s40430-019-1605-2")</f>
        <v>http://dx.doi.org/10.1007/s40430-019-1605-2</v>
      </c>
      <c r="BG6" t="s">
        <v>74</v>
      </c>
      <c r="BH6" t="s">
        <v>74</v>
      </c>
      <c r="BI6" t="s">
        <v>74</v>
      </c>
      <c r="BJ6" t="s">
        <v>74</v>
      </c>
      <c r="BK6" t="s">
        <v>74</v>
      </c>
      <c r="BL6" t="s">
        <v>74</v>
      </c>
      <c r="BM6" t="s">
        <v>74</v>
      </c>
      <c r="BN6" t="s">
        <v>74</v>
      </c>
      <c r="BO6" t="s">
        <v>74</v>
      </c>
      <c r="BP6" t="s">
        <v>74</v>
      </c>
      <c r="BQ6" t="s">
        <v>74</v>
      </c>
      <c r="BR6" t="s">
        <v>74</v>
      </c>
      <c r="BS6" t="s">
        <v>133</v>
      </c>
      <c r="BT6" t="str">
        <f>HYPERLINK("https%3A%2F%2Fwww.webofscience.com%2Fwos%2Fwoscc%2Ffull-record%2FWOS:000457313200002","View Full Record in Web of Science")</f>
        <v>View Full Record in Web of Science</v>
      </c>
    </row>
    <row r="7" spans="1:72" x14ac:dyDescent="0.2">
      <c r="A7" t="s">
        <v>72</v>
      </c>
      <c r="B7" t="s">
        <v>134</v>
      </c>
      <c r="C7" t="s">
        <v>74</v>
      </c>
      <c r="D7" t="s">
        <v>74</v>
      </c>
      <c r="E7" t="s">
        <v>74</v>
      </c>
      <c r="F7" t="s">
        <v>135</v>
      </c>
      <c r="G7" t="s">
        <v>74</v>
      </c>
      <c r="H7" t="s">
        <v>74</v>
      </c>
      <c r="I7" t="s">
        <v>136</v>
      </c>
      <c r="J7" t="s">
        <v>137</v>
      </c>
      <c r="K7" t="s">
        <v>74</v>
      </c>
      <c r="L7" t="s">
        <v>74</v>
      </c>
      <c r="M7" t="s">
        <v>74</v>
      </c>
      <c r="N7" t="s">
        <v>74</v>
      </c>
      <c r="O7" t="s">
        <v>74</v>
      </c>
      <c r="P7" t="s">
        <v>74</v>
      </c>
      <c r="Q7" t="s">
        <v>74</v>
      </c>
      <c r="R7" t="s">
        <v>74</v>
      </c>
      <c r="S7" t="s">
        <v>74</v>
      </c>
      <c r="T7" t="s">
        <v>74</v>
      </c>
      <c r="U7" t="s">
        <v>74</v>
      </c>
      <c r="V7" t="s">
        <v>74</v>
      </c>
      <c r="W7" t="s">
        <v>74</v>
      </c>
      <c r="X7" t="s">
        <v>74</v>
      </c>
      <c r="Y7" t="s">
        <v>74</v>
      </c>
      <c r="Z7" t="s">
        <v>74</v>
      </c>
      <c r="AA7" t="s">
        <v>138</v>
      </c>
      <c r="AB7" t="s">
        <v>139</v>
      </c>
      <c r="AC7" t="s">
        <v>74</v>
      </c>
      <c r="AD7" t="s">
        <v>74</v>
      </c>
      <c r="AE7" t="s">
        <v>74</v>
      </c>
      <c r="AF7" t="s">
        <v>74</v>
      </c>
      <c r="AG7" t="s">
        <v>74</v>
      </c>
      <c r="AH7" t="s">
        <v>74</v>
      </c>
      <c r="AI7" t="s">
        <v>74</v>
      </c>
      <c r="AJ7" t="s">
        <v>74</v>
      </c>
      <c r="AK7" t="s">
        <v>74</v>
      </c>
      <c r="AL7" t="s">
        <v>74</v>
      </c>
      <c r="AM7" t="s">
        <v>74</v>
      </c>
      <c r="AN7" t="s">
        <v>74</v>
      </c>
      <c r="AO7" t="s">
        <v>140</v>
      </c>
      <c r="AP7" t="s">
        <v>141</v>
      </c>
      <c r="AQ7" t="s">
        <v>74</v>
      </c>
      <c r="AR7" t="s">
        <v>74</v>
      </c>
      <c r="AS7" t="s">
        <v>74</v>
      </c>
      <c r="AT7" t="s">
        <v>81</v>
      </c>
      <c r="AU7">
        <v>2021</v>
      </c>
      <c r="AV7">
        <v>67</v>
      </c>
      <c r="AW7" t="s">
        <v>74</v>
      </c>
      <c r="AX7" t="s">
        <v>74</v>
      </c>
      <c r="AY7" t="s">
        <v>74</v>
      </c>
      <c r="AZ7" t="s">
        <v>74</v>
      </c>
      <c r="BA7" t="s">
        <v>74</v>
      </c>
      <c r="BB7" t="s">
        <v>74</v>
      </c>
      <c r="BC7" t="s">
        <v>74</v>
      </c>
      <c r="BD7">
        <v>101997</v>
      </c>
      <c r="BE7" t="s">
        <v>142</v>
      </c>
      <c r="BF7" t="str">
        <f>HYPERLINK("http://dx.doi.org/10.1016/j.rcim.2020.101997","http://dx.doi.org/10.1016/j.rcim.2020.101997")</f>
        <v>http://dx.doi.org/10.1016/j.rcim.2020.101997</v>
      </c>
      <c r="BG7" t="s">
        <v>74</v>
      </c>
      <c r="BH7" t="s">
        <v>74</v>
      </c>
      <c r="BI7" t="s">
        <v>74</v>
      </c>
      <c r="BJ7" t="s">
        <v>74</v>
      </c>
      <c r="BK7" t="s">
        <v>74</v>
      </c>
      <c r="BL7" t="s">
        <v>74</v>
      </c>
      <c r="BM7" t="s">
        <v>74</v>
      </c>
      <c r="BN7" t="s">
        <v>74</v>
      </c>
      <c r="BO7" t="s">
        <v>74</v>
      </c>
      <c r="BP7" t="s">
        <v>74</v>
      </c>
      <c r="BQ7" t="s">
        <v>74</v>
      </c>
      <c r="BR7" t="s">
        <v>74</v>
      </c>
      <c r="BS7" t="s">
        <v>143</v>
      </c>
      <c r="BT7" t="str">
        <f>HYPERLINK("https%3A%2F%2Fwww.webofscience.com%2Fwos%2Fwoscc%2Ffull-record%2FWOS:000571393100004","View Full Record in Web of Science")</f>
        <v>View Full Record in Web of Science</v>
      </c>
    </row>
    <row r="8" spans="1:72" x14ac:dyDescent="0.2">
      <c r="A8" t="s">
        <v>72</v>
      </c>
      <c r="B8" t="s">
        <v>144</v>
      </c>
      <c r="C8" t="s">
        <v>74</v>
      </c>
      <c r="D8" t="s">
        <v>74</v>
      </c>
      <c r="E8" t="s">
        <v>74</v>
      </c>
      <c r="F8" t="s">
        <v>145</v>
      </c>
      <c r="G8" t="s">
        <v>74</v>
      </c>
      <c r="H8" t="s">
        <v>74</v>
      </c>
      <c r="I8" t="s">
        <v>146</v>
      </c>
      <c r="J8" t="s">
        <v>147</v>
      </c>
      <c r="K8" t="s">
        <v>74</v>
      </c>
      <c r="L8" t="s">
        <v>74</v>
      </c>
      <c r="M8" t="s">
        <v>74</v>
      </c>
      <c r="N8" t="s">
        <v>74</v>
      </c>
      <c r="O8" t="s">
        <v>74</v>
      </c>
      <c r="P8" t="s">
        <v>74</v>
      </c>
      <c r="Q8" t="s">
        <v>74</v>
      </c>
      <c r="R8" t="s">
        <v>74</v>
      </c>
      <c r="S8" t="s">
        <v>74</v>
      </c>
      <c r="T8" t="s">
        <v>74</v>
      </c>
      <c r="U8" t="s">
        <v>74</v>
      </c>
      <c r="V8" t="s">
        <v>74</v>
      </c>
      <c r="W8" t="s">
        <v>74</v>
      </c>
      <c r="X8" t="s">
        <v>74</v>
      </c>
      <c r="Y8" t="s">
        <v>74</v>
      </c>
      <c r="Z8" t="s">
        <v>74</v>
      </c>
      <c r="AA8" t="s">
        <v>74</v>
      </c>
      <c r="AB8" t="s">
        <v>74</v>
      </c>
      <c r="AC8" t="s">
        <v>74</v>
      </c>
      <c r="AD8" t="s">
        <v>74</v>
      </c>
      <c r="AE8" t="s">
        <v>74</v>
      </c>
      <c r="AF8" t="s">
        <v>74</v>
      </c>
      <c r="AG8" t="s">
        <v>74</v>
      </c>
      <c r="AH8" t="s">
        <v>74</v>
      </c>
      <c r="AI8" t="s">
        <v>74</v>
      </c>
      <c r="AJ8" t="s">
        <v>74</v>
      </c>
      <c r="AK8" t="s">
        <v>74</v>
      </c>
      <c r="AL8" t="s">
        <v>74</v>
      </c>
      <c r="AM8" t="s">
        <v>74</v>
      </c>
      <c r="AN8" t="s">
        <v>74</v>
      </c>
      <c r="AO8" t="s">
        <v>148</v>
      </c>
      <c r="AP8" t="s">
        <v>74</v>
      </c>
      <c r="AQ8" t="s">
        <v>74</v>
      </c>
      <c r="AR8" t="s">
        <v>74</v>
      </c>
      <c r="AS8" t="s">
        <v>74</v>
      </c>
      <c r="AT8" t="s">
        <v>149</v>
      </c>
      <c r="AU8">
        <v>2017</v>
      </c>
      <c r="AV8">
        <v>14</v>
      </c>
      <c r="AW8">
        <v>4</v>
      </c>
      <c r="AX8" t="s">
        <v>74</v>
      </c>
      <c r="AY8" t="s">
        <v>74</v>
      </c>
      <c r="AZ8" t="s">
        <v>74</v>
      </c>
      <c r="BA8" t="s">
        <v>74</v>
      </c>
      <c r="BB8" t="s">
        <v>74</v>
      </c>
      <c r="BC8" t="s">
        <v>74</v>
      </c>
      <c r="BD8">
        <v>1729881417728021</v>
      </c>
      <c r="BE8" t="s">
        <v>150</v>
      </c>
      <c r="BF8" t="str">
        <f>HYPERLINK("http://dx.doi.org/10.1177/1729881417728021","http://dx.doi.org/10.1177/1729881417728021")</f>
        <v>http://dx.doi.org/10.1177/1729881417728021</v>
      </c>
      <c r="BG8" t="s">
        <v>74</v>
      </c>
      <c r="BH8" t="s">
        <v>74</v>
      </c>
      <c r="BI8" t="s">
        <v>74</v>
      </c>
      <c r="BJ8" t="s">
        <v>74</v>
      </c>
      <c r="BK8" t="s">
        <v>74</v>
      </c>
      <c r="BL8" t="s">
        <v>74</v>
      </c>
      <c r="BM8" t="s">
        <v>74</v>
      </c>
      <c r="BN8" t="s">
        <v>74</v>
      </c>
      <c r="BO8" t="s">
        <v>74</v>
      </c>
      <c r="BP8" t="s">
        <v>74</v>
      </c>
      <c r="BQ8" t="s">
        <v>74</v>
      </c>
      <c r="BR8" t="s">
        <v>74</v>
      </c>
      <c r="BS8" t="s">
        <v>151</v>
      </c>
      <c r="BT8" t="str">
        <f>HYPERLINK("https%3A%2F%2Fwww.webofscience.com%2Fwos%2Fwoscc%2Ffull-record%2FWOS:000416723300001","View Full Record in Web of Science")</f>
        <v>View Full Record in Web of Science</v>
      </c>
    </row>
    <row r="9" spans="1:72" x14ac:dyDescent="0.2">
      <c r="A9" t="s">
        <v>84</v>
      </c>
      <c r="B9" t="s">
        <v>126</v>
      </c>
      <c r="C9" t="s">
        <v>74</v>
      </c>
      <c r="D9" t="s">
        <v>152</v>
      </c>
      <c r="E9" t="s">
        <v>74</v>
      </c>
      <c r="F9" t="s">
        <v>127</v>
      </c>
      <c r="G9" t="s">
        <v>74</v>
      </c>
      <c r="H9" t="s">
        <v>74</v>
      </c>
      <c r="I9" t="s">
        <v>153</v>
      </c>
      <c r="J9" t="s">
        <v>154</v>
      </c>
      <c r="K9" t="s">
        <v>155</v>
      </c>
      <c r="L9" t="s">
        <v>74</v>
      </c>
      <c r="M9" t="s">
        <v>74</v>
      </c>
      <c r="N9" t="s">
        <v>74</v>
      </c>
      <c r="O9" t="s">
        <v>156</v>
      </c>
      <c r="P9" t="s">
        <v>157</v>
      </c>
      <c r="Q9" t="s">
        <v>158</v>
      </c>
      <c r="R9" t="s">
        <v>159</v>
      </c>
      <c r="S9" t="s">
        <v>160</v>
      </c>
      <c r="T9" t="s">
        <v>74</v>
      </c>
      <c r="U9" t="s">
        <v>74</v>
      </c>
      <c r="V9" t="s">
        <v>74</v>
      </c>
      <c r="W9" t="s">
        <v>74</v>
      </c>
      <c r="X9" t="s">
        <v>74</v>
      </c>
      <c r="Y9" t="s">
        <v>74</v>
      </c>
      <c r="Z9" t="s">
        <v>74</v>
      </c>
      <c r="AA9" t="s">
        <v>74</v>
      </c>
      <c r="AB9" t="s">
        <v>74</v>
      </c>
      <c r="AC9" t="s">
        <v>74</v>
      </c>
      <c r="AD9" t="s">
        <v>74</v>
      </c>
      <c r="AE9" t="s">
        <v>74</v>
      </c>
      <c r="AF9" t="s">
        <v>74</v>
      </c>
      <c r="AG9" t="s">
        <v>74</v>
      </c>
      <c r="AH9" t="s">
        <v>74</v>
      </c>
      <c r="AI9" t="s">
        <v>74</v>
      </c>
      <c r="AJ9" t="s">
        <v>74</v>
      </c>
      <c r="AK9" t="s">
        <v>74</v>
      </c>
      <c r="AL9" t="s">
        <v>74</v>
      </c>
      <c r="AM9" t="s">
        <v>74</v>
      </c>
      <c r="AN9" t="s">
        <v>74</v>
      </c>
      <c r="AO9" t="s">
        <v>161</v>
      </c>
      <c r="AP9" t="s">
        <v>162</v>
      </c>
      <c r="AQ9" t="s">
        <v>163</v>
      </c>
      <c r="AR9" t="s">
        <v>74</v>
      </c>
      <c r="AS9" t="s">
        <v>74</v>
      </c>
      <c r="AT9" t="s">
        <v>74</v>
      </c>
      <c r="AU9">
        <v>2018</v>
      </c>
      <c r="AV9">
        <v>50</v>
      </c>
      <c r="AW9" t="s">
        <v>74</v>
      </c>
      <c r="AX9" t="s">
        <v>74</v>
      </c>
      <c r="AY9" t="s">
        <v>74</v>
      </c>
      <c r="AZ9" t="s">
        <v>74</v>
      </c>
      <c r="BA9" t="s">
        <v>74</v>
      </c>
      <c r="BB9">
        <v>357</v>
      </c>
      <c r="BC9">
        <v>364</v>
      </c>
      <c r="BD9" t="s">
        <v>74</v>
      </c>
      <c r="BE9" t="s">
        <v>164</v>
      </c>
      <c r="BF9" t="str">
        <f>HYPERLINK("http://dx.doi.org/10.1007/978-3-319-60867-9_41","http://dx.doi.org/10.1007/978-3-319-60867-9_41")</f>
        <v>http://dx.doi.org/10.1007/978-3-319-60867-9_41</v>
      </c>
      <c r="BG9" t="s">
        <v>74</v>
      </c>
      <c r="BH9" t="s">
        <v>74</v>
      </c>
      <c r="BI9" t="s">
        <v>74</v>
      </c>
      <c r="BJ9" t="s">
        <v>74</v>
      </c>
      <c r="BK9" t="s">
        <v>74</v>
      </c>
      <c r="BL9" t="s">
        <v>74</v>
      </c>
      <c r="BM9" t="s">
        <v>74</v>
      </c>
      <c r="BN9" t="s">
        <v>74</v>
      </c>
      <c r="BO9" t="s">
        <v>74</v>
      </c>
      <c r="BP9" t="s">
        <v>74</v>
      </c>
      <c r="BQ9" t="s">
        <v>74</v>
      </c>
      <c r="BR9" t="s">
        <v>74</v>
      </c>
      <c r="BS9" t="s">
        <v>165</v>
      </c>
      <c r="BT9" t="str">
        <f>HYPERLINK("https%3A%2F%2Fwww.webofscience.com%2Fwos%2Fwoscc%2Ffull-record%2FWOS:000432993600041","View Full Record in Web of Science")</f>
        <v>View Full Record in Web of Science</v>
      </c>
    </row>
    <row r="10" spans="1:72" x14ac:dyDescent="0.2">
      <c r="A10" t="s">
        <v>84</v>
      </c>
      <c r="B10" t="s">
        <v>166</v>
      </c>
      <c r="C10" t="s">
        <v>74</v>
      </c>
      <c r="D10" t="s">
        <v>74</v>
      </c>
      <c r="E10" t="s">
        <v>104</v>
      </c>
      <c r="F10" t="s">
        <v>167</v>
      </c>
      <c r="G10" t="s">
        <v>74</v>
      </c>
      <c r="H10" t="s">
        <v>74</v>
      </c>
      <c r="I10" t="s">
        <v>168</v>
      </c>
      <c r="J10" t="s">
        <v>169</v>
      </c>
      <c r="K10" t="s">
        <v>74</v>
      </c>
      <c r="L10" t="s">
        <v>74</v>
      </c>
      <c r="M10" t="s">
        <v>74</v>
      </c>
      <c r="N10" t="s">
        <v>74</v>
      </c>
      <c r="O10" t="s">
        <v>170</v>
      </c>
      <c r="P10" t="s">
        <v>171</v>
      </c>
      <c r="Q10" t="s">
        <v>172</v>
      </c>
      <c r="R10" t="s">
        <v>104</v>
      </c>
      <c r="S10" t="s">
        <v>74</v>
      </c>
      <c r="T10" t="s">
        <v>74</v>
      </c>
      <c r="U10" t="s">
        <v>74</v>
      </c>
      <c r="V10" t="s">
        <v>74</v>
      </c>
      <c r="W10" t="s">
        <v>74</v>
      </c>
      <c r="X10" t="s">
        <v>74</v>
      </c>
      <c r="Y10" t="s">
        <v>74</v>
      </c>
      <c r="Z10" t="s">
        <v>74</v>
      </c>
      <c r="AA10" t="s">
        <v>173</v>
      </c>
      <c r="AB10" t="s">
        <v>174</v>
      </c>
      <c r="AC10" t="s">
        <v>74</v>
      </c>
      <c r="AD10" t="s">
        <v>74</v>
      </c>
      <c r="AE10" t="s">
        <v>74</v>
      </c>
      <c r="AF10" t="s">
        <v>74</v>
      </c>
      <c r="AG10" t="s">
        <v>74</v>
      </c>
      <c r="AH10" t="s">
        <v>74</v>
      </c>
      <c r="AI10" t="s">
        <v>74</v>
      </c>
      <c r="AJ10" t="s">
        <v>74</v>
      </c>
      <c r="AK10" t="s">
        <v>74</v>
      </c>
      <c r="AL10" t="s">
        <v>74</v>
      </c>
      <c r="AM10" t="s">
        <v>74</v>
      </c>
      <c r="AN10" t="s">
        <v>74</v>
      </c>
      <c r="AO10" t="s">
        <v>74</v>
      </c>
      <c r="AP10" t="s">
        <v>74</v>
      </c>
      <c r="AQ10" t="s">
        <v>175</v>
      </c>
      <c r="AR10" t="s">
        <v>74</v>
      </c>
      <c r="AS10" t="s">
        <v>74</v>
      </c>
      <c r="AT10" t="s">
        <v>74</v>
      </c>
      <c r="AU10">
        <v>2016</v>
      </c>
      <c r="AV10" t="s">
        <v>74</v>
      </c>
      <c r="AW10" t="s">
        <v>74</v>
      </c>
      <c r="AX10" t="s">
        <v>74</v>
      </c>
      <c r="AY10" t="s">
        <v>74</v>
      </c>
      <c r="AZ10" t="s">
        <v>74</v>
      </c>
      <c r="BA10" t="s">
        <v>74</v>
      </c>
      <c r="BB10">
        <v>26</v>
      </c>
      <c r="BC10">
        <v>30</v>
      </c>
      <c r="BD10" t="s">
        <v>74</v>
      </c>
      <c r="BE10" t="s">
        <v>74</v>
      </c>
      <c r="BF10" t="s">
        <v>74</v>
      </c>
      <c r="BG10" t="s">
        <v>74</v>
      </c>
      <c r="BH10" t="s">
        <v>74</v>
      </c>
      <c r="BI10" t="s">
        <v>74</v>
      </c>
      <c r="BJ10" t="s">
        <v>74</v>
      </c>
      <c r="BK10" t="s">
        <v>74</v>
      </c>
      <c r="BL10" t="s">
        <v>74</v>
      </c>
      <c r="BM10" t="s">
        <v>74</v>
      </c>
      <c r="BN10" t="s">
        <v>74</v>
      </c>
      <c r="BO10" t="s">
        <v>74</v>
      </c>
      <c r="BP10" t="s">
        <v>74</v>
      </c>
      <c r="BQ10" t="s">
        <v>74</v>
      </c>
      <c r="BR10" t="s">
        <v>74</v>
      </c>
      <c r="BS10" t="s">
        <v>176</v>
      </c>
      <c r="BT10" t="str">
        <f>HYPERLINK("https%3A%2F%2Fwww.webofscience.com%2Fwos%2Fwoscc%2Ffull-record%2FWOS:000387146300005","View Full Record in Web of Science")</f>
        <v>View Full Record in Web of Science</v>
      </c>
    </row>
    <row r="11" spans="1:72" x14ac:dyDescent="0.2">
      <c r="A11" t="s">
        <v>84</v>
      </c>
      <c r="B11" t="s">
        <v>177</v>
      </c>
      <c r="C11" t="s">
        <v>74</v>
      </c>
      <c r="D11" t="s">
        <v>74</v>
      </c>
      <c r="E11" t="s">
        <v>104</v>
      </c>
      <c r="F11" t="s">
        <v>178</v>
      </c>
      <c r="G11" t="s">
        <v>74</v>
      </c>
      <c r="H11" t="s">
        <v>74</v>
      </c>
      <c r="I11" t="s">
        <v>179</v>
      </c>
      <c r="J11" t="s">
        <v>180</v>
      </c>
      <c r="K11" t="s">
        <v>74</v>
      </c>
      <c r="L11" t="s">
        <v>74</v>
      </c>
      <c r="M11" t="s">
        <v>74</v>
      </c>
      <c r="N11" t="s">
        <v>74</v>
      </c>
      <c r="O11" t="s">
        <v>181</v>
      </c>
      <c r="P11" t="s">
        <v>182</v>
      </c>
      <c r="Q11" t="s">
        <v>183</v>
      </c>
      <c r="R11" t="s">
        <v>74</v>
      </c>
      <c r="S11" t="s">
        <v>74</v>
      </c>
      <c r="T11" t="s">
        <v>74</v>
      </c>
      <c r="U11" t="s">
        <v>74</v>
      </c>
      <c r="V11" t="s">
        <v>74</v>
      </c>
      <c r="W11" t="s">
        <v>74</v>
      </c>
      <c r="X11" t="s">
        <v>74</v>
      </c>
      <c r="Y11" t="s">
        <v>74</v>
      </c>
      <c r="Z11" t="s">
        <v>74</v>
      </c>
      <c r="AA11" t="s">
        <v>74</v>
      </c>
      <c r="AB11" t="s">
        <v>74</v>
      </c>
      <c r="AC11" t="s">
        <v>74</v>
      </c>
      <c r="AD11" t="s">
        <v>74</v>
      </c>
      <c r="AE11" t="s">
        <v>74</v>
      </c>
      <c r="AF11" t="s">
        <v>74</v>
      </c>
      <c r="AG11" t="s">
        <v>74</v>
      </c>
      <c r="AH11" t="s">
        <v>74</v>
      </c>
      <c r="AI11" t="s">
        <v>74</v>
      </c>
      <c r="AJ11" t="s">
        <v>74</v>
      </c>
      <c r="AK11" t="s">
        <v>74</v>
      </c>
      <c r="AL11" t="s">
        <v>74</v>
      </c>
      <c r="AM11" t="s">
        <v>74</v>
      </c>
      <c r="AN11" t="s">
        <v>74</v>
      </c>
      <c r="AO11" t="s">
        <v>74</v>
      </c>
      <c r="AP11" t="s">
        <v>74</v>
      </c>
      <c r="AQ11" t="s">
        <v>184</v>
      </c>
      <c r="AR11" t="s">
        <v>74</v>
      </c>
      <c r="AS11" t="s">
        <v>74</v>
      </c>
      <c r="AT11" t="s">
        <v>74</v>
      </c>
      <c r="AU11">
        <v>2014</v>
      </c>
      <c r="AV11" t="s">
        <v>74</v>
      </c>
      <c r="AW11" t="s">
        <v>74</v>
      </c>
      <c r="AX11" t="s">
        <v>74</v>
      </c>
      <c r="AY11" t="s">
        <v>74</v>
      </c>
      <c r="AZ11" t="s">
        <v>74</v>
      </c>
      <c r="BA11" t="s">
        <v>74</v>
      </c>
      <c r="BB11">
        <v>5232</v>
      </c>
      <c r="BC11">
        <v>5237</v>
      </c>
      <c r="BD11" t="s">
        <v>74</v>
      </c>
      <c r="BE11" t="s">
        <v>74</v>
      </c>
      <c r="BF11" t="s">
        <v>74</v>
      </c>
      <c r="BG11" t="s">
        <v>74</v>
      </c>
      <c r="BH11" t="s">
        <v>74</v>
      </c>
      <c r="BI11" t="s">
        <v>74</v>
      </c>
      <c r="BJ11" t="s">
        <v>74</v>
      </c>
      <c r="BK11" t="s">
        <v>74</v>
      </c>
      <c r="BL11" t="s">
        <v>74</v>
      </c>
      <c r="BM11" t="s">
        <v>74</v>
      </c>
      <c r="BN11" t="s">
        <v>74</v>
      </c>
      <c r="BO11" t="s">
        <v>74</v>
      </c>
      <c r="BP11" t="s">
        <v>74</v>
      </c>
      <c r="BQ11" t="s">
        <v>74</v>
      </c>
      <c r="BR11" t="s">
        <v>74</v>
      </c>
      <c r="BS11" t="s">
        <v>185</v>
      </c>
      <c r="BT11" t="str">
        <f>HYPERLINK("https%3A%2F%2Fwww.webofscience.com%2Fwos%2Fwoscc%2Ffull-record%2FWOS:000393066205049","View Full Record in Web of Science")</f>
        <v>View Full Record in Web of Science</v>
      </c>
    </row>
    <row r="12" spans="1:72" x14ac:dyDescent="0.2">
      <c r="A12" t="s">
        <v>72</v>
      </c>
      <c r="B12" t="s">
        <v>186</v>
      </c>
      <c r="C12" t="s">
        <v>74</v>
      </c>
      <c r="D12" t="s">
        <v>74</v>
      </c>
      <c r="E12" t="s">
        <v>74</v>
      </c>
      <c r="F12" t="s">
        <v>187</v>
      </c>
      <c r="G12" t="s">
        <v>74</v>
      </c>
      <c r="H12" t="s">
        <v>74</v>
      </c>
      <c r="I12" t="s">
        <v>188</v>
      </c>
      <c r="J12" t="s">
        <v>189</v>
      </c>
      <c r="K12" t="s">
        <v>74</v>
      </c>
      <c r="L12" t="s">
        <v>74</v>
      </c>
      <c r="M12" t="s">
        <v>74</v>
      </c>
      <c r="N12" t="s">
        <v>74</v>
      </c>
      <c r="O12" t="s">
        <v>74</v>
      </c>
      <c r="P12" t="s">
        <v>74</v>
      </c>
      <c r="Q12" t="s">
        <v>74</v>
      </c>
      <c r="R12" t="s">
        <v>74</v>
      </c>
      <c r="S12" t="s">
        <v>74</v>
      </c>
      <c r="T12" t="s">
        <v>74</v>
      </c>
      <c r="U12" t="s">
        <v>74</v>
      </c>
      <c r="V12" t="s">
        <v>74</v>
      </c>
      <c r="W12" t="s">
        <v>74</v>
      </c>
      <c r="X12" t="s">
        <v>74</v>
      </c>
      <c r="Y12" t="s">
        <v>74</v>
      </c>
      <c r="Z12" t="s">
        <v>74</v>
      </c>
      <c r="AA12" t="s">
        <v>190</v>
      </c>
      <c r="AB12" t="s">
        <v>74</v>
      </c>
      <c r="AC12" t="s">
        <v>74</v>
      </c>
      <c r="AD12" t="s">
        <v>74</v>
      </c>
      <c r="AE12" t="s">
        <v>74</v>
      </c>
      <c r="AF12" t="s">
        <v>74</v>
      </c>
      <c r="AG12" t="s">
        <v>74</v>
      </c>
      <c r="AH12" t="s">
        <v>74</v>
      </c>
      <c r="AI12" t="s">
        <v>74</v>
      </c>
      <c r="AJ12" t="s">
        <v>74</v>
      </c>
      <c r="AK12" t="s">
        <v>74</v>
      </c>
      <c r="AL12" t="s">
        <v>74</v>
      </c>
      <c r="AM12" t="s">
        <v>74</v>
      </c>
      <c r="AN12" t="s">
        <v>74</v>
      </c>
      <c r="AO12" t="s">
        <v>191</v>
      </c>
      <c r="AP12" t="s">
        <v>192</v>
      </c>
      <c r="AQ12" t="s">
        <v>74</v>
      </c>
      <c r="AR12" t="s">
        <v>74</v>
      </c>
      <c r="AS12" t="s">
        <v>74</v>
      </c>
      <c r="AT12" t="s">
        <v>193</v>
      </c>
      <c r="AU12">
        <v>2023</v>
      </c>
      <c r="AV12">
        <v>159</v>
      </c>
      <c r="AW12" t="s">
        <v>74</v>
      </c>
      <c r="AX12" t="s">
        <v>74</v>
      </c>
      <c r="AY12" t="s">
        <v>74</v>
      </c>
      <c r="AZ12" t="s">
        <v>74</v>
      </c>
      <c r="BA12" t="s">
        <v>74</v>
      </c>
      <c r="BB12" t="s">
        <v>74</v>
      </c>
      <c r="BC12" t="s">
        <v>74</v>
      </c>
      <c r="BD12">
        <v>104289</v>
      </c>
      <c r="BE12" t="s">
        <v>194</v>
      </c>
      <c r="BF12" t="str">
        <f>HYPERLINK("http://dx.doi.org/10.1016/j.robot.2022.104289","http://dx.doi.org/10.1016/j.robot.2022.104289")</f>
        <v>http://dx.doi.org/10.1016/j.robot.2022.104289</v>
      </c>
      <c r="BG12" t="s">
        <v>74</v>
      </c>
      <c r="BH12" t="s">
        <v>195</v>
      </c>
      <c r="BI12" t="s">
        <v>74</v>
      </c>
      <c r="BJ12" t="s">
        <v>74</v>
      </c>
      <c r="BK12" t="s">
        <v>74</v>
      </c>
      <c r="BL12" t="s">
        <v>74</v>
      </c>
      <c r="BM12" t="s">
        <v>74</v>
      </c>
      <c r="BN12" t="s">
        <v>74</v>
      </c>
      <c r="BO12" t="s">
        <v>74</v>
      </c>
      <c r="BP12" t="s">
        <v>74</v>
      </c>
      <c r="BQ12" t="s">
        <v>74</v>
      </c>
      <c r="BR12" t="s">
        <v>74</v>
      </c>
      <c r="BS12" t="s">
        <v>196</v>
      </c>
      <c r="BT12" t="str">
        <f>HYPERLINK("https%3A%2F%2Fwww.webofscience.com%2Fwos%2Fwoscc%2Ffull-record%2FWOS:001002166500001","View Full Record in Web of Science")</f>
        <v>View Full Record in Web of Science</v>
      </c>
    </row>
    <row r="13" spans="1:72" x14ac:dyDescent="0.2">
      <c r="A13" t="s">
        <v>72</v>
      </c>
      <c r="B13" t="s">
        <v>197</v>
      </c>
      <c r="C13" t="s">
        <v>74</v>
      </c>
      <c r="D13" t="s">
        <v>74</v>
      </c>
      <c r="E13" t="s">
        <v>74</v>
      </c>
      <c r="F13" t="s">
        <v>198</v>
      </c>
      <c r="G13" t="s">
        <v>74</v>
      </c>
      <c r="H13" t="s">
        <v>74</v>
      </c>
      <c r="I13" t="s">
        <v>199</v>
      </c>
      <c r="J13" t="s">
        <v>200</v>
      </c>
      <c r="K13" t="s">
        <v>74</v>
      </c>
      <c r="L13" t="s">
        <v>74</v>
      </c>
      <c r="M13" t="s">
        <v>74</v>
      </c>
      <c r="N13" t="s">
        <v>74</v>
      </c>
      <c r="O13" t="s">
        <v>74</v>
      </c>
      <c r="P13" t="s">
        <v>74</v>
      </c>
      <c r="Q13" t="s">
        <v>74</v>
      </c>
      <c r="R13" t="s">
        <v>74</v>
      </c>
      <c r="S13" t="s">
        <v>74</v>
      </c>
      <c r="T13" t="s">
        <v>74</v>
      </c>
      <c r="U13" t="s">
        <v>74</v>
      </c>
      <c r="V13" t="s">
        <v>74</v>
      </c>
      <c r="W13" t="s">
        <v>74</v>
      </c>
      <c r="X13" t="s">
        <v>74</v>
      </c>
      <c r="Y13" t="s">
        <v>74</v>
      </c>
      <c r="Z13" t="s">
        <v>74</v>
      </c>
      <c r="AA13" t="s">
        <v>74</v>
      </c>
      <c r="AB13" t="s">
        <v>201</v>
      </c>
      <c r="AC13" t="s">
        <v>74</v>
      </c>
      <c r="AD13" t="s">
        <v>74</v>
      </c>
      <c r="AE13" t="s">
        <v>74</v>
      </c>
      <c r="AF13" t="s">
        <v>74</v>
      </c>
      <c r="AG13" t="s">
        <v>74</v>
      </c>
      <c r="AH13" t="s">
        <v>74</v>
      </c>
      <c r="AI13" t="s">
        <v>74</v>
      </c>
      <c r="AJ13" t="s">
        <v>74</v>
      </c>
      <c r="AK13" t="s">
        <v>74</v>
      </c>
      <c r="AL13" t="s">
        <v>74</v>
      </c>
      <c r="AM13" t="s">
        <v>74</v>
      </c>
      <c r="AN13" t="s">
        <v>74</v>
      </c>
      <c r="AO13" t="s">
        <v>202</v>
      </c>
      <c r="AP13" t="s">
        <v>203</v>
      </c>
      <c r="AQ13" t="s">
        <v>74</v>
      </c>
      <c r="AR13" t="s">
        <v>74</v>
      </c>
      <c r="AS13" t="s">
        <v>74</v>
      </c>
      <c r="AT13" t="s">
        <v>204</v>
      </c>
      <c r="AU13">
        <v>2022</v>
      </c>
      <c r="AV13">
        <v>40</v>
      </c>
      <c r="AW13">
        <v>12</v>
      </c>
      <c r="AX13" t="s">
        <v>74</v>
      </c>
      <c r="AY13" t="s">
        <v>74</v>
      </c>
      <c r="AZ13" t="s">
        <v>74</v>
      </c>
      <c r="BA13" t="s">
        <v>74</v>
      </c>
      <c r="BB13">
        <v>4218</v>
      </c>
      <c r="BC13">
        <v>4237</v>
      </c>
      <c r="BD13" t="s">
        <v>205</v>
      </c>
      <c r="BE13" t="s">
        <v>206</v>
      </c>
      <c r="BF13" t="str">
        <f>HYPERLINK("http://dx.doi.org/10.1017/S026357472200087X","http://dx.doi.org/10.1017/S026357472200087X")</f>
        <v>http://dx.doi.org/10.1017/S026357472200087X</v>
      </c>
      <c r="BG13" t="s">
        <v>74</v>
      </c>
      <c r="BH13" t="s">
        <v>207</v>
      </c>
      <c r="BI13" t="s">
        <v>74</v>
      </c>
      <c r="BJ13" t="s">
        <v>74</v>
      </c>
      <c r="BK13" t="s">
        <v>74</v>
      </c>
      <c r="BL13" t="s">
        <v>74</v>
      </c>
      <c r="BM13" t="s">
        <v>74</v>
      </c>
      <c r="BN13" t="s">
        <v>74</v>
      </c>
      <c r="BO13" t="s">
        <v>74</v>
      </c>
      <c r="BP13" t="s">
        <v>74</v>
      </c>
      <c r="BQ13" t="s">
        <v>74</v>
      </c>
      <c r="BR13" t="s">
        <v>74</v>
      </c>
      <c r="BS13" t="s">
        <v>208</v>
      </c>
      <c r="BT13" t="str">
        <f>HYPERLINK("https%3A%2F%2Fwww.webofscience.com%2Fwos%2Fwoscc%2Ffull-record%2FWOS:000819226700001","View Full Record in Web of Science")</f>
        <v>View Full Record in Web of Science</v>
      </c>
    </row>
    <row r="14" spans="1:72" x14ac:dyDescent="0.2">
      <c r="A14" t="s">
        <v>72</v>
      </c>
      <c r="B14" t="s">
        <v>209</v>
      </c>
      <c r="C14" t="s">
        <v>74</v>
      </c>
      <c r="D14" t="s">
        <v>74</v>
      </c>
      <c r="E14" t="s">
        <v>74</v>
      </c>
      <c r="F14" t="s">
        <v>210</v>
      </c>
      <c r="G14" t="s">
        <v>74</v>
      </c>
      <c r="H14" t="s">
        <v>74</v>
      </c>
      <c r="I14" t="s">
        <v>211</v>
      </c>
      <c r="J14" t="s">
        <v>200</v>
      </c>
      <c r="K14" t="s">
        <v>74</v>
      </c>
      <c r="L14" t="s">
        <v>74</v>
      </c>
      <c r="M14" t="s">
        <v>74</v>
      </c>
      <c r="N14" t="s">
        <v>74</v>
      </c>
      <c r="O14" t="s">
        <v>74</v>
      </c>
      <c r="P14" t="s">
        <v>74</v>
      </c>
      <c r="Q14" t="s">
        <v>74</v>
      </c>
      <c r="R14" t="s">
        <v>74</v>
      </c>
      <c r="S14" t="s">
        <v>74</v>
      </c>
      <c r="T14" t="s">
        <v>74</v>
      </c>
      <c r="U14" t="s">
        <v>74</v>
      </c>
      <c r="V14" t="s">
        <v>74</v>
      </c>
      <c r="W14" t="s">
        <v>74</v>
      </c>
      <c r="X14" t="s">
        <v>74</v>
      </c>
      <c r="Y14" t="s">
        <v>74</v>
      </c>
      <c r="Z14" t="s">
        <v>74</v>
      </c>
      <c r="AA14" t="s">
        <v>74</v>
      </c>
      <c r="AB14" t="s">
        <v>212</v>
      </c>
      <c r="AC14" t="s">
        <v>74</v>
      </c>
      <c r="AD14" t="s">
        <v>74</v>
      </c>
      <c r="AE14" t="s">
        <v>74</v>
      </c>
      <c r="AF14" t="s">
        <v>74</v>
      </c>
      <c r="AG14" t="s">
        <v>74</v>
      </c>
      <c r="AH14" t="s">
        <v>74</v>
      </c>
      <c r="AI14" t="s">
        <v>74</v>
      </c>
      <c r="AJ14" t="s">
        <v>74</v>
      </c>
      <c r="AK14" t="s">
        <v>74</v>
      </c>
      <c r="AL14" t="s">
        <v>74</v>
      </c>
      <c r="AM14" t="s">
        <v>74</v>
      </c>
      <c r="AN14" t="s">
        <v>74</v>
      </c>
      <c r="AO14" t="s">
        <v>202</v>
      </c>
      <c r="AP14" t="s">
        <v>203</v>
      </c>
      <c r="AQ14" t="s">
        <v>74</v>
      </c>
      <c r="AR14" t="s">
        <v>74</v>
      </c>
      <c r="AS14" t="s">
        <v>74</v>
      </c>
      <c r="AT14" t="s">
        <v>213</v>
      </c>
      <c r="AU14">
        <v>2024</v>
      </c>
      <c r="AV14">
        <v>42</v>
      </c>
      <c r="AW14">
        <v>5</v>
      </c>
      <c r="AX14" t="s">
        <v>74</v>
      </c>
      <c r="AY14" t="s">
        <v>74</v>
      </c>
      <c r="AZ14" t="s">
        <v>74</v>
      </c>
      <c r="BA14" t="s">
        <v>74</v>
      </c>
      <c r="BB14">
        <v>1350</v>
      </c>
      <c r="BC14">
        <v>1367</v>
      </c>
      <c r="BD14" t="s">
        <v>74</v>
      </c>
      <c r="BE14" t="s">
        <v>214</v>
      </c>
      <c r="BF14" t="str">
        <f>HYPERLINK("http://dx.doi.org/10.1017/S026357472400016X","http://dx.doi.org/10.1017/S026357472400016X")</f>
        <v>http://dx.doi.org/10.1017/S026357472400016X</v>
      </c>
      <c r="BG14" t="s">
        <v>74</v>
      </c>
      <c r="BH14" t="s">
        <v>215</v>
      </c>
      <c r="BI14" t="s">
        <v>74</v>
      </c>
      <c r="BJ14" t="s">
        <v>74</v>
      </c>
      <c r="BK14" t="s">
        <v>74</v>
      </c>
      <c r="BL14" t="s">
        <v>74</v>
      </c>
      <c r="BM14" t="s">
        <v>74</v>
      </c>
      <c r="BN14" t="s">
        <v>74</v>
      </c>
      <c r="BO14" t="s">
        <v>74</v>
      </c>
      <c r="BP14" t="s">
        <v>74</v>
      </c>
      <c r="BQ14" t="s">
        <v>74</v>
      </c>
      <c r="BR14" t="s">
        <v>74</v>
      </c>
      <c r="BS14" t="s">
        <v>216</v>
      </c>
      <c r="BT14" t="str">
        <f>HYPERLINK("https%3A%2F%2Fwww.webofscience.com%2Fwos%2Fwoscc%2Ffull-record%2FWOS:001192291700001","View Full Record in Web of Science")</f>
        <v>View Full Record in Web of Science</v>
      </c>
    </row>
    <row r="15" spans="1:72" x14ac:dyDescent="0.2">
      <c r="A15" t="s">
        <v>72</v>
      </c>
      <c r="B15" t="s">
        <v>217</v>
      </c>
      <c r="C15" t="s">
        <v>74</v>
      </c>
      <c r="D15" t="s">
        <v>74</v>
      </c>
      <c r="E15" t="s">
        <v>74</v>
      </c>
      <c r="F15" t="s">
        <v>218</v>
      </c>
      <c r="G15" t="s">
        <v>74</v>
      </c>
      <c r="H15" t="s">
        <v>74</v>
      </c>
      <c r="I15" t="s">
        <v>219</v>
      </c>
      <c r="J15" t="s">
        <v>147</v>
      </c>
      <c r="K15" t="s">
        <v>74</v>
      </c>
      <c r="L15" t="s">
        <v>74</v>
      </c>
      <c r="M15" t="s">
        <v>74</v>
      </c>
      <c r="N15" t="s">
        <v>74</v>
      </c>
      <c r="O15" t="s">
        <v>74</v>
      </c>
      <c r="P15" t="s">
        <v>74</v>
      </c>
      <c r="Q15" t="s">
        <v>74</v>
      </c>
      <c r="R15" t="s">
        <v>74</v>
      </c>
      <c r="S15" t="s">
        <v>74</v>
      </c>
      <c r="T15" t="s">
        <v>74</v>
      </c>
      <c r="U15" t="s">
        <v>74</v>
      </c>
      <c r="V15" t="s">
        <v>74</v>
      </c>
      <c r="W15" t="s">
        <v>74</v>
      </c>
      <c r="X15" t="s">
        <v>74</v>
      </c>
      <c r="Y15" t="s">
        <v>74</v>
      </c>
      <c r="Z15" t="s">
        <v>74</v>
      </c>
      <c r="AA15" t="s">
        <v>220</v>
      </c>
      <c r="AB15" t="s">
        <v>74</v>
      </c>
      <c r="AC15" t="s">
        <v>74</v>
      </c>
      <c r="AD15" t="s">
        <v>74</v>
      </c>
      <c r="AE15" t="s">
        <v>74</v>
      </c>
      <c r="AF15" t="s">
        <v>74</v>
      </c>
      <c r="AG15" t="s">
        <v>74</v>
      </c>
      <c r="AH15" t="s">
        <v>74</v>
      </c>
      <c r="AI15" t="s">
        <v>74</v>
      </c>
      <c r="AJ15" t="s">
        <v>74</v>
      </c>
      <c r="AK15" t="s">
        <v>74</v>
      </c>
      <c r="AL15" t="s">
        <v>74</v>
      </c>
      <c r="AM15" t="s">
        <v>74</v>
      </c>
      <c r="AN15" t="s">
        <v>74</v>
      </c>
      <c r="AO15" t="s">
        <v>148</v>
      </c>
      <c r="AP15" t="s">
        <v>74</v>
      </c>
      <c r="AQ15" t="s">
        <v>74</v>
      </c>
      <c r="AR15" t="s">
        <v>74</v>
      </c>
      <c r="AS15" t="s">
        <v>74</v>
      </c>
      <c r="AT15" t="s">
        <v>221</v>
      </c>
      <c r="AU15">
        <v>2015</v>
      </c>
      <c r="AV15">
        <v>12</v>
      </c>
      <c r="AW15" t="s">
        <v>74</v>
      </c>
      <c r="AX15" t="s">
        <v>74</v>
      </c>
      <c r="AY15" t="s">
        <v>74</v>
      </c>
      <c r="AZ15" t="s">
        <v>74</v>
      </c>
      <c r="BA15" t="s">
        <v>74</v>
      </c>
      <c r="BB15" t="s">
        <v>74</v>
      </c>
      <c r="BC15" t="s">
        <v>74</v>
      </c>
      <c r="BD15">
        <v>129</v>
      </c>
      <c r="BE15" t="s">
        <v>222</v>
      </c>
      <c r="BF15" t="str">
        <f>HYPERLINK("http://dx.doi.org/10.5772/60127","http://dx.doi.org/10.5772/60127")</f>
        <v>http://dx.doi.org/10.5772/60127</v>
      </c>
      <c r="BG15" t="s">
        <v>74</v>
      </c>
      <c r="BH15" t="s">
        <v>74</v>
      </c>
      <c r="BI15" t="s">
        <v>74</v>
      </c>
      <c r="BJ15" t="s">
        <v>74</v>
      </c>
      <c r="BK15" t="s">
        <v>74</v>
      </c>
      <c r="BL15" t="s">
        <v>74</v>
      </c>
      <c r="BM15" t="s">
        <v>74</v>
      </c>
      <c r="BN15" t="s">
        <v>74</v>
      </c>
      <c r="BO15" t="s">
        <v>74</v>
      </c>
      <c r="BP15" t="s">
        <v>74</v>
      </c>
      <c r="BQ15" t="s">
        <v>74</v>
      </c>
      <c r="BR15" t="s">
        <v>74</v>
      </c>
      <c r="BS15" t="s">
        <v>223</v>
      </c>
      <c r="BT15" t="str">
        <f>HYPERLINK("https%3A%2F%2Fwww.webofscience.com%2Fwos%2Fwoscc%2Ffull-record%2FWOS:000361887100001","View Full Record in Web of Science")</f>
        <v>View Full Record in Web of Science</v>
      </c>
    </row>
    <row r="16" spans="1:72" x14ac:dyDescent="0.2">
      <c r="A16" t="s">
        <v>72</v>
      </c>
      <c r="B16" t="s">
        <v>224</v>
      </c>
      <c r="C16" t="s">
        <v>74</v>
      </c>
      <c r="D16" t="s">
        <v>74</v>
      </c>
      <c r="E16" t="s">
        <v>74</v>
      </c>
      <c r="F16" t="s">
        <v>225</v>
      </c>
      <c r="G16" t="s">
        <v>74</v>
      </c>
      <c r="H16" t="s">
        <v>74</v>
      </c>
      <c r="I16" t="s">
        <v>226</v>
      </c>
      <c r="J16" t="s">
        <v>227</v>
      </c>
      <c r="K16" t="s">
        <v>74</v>
      </c>
      <c r="L16" t="s">
        <v>74</v>
      </c>
      <c r="M16" t="s">
        <v>74</v>
      </c>
      <c r="N16" t="s">
        <v>74</v>
      </c>
      <c r="O16" t="s">
        <v>74</v>
      </c>
      <c r="P16" t="s">
        <v>74</v>
      </c>
      <c r="Q16" t="s">
        <v>74</v>
      </c>
      <c r="R16" t="s">
        <v>74</v>
      </c>
      <c r="S16" t="s">
        <v>74</v>
      </c>
      <c r="T16" t="s">
        <v>74</v>
      </c>
      <c r="U16" t="s">
        <v>74</v>
      </c>
      <c r="V16" t="s">
        <v>74</v>
      </c>
      <c r="W16" t="s">
        <v>74</v>
      </c>
      <c r="X16" t="s">
        <v>74</v>
      </c>
      <c r="Y16" t="s">
        <v>74</v>
      </c>
      <c r="Z16" t="s">
        <v>74</v>
      </c>
      <c r="AA16" t="s">
        <v>74</v>
      </c>
      <c r="AB16" t="s">
        <v>228</v>
      </c>
      <c r="AC16" t="s">
        <v>74</v>
      </c>
      <c r="AD16" t="s">
        <v>74</v>
      </c>
      <c r="AE16" t="s">
        <v>74</v>
      </c>
      <c r="AF16" t="s">
        <v>74</v>
      </c>
      <c r="AG16" t="s">
        <v>74</v>
      </c>
      <c r="AH16" t="s">
        <v>74</v>
      </c>
      <c r="AI16" t="s">
        <v>74</v>
      </c>
      <c r="AJ16" t="s">
        <v>74</v>
      </c>
      <c r="AK16" t="s">
        <v>74</v>
      </c>
      <c r="AL16" t="s">
        <v>74</v>
      </c>
      <c r="AM16" t="s">
        <v>74</v>
      </c>
      <c r="AN16" t="s">
        <v>74</v>
      </c>
      <c r="AO16" t="s">
        <v>229</v>
      </c>
      <c r="AP16" t="s">
        <v>74</v>
      </c>
      <c r="AQ16" t="s">
        <v>74</v>
      </c>
      <c r="AR16" t="s">
        <v>74</v>
      </c>
      <c r="AS16" t="s">
        <v>74</v>
      </c>
      <c r="AT16" t="s">
        <v>74</v>
      </c>
      <c r="AU16">
        <v>2019</v>
      </c>
      <c r="AV16">
        <v>7</v>
      </c>
      <c r="AW16" t="s">
        <v>74</v>
      </c>
      <c r="AX16" t="s">
        <v>74</v>
      </c>
      <c r="AY16" t="s">
        <v>74</v>
      </c>
      <c r="AZ16" t="s">
        <v>74</v>
      </c>
      <c r="BA16" t="s">
        <v>74</v>
      </c>
      <c r="BB16">
        <v>171153</v>
      </c>
      <c r="BC16">
        <v>171162</v>
      </c>
      <c r="BD16" t="s">
        <v>74</v>
      </c>
      <c r="BE16" t="s">
        <v>230</v>
      </c>
      <c r="BF16" t="str">
        <f>HYPERLINK("http://dx.doi.org/10.1109/ACCESS.2019.2946273","http://dx.doi.org/10.1109/ACCESS.2019.2946273")</f>
        <v>http://dx.doi.org/10.1109/ACCESS.2019.2946273</v>
      </c>
      <c r="BG16" t="s">
        <v>74</v>
      </c>
      <c r="BH16" t="s">
        <v>74</v>
      </c>
      <c r="BI16" t="s">
        <v>74</v>
      </c>
      <c r="BJ16" t="s">
        <v>74</v>
      </c>
      <c r="BK16" t="s">
        <v>74</v>
      </c>
      <c r="BL16" t="s">
        <v>74</v>
      </c>
      <c r="BM16" t="s">
        <v>74</v>
      </c>
      <c r="BN16" t="s">
        <v>74</v>
      </c>
      <c r="BO16" t="s">
        <v>74</v>
      </c>
      <c r="BP16" t="s">
        <v>74</v>
      </c>
      <c r="BQ16" t="s">
        <v>74</v>
      </c>
      <c r="BR16" t="s">
        <v>74</v>
      </c>
      <c r="BS16" t="s">
        <v>231</v>
      </c>
      <c r="BT16" t="str">
        <f>HYPERLINK("https%3A%2F%2Fwww.webofscience.com%2Fwos%2Fwoscc%2Ffull-record%2FWOS:000509358000017","View Full Record in Web of Science")</f>
        <v>View Full Record in Web of Science</v>
      </c>
    </row>
    <row r="17" spans="1:72" x14ac:dyDescent="0.2">
      <c r="A17" t="s">
        <v>72</v>
      </c>
      <c r="B17" t="s">
        <v>232</v>
      </c>
      <c r="C17" t="s">
        <v>74</v>
      </c>
      <c r="D17" t="s">
        <v>74</v>
      </c>
      <c r="E17" t="s">
        <v>74</v>
      </c>
      <c r="F17" t="s">
        <v>233</v>
      </c>
      <c r="G17" t="s">
        <v>74</v>
      </c>
      <c r="H17" t="s">
        <v>74</v>
      </c>
      <c r="I17" t="s">
        <v>234</v>
      </c>
      <c r="J17" t="s">
        <v>147</v>
      </c>
      <c r="K17" t="s">
        <v>74</v>
      </c>
      <c r="L17" t="s">
        <v>74</v>
      </c>
      <c r="M17" t="s">
        <v>74</v>
      </c>
      <c r="N17" t="s">
        <v>74</v>
      </c>
      <c r="O17" t="s">
        <v>74</v>
      </c>
      <c r="P17" t="s">
        <v>74</v>
      </c>
      <c r="Q17" t="s">
        <v>74</v>
      </c>
      <c r="R17" t="s">
        <v>74</v>
      </c>
      <c r="S17" t="s">
        <v>74</v>
      </c>
      <c r="T17" t="s">
        <v>74</v>
      </c>
      <c r="U17" t="s">
        <v>74</v>
      </c>
      <c r="V17" t="s">
        <v>74</v>
      </c>
      <c r="W17" t="s">
        <v>74</v>
      </c>
      <c r="X17" t="s">
        <v>74</v>
      </c>
      <c r="Y17" t="s">
        <v>74</v>
      </c>
      <c r="Z17" t="s">
        <v>74</v>
      </c>
      <c r="AA17" t="s">
        <v>74</v>
      </c>
      <c r="AB17" t="s">
        <v>74</v>
      </c>
      <c r="AC17" t="s">
        <v>74</v>
      </c>
      <c r="AD17" t="s">
        <v>74</v>
      </c>
      <c r="AE17" t="s">
        <v>74</v>
      </c>
      <c r="AF17" t="s">
        <v>74</v>
      </c>
      <c r="AG17" t="s">
        <v>74</v>
      </c>
      <c r="AH17" t="s">
        <v>74</v>
      </c>
      <c r="AI17" t="s">
        <v>74</v>
      </c>
      <c r="AJ17" t="s">
        <v>74</v>
      </c>
      <c r="AK17" t="s">
        <v>74</v>
      </c>
      <c r="AL17" t="s">
        <v>74</v>
      </c>
      <c r="AM17" t="s">
        <v>74</v>
      </c>
      <c r="AN17" t="s">
        <v>74</v>
      </c>
      <c r="AO17" t="s">
        <v>148</v>
      </c>
      <c r="AP17" t="s">
        <v>74</v>
      </c>
      <c r="AQ17" t="s">
        <v>74</v>
      </c>
      <c r="AR17" t="s">
        <v>74</v>
      </c>
      <c r="AS17" t="s">
        <v>74</v>
      </c>
      <c r="AT17" t="s">
        <v>235</v>
      </c>
      <c r="AU17">
        <v>2018</v>
      </c>
      <c r="AV17">
        <v>15</v>
      </c>
      <c r="AW17">
        <v>4</v>
      </c>
      <c r="AX17" t="s">
        <v>74</v>
      </c>
      <c r="AY17" t="s">
        <v>74</v>
      </c>
      <c r="AZ17" t="s">
        <v>74</v>
      </c>
      <c r="BA17" t="s">
        <v>74</v>
      </c>
      <c r="BB17" t="s">
        <v>74</v>
      </c>
      <c r="BC17" t="s">
        <v>74</v>
      </c>
      <c r="BD17">
        <v>1729881418793778</v>
      </c>
      <c r="BE17" t="s">
        <v>236</v>
      </c>
      <c r="BF17" t="str">
        <f>HYPERLINK("http://dx.doi.org/10.1177/1729881418793778","http://dx.doi.org/10.1177/1729881418793778")</f>
        <v>http://dx.doi.org/10.1177/1729881418793778</v>
      </c>
      <c r="BG17" t="s">
        <v>74</v>
      </c>
      <c r="BH17" t="s">
        <v>74</v>
      </c>
      <c r="BI17" t="s">
        <v>74</v>
      </c>
      <c r="BJ17" t="s">
        <v>74</v>
      </c>
      <c r="BK17" t="s">
        <v>74</v>
      </c>
      <c r="BL17" t="s">
        <v>74</v>
      </c>
      <c r="BM17" t="s">
        <v>74</v>
      </c>
      <c r="BN17" t="s">
        <v>74</v>
      </c>
      <c r="BO17" t="s">
        <v>74</v>
      </c>
      <c r="BP17" t="s">
        <v>74</v>
      </c>
      <c r="BQ17" t="s">
        <v>74</v>
      </c>
      <c r="BR17" t="s">
        <v>74</v>
      </c>
      <c r="BS17" t="s">
        <v>237</v>
      </c>
      <c r="BT17" t="str">
        <f>HYPERLINK("https%3A%2F%2Fwww.webofscience.com%2Fwos%2Fwoscc%2Ffull-record%2FWOS:000442388500001","View Full Record in Web of Science")</f>
        <v>View Full Record in Web of Science</v>
      </c>
    </row>
    <row r="18" spans="1:72" x14ac:dyDescent="0.2">
      <c r="A18" t="s">
        <v>84</v>
      </c>
      <c r="B18" t="s">
        <v>238</v>
      </c>
      <c r="C18" t="s">
        <v>74</v>
      </c>
      <c r="D18" t="s">
        <v>74</v>
      </c>
      <c r="E18" t="s">
        <v>104</v>
      </c>
      <c r="F18" t="s">
        <v>239</v>
      </c>
      <c r="G18" t="s">
        <v>74</v>
      </c>
      <c r="H18" t="s">
        <v>74</v>
      </c>
      <c r="I18" t="s">
        <v>240</v>
      </c>
      <c r="J18" t="s">
        <v>241</v>
      </c>
      <c r="K18" t="s">
        <v>74</v>
      </c>
      <c r="L18" t="s">
        <v>74</v>
      </c>
      <c r="M18" t="s">
        <v>74</v>
      </c>
      <c r="N18" t="s">
        <v>74</v>
      </c>
      <c r="O18" t="s">
        <v>242</v>
      </c>
      <c r="P18" t="s">
        <v>243</v>
      </c>
      <c r="Q18" t="s">
        <v>244</v>
      </c>
      <c r="R18" t="s">
        <v>245</v>
      </c>
      <c r="S18" t="s">
        <v>74</v>
      </c>
      <c r="T18" t="s">
        <v>74</v>
      </c>
      <c r="U18" t="s">
        <v>74</v>
      </c>
      <c r="V18" t="s">
        <v>74</v>
      </c>
      <c r="W18" t="s">
        <v>74</v>
      </c>
      <c r="X18" t="s">
        <v>74</v>
      </c>
      <c r="Y18" t="s">
        <v>74</v>
      </c>
      <c r="Z18" t="s">
        <v>74</v>
      </c>
      <c r="AA18" t="s">
        <v>74</v>
      </c>
      <c r="AB18" t="s">
        <v>74</v>
      </c>
      <c r="AC18" t="s">
        <v>74</v>
      </c>
      <c r="AD18" t="s">
        <v>74</v>
      </c>
      <c r="AE18" t="s">
        <v>74</v>
      </c>
      <c r="AF18" t="s">
        <v>74</v>
      </c>
      <c r="AG18" t="s">
        <v>74</v>
      </c>
      <c r="AH18" t="s">
        <v>74</v>
      </c>
      <c r="AI18" t="s">
        <v>74</v>
      </c>
      <c r="AJ18" t="s">
        <v>74</v>
      </c>
      <c r="AK18" t="s">
        <v>74</v>
      </c>
      <c r="AL18" t="s">
        <v>74</v>
      </c>
      <c r="AM18" t="s">
        <v>74</v>
      </c>
      <c r="AN18" t="s">
        <v>74</v>
      </c>
      <c r="AO18" t="s">
        <v>74</v>
      </c>
      <c r="AP18" t="s">
        <v>74</v>
      </c>
      <c r="AQ18" t="s">
        <v>246</v>
      </c>
      <c r="AR18" t="s">
        <v>74</v>
      </c>
      <c r="AS18" t="s">
        <v>74</v>
      </c>
      <c r="AT18" t="s">
        <v>74</v>
      </c>
      <c r="AU18">
        <v>2021</v>
      </c>
      <c r="AV18" t="s">
        <v>74</v>
      </c>
      <c r="AW18" t="s">
        <v>74</v>
      </c>
      <c r="AX18" t="s">
        <v>74</v>
      </c>
      <c r="AY18" t="s">
        <v>74</v>
      </c>
      <c r="AZ18" t="s">
        <v>74</v>
      </c>
      <c r="BA18" t="s">
        <v>74</v>
      </c>
      <c r="BB18" t="s">
        <v>74</v>
      </c>
      <c r="BC18" t="s">
        <v>74</v>
      </c>
      <c r="BD18" t="s">
        <v>74</v>
      </c>
      <c r="BE18" t="s">
        <v>247</v>
      </c>
      <c r="BF18" t="str">
        <f>HYPERLINK("http://dx.doi.org/10.1109/CCE53527.2021.9633030","http://dx.doi.org/10.1109/CCE53527.2021.9633030")</f>
        <v>http://dx.doi.org/10.1109/CCE53527.2021.9633030</v>
      </c>
      <c r="BG18" t="s">
        <v>74</v>
      </c>
      <c r="BH18" t="s">
        <v>74</v>
      </c>
      <c r="BI18" t="s">
        <v>74</v>
      </c>
      <c r="BJ18" t="s">
        <v>74</v>
      </c>
      <c r="BK18" t="s">
        <v>74</v>
      </c>
      <c r="BL18" t="s">
        <v>74</v>
      </c>
      <c r="BM18" t="s">
        <v>74</v>
      </c>
      <c r="BN18" t="s">
        <v>74</v>
      </c>
      <c r="BO18" t="s">
        <v>74</v>
      </c>
      <c r="BP18" t="s">
        <v>74</v>
      </c>
      <c r="BQ18" t="s">
        <v>74</v>
      </c>
      <c r="BR18" t="s">
        <v>74</v>
      </c>
      <c r="BS18" t="s">
        <v>248</v>
      </c>
      <c r="BT18" t="str">
        <f>HYPERLINK("https%3A%2F%2Fwww.webofscience.com%2Fwos%2Fwoscc%2Ffull-record%2FWOS:000765325700012","View Full Record in Web of Science")</f>
        <v>View Full Record in Web of Science</v>
      </c>
    </row>
    <row r="19" spans="1:72" x14ac:dyDescent="0.2">
      <c r="A19" t="s">
        <v>72</v>
      </c>
      <c r="B19" t="s">
        <v>249</v>
      </c>
      <c r="C19" t="s">
        <v>74</v>
      </c>
      <c r="D19" t="s">
        <v>74</v>
      </c>
      <c r="E19" t="s">
        <v>74</v>
      </c>
      <c r="F19" t="s">
        <v>250</v>
      </c>
      <c r="G19" t="s">
        <v>74</v>
      </c>
      <c r="H19" t="s">
        <v>74</v>
      </c>
      <c r="I19" t="s">
        <v>251</v>
      </c>
      <c r="J19" t="s">
        <v>252</v>
      </c>
      <c r="K19" t="s">
        <v>74</v>
      </c>
      <c r="L19" t="s">
        <v>74</v>
      </c>
      <c r="M19" t="s">
        <v>74</v>
      </c>
      <c r="N19" t="s">
        <v>74</v>
      </c>
      <c r="O19" t="s">
        <v>74</v>
      </c>
      <c r="P19" t="s">
        <v>74</v>
      </c>
      <c r="Q19" t="s">
        <v>74</v>
      </c>
      <c r="R19" t="s">
        <v>74</v>
      </c>
      <c r="S19" t="s">
        <v>74</v>
      </c>
      <c r="T19" t="s">
        <v>74</v>
      </c>
      <c r="U19" t="s">
        <v>74</v>
      </c>
      <c r="V19" t="s">
        <v>74</v>
      </c>
      <c r="W19" t="s">
        <v>74</v>
      </c>
      <c r="X19" t="s">
        <v>74</v>
      </c>
      <c r="Y19" t="s">
        <v>74</v>
      </c>
      <c r="Z19" t="s">
        <v>74</v>
      </c>
      <c r="AA19" t="s">
        <v>74</v>
      </c>
      <c r="AB19" t="s">
        <v>74</v>
      </c>
      <c r="AC19" t="s">
        <v>74</v>
      </c>
      <c r="AD19" t="s">
        <v>74</v>
      </c>
      <c r="AE19" t="s">
        <v>74</v>
      </c>
      <c r="AF19" t="s">
        <v>74</v>
      </c>
      <c r="AG19" t="s">
        <v>74</v>
      </c>
      <c r="AH19" t="s">
        <v>74</v>
      </c>
      <c r="AI19" t="s">
        <v>74</v>
      </c>
      <c r="AJ19" t="s">
        <v>74</v>
      </c>
      <c r="AK19" t="s">
        <v>74</v>
      </c>
      <c r="AL19" t="s">
        <v>74</v>
      </c>
      <c r="AM19" t="s">
        <v>74</v>
      </c>
      <c r="AN19" t="s">
        <v>74</v>
      </c>
      <c r="AO19" t="s">
        <v>253</v>
      </c>
      <c r="AP19" t="s">
        <v>74</v>
      </c>
      <c r="AQ19" t="s">
        <v>74</v>
      </c>
      <c r="AR19" t="s">
        <v>74</v>
      </c>
      <c r="AS19" t="s">
        <v>74</v>
      </c>
      <c r="AT19" t="s">
        <v>254</v>
      </c>
      <c r="AU19">
        <v>2020</v>
      </c>
      <c r="AV19">
        <v>68</v>
      </c>
      <c r="AW19">
        <v>7</v>
      </c>
      <c r="AX19" t="s">
        <v>74</v>
      </c>
      <c r="AY19" t="s">
        <v>74</v>
      </c>
      <c r="AZ19" t="s">
        <v>74</v>
      </c>
      <c r="BA19" t="s">
        <v>74</v>
      </c>
      <c r="BB19">
        <v>557</v>
      </c>
      <c r="BC19">
        <v>570</v>
      </c>
      <c r="BD19" t="s">
        <v>74</v>
      </c>
      <c r="BE19" t="s">
        <v>255</v>
      </c>
      <c r="BF19" t="str">
        <f>HYPERLINK("http://dx.doi.org/10.1515/auto-2020-0048","http://dx.doi.org/10.1515/auto-2020-0048")</f>
        <v>http://dx.doi.org/10.1515/auto-2020-0048</v>
      </c>
      <c r="BG19" t="s">
        <v>74</v>
      </c>
      <c r="BH19" t="s">
        <v>74</v>
      </c>
      <c r="BI19" t="s">
        <v>74</v>
      </c>
      <c r="BJ19" t="s">
        <v>74</v>
      </c>
      <c r="BK19" t="s">
        <v>74</v>
      </c>
      <c r="BL19" t="s">
        <v>74</v>
      </c>
      <c r="BM19" t="s">
        <v>74</v>
      </c>
      <c r="BN19" t="s">
        <v>74</v>
      </c>
      <c r="BO19" t="s">
        <v>74</v>
      </c>
      <c r="BP19" t="s">
        <v>74</v>
      </c>
      <c r="BQ19" t="s">
        <v>74</v>
      </c>
      <c r="BR19" t="s">
        <v>74</v>
      </c>
      <c r="BS19" t="s">
        <v>256</v>
      </c>
      <c r="BT19" t="str">
        <f>HYPERLINK("https%3A%2F%2Fwww.webofscience.com%2Fwos%2Fwoscc%2Ffull-record%2FWOS:000546928800005","View Full Record in Web of Science")</f>
        <v>View Full Record in Web of Science</v>
      </c>
    </row>
    <row r="20" spans="1:72" x14ac:dyDescent="0.2">
      <c r="A20" t="s">
        <v>84</v>
      </c>
      <c r="B20" t="s">
        <v>257</v>
      </c>
      <c r="C20" t="s">
        <v>74</v>
      </c>
      <c r="D20" t="s">
        <v>74</v>
      </c>
      <c r="E20" t="s">
        <v>104</v>
      </c>
      <c r="F20" t="s">
        <v>258</v>
      </c>
      <c r="G20" t="s">
        <v>74</v>
      </c>
      <c r="H20" t="s">
        <v>74</v>
      </c>
      <c r="I20" t="s">
        <v>259</v>
      </c>
      <c r="J20" t="s">
        <v>260</v>
      </c>
      <c r="K20" t="s">
        <v>261</v>
      </c>
      <c r="L20" t="s">
        <v>74</v>
      </c>
      <c r="M20" t="s">
        <v>74</v>
      </c>
      <c r="N20" t="s">
        <v>74</v>
      </c>
      <c r="O20" t="s">
        <v>262</v>
      </c>
      <c r="P20" t="s">
        <v>263</v>
      </c>
      <c r="Q20" t="s">
        <v>264</v>
      </c>
      <c r="R20" t="s">
        <v>265</v>
      </c>
      <c r="S20" t="s">
        <v>74</v>
      </c>
      <c r="T20" t="s">
        <v>74</v>
      </c>
      <c r="U20" t="s">
        <v>74</v>
      </c>
      <c r="V20" t="s">
        <v>74</v>
      </c>
      <c r="W20" t="s">
        <v>74</v>
      </c>
      <c r="X20" t="s">
        <v>74</v>
      </c>
      <c r="Y20" t="s">
        <v>74</v>
      </c>
      <c r="Z20" t="s">
        <v>74</v>
      </c>
      <c r="AA20" t="s">
        <v>74</v>
      </c>
      <c r="AB20" t="s">
        <v>74</v>
      </c>
      <c r="AC20" t="s">
        <v>74</v>
      </c>
      <c r="AD20" t="s">
        <v>74</v>
      </c>
      <c r="AE20" t="s">
        <v>74</v>
      </c>
      <c r="AF20" t="s">
        <v>74</v>
      </c>
      <c r="AG20" t="s">
        <v>74</v>
      </c>
      <c r="AH20" t="s">
        <v>74</v>
      </c>
      <c r="AI20" t="s">
        <v>74</v>
      </c>
      <c r="AJ20" t="s">
        <v>74</v>
      </c>
      <c r="AK20" t="s">
        <v>74</v>
      </c>
      <c r="AL20" t="s">
        <v>74</v>
      </c>
      <c r="AM20" t="s">
        <v>74</v>
      </c>
      <c r="AN20" t="s">
        <v>74</v>
      </c>
      <c r="AO20" t="s">
        <v>266</v>
      </c>
      <c r="AP20" t="s">
        <v>267</v>
      </c>
      <c r="AQ20" t="s">
        <v>268</v>
      </c>
      <c r="AR20" t="s">
        <v>74</v>
      </c>
      <c r="AS20" t="s">
        <v>74</v>
      </c>
      <c r="AT20" t="s">
        <v>74</v>
      </c>
      <c r="AU20">
        <v>2017</v>
      </c>
      <c r="AV20" t="s">
        <v>74</v>
      </c>
      <c r="AW20" t="s">
        <v>74</v>
      </c>
      <c r="AX20" t="s">
        <v>74</v>
      </c>
      <c r="AY20" t="s">
        <v>74</v>
      </c>
      <c r="AZ20" t="s">
        <v>74</v>
      </c>
      <c r="BA20" t="s">
        <v>74</v>
      </c>
      <c r="BB20">
        <v>576</v>
      </c>
      <c r="BC20">
        <v>581</v>
      </c>
      <c r="BD20" t="s">
        <v>74</v>
      </c>
      <c r="BE20" t="s">
        <v>74</v>
      </c>
      <c r="BF20" t="s">
        <v>74</v>
      </c>
      <c r="BG20" t="s">
        <v>74</v>
      </c>
      <c r="BH20" t="s">
        <v>74</v>
      </c>
      <c r="BI20" t="s">
        <v>74</v>
      </c>
      <c r="BJ20" t="s">
        <v>74</v>
      </c>
      <c r="BK20" t="s">
        <v>74</v>
      </c>
      <c r="BL20" t="s">
        <v>74</v>
      </c>
      <c r="BM20" t="s">
        <v>74</v>
      </c>
      <c r="BN20" t="s">
        <v>74</v>
      </c>
      <c r="BO20" t="s">
        <v>74</v>
      </c>
      <c r="BP20" t="s">
        <v>74</v>
      </c>
      <c r="BQ20" t="s">
        <v>74</v>
      </c>
      <c r="BR20" t="s">
        <v>74</v>
      </c>
      <c r="BS20" t="s">
        <v>269</v>
      </c>
      <c r="BT20" t="str">
        <f>HYPERLINK("https%3A%2F%2Fwww.webofscience.com%2Fwos%2Fwoscc%2Ffull-record%2FWOS:000464567300095","View Full Record in Web of Science")</f>
        <v>View Full Record in Web of Science</v>
      </c>
    </row>
    <row r="21" spans="1:72" x14ac:dyDescent="0.2">
      <c r="A21" t="s">
        <v>72</v>
      </c>
      <c r="B21" t="s">
        <v>270</v>
      </c>
      <c r="C21" t="s">
        <v>74</v>
      </c>
      <c r="D21" t="s">
        <v>74</v>
      </c>
      <c r="E21" t="s">
        <v>74</v>
      </c>
      <c r="F21" t="s">
        <v>271</v>
      </c>
      <c r="G21" t="s">
        <v>74</v>
      </c>
      <c r="H21" t="s">
        <v>74</v>
      </c>
      <c r="I21" t="s">
        <v>272</v>
      </c>
      <c r="J21" t="s">
        <v>273</v>
      </c>
      <c r="K21" t="s">
        <v>74</v>
      </c>
      <c r="L21" t="s">
        <v>74</v>
      </c>
      <c r="M21" t="s">
        <v>74</v>
      </c>
      <c r="N21" t="s">
        <v>74</v>
      </c>
      <c r="O21" t="s">
        <v>74</v>
      </c>
      <c r="P21" t="s">
        <v>74</v>
      </c>
      <c r="Q21" t="s">
        <v>74</v>
      </c>
      <c r="R21" t="s">
        <v>74</v>
      </c>
      <c r="S21" t="s">
        <v>74</v>
      </c>
      <c r="T21" t="s">
        <v>74</v>
      </c>
      <c r="U21" t="s">
        <v>74</v>
      </c>
      <c r="V21" t="s">
        <v>74</v>
      </c>
      <c r="W21" t="s">
        <v>74</v>
      </c>
      <c r="X21" t="s">
        <v>74</v>
      </c>
      <c r="Y21" t="s">
        <v>74</v>
      </c>
      <c r="Z21" t="s">
        <v>74</v>
      </c>
      <c r="AA21" t="s">
        <v>274</v>
      </c>
      <c r="AB21" t="s">
        <v>275</v>
      </c>
      <c r="AC21" t="s">
        <v>74</v>
      </c>
      <c r="AD21" t="s">
        <v>74</v>
      </c>
      <c r="AE21" t="s">
        <v>74</v>
      </c>
      <c r="AF21" t="s">
        <v>74</v>
      </c>
      <c r="AG21" t="s">
        <v>74</v>
      </c>
      <c r="AH21" t="s">
        <v>74</v>
      </c>
      <c r="AI21" t="s">
        <v>74</v>
      </c>
      <c r="AJ21" t="s">
        <v>74</v>
      </c>
      <c r="AK21" t="s">
        <v>74</v>
      </c>
      <c r="AL21" t="s">
        <v>74</v>
      </c>
      <c r="AM21" t="s">
        <v>74</v>
      </c>
      <c r="AN21" t="s">
        <v>74</v>
      </c>
      <c r="AO21" t="s">
        <v>276</v>
      </c>
      <c r="AP21" t="s">
        <v>277</v>
      </c>
      <c r="AQ21" t="s">
        <v>74</v>
      </c>
      <c r="AR21" t="s">
        <v>74</v>
      </c>
      <c r="AS21" t="s">
        <v>74</v>
      </c>
      <c r="AT21" t="s">
        <v>278</v>
      </c>
      <c r="AU21">
        <v>2023</v>
      </c>
      <c r="AV21">
        <v>56</v>
      </c>
      <c r="AW21">
        <v>4</v>
      </c>
      <c r="AX21" t="s">
        <v>74</v>
      </c>
      <c r="AY21" t="s">
        <v>74</v>
      </c>
      <c r="AZ21" t="s">
        <v>74</v>
      </c>
      <c r="BA21" t="s">
        <v>74</v>
      </c>
      <c r="BB21">
        <v>3369</v>
      </c>
      <c r="BC21">
        <v>3444</v>
      </c>
      <c r="BD21" t="s">
        <v>74</v>
      </c>
      <c r="BE21" t="s">
        <v>279</v>
      </c>
      <c r="BF21" t="str">
        <f>HYPERLINK("http://dx.doi.org/10.1007/s10462-022-10257-7","http://dx.doi.org/10.1007/s10462-022-10257-7")</f>
        <v>http://dx.doi.org/10.1007/s10462-022-10257-7</v>
      </c>
      <c r="BG21" t="s">
        <v>74</v>
      </c>
      <c r="BH21" t="s">
        <v>280</v>
      </c>
      <c r="BI21" t="s">
        <v>74</v>
      </c>
      <c r="BJ21" t="s">
        <v>74</v>
      </c>
      <c r="BK21" t="s">
        <v>74</v>
      </c>
      <c r="BL21" t="s">
        <v>74</v>
      </c>
      <c r="BM21" t="s">
        <v>74</v>
      </c>
      <c r="BN21" t="s">
        <v>74</v>
      </c>
      <c r="BO21" t="s">
        <v>74</v>
      </c>
      <c r="BP21" t="s">
        <v>74</v>
      </c>
      <c r="BQ21" t="s">
        <v>74</v>
      </c>
      <c r="BR21" t="s">
        <v>74</v>
      </c>
      <c r="BS21" t="s">
        <v>281</v>
      </c>
      <c r="BT21" t="str">
        <f>HYPERLINK("https%3A%2F%2Fwww.webofscience.com%2Fwos%2Fwoscc%2Ffull-record%2FWOS:000849676700001","View Full Record in Web of Science")</f>
        <v>View Full Record in Web of Science</v>
      </c>
    </row>
    <row r="22" spans="1:72" x14ac:dyDescent="0.2">
      <c r="A22" t="s">
        <v>72</v>
      </c>
      <c r="B22" t="s">
        <v>282</v>
      </c>
      <c r="C22" t="s">
        <v>74</v>
      </c>
      <c r="D22" t="s">
        <v>74</v>
      </c>
      <c r="E22" t="s">
        <v>74</v>
      </c>
      <c r="F22" t="s">
        <v>283</v>
      </c>
      <c r="G22" t="s">
        <v>74</v>
      </c>
      <c r="H22" t="s">
        <v>74</v>
      </c>
      <c r="I22" t="s">
        <v>284</v>
      </c>
      <c r="J22" t="s">
        <v>189</v>
      </c>
      <c r="K22" t="s">
        <v>74</v>
      </c>
      <c r="L22" t="s">
        <v>74</v>
      </c>
      <c r="M22" t="s">
        <v>74</v>
      </c>
      <c r="N22" t="s">
        <v>74</v>
      </c>
      <c r="O22" t="s">
        <v>74</v>
      </c>
      <c r="P22" t="s">
        <v>74</v>
      </c>
      <c r="Q22" t="s">
        <v>74</v>
      </c>
      <c r="R22" t="s">
        <v>74</v>
      </c>
      <c r="S22" t="s">
        <v>74</v>
      </c>
      <c r="T22" t="s">
        <v>74</v>
      </c>
      <c r="U22" t="s">
        <v>74</v>
      </c>
      <c r="V22" t="s">
        <v>74</v>
      </c>
      <c r="W22" t="s">
        <v>74</v>
      </c>
      <c r="X22" t="s">
        <v>74</v>
      </c>
      <c r="Y22" t="s">
        <v>74</v>
      </c>
      <c r="Z22" t="s">
        <v>74</v>
      </c>
      <c r="AA22" t="s">
        <v>74</v>
      </c>
      <c r="AB22" t="s">
        <v>285</v>
      </c>
      <c r="AC22" t="s">
        <v>74</v>
      </c>
      <c r="AD22" t="s">
        <v>74</v>
      </c>
      <c r="AE22" t="s">
        <v>74</v>
      </c>
      <c r="AF22" t="s">
        <v>74</v>
      </c>
      <c r="AG22" t="s">
        <v>74</v>
      </c>
      <c r="AH22" t="s">
        <v>74</v>
      </c>
      <c r="AI22" t="s">
        <v>74</v>
      </c>
      <c r="AJ22" t="s">
        <v>74</v>
      </c>
      <c r="AK22" t="s">
        <v>74</v>
      </c>
      <c r="AL22" t="s">
        <v>74</v>
      </c>
      <c r="AM22" t="s">
        <v>74</v>
      </c>
      <c r="AN22" t="s">
        <v>74</v>
      </c>
      <c r="AO22" t="s">
        <v>191</v>
      </c>
      <c r="AP22" t="s">
        <v>192</v>
      </c>
      <c r="AQ22" t="s">
        <v>74</v>
      </c>
      <c r="AR22" t="s">
        <v>74</v>
      </c>
      <c r="AS22" t="s">
        <v>74</v>
      </c>
      <c r="AT22" t="s">
        <v>286</v>
      </c>
      <c r="AU22">
        <v>2016</v>
      </c>
      <c r="AV22">
        <v>80</v>
      </c>
      <c r="AW22" t="s">
        <v>74</v>
      </c>
      <c r="AX22" t="s">
        <v>74</v>
      </c>
      <c r="AY22" t="s">
        <v>74</v>
      </c>
      <c r="AZ22" t="s">
        <v>74</v>
      </c>
      <c r="BA22" t="s">
        <v>74</v>
      </c>
      <c r="BB22">
        <v>34</v>
      </c>
      <c r="BC22">
        <v>42</v>
      </c>
      <c r="BD22" t="s">
        <v>74</v>
      </c>
      <c r="BE22" t="s">
        <v>287</v>
      </c>
      <c r="BF22" t="str">
        <f>HYPERLINK("http://dx.doi.org/10.1016/j.robot.2016.02.003","http://dx.doi.org/10.1016/j.robot.2016.02.003")</f>
        <v>http://dx.doi.org/10.1016/j.robot.2016.02.003</v>
      </c>
      <c r="BG22" t="s">
        <v>74</v>
      </c>
      <c r="BH22" t="s">
        <v>74</v>
      </c>
      <c r="BI22" t="s">
        <v>74</v>
      </c>
      <c r="BJ22" t="s">
        <v>74</v>
      </c>
      <c r="BK22" t="s">
        <v>74</v>
      </c>
      <c r="BL22" t="s">
        <v>74</v>
      </c>
      <c r="BM22" t="s">
        <v>74</v>
      </c>
      <c r="BN22" t="s">
        <v>74</v>
      </c>
      <c r="BO22" t="s">
        <v>74</v>
      </c>
      <c r="BP22" t="s">
        <v>74</v>
      </c>
      <c r="BQ22" t="s">
        <v>74</v>
      </c>
      <c r="BR22" t="s">
        <v>74</v>
      </c>
      <c r="BS22" t="s">
        <v>288</v>
      </c>
      <c r="BT22" t="str">
        <f>HYPERLINK("https%3A%2F%2Fwww.webofscience.com%2Fwos%2Fwoscc%2Ffull-record%2FWOS:000376543300004","View Full Record in Web of Science")</f>
        <v>View Full Record in Web of Science</v>
      </c>
    </row>
    <row r="23" spans="1:72" x14ac:dyDescent="0.2">
      <c r="A23" t="s">
        <v>72</v>
      </c>
      <c r="B23" t="s">
        <v>289</v>
      </c>
      <c r="C23" t="s">
        <v>74</v>
      </c>
      <c r="D23" t="s">
        <v>74</v>
      </c>
      <c r="E23" t="s">
        <v>74</v>
      </c>
      <c r="F23" t="s">
        <v>290</v>
      </c>
      <c r="G23" t="s">
        <v>74</v>
      </c>
      <c r="H23" t="s">
        <v>74</v>
      </c>
      <c r="I23" t="s">
        <v>291</v>
      </c>
      <c r="J23" t="s">
        <v>292</v>
      </c>
      <c r="K23" t="s">
        <v>74</v>
      </c>
      <c r="L23" t="s">
        <v>74</v>
      </c>
      <c r="M23" t="s">
        <v>74</v>
      </c>
      <c r="N23" t="s">
        <v>74</v>
      </c>
      <c r="O23" t="s">
        <v>74</v>
      </c>
      <c r="P23" t="s">
        <v>74</v>
      </c>
      <c r="Q23" t="s">
        <v>74</v>
      </c>
      <c r="R23" t="s">
        <v>74</v>
      </c>
      <c r="S23" t="s">
        <v>74</v>
      </c>
      <c r="T23" t="s">
        <v>74</v>
      </c>
      <c r="U23" t="s">
        <v>74</v>
      </c>
      <c r="V23" t="s">
        <v>74</v>
      </c>
      <c r="W23" t="s">
        <v>74</v>
      </c>
      <c r="X23" t="s">
        <v>74</v>
      </c>
      <c r="Y23" t="s">
        <v>74</v>
      </c>
      <c r="Z23" t="s">
        <v>74</v>
      </c>
      <c r="AA23" t="s">
        <v>293</v>
      </c>
      <c r="AB23" t="s">
        <v>74</v>
      </c>
      <c r="AC23" t="s">
        <v>74</v>
      </c>
      <c r="AD23" t="s">
        <v>74</v>
      </c>
      <c r="AE23" t="s">
        <v>74</v>
      </c>
      <c r="AF23" t="s">
        <v>74</v>
      </c>
      <c r="AG23" t="s">
        <v>74</v>
      </c>
      <c r="AH23" t="s">
        <v>74</v>
      </c>
      <c r="AI23" t="s">
        <v>74</v>
      </c>
      <c r="AJ23" t="s">
        <v>74</v>
      </c>
      <c r="AK23" t="s">
        <v>74</v>
      </c>
      <c r="AL23" t="s">
        <v>74</v>
      </c>
      <c r="AM23" t="s">
        <v>74</v>
      </c>
      <c r="AN23" t="s">
        <v>74</v>
      </c>
      <c r="AO23" t="s">
        <v>294</v>
      </c>
      <c r="AP23" t="s">
        <v>295</v>
      </c>
      <c r="AQ23" t="s">
        <v>74</v>
      </c>
      <c r="AR23" t="s">
        <v>74</v>
      </c>
      <c r="AS23" t="s">
        <v>74</v>
      </c>
      <c r="AT23" t="s">
        <v>296</v>
      </c>
      <c r="AU23">
        <v>2024</v>
      </c>
      <c r="AV23">
        <v>216</v>
      </c>
      <c r="AW23" t="s">
        <v>74</v>
      </c>
      <c r="AX23" t="s">
        <v>74</v>
      </c>
      <c r="AY23" t="s">
        <v>74</v>
      </c>
      <c r="AZ23" t="s">
        <v>74</v>
      </c>
      <c r="BA23" t="s">
        <v>74</v>
      </c>
      <c r="BB23" t="s">
        <v>74</v>
      </c>
      <c r="BC23" t="s">
        <v>74</v>
      </c>
      <c r="BD23">
        <v>108488</v>
      </c>
      <c r="BE23" t="s">
        <v>297</v>
      </c>
      <c r="BF23" t="str">
        <f>HYPERLINK("http://dx.doi.org/10.1016/j.compag.2023.108488","http://dx.doi.org/10.1016/j.compag.2023.108488")</f>
        <v>http://dx.doi.org/10.1016/j.compag.2023.108488</v>
      </c>
      <c r="BG23" t="s">
        <v>74</v>
      </c>
      <c r="BH23" t="s">
        <v>298</v>
      </c>
      <c r="BI23" t="s">
        <v>74</v>
      </c>
      <c r="BJ23" t="s">
        <v>74</v>
      </c>
      <c r="BK23" t="s">
        <v>74</v>
      </c>
      <c r="BL23" t="s">
        <v>74</v>
      </c>
      <c r="BM23" t="s">
        <v>74</v>
      </c>
      <c r="BN23" t="s">
        <v>74</v>
      </c>
      <c r="BO23" t="s">
        <v>74</v>
      </c>
      <c r="BP23" t="s">
        <v>74</v>
      </c>
      <c r="BQ23" t="s">
        <v>74</v>
      </c>
      <c r="BR23" t="s">
        <v>74</v>
      </c>
      <c r="BS23" t="s">
        <v>299</v>
      </c>
      <c r="BT23" t="str">
        <f>HYPERLINK("https%3A%2F%2Fwww.webofscience.com%2Fwos%2Fwoscc%2Ffull-record%2FWOS:001161452800001","View Full Record in Web of Science")</f>
        <v>View Full Record in Web of Science</v>
      </c>
    </row>
    <row r="24" spans="1:72" x14ac:dyDescent="0.2">
      <c r="A24" t="s">
        <v>72</v>
      </c>
      <c r="B24" t="s">
        <v>300</v>
      </c>
      <c r="C24" t="s">
        <v>74</v>
      </c>
      <c r="D24" t="s">
        <v>74</v>
      </c>
      <c r="E24" t="s">
        <v>74</v>
      </c>
      <c r="F24" t="s">
        <v>301</v>
      </c>
      <c r="G24" t="s">
        <v>74</v>
      </c>
      <c r="H24" t="s">
        <v>74</v>
      </c>
      <c r="I24" t="s">
        <v>302</v>
      </c>
      <c r="J24" t="s">
        <v>137</v>
      </c>
      <c r="K24" t="s">
        <v>74</v>
      </c>
      <c r="L24" t="s">
        <v>74</v>
      </c>
      <c r="M24" t="s">
        <v>74</v>
      </c>
      <c r="N24" t="s">
        <v>74</v>
      </c>
      <c r="O24" t="s">
        <v>74</v>
      </c>
      <c r="P24" t="s">
        <v>74</v>
      </c>
      <c r="Q24" t="s">
        <v>74</v>
      </c>
      <c r="R24" t="s">
        <v>74</v>
      </c>
      <c r="S24" t="s">
        <v>74</v>
      </c>
      <c r="T24" t="s">
        <v>74</v>
      </c>
      <c r="U24" t="s">
        <v>74</v>
      </c>
      <c r="V24" t="s">
        <v>74</v>
      </c>
      <c r="W24" t="s">
        <v>74</v>
      </c>
      <c r="X24" t="s">
        <v>74</v>
      </c>
      <c r="Y24" t="s">
        <v>74</v>
      </c>
      <c r="Z24" t="s">
        <v>74</v>
      </c>
      <c r="AA24" t="s">
        <v>303</v>
      </c>
      <c r="AB24" t="s">
        <v>304</v>
      </c>
      <c r="AC24" t="s">
        <v>74</v>
      </c>
      <c r="AD24" t="s">
        <v>74</v>
      </c>
      <c r="AE24" t="s">
        <v>74</v>
      </c>
      <c r="AF24" t="s">
        <v>74</v>
      </c>
      <c r="AG24" t="s">
        <v>74</v>
      </c>
      <c r="AH24" t="s">
        <v>74</v>
      </c>
      <c r="AI24" t="s">
        <v>74</v>
      </c>
      <c r="AJ24" t="s">
        <v>74</v>
      </c>
      <c r="AK24" t="s">
        <v>74</v>
      </c>
      <c r="AL24" t="s">
        <v>74</v>
      </c>
      <c r="AM24" t="s">
        <v>74</v>
      </c>
      <c r="AN24" t="s">
        <v>74</v>
      </c>
      <c r="AO24" t="s">
        <v>140</v>
      </c>
      <c r="AP24" t="s">
        <v>141</v>
      </c>
      <c r="AQ24" t="s">
        <v>74</v>
      </c>
      <c r="AR24" t="s">
        <v>74</v>
      </c>
      <c r="AS24" t="s">
        <v>74</v>
      </c>
      <c r="AT24" t="s">
        <v>305</v>
      </c>
      <c r="AU24">
        <v>2019</v>
      </c>
      <c r="AV24">
        <v>59</v>
      </c>
      <c r="AW24" t="s">
        <v>74</v>
      </c>
      <c r="AX24" t="s">
        <v>74</v>
      </c>
      <c r="AY24" t="s">
        <v>74</v>
      </c>
      <c r="AZ24" t="s">
        <v>74</v>
      </c>
      <c r="BA24" t="s">
        <v>74</v>
      </c>
      <c r="BB24">
        <v>189</v>
      </c>
      <c r="BC24">
        <v>200</v>
      </c>
      <c r="BD24" t="s">
        <v>74</v>
      </c>
      <c r="BE24" t="s">
        <v>306</v>
      </c>
      <c r="BF24" t="str">
        <f>HYPERLINK("http://dx.doi.org/10.1016/j.rcim.2019.04.011","http://dx.doi.org/10.1016/j.rcim.2019.04.011")</f>
        <v>http://dx.doi.org/10.1016/j.rcim.2019.04.011</v>
      </c>
      <c r="BG24" t="s">
        <v>74</v>
      </c>
      <c r="BH24" t="s">
        <v>74</v>
      </c>
      <c r="BI24" t="s">
        <v>74</v>
      </c>
      <c r="BJ24" t="s">
        <v>74</v>
      </c>
      <c r="BK24" t="s">
        <v>74</v>
      </c>
      <c r="BL24" t="s">
        <v>74</v>
      </c>
      <c r="BM24" t="s">
        <v>74</v>
      </c>
      <c r="BN24" t="s">
        <v>74</v>
      </c>
      <c r="BO24" t="s">
        <v>74</v>
      </c>
      <c r="BP24" t="s">
        <v>74</v>
      </c>
      <c r="BQ24" t="s">
        <v>74</v>
      </c>
      <c r="BR24" t="s">
        <v>74</v>
      </c>
      <c r="BS24" t="s">
        <v>307</v>
      </c>
      <c r="BT24" t="str">
        <f>HYPERLINK("https%3A%2F%2Fwww.webofscience.com%2Fwos%2Fwoscc%2Ffull-record%2FWOS:000472694400017","View Full Record in Web of Science")</f>
        <v>View Full Record in Web of Science</v>
      </c>
    </row>
    <row r="25" spans="1:72" x14ac:dyDescent="0.2">
      <c r="A25" t="s">
        <v>72</v>
      </c>
      <c r="B25" t="s">
        <v>308</v>
      </c>
      <c r="C25" t="s">
        <v>74</v>
      </c>
      <c r="D25" t="s">
        <v>74</v>
      </c>
      <c r="E25" t="s">
        <v>74</v>
      </c>
      <c r="F25" t="s">
        <v>309</v>
      </c>
      <c r="G25" t="s">
        <v>74</v>
      </c>
      <c r="H25" t="s">
        <v>74</v>
      </c>
      <c r="I25" t="s">
        <v>310</v>
      </c>
      <c r="J25" t="s">
        <v>292</v>
      </c>
      <c r="K25" t="s">
        <v>74</v>
      </c>
      <c r="L25" t="s">
        <v>74</v>
      </c>
      <c r="M25" t="s">
        <v>74</v>
      </c>
      <c r="N25" t="s">
        <v>74</v>
      </c>
      <c r="O25" t="s">
        <v>74</v>
      </c>
      <c r="P25" t="s">
        <v>74</v>
      </c>
      <c r="Q25" t="s">
        <v>74</v>
      </c>
      <c r="R25" t="s">
        <v>74</v>
      </c>
      <c r="S25" t="s">
        <v>74</v>
      </c>
      <c r="T25" t="s">
        <v>74</v>
      </c>
      <c r="U25" t="s">
        <v>74</v>
      </c>
      <c r="V25" t="s">
        <v>74</v>
      </c>
      <c r="W25" t="s">
        <v>74</v>
      </c>
      <c r="X25" t="s">
        <v>74</v>
      </c>
      <c r="Y25" t="s">
        <v>74</v>
      </c>
      <c r="Z25" t="s">
        <v>74</v>
      </c>
      <c r="AA25" t="s">
        <v>311</v>
      </c>
      <c r="AB25" t="s">
        <v>312</v>
      </c>
      <c r="AC25" t="s">
        <v>74</v>
      </c>
      <c r="AD25" t="s">
        <v>74</v>
      </c>
      <c r="AE25" t="s">
        <v>74</v>
      </c>
      <c r="AF25" t="s">
        <v>74</v>
      </c>
      <c r="AG25" t="s">
        <v>74</v>
      </c>
      <c r="AH25" t="s">
        <v>74</v>
      </c>
      <c r="AI25" t="s">
        <v>74</v>
      </c>
      <c r="AJ25" t="s">
        <v>74</v>
      </c>
      <c r="AK25" t="s">
        <v>74</v>
      </c>
      <c r="AL25" t="s">
        <v>74</v>
      </c>
      <c r="AM25" t="s">
        <v>74</v>
      </c>
      <c r="AN25" t="s">
        <v>74</v>
      </c>
      <c r="AO25" t="s">
        <v>294</v>
      </c>
      <c r="AP25" t="s">
        <v>295</v>
      </c>
      <c r="AQ25" t="s">
        <v>74</v>
      </c>
      <c r="AR25" t="s">
        <v>74</v>
      </c>
      <c r="AS25" t="s">
        <v>74</v>
      </c>
      <c r="AT25" t="s">
        <v>313</v>
      </c>
      <c r="AU25">
        <v>2021</v>
      </c>
      <c r="AV25">
        <v>188</v>
      </c>
      <c r="AW25" t="s">
        <v>74</v>
      </c>
      <c r="AX25" t="s">
        <v>74</v>
      </c>
      <c r="AY25" t="s">
        <v>74</v>
      </c>
      <c r="AZ25" t="s">
        <v>74</v>
      </c>
      <c r="BA25" t="s">
        <v>74</v>
      </c>
      <c r="BB25" t="s">
        <v>74</v>
      </c>
      <c r="BC25" t="s">
        <v>74</v>
      </c>
      <c r="BD25">
        <v>106350</v>
      </c>
      <c r="BE25" t="s">
        <v>314</v>
      </c>
      <c r="BF25" t="str">
        <f>HYPERLINK("http://dx.doi.org/10.1016/j.compag.2021.106350","http://dx.doi.org/10.1016/j.compag.2021.106350")</f>
        <v>http://dx.doi.org/10.1016/j.compag.2021.106350</v>
      </c>
      <c r="BG25" t="s">
        <v>74</v>
      </c>
      <c r="BH25" t="s">
        <v>315</v>
      </c>
      <c r="BI25" t="s">
        <v>74</v>
      </c>
      <c r="BJ25" t="s">
        <v>74</v>
      </c>
      <c r="BK25" t="s">
        <v>74</v>
      </c>
      <c r="BL25" t="s">
        <v>74</v>
      </c>
      <c r="BM25" t="s">
        <v>74</v>
      </c>
      <c r="BN25" t="s">
        <v>74</v>
      </c>
      <c r="BO25" t="s">
        <v>74</v>
      </c>
      <c r="BP25" t="s">
        <v>74</v>
      </c>
      <c r="BQ25" t="s">
        <v>74</v>
      </c>
      <c r="BR25" t="s">
        <v>74</v>
      </c>
      <c r="BS25" t="s">
        <v>316</v>
      </c>
      <c r="BT25" t="str">
        <f>HYPERLINK("https%3A%2F%2Fwww.webofscience.com%2Fwos%2Fwoscc%2Ffull-record%2FWOS:000685647900004","View Full Record in Web of Science")</f>
        <v>View Full Record in Web of Science</v>
      </c>
    </row>
    <row r="26" spans="1:72" x14ac:dyDescent="0.2">
      <c r="A26" t="s">
        <v>72</v>
      </c>
      <c r="B26" t="s">
        <v>317</v>
      </c>
      <c r="C26" t="s">
        <v>74</v>
      </c>
      <c r="D26" t="s">
        <v>74</v>
      </c>
      <c r="E26" t="s">
        <v>74</v>
      </c>
      <c r="F26" t="s">
        <v>318</v>
      </c>
      <c r="G26" t="s">
        <v>74</v>
      </c>
      <c r="H26" t="s">
        <v>74</v>
      </c>
      <c r="I26" t="s">
        <v>319</v>
      </c>
      <c r="J26" t="s">
        <v>320</v>
      </c>
      <c r="K26" t="s">
        <v>74</v>
      </c>
      <c r="L26" t="s">
        <v>74</v>
      </c>
      <c r="M26" t="s">
        <v>74</v>
      </c>
      <c r="N26" t="s">
        <v>74</v>
      </c>
      <c r="O26" t="s">
        <v>74</v>
      </c>
      <c r="P26" t="s">
        <v>74</v>
      </c>
      <c r="Q26" t="s">
        <v>74</v>
      </c>
      <c r="R26" t="s">
        <v>74</v>
      </c>
      <c r="S26" t="s">
        <v>74</v>
      </c>
      <c r="T26" t="s">
        <v>74</v>
      </c>
      <c r="U26" t="s">
        <v>74</v>
      </c>
      <c r="V26" t="s">
        <v>74</v>
      </c>
      <c r="W26" t="s">
        <v>74</v>
      </c>
      <c r="X26" t="s">
        <v>74</v>
      </c>
      <c r="Y26" t="s">
        <v>74</v>
      </c>
      <c r="Z26" t="s">
        <v>74</v>
      </c>
      <c r="AA26" t="s">
        <v>321</v>
      </c>
      <c r="AB26" t="s">
        <v>74</v>
      </c>
      <c r="AC26" t="s">
        <v>74</v>
      </c>
      <c r="AD26" t="s">
        <v>74</v>
      </c>
      <c r="AE26" t="s">
        <v>74</v>
      </c>
      <c r="AF26" t="s">
        <v>74</v>
      </c>
      <c r="AG26" t="s">
        <v>74</v>
      </c>
      <c r="AH26" t="s">
        <v>74</v>
      </c>
      <c r="AI26" t="s">
        <v>74</v>
      </c>
      <c r="AJ26" t="s">
        <v>74</v>
      </c>
      <c r="AK26" t="s">
        <v>74</v>
      </c>
      <c r="AL26" t="s">
        <v>74</v>
      </c>
      <c r="AM26" t="s">
        <v>74</v>
      </c>
      <c r="AN26" t="s">
        <v>74</v>
      </c>
      <c r="AO26" t="s">
        <v>322</v>
      </c>
      <c r="AP26" t="s">
        <v>323</v>
      </c>
      <c r="AQ26" t="s">
        <v>74</v>
      </c>
      <c r="AR26" t="s">
        <v>74</v>
      </c>
      <c r="AS26" t="s">
        <v>74</v>
      </c>
      <c r="AT26" t="s">
        <v>74</v>
      </c>
      <c r="AU26">
        <v>2017</v>
      </c>
      <c r="AV26">
        <v>32</v>
      </c>
      <c r="AW26">
        <v>5</v>
      </c>
      <c r="AX26" t="s">
        <v>74</v>
      </c>
      <c r="AY26" t="s">
        <v>74</v>
      </c>
      <c r="AZ26" t="s">
        <v>74</v>
      </c>
      <c r="BA26" t="s">
        <v>74</v>
      </c>
      <c r="BB26">
        <v>440</v>
      </c>
      <c r="BC26">
        <v>457</v>
      </c>
      <c r="BD26" t="s">
        <v>74</v>
      </c>
      <c r="BE26" t="s">
        <v>324</v>
      </c>
      <c r="BF26" t="str">
        <f>HYPERLINK("http://dx.doi.org/10.2316/Journal.206.2017.5.206-4607","http://dx.doi.org/10.2316/Journal.206.2017.5.206-4607")</f>
        <v>http://dx.doi.org/10.2316/Journal.206.2017.5.206-4607</v>
      </c>
      <c r="BG26" t="s">
        <v>74</v>
      </c>
      <c r="BH26" t="s">
        <v>74</v>
      </c>
      <c r="BI26" t="s">
        <v>74</v>
      </c>
      <c r="BJ26" t="s">
        <v>74</v>
      </c>
      <c r="BK26" t="s">
        <v>74</v>
      </c>
      <c r="BL26" t="s">
        <v>74</v>
      </c>
      <c r="BM26" t="s">
        <v>74</v>
      </c>
      <c r="BN26" t="s">
        <v>74</v>
      </c>
      <c r="BO26" t="s">
        <v>74</v>
      </c>
      <c r="BP26" t="s">
        <v>74</v>
      </c>
      <c r="BQ26" t="s">
        <v>74</v>
      </c>
      <c r="BR26" t="s">
        <v>74</v>
      </c>
      <c r="BS26" t="s">
        <v>325</v>
      </c>
      <c r="BT26" t="str">
        <f>HYPERLINK("https%3A%2F%2Fwww.webofscience.com%2Fwos%2Fwoscc%2Ffull-record%2FWOS:000411860200002","View Full Record in Web of Science")</f>
        <v>View Full Record in Web of Science</v>
      </c>
    </row>
    <row r="27" spans="1:72" x14ac:dyDescent="0.2">
      <c r="A27" t="s">
        <v>72</v>
      </c>
      <c r="B27" t="s">
        <v>326</v>
      </c>
      <c r="C27" t="s">
        <v>74</v>
      </c>
      <c r="D27" t="s">
        <v>74</v>
      </c>
      <c r="E27" t="s">
        <v>74</v>
      </c>
      <c r="F27" t="s">
        <v>327</v>
      </c>
      <c r="G27" t="s">
        <v>74</v>
      </c>
      <c r="H27" t="s">
        <v>74</v>
      </c>
      <c r="I27" t="s">
        <v>328</v>
      </c>
      <c r="J27" t="s">
        <v>189</v>
      </c>
      <c r="K27" t="s">
        <v>74</v>
      </c>
      <c r="L27" t="s">
        <v>74</v>
      </c>
      <c r="M27" t="s">
        <v>74</v>
      </c>
      <c r="N27" t="s">
        <v>74</v>
      </c>
      <c r="O27" t="s">
        <v>74</v>
      </c>
      <c r="P27" t="s">
        <v>74</v>
      </c>
      <c r="Q27" t="s">
        <v>74</v>
      </c>
      <c r="R27" t="s">
        <v>74</v>
      </c>
      <c r="S27" t="s">
        <v>74</v>
      </c>
      <c r="T27" t="s">
        <v>74</v>
      </c>
      <c r="U27" t="s">
        <v>74</v>
      </c>
      <c r="V27" t="s">
        <v>74</v>
      </c>
      <c r="W27" t="s">
        <v>74</v>
      </c>
      <c r="X27" t="s">
        <v>74</v>
      </c>
      <c r="Y27" t="s">
        <v>74</v>
      </c>
      <c r="Z27" t="s">
        <v>74</v>
      </c>
      <c r="AA27" t="s">
        <v>329</v>
      </c>
      <c r="AB27" t="s">
        <v>330</v>
      </c>
      <c r="AC27" t="s">
        <v>74</v>
      </c>
      <c r="AD27" t="s">
        <v>74</v>
      </c>
      <c r="AE27" t="s">
        <v>74</v>
      </c>
      <c r="AF27" t="s">
        <v>74</v>
      </c>
      <c r="AG27" t="s">
        <v>74</v>
      </c>
      <c r="AH27" t="s">
        <v>74</v>
      </c>
      <c r="AI27" t="s">
        <v>74</v>
      </c>
      <c r="AJ27" t="s">
        <v>74</v>
      </c>
      <c r="AK27" t="s">
        <v>74</v>
      </c>
      <c r="AL27" t="s">
        <v>74</v>
      </c>
      <c r="AM27" t="s">
        <v>74</v>
      </c>
      <c r="AN27" t="s">
        <v>74</v>
      </c>
      <c r="AO27" t="s">
        <v>191</v>
      </c>
      <c r="AP27" t="s">
        <v>192</v>
      </c>
      <c r="AQ27" t="s">
        <v>74</v>
      </c>
      <c r="AR27" t="s">
        <v>74</v>
      </c>
      <c r="AS27" t="s">
        <v>74</v>
      </c>
      <c r="AT27" t="s">
        <v>204</v>
      </c>
      <c r="AU27">
        <v>2023</v>
      </c>
      <c r="AV27">
        <v>170</v>
      </c>
      <c r="AW27" t="s">
        <v>74</v>
      </c>
      <c r="AX27" t="s">
        <v>74</v>
      </c>
      <c r="AY27" t="s">
        <v>74</v>
      </c>
      <c r="AZ27" t="s">
        <v>74</v>
      </c>
      <c r="BA27" t="s">
        <v>74</v>
      </c>
      <c r="BB27" t="s">
        <v>74</v>
      </c>
      <c r="BC27" t="s">
        <v>74</v>
      </c>
      <c r="BD27">
        <v>104534</v>
      </c>
      <c r="BE27" t="s">
        <v>331</v>
      </c>
      <c r="BF27" t="str">
        <f>HYPERLINK("http://dx.doi.org/10.1016/j.robot.2023.104534","http://dx.doi.org/10.1016/j.robot.2023.104534")</f>
        <v>http://dx.doi.org/10.1016/j.robot.2023.104534</v>
      </c>
      <c r="BG27" t="s">
        <v>74</v>
      </c>
      <c r="BH27" t="s">
        <v>332</v>
      </c>
      <c r="BI27" t="s">
        <v>74</v>
      </c>
      <c r="BJ27" t="s">
        <v>74</v>
      </c>
      <c r="BK27" t="s">
        <v>74</v>
      </c>
      <c r="BL27" t="s">
        <v>74</v>
      </c>
      <c r="BM27" t="s">
        <v>74</v>
      </c>
      <c r="BN27" t="s">
        <v>74</v>
      </c>
      <c r="BO27" t="s">
        <v>74</v>
      </c>
      <c r="BP27" t="s">
        <v>74</v>
      </c>
      <c r="BQ27" t="s">
        <v>74</v>
      </c>
      <c r="BR27" t="s">
        <v>74</v>
      </c>
      <c r="BS27" t="s">
        <v>333</v>
      </c>
      <c r="BT27" t="str">
        <f>HYPERLINK("https%3A%2F%2Fwww.webofscience.com%2Fwos%2Fwoscc%2Ffull-record%2FWOS:001159418600001","View Full Record in Web of Science")</f>
        <v>View Full Record in Web of Science</v>
      </c>
    </row>
    <row r="28" spans="1:72" x14ac:dyDescent="0.2">
      <c r="A28" t="s">
        <v>84</v>
      </c>
      <c r="B28" t="s">
        <v>334</v>
      </c>
      <c r="C28" t="s">
        <v>74</v>
      </c>
      <c r="D28" t="s">
        <v>74</v>
      </c>
      <c r="E28" t="s">
        <v>74</v>
      </c>
      <c r="F28" t="s">
        <v>335</v>
      </c>
      <c r="G28" t="s">
        <v>74</v>
      </c>
      <c r="H28" t="s">
        <v>74</v>
      </c>
      <c r="I28" t="s">
        <v>336</v>
      </c>
      <c r="J28" t="s">
        <v>337</v>
      </c>
      <c r="K28" t="s">
        <v>74</v>
      </c>
      <c r="L28" t="s">
        <v>74</v>
      </c>
      <c r="M28" t="s">
        <v>74</v>
      </c>
      <c r="N28" t="s">
        <v>74</v>
      </c>
      <c r="O28" t="s">
        <v>338</v>
      </c>
      <c r="P28" t="s">
        <v>339</v>
      </c>
      <c r="Q28" t="s">
        <v>340</v>
      </c>
      <c r="R28" t="s">
        <v>341</v>
      </c>
      <c r="S28" t="s">
        <v>74</v>
      </c>
      <c r="T28" t="s">
        <v>74</v>
      </c>
      <c r="U28" t="s">
        <v>74</v>
      </c>
      <c r="V28" t="s">
        <v>74</v>
      </c>
      <c r="W28" t="s">
        <v>74</v>
      </c>
      <c r="X28" t="s">
        <v>74</v>
      </c>
      <c r="Y28" t="s">
        <v>74</v>
      </c>
      <c r="Z28" t="s">
        <v>74</v>
      </c>
      <c r="AA28" t="s">
        <v>342</v>
      </c>
      <c r="AB28" t="s">
        <v>74</v>
      </c>
      <c r="AC28" t="s">
        <v>74</v>
      </c>
      <c r="AD28" t="s">
        <v>74</v>
      </c>
      <c r="AE28" t="s">
        <v>74</v>
      </c>
      <c r="AF28" t="s">
        <v>74</v>
      </c>
      <c r="AG28" t="s">
        <v>74</v>
      </c>
      <c r="AH28" t="s">
        <v>74</v>
      </c>
      <c r="AI28" t="s">
        <v>74</v>
      </c>
      <c r="AJ28" t="s">
        <v>74</v>
      </c>
      <c r="AK28" t="s">
        <v>74</v>
      </c>
      <c r="AL28" t="s">
        <v>74</v>
      </c>
      <c r="AM28" t="s">
        <v>74</v>
      </c>
      <c r="AN28" t="s">
        <v>74</v>
      </c>
      <c r="AO28" t="s">
        <v>343</v>
      </c>
      <c r="AP28" t="s">
        <v>74</v>
      </c>
      <c r="AQ28" t="s">
        <v>74</v>
      </c>
      <c r="AR28" t="s">
        <v>74</v>
      </c>
      <c r="AS28" t="s">
        <v>74</v>
      </c>
      <c r="AT28" t="s">
        <v>74</v>
      </c>
      <c r="AU28">
        <v>2017</v>
      </c>
      <c r="AV28">
        <v>50</v>
      </c>
      <c r="AW28">
        <v>1</v>
      </c>
      <c r="AX28" t="s">
        <v>74</v>
      </c>
      <c r="AY28" t="s">
        <v>74</v>
      </c>
      <c r="AZ28" t="s">
        <v>74</v>
      </c>
      <c r="BA28" t="s">
        <v>74</v>
      </c>
      <c r="BB28">
        <v>7923</v>
      </c>
      <c r="BC28">
        <v>7928</v>
      </c>
      <c r="BD28" t="s">
        <v>74</v>
      </c>
      <c r="BE28" t="s">
        <v>344</v>
      </c>
      <c r="BF28" t="str">
        <f>HYPERLINK("http://dx.doi.org/10.1016/j.ifacol.2017.08.764","http://dx.doi.org/10.1016/j.ifacol.2017.08.764")</f>
        <v>http://dx.doi.org/10.1016/j.ifacol.2017.08.764</v>
      </c>
      <c r="BG28" t="s">
        <v>74</v>
      </c>
      <c r="BH28" t="s">
        <v>74</v>
      </c>
      <c r="BI28" t="s">
        <v>74</v>
      </c>
      <c r="BJ28" t="s">
        <v>74</v>
      </c>
      <c r="BK28" t="s">
        <v>74</v>
      </c>
      <c r="BL28" t="s">
        <v>74</v>
      </c>
      <c r="BM28" t="s">
        <v>74</v>
      </c>
      <c r="BN28" t="s">
        <v>74</v>
      </c>
      <c r="BO28" t="s">
        <v>74</v>
      </c>
      <c r="BP28" t="s">
        <v>74</v>
      </c>
      <c r="BQ28" t="s">
        <v>74</v>
      </c>
      <c r="BR28" t="s">
        <v>74</v>
      </c>
      <c r="BS28" t="s">
        <v>345</v>
      </c>
      <c r="BT28" t="str">
        <f>HYPERLINK("https%3A%2F%2Fwww.webofscience.com%2Fwos%2Fwoscc%2Ffull-record%2FWOS:000423964900312","View Full Record in Web of Science")</f>
        <v>View Full Record in Web of Science</v>
      </c>
    </row>
    <row r="29" spans="1:72" x14ac:dyDescent="0.2">
      <c r="A29" t="s">
        <v>72</v>
      </c>
      <c r="B29" t="s">
        <v>346</v>
      </c>
      <c r="C29" t="s">
        <v>74</v>
      </c>
      <c r="D29" t="s">
        <v>74</v>
      </c>
      <c r="E29" t="s">
        <v>74</v>
      </c>
      <c r="F29" t="s">
        <v>347</v>
      </c>
      <c r="G29" t="s">
        <v>74</v>
      </c>
      <c r="H29" t="s">
        <v>74</v>
      </c>
      <c r="I29" t="s">
        <v>348</v>
      </c>
      <c r="J29" t="s">
        <v>349</v>
      </c>
      <c r="K29" t="s">
        <v>74</v>
      </c>
      <c r="L29" t="s">
        <v>74</v>
      </c>
      <c r="M29" t="s">
        <v>74</v>
      </c>
      <c r="N29" t="s">
        <v>74</v>
      </c>
      <c r="O29" t="s">
        <v>74</v>
      </c>
      <c r="P29" t="s">
        <v>74</v>
      </c>
      <c r="Q29" t="s">
        <v>74</v>
      </c>
      <c r="R29" t="s">
        <v>74</v>
      </c>
      <c r="S29" t="s">
        <v>74</v>
      </c>
      <c r="T29" t="s">
        <v>74</v>
      </c>
      <c r="U29" t="s">
        <v>74</v>
      </c>
      <c r="V29" t="s">
        <v>74</v>
      </c>
      <c r="W29" t="s">
        <v>74</v>
      </c>
      <c r="X29" t="s">
        <v>74</v>
      </c>
      <c r="Y29" t="s">
        <v>74</v>
      </c>
      <c r="Z29" t="s">
        <v>74</v>
      </c>
      <c r="AA29" t="s">
        <v>350</v>
      </c>
      <c r="AB29" t="s">
        <v>351</v>
      </c>
      <c r="AC29" t="s">
        <v>74</v>
      </c>
      <c r="AD29" t="s">
        <v>74</v>
      </c>
      <c r="AE29" t="s">
        <v>74</v>
      </c>
      <c r="AF29" t="s">
        <v>74</v>
      </c>
      <c r="AG29" t="s">
        <v>74</v>
      </c>
      <c r="AH29" t="s">
        <v>74</v>
      </c>
      <c r="AI29" t="s">
        <v>74</v>
      </c>
      <c r="AJ29" t="s">
        <v>74</v>
      </c>
      <c r="AK29" t="s">
        <v>74</v>
      </c>
      <c r="AL29" t="s">
        <v>74</v>
      </c>
      <c r="AM29" t="s">
        <v>74</v>
      </c>
      <c r="AN29" t="s">
        <v>74</v>
      </c>
      <c r="AO29" t="s">
        <v>352</v>
      </c>
      <c r="AP29" t="s">
        <v>353</v>
      </c>
      <c r="AQ29" t="s">
        <v>74</v>
      </c>
      <c r="AR29" t="s">
        <v>74</v>
      </c>
      <c r="AS29" t="s">
        <v>74</v>
      </c>
      <c r="AT29" t="s">
        <v>305</v>
      </c>
      <c r="AU29">
        <v>2022</v>
      </c>
      <c r="AV29">
        <v>142</v>
      </c>
      <c r="AW29" t="s">
        <v>74</v>
      </c>
      <c r="AX29" t="s">
        <v>74</v>
      </c>
      <c r="AY29" t="s">
        <v>74</v>
      </c>
      <c r="AZ29" t="s">
        <v>74</v>
      </c>
      <c r="BA29" t="s">
        <v>74</v>
      </c>
      <c r="BB29" t="s">
        <v>74</v>
      </c>
      <c r="BC29" t="s">
        <v>74</v>
      </c>
      <c r="BD29">
        <v>104520</v>
      </c>
      <c r="BE29" t="s">
        <v>354</v>
      </c>
      <c r="BF29" t="str">
        <f>HYPERLINK("http://dx.doi.org/10.1016/j.autcon.2022.104520","http://dx.doi.org/10.1016/j.autcon.2022.104520")</f>
        <v>http://dx.doi.org/10.1016/j.autcon.2022.104520</v>
      </c>
      <c r="BG29" t="s">
        <v>74</v>
      </c>
      <c r="BH29" t="s">
        <v>355</v>
      </c>
      <c r="BI29" t="s">
        <v>74</v>
      </c>
      <c r="BJ29" t="s">
        <v>74</v>
      </c>
      <c r="BK29" t="s">
        <v>74</v>
      </c>
      <c r="BL29" t="s">
        <v>74</v>
      </c>
      <c r="BM29" t="s">
        <v>74</v>
      </c>
      <c r="BN29">
        <v>35937900</v>
      </c>
      <c r="BO29" t="s">
        <v>74</v>
      </c>
      <c r="BP29" t="s">
        <v>74</v>
      </c>
      <c r="BQ29" t="s">
        <v>74</v>
      </c>
      <c r="BR29" t="s">
        <v>74</v>
      </c>
      <c r="BS29" t="s">
        <v>356</v>
      </c>
      <c r="BT29" t="str">
        <f>HYPERLINK("https%3A%2F%2Fwww.webofscience.com%2Fwos%2Fwoscc%2Ffull-record%2FWOS:000878175600005","View Full Record in Web of Science")</f>
        <v>View Full Record in Web of Science</v>
      </c>
    </row>
    <row r="30" spans="1:72" x14ac:dyDescent="0.2">
      <c r="A30" t="s">
        <v>72</v>
      </c>
      <c r="B30" t="s">
        <v>357</v>
      </c>
      <c r="C30" t="s">
        <v>74</v>
      </c>
      <c r="D30" t="s">
        <v>74</v>
      </c>
      <c r="E30" t="s">
        <v>74</v>
      </c>
      <c r="F30" t="s">
        <v>358</v>
      </c>
      <c r="G30" t="s">
        <v>74</v>
      </c>
      <c r="H30" t="s">
        <v>74</v>
      </c>
      <c r="I30" t="s">
        <v>359</v>
      </c>
      <c r="J30" t="s">
        <v>227</v>
      </c>
      <c r="K30" t="s">
        <v>74</v>
      </c>
      <c r="L30" t="s">
        <v>74</v>
      </c>
      <c r="M30" t="s">
        <v>74</v>
      </c>
      <c r="N30" t="s">
        <v>74</v>
      </c>
      <c r="O30" t="s">
        <v>74</v>
      </c>
      <c r="P30" t="s">
        <v>74</v>
      </c>
      <c r="Q30" t="s">
        <v>74</v>
      </c>
      <c r="R30" t="s">
        <v>74</v>
      </c>
      <c r="S30" t="s">
        <v>74</v>
      </c>
      <c r="T30" t="s">
        <v>74</v>
      </c>
      <c r="U30" t="s">
        <v>74</v>
      </c>
      <c r="V30" t="s">
        <v>74</v>
      </c>
      <c r="W30" t="s">
        <v>74</v>
      </c>
      <c r="X30" t="s">
        <v>74</v>
      </c>
      <c r="Y30" t="s">
        <v>74</v>
      </c>
      <c r="Z30" t="s">
        <v>74</v>
      </c>
      <c r="AA30" t="s">
        <v>74</v>
      </c>
      <c r="AB30" t="s">
        <v>74</v>
      </c>
      <c r="AC30" t="s">
        <v>74</v>
      </c>
      <c r="AD30" t="s">
        <v>74</v>
      </c>
      <c r="AE30" t="s">
        <v>74</v>
      </c>
      <c r="AF30" t="s">
        <v>74</v>
      </c>
      <c r="AG30" t="s">
        <v>74</v>
      </c>
      <c r="AH30" t="s">
        <v>74</v>
      </c>
      <c r="AI30" t="s">
        <v>74</v>
      </c>
      <c r="AJ30" t="s">
        <v>74</v>
      </c>
      <c r="AK30" t="s">
        <v>74</v>
      </c>
      <c r="AL30" t="s">
        <v>74</v>
      </c>
      <c r="AM30" t="s">
        <v>74</v>
      </c>
      <c r="AN30" t="s">
        <v>74</v>
      </c>
      <c r="AO30" t="s">
        <v>229</v>
      </c>
      <c r="AP30" t="s">
        <v>74</v>
      </c>
      <c r="AQ30" t="s">
        <v>74</v>
      </c>
      <c r="AR30" t="s">
        <v>74</v>
      </c>
      <c r="AS30" t="s">
        <v>74</v>
      </c>
      <c r="AT30" t="s">
        <v>74</v>
      </c>
      <c r="AU30">
        <v>2019</v>
      </c>
      <c r="AV30">
        <v>7</v>
      </c>
      <c r="AW30" t="s">
        <v>74</v>
      </c>
      <c r="AX30" t="s">
        <v>74</v>
      </c>
      <c r="AY30" t="s">
        <v>74</v>
      </c>
      <c r="AZ30" t="s">
        <v>74</v>
      </c>
      <c r="BA30" t="s">
        <v>74</v>
      </c>
      <c r="BB30">
        <v>6679</v>
      </c>
      <c r="BC30">
        <v>6690</v>
      </c>
      <c r="BD30" t="s">
        <v>74</v>
      </c>
      <c r="BE30" t="s">
        <v>360</v>
      </c>
      <c r="BF30" t="str">
        <f>HYPERLINK("http://dx.doi.org/10.1109/ACCESS.2018.2889533","http://dx.doi.org/10.1109/ACCESS.2018.2889533")</f>
        <v>http://dx.doi.org/10.1109/ACCESS.2018.2889533</v>
      </c>
      <c r="BG30" t="s">
        <v>74</v>
      </c>
      <c r="BH30" t="s">
        <v>74</v>
      </c>
      <c r="BI30" t="s">
        <v>74</v>
      </c>
      <c r="BJ30" t="s">
        <v>74</v>
      </c>
      <c r="BK30" t="s">
        <v>74</v>
      </c>
      <c r="BL30" t="s">
        <v>74</v>
      </c>
      <c r="BM30" t="s">
        <v>74</v>
      </c>
      <c r="BN30" t="s">
        <v>74</v>
      </c>
      <c r="BO30" t="s">
        <v>74</v>
      </c>
      <c r="BP30" t="s">
        <v>74</v>
      </c>
      <c r="BQ30" t="s">
        <v>74</v>
      </c>
      <c r="BR30" t="s">
        <v>74</v>
      </c>
      <c r="BS30" t="s">
        <v>361</v>
      </c>
      <c r="BT30" t="str">
        <f>HYPERLINK("https%3A%2F%2Fwww.webofscience.com%2Fwos%2Fwoscc%2Ffull-record%2FWOS:000456768300001","View Full Record in Web of Science")</f>
        <v>View Full Record in Web of Science</v>
      </c>
    </row>
    <row r="31" spans="1:72" x14ac:dyDescent="0.2">
      <c r="A31" t="s">
        <v>72</v>
      </c>
      <c r="B31" t="s">
        <v>362</v>
      </c>
      <c r="C31" t="s">
        <v>74</v>
      </c>
      <c r="D31" t="s">
        <v>74</v>
      </c>
      <c r="E31" t="s">
        <v>74</v>
      </c>
      <c r="F31" t="s">
        <v>363</v>
      </c>
      <c r="G31" t="s">
        <v>74</v>
      </c>
      <c r="H31" t="s">
        <v>74</v>
      </c>
      <c r="I31" t="s">
        <v>364</v>
      </c>
      <c r="J31" t="s">
        <v>365</v>
      </c>
      <c r="K31" t="s">
        <v>74</v>
      </c>
      <c r="L31" t="s">
        <v>74</v>
      </c>
      <c r="M31" t="s">
        <v>74</v>
      </c>
      <c r="N31" t="s">
        <v>74</v>
      </c>
      <c r="O31" t="s">
        <v>74</v>
      </c>
      <c r="P31" t="s">
        <v>74</v>
      </c>
      <c r="Q31" t="s">
        <v>74</v>
      </c>
      <c r="R31" t="s">
        <v>74</v>
      </c>
      <c r="S31" t="s">
        <v>74</v>
      </c>
      <c r="T31" t="s">
        <v>74</v>
      </c>
      <c r="U31" t="s">
        <v>74</v>
      </c>
      <c r="V31" t="s">
        <v>74</v>
      </c>
      <c r="W31" t="s">
        <v>74</v>
      </c>
      <c r="X31" t="s">
        <v>74</v>
      </c>
      <c r="Y31" t="s">
        <v>74</v>
      </c>
      <c r="Z31" t="s">
        <v>74</v>
      </c>
      <c r="AA31" t="s">
        <v>366</v>
      </c>
      <c r="AB31" t="s">
        <v>74</v>
      </c>
      <c r="AC31" t="s">
        <v>74</v>
      </c>
      <c r="AD31" t="s">
        <v>74</v>
      </c>
      <c r="AE31" t="s">
        <v>74</v>
      </c>
      <c r="AF31" t="s">
        <v>74</v>
      </c>
      <c r="AG31" t="s">
        <v>74</v>
      </c>
      <c r="AH31" t="s">
        <v>74</v>
      </c>
      <c r="AI31" t="s">
        <v>74</v>
      </c>
      <c r="AJ31" t="s">
        <v>74</v>
      </c>
      <c r="AK31" t="s">
        <v>74</v>
      </c>
      <c r="AL31" t="s">
        <v>74</v>
      </c>
      <c r="AM31" t="s">
        <v>74</v>
      </c>
      <c r="AN31" t="s">
        <v>74</v>
      </c>
      <c r="AO31" t="s">
        <v>367</v>
      </c>
      <c r="AP31" t="s">
        <v>74</v>
      </c>
      <c r="AQ31" t="s">
        <v>74</v>
      </c>
      <c r="AR31" t="s">
        <v>74</v>
      </c>
      <c r="AS31" t="s">
        <v>74</v>
      </c>
      <c r="AT31" t="s">
        <v>305</v>
      </c>
      <c r="AU31">
        <v>2021</v>
      </c>
      <c r="AV31">
        <v>6</v>
      </c>
      <c r="AW31">
        <v>4</v>
      </c>
      <c r="AX31" t="s">
        <v>74</v>
      </c>
      <c r="AY31" t="s">
        <v>74</v>
      </c>
      <c r="AZ31" t="s">
        <v>74</v>
      </c>
      <c r="BA31" t="s">
        <v>74</v>
      </c>
      <c r="BB31">
        <v>6353</v>
      </c>
      <c r="BC31">
        <v>6360</v>
      </c>
      <c r="BD31" t="s">
        <v>74</v>
      </c>
      <c r="BE31" t="s">
        <v>368</v>
      </c>
      <c r="BF31" t="str">
        <f>HYPERLINK("http://dx.doi.org/10.1109/LRA.2021.3092267","http://dx.doi.org/10.1109/LRA.2021.3092267")</f>
        <v>http://dx.doi.org/10.1109/LRA.2021.3092267</v>
      </c>
      <c r="BG31" t="s">
        <v>74</v>
      </c>
      <c r="BH31" t="s">
        <v>74</v>
      </c>
      <c r="BI31" t="s">
        <v>74</v>
      </c>
      <c r="BJ31" t="s">
        <v>74</v>
      </c>
      <c r="BK31" t="s">
        <v>74</v>
      </c>
      <c r="BL31" t="s">
        <v>74</v>
      </c>
      <c r="BM31" t="s">
        <v>74</v>
      </c>
      <c r="BN31" t="s">
        <v>74</v>
      </c>
      <c r="BO31" t="s">
        <v>74</v>
      </c>
      <c r="BP31" t="s">
        <v>74</v>
      </c>
      <c r="BQ31" t="s">
        <v>74</v>
      </c>
      <c r="BR31" t="s">
        <v>74</v>
      </c>
      <c r="BS31" t="s">
        <v>369</v>
      </c>
      <c r="BT31" t="str">
        <f>HYPERLINK("https%3A%2F%2Fwww.webofscience.com%2Fwos%2Fwoscc%2Ffull-record%2FWOS:000675205800010","View Full Record in Web of Science")</f>
        <v>View Full Record in Web of Science</v>
      </c>
    </row>
    <row r="32" spans="1:72" x14ac:dyDescent="0.2">
      <c r="A32" t="s">
        <v>72</v>
      </c>
      <c r="B32" t="s">
        <v>370</v>
      </c>
      <c r="C32" t="s">
        <v>74</v>
      </c>
      <c r="D32" t="s">
        <v>74</v>
      </c>
      <c r="E32" t="s">
        <v>74</v>
      </c>
      <c r="F32" t="s">
        <v>371</v>
      </c>
      <c r="G32" t="s">
        <v>74</v>
      </c>
      <c r="H32" t="s">
        <v>74</v>
      </c>
      <c r="I32" t="s">
        <v>372</v>
      </c>
      <c r="J32" t="s">
        <v>373</v>
      </c>
      <c r="K32" t="s">
        <v>74</v>
      </c>
      <c r="L32" t="s">
        <v>74</v>
      </c>
      <c r="M32" t="s">
        <v>74</v>
      </c>
      <c r="N32" t="s">
        <v>74</v>
      </c>
      <c r="O32" t="s">
        <v>74</v>
      </c>
      <c r="P32" t="s">
        <v>74</v>
      </c>
      <c r="Q32" t="s">
        <v>74</v>
      </c>
      <c r="R32" t="s">
        <v>74</v>
      </c>
      <c r="S32" t="s">
        <v>74</v>
      </c>
      <c r="T32" t="s">
        <v>74</v>
      </c>
      <c r="U32" t="s">
        <v>74</v>
      </c>
      <c r="V32" t="s">
        <v>74</v>
      </c>
      <c r="W32" t="s">
        <v>74</v>
      </c>
      <c r="X32" t="s">
        <v>74</v>
      </c>
      <c r="Y32" t="s">
        <v>74</v>
      </c>
      <c r="Z32" t="s">
        <v>74</v>
      </c>
      <c r="AA32" t="s">
        <v>374</v>
      </c>
      <c r="AB32" t="s">
        <v>375</v>
      </c>
      <c r="AC32" t="s">
        <v>74</v>
      </c>
      <c r="AD32" t="s">
        <v>74</v>
      </c>
      <c r="AE32" t="s">
        <v>74</v>
      </c>
      <c r="AF32" t="s">
        <v>74</v>
      </c>
      <c r="AG32" t="s">
        <v>74</v>
      </c>
      <c r="AH32" t="s">
        <v>74</v>
      </c>
      <c r="AI32" t="s">
        <v>74</v>
      </c>
      <c r="AJ32" t="s">
        <v>74</v>
      </c>
      <c r="AK32" t="s">
        <v>74</v>
      </c>
      <c r="AL32" t="s">
        <v>74</v>
      </c>
      <c r="AM32" t="s">
        <v>74</v>
      </c>
      <c r="AN32" t="s">
        <v>74</v>
      </c>
      <c r="AO32" t="s">
        <v>376</v>
      </c>
      <c r="AP32" t="s">
        <v>377</v>
      </c>
      <c r="AQ32" t="s">
        <v>74</v>
      </c>
      <c r="AR32" t="s">
        <v>74</v>
      </c>
      <c r="AS32" t="s">
        <v>74</v>
      </c>
      <c r="AT32" t="s">
        <v>278</v>
      </c>
      <c r="AU32">
        <v>2017</v>
      </c>
      <c r="AV32">
        <v>231</v>
      </c>
      <c r="AW32">
        <v>4</v>
      </c>
      <c r="AX32" t="s">
        <v>74</v>
      </c>
      <c r="AY32" t="s">
        <v>74</v>
      </c>
      <c r="AZ32" t="s">
        <v>74</v>
      </c>
      <c r="BA32" t="s">
        <v>74</v>
      </c>
      <c r="BB32">
        <v>282</v>
      </c>
      <c r="BC32">
        <v>298</v>
      </c>
      <c r="BD32" t="s">
        <v>74</v>
      </c>
      <c r="BE32" t="s">
        <v>378</v>
      </c>
      <c r="BF32" t="str">
        <f>HYPERLINK("http://dx.doi.org/10.1177/0959651817698350","http://dx.doi.org/10.1177/0959651817698350")</f>
        <v>http://dx.doi.org/10.1177/0959651817698350</v>
      </c>
      <c r="BG32" t="s">
        <v>74</v>
      </c>
      <c r="BH32" t="s">
        <v>74</v>
      </c>
      <c r="BI32" t="s">
        <v>74</v>
      </c>
      <c r="BJ32" t="s">
        <v>74</v>
      </c>
      <c r="BK32" t="s">
        <v>74</v>
      </c>
      <c r="BL32" t="s">
        <v>74</v>
      </c>
      <c r="BM32" t="s">
        <v>74</v>
      </c>
      <c r="BN32" t="s">
        <v>74</v>
      </c>
      <c r="BO32" t="s">
        <v>74</v>
      </c>
      <c r="BP32" t="s">
        <v>74</v>
      </c>
      <c r="BQ32" t="s">
        <v>74</v>
      </c>
      <c r="BR32" t="s">
        <v>74</v>
      </c>
      <c r="BS32" t="s">
        <v>379</v>
      </c>
      <c r="BT32" t="str">
        <f>HYPERLINK("https%3A%2F%2Fwww.webofscience.com%2Fwos%2Fwoscc%2Ffull-record%2FWOS:000400903700004","View Full Record in Web of Science")</f>
        <v>View Full Record in Web of Science</v>
      </c>
    </row>
    <row r="33" spans="1:72" x14ac:dyDescent="0.2">
      <c r="A33" t="s">
        <v>72</v>
      </c>
      <c r="B33" t="s">
        <v>380</v>
      </c>
      <c r="C33" t="s">
        <v>74</v>
      </c>
      <c r="D33" t="s">
        <v>74</v>
      </c>
      <c r="E33" t="s">
        <v>74</v>
      </c>
      <c r="F33" t="s">
        <v>381</v>
      </c>
      <c r="G33" t="s">
        <v>74</v>
      </c>
      <c r="H33" t="s">
        <v>74</v>
      </c>
      <c r="I33" t="s">
        <v>382</v>
      </c>
      <c r="J33" t="s">
        <v>147</v>
      </c>
      <c r="K33" t="s">
        <v>74</v>
      </c>
      <c r="L33" t="s">
        <v>74</v>
      </c>
      <c r="M33" t="s">
        <v>74</v>
      </c>
      <c r="N33" t="s">
        <v>74</v>
      </c>
      <c r="O33" t="s">
        <v>74</v>
      </c>
      <c r="P33" t="s">
        <v>74</v>
      </c>
      <c r="Q33" t="s">
        <v>74</v>
      </c>
      <c r="R33" t="s">
        <v>74</v>
      </c>
      <c r="S33" t="s">
        <v>74</v>
      </c>
      <c r="T33" t="s">
        <v>74</v>
      </c>
      <c r="U33" t="s">
        <v>74</v>
      </c>
      <c r="V33" t="s">
        <v>74</v>
      </c>
      <c r="W33" t="s">
        <v>74</v>
      </c>
      <c r="X33" t="s">
        <v>74</v>
      </c>
      <c r="Y33" t="s">
        <v>74</v>
      </c>
      <c r="Z33" t="s">
        <v>74</v>
      </c>
      <c r="AA33" t="s">
        <v>383</v>
      </c>
      <c r="AB33" t="s">
        <v>384</v>
      </c>
      <c r="AC33" t="s">
        <v>74</v>
      </c>
      <c r="AD33" t="s">
        <v>74</v>
      </c>
      <c r="AE33" t="s">
        <v>74</v>
      </c>
      <c r="AF33" t="s">
        <v>74</v>
      </c>
      <c r="AG33" t="s">
        <v>74</v>
      </c>
      <c r="AH33" t="s">
        <v>74</v>
      </c>
      <c r="AI33" t="s">
        <v>74</v>
      </c>
      <c r="AJ33" t="s">
        <v>74</v>
      </c>
      <c r="AK33" t="s">
        <v>74</v>
      </c>
      <c r="AL33" t="s">
        <v>74</v>
      </c>
      <c r="AM33" t="s">
        <v>74</v>
      </c>
      <c r="AN33" t="s">
        <v>74</v>
      </c>
      <c r="AO33" t="s">
        <v>148</v>
      </c>
      <c r="AP33" t="s">
        <v>74</v>
      </c>
      <c r="AQ33" t="s">
        <v>74</v>
      </c>
      <c r="AR33" t="s">
        <v>74</v>
      </c>
      <c r="AS33" t="s">
        <v>74</v>
      </c>
      <c r="AT33" t="s">
        <v>385</v>
      </c>
      <c r="AU33">
        <v>2016</v>
      </c>
      <c r="AV33">
        <v>13</v>
      </c>
      <c r="AW33" t="s">
        <v>74</v>
      </c>
      <c r="AX33" t="s">
        <v>74</v>
      </c>
      <c r="AY33" t="s">
        <v>74</v>
      </c>
      <c r="AZ33" t="s">
        <v>74</v>
      </c>
      <c r="BA33" t="s">
        <v>74</v>
      </c>
      <c r="BB33" t="s">
        <v>74</v>
      </c>
      <c r="BC33" t="s">
        <v>74</v>
      </c>
      <c r="BD33">
        <v>133</v>
      </c>
      <c r="BE33" t="s">
        <v>386</v>
      </c>
      <c r="BF33" t="str">
        <f>HYPERLINK("http://dx.doi.org/10.5772/63458","http://dx.doi.org/10.5772/63458")</f>
        <v>http://dx.doi.org/10.5772/63458</v>
      </c>
      <c r="BG33" t="s">
        <v>74</v>
      </c>
      <c r="BH33" t="s">
        <v>74</v>
      </c>
      <c r="BI33" t="s">
        <v>74</v>
      </c>
      <c r="BJ33" t="s">
        <v>74</v>
      </c>
      <c r="BK33" t="s">
        <v>74</v>
      </c>
      <c r="BL33" t="s">
        <v>74</v>
      </c>
      <c r="BM33" t="s">
        <v>74</v>
      </c>
      <c r="BN33" t="s">
        <v>74</v>
      </c>
      <c r="BO33" t="s">
        <v>74</v>
      </c>
      <c r="BP33" t="s">
        <v>74</v>
      </c>
      <c r="BQ33" t="s">
        <v>74</v>
      </c>
      <c r="BR33" t="s">
        <v>74</v>
      </c>
      <c r="BS33" t="s">
        <v>387</v>
      </c>
      <c r="BT33" t="str">
        <f>HYPERLINK("https%3A%2F%2Fwww.webofscience.com%2Fwos%2Fwoscc%2Ffull-record%2FWOS:000378274000004","View Full Record in Web of Science")</f>
        <v>View Full Record in Web of Science</v>
      </c>
    </row>
    <row r="34" spans="1:72" x14ac:dyDescent="0.2">
      <c r="A34" t="s">
        <v>84</v>
      </c>
      <c r="B34" t="s">
        <v>388</v>
      </c>
      <c r="C34" t="s">
        <v>74</v>
      </c>
      <c r="D34" t="s">
        <v>74</v>
      </c>
      <c r="E34" t="s">
        <v>104</v>
      </c>
      <c r="F34" t="s">
        <v>389</v>
      </c>
      <c r="G34" t="s">
        <v>74</v>
      </c>
      <c r="H34" t="s">
        <v>74</v>
      </c>
      <c r="I34" t="s">
        <v>390</v>
      </c>
      <c r="J34" t="s">
        <v>391</v>
      </c>
      <c r="K34" t="s">
        <v>392</v>
      </c>
      <c r="L34" t="s">
        <v>74</v>
      </c>
      <c r="M34" t="s">
        <v>74</v>
      </c>
      <c r="N34" t="s">
        <v>74</v>
      </c>
      <c r="O34" t="s">
        <v>393</v>
      </c>
      <c r="P34" t="s">
        <v>394</v>
      </c>
      <c r="Q34" t="s">
        <v>395</v>
      </c>
      <c r="R34" t="s">
        <v>396</v>
      </c>
      <c r="S34" t="s">
        <v>74</v>
      </c>
      <c r="T34" t="s">
        <v>74</v>
      </c>
      <c r="U34" t="s">
        <v>74</v>
      </c>
      <c r="V34" t="s">
        <v>74</v>
      </c>
      <c r="W34" t="s">
        <v>74</v>
      </c>
      <c r="X34" t="s">
        <v>74</v>
      </c>
      <c r="Y34" t="s">
        <v>74</v>
      </c>
      <c r="Z34" t="s">
        <v>74</v>
      </c>
      <c r="AA34" t="s">
        <v>74</v>
      </c>
      <c r="AB34" t="s">
        <v>74</v>
      </c>
      <c r="AC34" t="s">
        <v>74</v>
      </c>
      <c r="AD34" t="s">
        <v>74</v>
      </c>
      <c r="AE34" t="s">
        <v>74</v>
      </c>
      <c r="AF34" t="s">
        <v>74</v>
      </c>
      <c r="AG34" t="s">
        <v>74</v>
      </c>
      <c r="AH34" t="s">
        <v>74</v>
      </c>
      <c r="AI34" t="s">
        <v>74</v>
      </c>
      <c r="AJ34" t="s">
        <v>74</v>
      </c>
      <c r="AK34" t="s">
        <v>74</v>
      </c>
      <c r="AL34" t="s">
        <v>74</v>
      </c>
      <c r="AM34" t="s">
        <v>74</v>
      </c>
      <c r="AN34" t="s">
        <v>74</v>
      </c>
      <c r="AO34" t="s">
        <v>397</v>
      </c>
      <c r="AP34" t="s">
        <v>74</v>
      </c>
      <c r="AQ34" t="s">
        <v>398</v>
      </c>
      <c r="AR34" t="s">
        <v>74</v>
      </c>
      <c r="AS34" t="s">
        <v>74</v>
      </c>
      <c r="AT34" t="s">
        <v>74</v>
      </c>
      <c r="AU34">
        <v>2017</v>
      </c>
      <c r="AV34" t="s">
        <v>74</v>
      </c>
      <c r="AW34" t="s">
        <v>74</v>
      </c>
      <c r="AX34" t="s">
        <v>74</v>
      </c>
      <c r="AY34" t="s">
        <v>74</v>
      </c>
      <c r="AZ34" t="s">
        <v>74</v>
      </c>
      <c r="BA34" t="s">
        <v>74</v>
      </c>
      <c r="BB34">
        <v>1790</v>
      </c>
      <c r="BC34">
        <v>1795</v>
      </c>
      <c r="BD34" t="s">
        <v>74</v>
      </c>
      <c r="BE34" t="s">
        <v>74</v>
      </c>
      <c r="BF34" t="s">
        <v>74</v>
      </c>
      <c r="BG34" t="s">
        <v>74</v>
      </c>
      <c r="BH34" t="s">
        <v>74</v>
      </c>
      <c r="BI34" t="s">
        <v>74</v>
      </c>
      <c r="BJ34" t="s">
        <v>74</v>
      </c>
      <c r="BK34" t="s">
        <v>74</v>
      </c>
      <c r="BL34" t="s">
        <v>74</v>
      </c>
      <c r="BM34" t="s">
        <v>74</v>
      </c>
      <c r="BN34" t="s">
        <v>74</v>
      </c>
      <c r="BO34" t="s">
        <v>74</v>
      </c>
      <c r="BP34" t="s">
        <v>74</v>
      </c>
      <c r="BQ34" t="s">
        <v>74</v>
      </c>
      <c r="BR34" t="s">
        <v>74</v>
      </c>
      <c r="BS34" t="s">
        <v>399</v>
      </c>
      <c r="BT34" t="str">
        <f>HYPERLINK("https%3A%2F%2Fwww.webofscience.com%2Fwos%2Fwoscc%2Ffull-record%2FWOS:000426994400326","View Full Record in Web of Science")</f>
        <v>View Full Record in Web of Science</v>
      </c>
    </row>
    <row r="35" spans="1:72" x14ac:dyDescent="0.2">
      <c r="A35" t="s">
        <v>72</v>
      </c>
      <c r="B35" t="s">
        <v>400</v>
      </c>
      <c r="C35" t="s">
        <v>74</v>
      </c>
      <c r="D35" t="s">
        <v>74</v>
      </c>
      <c r="E35" t="s">
        <v>74</v>
      </c>
      <c r="F35" t="s">
        <v>401</v>
      </c>
      <c r="G35" t="s">
        <v>74</v>
      </c>
      <c r="H35" t="s">
        <v>74</v>
      </c>
      <c r="I35" t="s">
        <v>402</v>
      </c>
      <c r="J35" t="s">
        <v>137</v>
      </c>
      <c r="K35" t="s">
        <v>74</v>
      </c>
      <c r="L35" t="s">
        <v>74</v>
      </c>
      <c r="M35" t="s">
        <v>74</v>
      </c>
      <c r="N35" t="s">
        <v>74</v>
      </c>
      <c r="O35" t="s">
        <v>74</v>
      </c>
      <c r="P35" t="s">
        <v>74</v>
      </c>
      <c r="Q35" t="s">
        <v>74</v>
      </c>
      <c r="R35" t="s">
        <v>74</v>
      </c>
      <c r="S35" t="s">
        <v>74</v>
      </c>
      <c r="T35" t="s">
        <v>74</v>
      </c>
      <c r="U35" t="s">
        <v>74</v>
      </c>
      <c r="V35" t="s">
        <v>74</v>
      </c>
      <c r="W35" t="s">
        <v>74</v>
      </c>
      <c r="X35" t="s">
        <v>74</v>
      </c>
      <c r="Y35" t="s">
        <v>74</v>
      </c>
      <c r="Z35" t="s">
        <v>74</v>
      </c>
      <c r="AA35" t="s">
        <v>74</v>
      </c>
      <c r="AB35" t="s">
        <v>74</v>
      </c>
      <c r="AC35" t="s">
        <v>74</v>
      </c>
      <c r="AD35" t="s">
        <v>74</v>
      </c>
      <c r="AE35" t="s">
        <v>74</v>
      </c>
      <c r="AF35" t="s">
        <v>74</v>
      </c>
      <c r="AG35" t="s">
        <v>74</v>
      </c>
      <c r="AH35" t="s">
        <v>74</v>
      </c>
      <c r="AI35" t="s">
        <v>74</v>
      </c>
      <c r="AJ35" t="s">
        <v>74</v>
      </c>
      <c r="AK35" t="s">
        <v>74</v>
      </c>
      <c r="AL35" t="s">
        <v>74</v>
      </c>
      <c r="AM35" t="s">
        <v>74</v>
      </c>
      <c r="AN35" t="s">
        <v>74</v>
      </c>
      <c r="AO35" t="s">
        <v>140</v>
      </c>
      <c r="AP35" t="s">
        <v>141</v>
      </c>
      <c r="AQ35" t="s">
        <v>74</v>
      </c>
      <c r="AR35" t="s">
        <v>74</v>
      </c>
      <c r="AS35" t="s">
        <v>74</v>
      </c>
      <c r="AT35" t="s">
        <v>278</v>
      </c>
      <c r="AU35">
        <v>2023</v>
      </c>
      <c r="AV35">
        <v>80</v>
      </c>
      <c r="AW35" t="s">
        <v>74</v>
      </c>
      <c r="AX35" t="s">
        <v>74</v>
      </c>
      <c r="AY35" t="s">
        <v>74</v>
      </c>
      <c r="AZ35" t="s">
        <v>74</v>
      </c>
      <c r="BA35" t="s">
        <v>74</v>
      </c>
      <c r="BB35" t="s">
        <v>74</v>
      </c>
      <c r="BC35" t="s">
        <v>74</v>
      </c>
      <c r="BD35">
        <v>102475</v>
      </c>
      <c r="BE35" t="s">
        <v>403</v>
      </c>
      <c r="BF35" t="str">
        <f>HYPERLINK("http://dx.doi.org/10.1016/j.rcim.2022.102475","http://dx.doi.org/10.1016/j.rcim.2022.102475")</f>
        <v>http://dx.doi.org/10.1016/j.rcim.2022.102475</v>
      </c>
      <c r="BG35" t="s">
        <v>74</v>
      </c>
      <c r="BH35" t="s">
        <v>195</v>
      </c>
      <c r="BI35" t="s">
        <v>74</v>
      </c>
      <c r="BJ35" t="s">
        <v>74</v>
      </c>
      <c r="BK35" t="s">
        <v>74</v>
      </c>
      <c r="BL35" t="s">
        <v>74</v>
      </c>
      <c r="BM35" t="s">
        <v>74</v>
      </c>
      <c r="BN35" t="s">
        <v>74</v>
      </c>
      <c r="BO35" t="s">
        <v>74</v>
      </c>
      <c r="BP35" t="s">
        <v>74</v>
      </c>
      <c r="BQ35" t="s">
        <v>74</v>
      </c>
      <c r="BR35" t="s">
        <v>74</v>
      </c>
      <c r="BS35" t="s">
        <v>404</v>
      </c>
      <c r="BT35" t="str">
        <f>HYPERLINK("https%3A%2F%2Fwww.webofscience.com%2Fwos%2Fwoscc%2Ffull-record%2FWOS:000903589900004","View Full Record in Web of Science")</f>
        <v>View Full Record in Web of Science</v>
      </c>
    </row>
    <row r="36" spans="1:72" x14ac:dyDescent="0.2">
      <c r="A36" t="s">
        <v>84</v>
      </c>
      <c r="B36" t="s">
        <v>405</v>
      </c>
      <c r="C36" t="s">
        <v>74</v>
      </c>
      <c r="D36" t="s">
        <v>406</v>
      </c>
      <c r="E36" t="s">
        <v>74</v>
      </c>
      <c r="F36" t="s">
        <v>407</v>
      </c>
      <c r="G36" t="s">
        <v>74</v>
      </c>
      <c r="H36" t="s">
        <v>74</v>
      </c>
      <c r="I36" t="s">
        <v>408</v>
      </c>
      <c r="J36" t="s">
        <v>409</v>
      </c>
      <c r="K36" t="s">
        <v>410</v>
      </c>
      <c r="L36" t="s">
        <v>74</v>
      </c>
      <c r="M36" t="s">
        <v>74</v>
      </c>
      <c r="N36" t="s">
        <v>74</v>
      </c>
      <c r="O36" t="s">
        <v>411</v>
      </c>
      <c r="P36" t="s">
        <v>412</v>
      </c>
      <c r="Q36" t="s">
        <v>413</v>
      </c>
      <c r="R36" t="s">
        <v>414</v>
      </c>
      <c r="S36" t="s">
        <v>74</v>
      </c>
      <c r="T36" t="s">
        <v>74</v>
      </c>
      <c r="U36" t="s">
        <v>74</v>
      </c>
      <c r="V36" t="s">
        <v>74</v>
      </c>
      <c r="W36" t="s">
        <v>74</v>
      </c>
      <c r="X36" t="s">
        <v>74</v>
      </c>
      <c r="Y36" t="s">
        <v>74</v>
      </c>
      <c r="Z36" t="s">
        <v>74</v>
      </c>
      <c r="AA36" t="s">
        <v>415</v>
      </c>
      <c r="AB36" t="s">
        <v>74</v>
      </c>
      <c r="AC36" t="s">
        <v>74</v>
      </c>
      <c r="AD36" t="s">
        <v>74</v>
      </c>
      <c r="AE36" t="s">
        <v>74</v>
      </c>
      <c r="AF36" t="s">
        <v>74</v>
      </c>
      <c r="AG36" t="s">
        <v>74</v>
      </c>
      <c r="AH36" t="s">
        <v>74</v>
      </c>
      <c r="AI36" t="s">
        <v>74</v>
      </c>
      <c r="AJ36" t="s">
        <v>74</v>
      </c>
      <c r="AK36" t="s">
        <v>74</v>
      </c>
      <c r="AL36" t="s">
        <v>74</v>
      </c>
      <c r="AM36" t="s">
        <v>74</v>
      </c>
      <c r="AN36" t="s">
        <v>74</v>
      </c>
      <c r="AO36" t="s">
        <v>416</v>
      </c>
      <c r="AP36" t="s">
        <v>74</v>
      </c>
      <c r="AQ36" t="s">
        <v>417</v>
      </c>
      <c r="AR36" t="s">
        <v>74</v>
      </c>
      <c r="AS36" t="s">
        <v>74</v>
      </c>
      <c r="AT36" t="s">
        <v>74</v>
      </c>
      <c r="AU36">
        <v>2023</v>
      </c>
      <c r="AV36" t="s">
        <v>74</v>
      </c>
      <c r="AW36" t="s">
        <v>74</v>
      </c>
      <c r="AX36" t="s">
        <v>74</v>
      </c>
      <c r="AY36" t="s">
        <v>74</v>
      </c>
      <c r="AZ36" t="s">
        <v>74</v>
      </c>
      <c r="BA36" t="s">
        <v>74</v>
      </c>
      <c r="BB36">
        <v>284</v>
      </c>
      <c r="BC36">
        <v>289</v>
      </c>
      <c r="BD36" t="s">
        <v>74</v>
      </c>
      <c r="BE36" t="s">
        <v>418</v>
      </c>
      <c r="BF36" t="str">
        <f>HYPERLINK("http://dx.doi.org/10.1109/LARS/SBR/WRE59448.2023.10332984","http://dx.doi.org/10.1109/LARS/SBR/WRE59448.2023.10332984")</f>
        <v>http://dx.doi.org/10.1109/LARS/SBR/WRE59448.2023.10332984</v>
      </c>
      <c r="BG36" t="s">
        <v>74</v>
      </c>
      <c r="BH36" t="s">
        <v>74</v>
      </c>
      <c r="BI36" t="s">
        <v>74</v>
      </c>
      <c r="BJ36" t="s">
        <v>74</v>
      </c>
      <c r="BK36" t="s">
        <v>74</v>
      </c>
      <c r="BL36" t="s">
        <v>74</v>
      </c>
      <c r="BM36" t="s">
        <v>74</v>
      </c>
      <c r="BN36" t="s">
        <v>74</v>
      </c>
      <c r="BO36" t="s">
        <v>74</v>
      </c>
      <c r="BP36" t="s">
        <v>74</v>
      </c>
      <c r="BQ36" t="s">
        <v>74</v>
      </c>
      <c r="BR36" t="s">
        <v>74</v>
      </c>
      <c r="BS36" t="s">
        <v>419</v>
      </c>
      <c r="BT36" t="str">
        <f>HYPERLINK("https%3A%2F%2Fwww.webofscience.com%2Fwos%2Fwoscc%2Ffull-record%2FWOS:001117711800049","View Full Record in Web of Science")</f>
        <v>View Full Record in Web of Science</v>
      </c>
    </row>
    <row r="37" spans="1:72" x14ac:dyDescent="0.2">
      <c r="A37" t="s">
        <v>72</v>
      </c>
      <c r="B37" t="s">
        <v>420</v>
      </c>
      <c r="C37" t="s">
        <v>74</v>
      </c>
      <c r="D37" t="s">
        <v>74</v>
      </c>
      <c r="E37" t="s">
        <v>74</v>
      </c>
      <c r="F37" t="s">
        <v>421</v>
      </c>
      <c r="G37" t="s">
        <v>74</v>
      </c>
      <c r="H37" t="s">
        <v>74</v>
      </c>
      <c r="I37" t="s">
        <v>422</v>
      </c>
      <c r="J37" t="s">
        <v>320</v>
      </c>
      <c r="K37" t="s">
        <v>74</v>
      </c>
      <c r="L37" t="s">
        <v>74</v>
      </c>
      <c r="M37" t="s">
        <v>74</v>
      </c>
      <c r="N37" t="s">
        <v>74</v>
      </c>
      <c r="O37" t="s">
        <v>74</v>
      </c>
      <c r="P37" t="s">
        <v>74</v>
      </c>
      <c r="Q37" t="s">
        <v>74</v>
      </c>
      <c r="R37" t="s">
        <v>74</v>
      </c>
      <c r="S37" t="s">
        <v>74</v>
      </c>
      <c r="T37" t="s">
        <v>74</v>
      </c>
      <c r="U37" t="s">
        <v>74</v>
      </c>
      <c r="V37" t="s">
        <v>74</v>
      </c>
      <c r="W37" t="s">
        <v>74</v>
      </c>
      <c r="X37" t="s">
        <v>74</v>
      </c>
      <c r="Y37" t="s">
        <v>74</v>
      </c>
      <c r="Z37" t="s">
        <v>74</v>
      </c>
      <c r="AA37" t="s">
        <v>366</v>
      </c>
      <c r="AB37" t="s">
        <v>74</v>
      </c>
      <c r="AC37" t="s">
        <v>74</v>
      </c>
      <c r="AD37" t="s">
        <v>74</v>
      </c>
      <c r="AE37" t="s">
        <v>74</v>
      </c>
      <c r="AF37" t="s">
        <v>74</v>
      </c>
      <c r="AG37" t="s">
        <v>74</v>
      </c>
      <c r="AH37" t="s">
        <v>74</v>
      </c>
      <c r="AI37" t="s">
        <v>74</v>
      </c>
      <c r="AJ37" t="s">
        <v>74</v>
      </c>
      <c r="AK37" t="s">
        <v>74</v>
      </c>
      <c r="AL37" t="s">
        <v>74</v>
      </c>
      <c r="AM37" t="s">
        <v>74</v>
      </c>
      <c r="AN37" t="s">
        <v>74</v>
      </c>
      <c r="AO37" t="s">
        <v>322</v>
      </c>
      <c r="AP37" t="s">
        <v>323</v>
      </c>
      <c r="AQ37" t="s">
        <v>74</v>
      </c>
      <c r="AR37" t="s">
        <v>74</v>
      </c>
      <c r="AS37" t="s">
        <v>74</v>
      </c>
      <c r="AT37" t="s">
        <v>74</v>
      </c>
      <c r="AU37">
        <v>2022</v>
      </c>
      <c r="AV37">
        <v>37</v>
      </c>
      <c r="AW37">
        <v>6</v>
      </c>
      <c r="AX37" t="s">
        <v>74</v>
      </c>
      <c r="AY37" t="s">
        <v>74</v>
      </c>
      <c r="AZ37" t="s">
        <v>74</v>
      </c>
      <c r="BA37" t="s">
        <v>74</v>
      </c>
      <c r="BB37">
        <v>476</v>
      </c>
      <c r="BC37">
        <v>485</v>
      </c>
      <c r="BD37" t="s">
        <v>74</v>
      </c>
      <c r="BE37" t="s">
        <v>423</v>
      </c>
      <c r="BF37" t="str">
        <f>HYPERLINK("http://dx.doi.org/10.2316/J.2022.206-0611","http://dx.doi.org/10.2316/J.2022.206-0611")</f>
        <v>http://dx.doi.org/10.2316/J.2022.206-0611</v>
      </c>
      <c r="BG37" t="s">
        <v>74</v>
      </c>
      <c r="BH37" t="s">
        <v>74</v>
      </c>
      <c r="BI37" t="s">
        <v>74</v>
      </c>
      <c r="BJ37" t="s">
        <v>74</v>
      </c>
      <c r="BK37" t="s">
        <v>74</v>
      </c>
      <c r="BL37" t="s">
        <v>74</v>
      </c>
      <c r="BM37" t="s">
        <v>74</v>
      </c>
      <c r="BN37" t="s">
        <v>74</v>
      </c>
      <c r="BO37" t="s">
        <v>74</v>
      </c>
      <c r="BP37" t="s">
        <v>74</v>
      </c>
      <c r="BQ37" t="s">
        <v>74</v>
      </c>
      <c r="BR37" t="s">
        <v>74</v>
      </c>
      <c r="BS37" t="s">
        <v>424</v>
      </c>
      <c r="BT37" t="str">
        <f>HYPERLINK("https%3A%2F%2Fwww.webofscience.com%2Fwos%2Fwoscc%2Ffull-record%2FWOS:000837865200003","View Full Record in Web of Science")</f>
        <v>View Full Record in Web of Science</v>
      </c>
    </row>
    <row r="38" spans="1:72" x14ac:dyDescent="0.2">
      <c r="A38" t="s">
        <v>72</v>
      </c>
      <c r="B38" t="s">
        <v>425</v>
      </c>
      <c r="C38" t="s">
        <v>74</v>
      </c>
      <c r="D38" t="s">
        <v>74</v>
      </c>
      <c r="E38" t="s">
        <v>74</v>
      </c>
      <c r="F38" t="s">
        <v>426</v>
      </c>
      <c r="G38" t="s">
        <v>74</v>
      </c>
      <c r="H38" t="s">
        <v>74</v>
      </c>
      <c r="I38" t="s">
        <v>427</v>
      </c>
      <c r="J38" t="s">
        <v>428</v>
      </c>
      <c r="K38" t="s">
        <v>74</v>
      </c>
      <c r="L38" t="s">
        <v>74</v>
      </c>
      <c r="M38" t="s">
        <v>74</v>
      </c>
      <c r="N38" t="s">
        <v>74</v>
      </c>
      <c r="O38" t="s">
        <v>74</v>
      </c>
      <c r="P38" t="s">
        <v>74</v>
      </c>
      <c r="Q38" t="s">
        <v>74</v>
      </c>
      <c r="R38" t="s">
        <v>74</v>
      </c>
      <c r="S38" t="s">
        <v>74</v>
      </c>
      <c r="T38" t="s">
        <v>74</v>
      </c>
      <c r="U38" t="s">
        <v>74</v>
      </c>
      <c r="V38" t="s">
        <v>74</v>
      </c>
      <c r="W38" t="s">
        <v>74</v>
      </c>
      <c r="X38" t="s">
        <v>74</v>
      </c>
      <c r="Y38" t="s">
        <v>74</v>
      </c>
      <c r="Z38" t="s">
        <v>74</v>
      </c>
      <c r="AA38" t="s">
        <v>74</v>
      </c>
      <c r="AB38" t="s">
        <v>429</v>
      </c>
      <c r="AC38" t="s">
        <v>74</v>
      </c>
      <c r="AD38" t="s">
        <v>74</v>
      </c>
      <c r="AE38" t="s">
        <v>74</v>
      </c>
      <c r="AF38" t="s">
        <v>74</v>
      </c>
      <c r="AG38" t="s">
        <v>74</v>
      </c>
      <c r="AH38" t="s">
        <v>74</v>
      </c>
      <c r="AI38" t="s">
        <v>74</v>
      </c>
      <c r="AJ38" t="s">
        <v>74</v>
      </c>
      <c r="AK38" t="s">
        <v>74</v>
      </c>
      <c r="AL38" t="s">
        <v>74</v>
      </c>
      <c r="AM38" t="s">
        <v>74</v>
      </c>
      <c r="AN38" t="s">
        <v>74</v>
      </c>
      <c r="AO38" t="s">
        <v>430</v>
      </c>
      <c r="AP38" t="s">
        <v>431</v>
      </c>
      <c r="AQ38" t="s">
        <v>74</v>
      </c>
      <c r="AR38" t="s">
        <v>74</v>
      </c>
      <c r="AS38" t="s">
        <v>74</v>
      </c>
      <c r="AT38" t="s">
        <v>204</v>
      </c>
      <c r="AU38">
        <v>2023</v>
      </c>
      <c r="AV38">
        <v>15</v>
      </c>
      <c r="AW38">
        <v>4</v>
      </c>
      <c r="AX38" t="s">
        <v>74</v>
      </c>
      <c r="AY38" t="s">
        <v>74</v>
      </c>
      <c r="AZ38" t="s">
        <v>74</v>
      </c>
      <c r="BA38" t="s">
        <v>74</v>
      </c>
      <c r="BB38">
        <v>1853</v>
      </c>
      <c r="BC38">
        <v>1863</v>
      </c>
      <c r="BD38" t="s">
        <v>74</v>
      </c>
      <c r="BE38" t="s">
        <v>432</v>
      </c>
      <c r="BF38" t="str">
        <f>HYPERLINK("http://dx.doi.org/10.1109/TCDS.2022.3215093","http://dx.doi.org/10.1109/TCDS.2022.3215093")</f>
        <v>http://dx.doi.org/10.1109/TCDS.2022.3215093</v>
      </c>
      <c r="BG38" t="s">
        <v>74</v>
      </c>
      <c r="BH38" t="s">
        <v>74</v>
      </c>
      <c r="BI38" t="s">
        <v>74</v>
      </c>
      <c r="BJ38" t="s">
        <v>74</v>
      </c>
      <c r="BK38" t="s">
        <v>74</v>
      </c>
      <c r="BL38" t="s">
        <v>74</v>
      </c>
      <c r="BM38" t="s">
        <v>74</v>
      </c>
      <c r="BN38" t="s">
        <v>74</v>
      </c>
      <c r="BO38" t="s">
        <v>74</v>
      </c>
      <c r="BP38" t="s">
        <v>74</v>
      </c>
      <c r="BQ38" t="s">
        <v>74</v>
      </c>
      <c r="BR38" t="s">
        <v>74</v>
      </c>
      <c r="BS38" t="s">
        <v>433</v>
      </c>
      <c r="BT38" t="str">
        <f>HYPERLINK("https%3A%2F%2Fwww.webofscience.com%2Fwos%2Fwoscc%2Ffull-record%2FWOS:001126639000038","View Full Record in Web of Science")</f>
        <v>View Full Record in Web of Science</v>
      </c>
    </row>
    <row r="39" spans="1:72" x14ac:dyDescent="0.2">
      <c r="A39" t="s">
        <v>72</v>
      </c>
      <c r="B39" t="s">
        <v>434</v>
      </c>
      <c r="C39" t="s">
        <v>74</v>
      </c>
      <c r="D39" t="s">
        <v>74</v>
      </c>
      <c r="E39" t="s">
        <v>74</v>
      </c>
      <c r="F39" t="s">
        <v>435</v>
      </c>
      <c r="G39" t="s">
        <v>74</v>
      </c>
      <c r="H39" t="s">
        <v>74</v>
      </c>
      <c r="I39" t="s">
        <v>436</v>
      </c>
      <c r="J39" t="s">
        <v>437</v>
      </c>
      <c r="K39" t="s">
        <v>74</v>
      </c>
      <c r="L39" t="s">
        <v>74</v>
      </c>
      <c r="M39" t="s">
        <v>74</v>
      </c>
      <c r="N39" t="s">
        <v>74</v>
      </c>
      <c r="O39" t="s">
        <v>74</v>
      </c>
      <c r="P39" t="s">
        <v>74</v>
      </c>
      <c r="Q39" t="s">
        <v>74</v>
      </c>
      <c r="R39" t="s">
        <v>74</v>
      </c>
      <c r="S39" t="s">
        <v>74</v>
      </c>
      <c r="T39" t="s">
        <v>74</v>
      </c>
      <c r="U39" t="s">
        <v>74</v>
      </c>
      <c r="V39" t="s">
        <v>74</v>
      </c>
      <c r="W39" t="s">
        <v>74</v>
      </c>
      <c r="X39" t="s">
        <v>74</v>
      </c>
      <c r="Y39" t="s">
        <v>74</v>
      </c>
      <c r="Z39" t="s">
        <v>74</v>
      </c>
      <c r="AA39" t="s">
        <v>438</v>
      </c>
      <c r="AB39" t="s">
        <v>439</v>
      </c>
      <c r="AC39" t="s">
        <v>74</v>
      </c>
      <c r="AD39" t="s">
        <v>74</v>
      </c>
      <c r="AE39" t="s">
        <v>74</v>
      </c>
      <c r="AF39" t="s">
        <v>74</v>
      </c>
      <c r="AG39" t="s">
        <v>74</v>
      </c>
      <c r="AH39" t="s">
        <v>74</v>
      </c>
      <c r="AI39" t="s">
        <v>74</v>
      </c>
      <c r="AJ39" t="s">
        <v>74</v>
      </c>
      <c r="AK39" t="s">
        <v>74</v>
      </c>
      <c r="AL39" t="s">
        <v>74</v>
      </c>
      <c r="AM39" t="s">
        <v>74</v>
      </c>
      <c r="AN39" t="s">
        <v>74</v>
      </c>
      <c r="AO39" t="s">
        <v>74</v>
      </c>
      <c r="AP39" t="s">
        <v>440</v>
      </c>
      <c r="AQ39" t="s">
        <v>74</v>
      </c>
      <c r="AR39" t="s">
        <v>74</v>
      </c>
      <c r="AS39" t="s">
        <v>74</v>
      </c>
      <c r="AT39" t="s">
        <v>193</v>
      </c>
      <c r="AU39">
        <v>2024</v>
      </c>
      <c r="AV39">
        <v>12</v>
      </c>
      <c r="AW39">
        <v>1</v>
      </c>
      <c r="AX39" t="s">
        <v>74</v>
      </c>
      <c r="AY39" t="s">
        <v>74</v>
      </c>
      <c r="AZ39" t="s">
        <v>74</v>
      </c>
      <c r="BA39" t="s">
        <v>74</v>
      </c>
      <c r="BB39" t="s">
        <v>74</v>
      </c>
      <c r="BC39" t="s">
        <v>74</v>
      </c>
      <c r="BD39">
        <v>12</v>
      </c>
      <c r="BE39" t="s">
        <v>441</v>
      </c>
      <c r="BF39" t="str">
        <f>HYPERLINK("http://dx.doi.org/10.3390/technologies12010012","http://dx.doi.org/10.3390/technologies12010012")</f>
        <v>http://dx.doi.org/10.3390/technologies12010012</v>
      </c>
      <c r="BG39" t="s">
        <v>74</v>
      </c>
      <c r="BH39" t="s">
        <v>74</v>
      </c>
      <c r="BI39" t="s">
        <v>74</v>
      </c>
      <c r="BJ39" t="s">
        <v>74</v>
      </c>
      <c r="BK39" t="s">
        <v>74</v>
      </c>
      <c r="BL39" t="s">
        <v>74</v>
      </c>
      <c r="BM39" t="s">
        <v>74</v>
      </c>
      <c r="BN39" t="s">
        <v>74</v>
      </c>
      <c r="BO39" t="s">
        <v>74</v>
      </c>
      <c r="BP39" t="s">
        <v>74</v>
      </c>
      <c r="BQ39" t="s">
        <v>74</v>
      </c>
      <c r="BR39" t="s">
        <v>74</v>
      </c>
      <c r="BS39" t="s">
        <v>442</v>
      </c>
      <c r="BT39" t="str">
        <f>HYPERLINK("https%3A%2F%2Fwww.webofscience.com%2Fwos%2Fwoscc%2Ffull-record%2FWOS:001151169400001","View Full Record in Web of Science")</f>
        <v>View Full Record in Web of Science</v>
      </c>
    </row>
    <row r="40" spans="1:72" x14ac:dyDescent="0.2">
      <c r="A40" t="s">
        <v>72</v>
      </c>
      <c r="B40" t="s">
        <v>443</v>
      </c>
      <c r="C40" t="s">
        <v>74</v>
      </c>
      <c r="D40" t="s">
        <v>74</v>
      </c>
      <c r="E40" t="s">
        <v>74</v>
      </c>
      <c r="F40" t="s">
        <v>444</v>
      </c>
      <c r="G40" t="s">
        <v>74</v>
      </c>
      <c r="H40" t="s">
        <v>74</v>
      </c>
      <c r="I40" t="s">
        <v>445</v>
      </c>
      <c r="J40" t="s">
        <v>446</v>
      </c>
      <c r="K40" t="s">
        <v>74</v>
      </c>
      <c r="L40" t="s">
        <v>74</v>
      </c>
      <c r="M40" t="s">
        <v>74</v>
      </c>
      <c r="N40" t="s">
        <v>74</v>
      </c>
      <c r="O40" t="s">
        <v>74</v>
      </c>
      <c r="P40" t="s">
        <v>74</v>
      </c>
      <c r="Q40" t="s">
        <v>74</v>
      </c>
      <c r="R40" t="s">
        <v>74</v>
      </c>
      <c r="S40" t="s">
        <v>74</v>
      </c>
      <c r="T40" t="s">
        <v>74</v>
      </c>
      <c r="U40" t="s">
        <v>74</v>
      </c>
      <c r="V40" t="s">
        <v>74</v>
      </c>
      <c r="W40" t="s">
        <v>74</v>
      </c>
      <c r="X40" t="s">
        <v>74</v>
      </c>
      <c r="Y40" t="s">
        <v>74</v>
      </c>
      <c r="Z40" t="s">
        <v>74</v>
      </c>
      <c r="AA40" t="s">
        <v>74</v>
      </c>
      <c r="AB40" t="s">
        <v>74</v>
      </c>
      <c r="AC40" t="s">
        <v>74</v>
      </c>
      <c r="AD40" t="s">
        <v>74</v>
      </c>
      <c r="AE40" t="s">
        <v>74</v>
      </c>
      <c r="AF40" t="s">
        <v>74</v>
      </c>
      <c r="AG40" t="s">
        <v>74</v>
      </c>
      <c r="AH40" t="s">
        <v>74</v>
      </c>
      <c r="AI40" t="s">
        <v>74</v>
      </c>
      <c r="AJ40" t="s">
        <v>74</v>
      </c>
      <c r="AK40" t="s">
        <v>74</v>
      </c>
      <c r="AL40" t="s">
        <v>74</v>
      </c>
      <c r="AM40" t="s">
        <v>74</v>
      </c>
      <c r="AN40" t="s">
        <v>74</v>
      </c>
      <c r="AO40" t="s">
        <v>447</v>
      </c>
      <c r="AP40" t="s">
        <v>448</v>
      </c>
      <c r="AQ40" t="s">
        <v>74</v>
      </c>
      <c r="AR40" t="s">
        <v>74</v>
      </c>
      <c r="AS40" t="s">
        <v>74</v>
      </c>
      <c r="AT40" t="s">
        <v>449</v>
      </c>
      <c r="AU40">
        <v>2024</v>
      </c>
      <c r="AV40" t="s">
        <v>74</v>
      </c>
      <c r="AW40" t="s">
        <v>74</v>
      </c>
      <c r="AX40" t="s">
        <v>74</v>
      </c>
      <c r="AY40" t="s">
        <v>74</v>
      </c>
      <c r="AZ40" t="s">
        <v>74</v>
      </c>
      <c r="BA40" t="s">
        <v>74</v>
      </c>
      <c r="BB40" t="s">
        <v>74</v>
      </c>
      <c r="BC40" t="s">
        <v>74</v>
      </c>
      <c r="BD40" t="s">
        <v>74</v>
      </c>
      <c r="BE40" t="s">
        <v>450</v>
      </c>
      <c r="BF40" t="str">
        <f>HYPERLINK("http://dx.doi.org/10.1007/s40747-024-01585-y","http://dx.doi.org/10.1007/s40747-024-01585-y")</f>
        <v>http://dx.doi.org/10.1007/s40747-024-01585-y</v>
      </c>
      <c r="BG40" t="s">
        <v>74</v>
      </c>
      <c r="BH40" t="s">
        <v>451</v>
      </c>
      <c r="BI40" t="s">
        <v>74</v>
      </c>
      <c r="BJ40" t="s">
        <v>74</v>
      </c>
      <c r="BK40" t="s">
        <v>74</v>
      </c>
      <c r="BL40" t="s">
        <v>74</v>
      </c>
      <c r="BM40" t="s">
        <v>74</v>
      </c>
      <c r="BN40" t="s">
        <v>74</v>
      </c>
      <c r="BO40" t="s">
        <v>74</v>
      </c>
      <c r="BP40" t="s">
        <v>74</v>
      </c>
      <c r="BQ40" t="s">
        <v>74</v>
      </c>
      <c r="BR40" t="s">
        <v>74</v>
      </c>
      <c r="BS40" t="s">
        <v>452</v>
      </c>
      <c r="BT40" t="str">
        <f>HYPERLINK("https%3A%2F%2Fwww.webofscience.com%2Fwos%2Fwoscc%2Ffull-record%2FWOS:001307310400001","View Full Record in Web of Science")</f>
        <v>View Full Record in Web of Science</v>
      </c>
    </row>
    <row r="41" spans="1:72" x14ac:dyDescent="0.2">
      <c r="A41" t="s">
        <v>72</v>
      </c>
      <c r="B41" t="s">
        <v>453</v>
      </c>
      <c r="C41" t="s">
        <v>74</v>
      </c>
      <c r="D41" t="s">
        <v>74</v>
      </c>
      <c r="E41" t="s">
        <v>74</v>
      </c>
      <c r="F41" t="s">
        <v>454</v>
      </c>
      <c r="G41" t="s">
        <v>74</v>
      </c>
      <c r="H41" t="s">
        <v>74</v>
      </c>
      <c r="I41" t="s">
        <v>455</v>
      </c>
      <c r="J41" t="s">
        <v>147</v>
      </c>
      <c r="K41" t="s">
        <v>74</v>
      </c>
      <c r="L41" t="s">
        <v>74</v>
      </c>
      <c r="M41" t="s">
        <v>74</v>
      </c>
      <c r="N41" t="s">
        <v>74</v>
      </c>
      <c r="O41" t="s">
        <v>74</v>
      </c>
      <c r="P41" t="s">
        <v>74</v>
      </c>
      <c r="Q41" t="s">
        <v>74</v>
      </c>
      <c r="R41" t="s">
        <v>74</v>
      </c>
      <c r="S41" t="s">
        <v>74</v>
      </c>
      <c r="T41" t="s">
        <v>74</v>
      </c>
      <c r="U41" t="s">
        <v>74</v>
      </c>
      <c r="V41" t="s">
        <v>74</v>
      </c>
      <c r="W41" t="s">
        <v>74</v>
      </c>
      <c r="X41" t="s">
        <v>74</v>
      </c>
      <c r="Y41" t="s">
        <v>74</v>
      </c>
      <c r="Z41" t="s">
        <v>74</v>
      </c>
      <c r="AA41" t="s">
        <v>456</v>
      </c>
      <c r="AB41" t="s">
        <v>457</v>
      </c>
      <c r="AC41" t="s">
        <v>74</v>
      </c>
      <c r="AD41" t="s">
        <v>74</v>
      </c>
      <c r="AE41" t="s">
        <v>74</v>
      </c>
      <c r="AF41" t="s">
        <v>74</v>
      </c>
      <c r="AG41" t="s">
        <v>74</v>
      </c>
      <c r="AH41" t="s">
        <v>74</v>
      </c>
      <c r="AI41" t="s">
        <v>74</v>
      </c>
      <c r="AJ41" t="s">
        <v>74</v>
      </c>
      <c r="AK41" t="s">
        <v>74</v>
      </c>
      <c r="AL41" t="s">
        <v>74</v>
      </c>
      <c r="AM41" t="s">
        <v>74</v>
      </c>
      <c r="AN41" t="s">
        <v>74</v>
      </c>
      <c r="AO41" t="s">
        <v>148</v>
      </c>
      <c r="AP41" t="s">
        <v>74</v>
      </c>
      <c r="AQ41" t="s">
        <v>74</v>
      </c>
      <c r="AR41" t="s">
        <v>74</v>
      </c>
      <c r="AS41" t="s">
        <v>74</v>
      </c>
      <c r="AT41" t="s">
        <v>193</v>
      </c>
      <c r="AU41">
        <v>2021</v>
      </c>
      <c r="AV41">
        <v>18</v>
      </c>
      <c r="AW41">
        <v>1</v>
      </c>
      <c r="AX41" t="s">
        <v>74</v>
      </c>
      <c r="AY41" t="s">
        <v>74</v>
      </c>
      <c r="AZ41" t="s">
        <v>74</v>
      </c>
      <c r="BA41" t="s">
        <v>74</v>
      </c>
      <c r="BB41" t="s">
        <v>74</v>
      </c>
      <c r="BC41" t="s">
        <v>74</v>
      </c>
      <c r="BD41">
        <v>1729881421996148</v>
      </c>
      <c r="BE41" t="s">
        <v>458</v>
      </c>
      <c r="BF41" t="str">
        <f>HYPERLINK("http://dx.doi.org/10.1177/1729881421996148","http://dx.doi.org/10.1177/1729881421996148")</f>
        <v>http://dx.doi.org/10.1177/1729881421996148</v>
      </c>
      <c r="BG41" t="s">
        <v>74</v>
      </c>
      <c r="BH41" t="s">
        <v>74</v>
      </c>
      <c r="BI41" t="s">
        <v>74</v>
      </c>
      <c r="BJ41" t="s">
        <v>74</v>
      </c>
      <c r="BK41" t="s">
        <v>74</v>
      </c>
      <c r="BL41" t="s">
        <v>74</v>
      </c>
      <c r="BM41" t="s">
        <v>74</v>
      </c>
      <c r="BN41" t="s">
        <v>74</v>
      </c>
      <c r="BO41" t="s">
        <v>74</v>
      </c>
      <c r="BP41" t="s">
        <v>74</v>
      </c>
      <c r="BQ41" t="s">
        <v>74</v>
      </c>
      <c r="BR41" t="s">
        <v>74</v>
      </c>
      <c r="BS41" t="s">
        <v>459</v>
      </c>
      <c r="BT41" t="str">
        <f>HYPERLINK("https%3A%2F%2Fwww.webofscience.com%2Fwos%2Fwoscc%2Ffull-record%2FWOS:000625184000001","View Full Record in Web of Science")</f>
        <v>View Full Record in Web of Science</v>
      </c>
    </row>
    <row r="42" spans="1:72" x14ac:dyDescent="0.2">
      <c r="A42" t="s">
        <v>72</v>
      </c>
      <c r="B42" t="s">
        <v>460</v>
      </c>
      <c r="C42" t="s">
        <v>74</v>
      </c>
      <c r="D42" t="s">
        <v>74</v>
      </c>
      <c r="E42" t="s">
        <v>74</v>
      </c>
      <c r="F42" t="s">
        <v>461</v>
      </c>
      <c r="G42" t="s">
        <v>74</v>
      </c>
      <c r="H42" t="s">
        <v>74</v>
      </c>
      <c r="I42" t="s">
        <v>462</v>
      </c>
      <c r="J42" t="s">
        <v>227</v>
      </c>
      <c r="K42" t="s">
        <v>74</v>
      </c>
      <c r="L42" t="s">
        <v>74</v>
      </c>
      <c r="M42" t="s">
        <v>74</v>
      </c>
      <c r="N42" t="s">
        <v>74</v>
      </c>
      <c r="O42" t="s">
        <v>74</v>
      </c>
      <c r="P42" t="s">
        <v>74</v>
      </c>
      <c r="Q42" t="s">
        <v>74</v>
      </c>
      <c r="R42" t="s">
        <v>74</v>
      </c>
      <c r="S42" t="s">
        <v>74</v>
      </c>
      <c r="T42" t="s">
        <v>74</v>
      </c>
      <c r="U42" t="s">
        <v>74</v>
      </c>
      <c r="V42" t="s">
        <v>74</v>
      </c>
      <c r="W42" t="s">
        <v>74</v>
      </c>
      <c r="X42" t="s">
        <v>74</v>
      </c>
      <c r="Y42" t="s">
        <v>74</v>
      </c>
      <c r="Z42" t="s">
        <v>74</v>
      </c>
      <c r="AA42" t="s">
        <v>74</v>
      </c>
      <c r="AB42" t="s">
        <v>463</v>
      </c>
      <c r="AC42" t="s">
        <v>74</v>
      </c>
      <c r="AD42" t="s">
        <v>74</v>
      </c>
      <c r="AE42" t="s">
        <v>74</v>
      </c>
      <c r="AF42" t="s">
        <v>74</v>
      </c>
      <c r="AG42" t="s">
        <v>74</v>
      </c>
      <c r="AH42" t="s">
        <v>74</v>
      </c>
      <c r="AI42" t="s">
        <v>74</v>
      </c>
      <c r="AJ42" t="s">
        <v>74</v>
      </c>
      <c r="AK42" t="s">
        <v>74</v>
      </c>
      <c r="AL42" t="s">
        <v>74</v>
      </c>
      <c r="AM42" t="s">
        <v>74</v>
      </c>
      <c r="AN42" t="s">
        <v>74</v>
      </c>
      <c r="AO42" t="s">
        <v>229</v>
      </c>
      <c r="AP42" t="s">
        <v>74</v>
      </c>
      <c r="AQ42" t="s">
        <v>74</v>
      </c>
      <c r="AR42" t="s">
        <v>74</v>
      </c>
      <c r="AS42" t="s">
        <v>74</v>
      </c>
      <c r="AT42" t="s">
        <v>74</v>
      </c>
      <c r="AU42">
        <v>2022</v>
      </c>
      <c r="AV42">
        <v>10</v>
      </c>
      <c r="AW42" t="s">
        <v>74</v>
      </c>
      <c r="AX42" t="s">
        <v>74</v>
      </c>
      <c r="AY42" t="s">
        <v>74</v>
      </c>
      <c r="AZ42" t="s">
        <v>74</v>
      </c>
      <c r="BA42" t="s">
        <v>74</v>
      </c>
      <c r="BB42">
        <v>9950</v>
      </c>
      <c r="BC42">
        <v>9959</v>
      </c>
      <c r="BD42" t="s">
        <v>74</v>
      </c>
      <c r="BE42" t="s">
        <v>464</v>
      </c>
      <c r="BF42" t="str">
        <f>HYPERLINK("http://dx.doi.org/10.1109/ACCESS.2022.3144631","http://dx.doi.org/10.1109/ACCESS.2022.3144631")</f>
        <v>http://dx.doi.org/10.1109/ACCESS.2022.3144631</v>
      </c>
      <c r="BG42" t="s">
        <v>74</v>
      </c>
      <c r="BH42" t="s">
        <v>74</v>
      </c>
      <c r="BI42" t="s">
        <v>74</v>
      </c>
      <c r="BJ42" t="s">
        <v>74</v>
      </c>
      <c r="BK42" t="s">
        <v>74</v>
      </c>
      <c r="BL42" t="s">
        <v>74</v>
      </c>
      <c r="BM42" t="s">
        <v>74</v>
      </c>
      <c r="BN42" t="s">
        <v>74</v>
      </c>
      <c r="BO42" t="s">
        <v>74</v>
      </c>
      <c r="BP42" t="s">
        <v>74</v>
      </c>
      <c r="BQ42" t="s">
        <v>74</v>
      </c>
      <c r="BR42" t="s">
        <v>74</v>
      </c>
      <c r="BS42" t="s">
        <v>465</v>
      </c>
      <c r="BT42" t="str">
        <f>HYPERLINK("https%3A%2F%2Fwww.webofscience.com%2Fwos%2Fwoscc%2Ffull-record%2FWOS:000838360400001","View Full Record in Web of Science")</f>
        <v>View Full Record in Web of Science</v>
      </c>
    </row>
    <row r="43" spans="1:72" x14ac:dyDescent="0.2">
      <c r="A43" t="s">
        <v>72</v>
      </c>
      <c r="B43" t="s">
        <v>466</v>
      </c>
      <c r="C43" t="s">
        <v>74</v>
      </c>
      <c r="D43" t="s">
        <v>74</v>
      </c>
      <c r="E43" t="s">
        <v>74</v>
      </c>
      <c r="F43" t="s">
        <v>467</v>
      </c>
      <c r="G43" t="s">
        <v>74</v>
      </c>
      <c r="H43" t="s">
        <v>74</v>
      </c>
      <c r="I43" t="s">
        <v>468</v>
      </c>
      <c r="J43" t="s">
        <v>469</v>
      </c>
      <c r="K43" t="s">
        <v>74</v>
      </c>
      <c r="L43" t="s">
        <v>74</v>
      </c>
      <c r="M43" t="s">
        <v>74</v>
      </c>
      <c r="N43" t="s">
        <v>74</v>
      </c>
      <c r="O43" t="s">
        <v>74</v>
      </c>
      <c r="P43" t="s">
        <v>74</v>
      </c>
      <c r="Q43" t="s">
        <v>74</v>
      </c>
      <c r="R43" t="s">
        <v>74</v>
      </c>
      <c r="S43" t="s">
        <v>74</v>
      </c>
      <c r="T43" t="s">
        <v>74</v>
      </c>
      <c r="U43" t="s">
        <v>74</v>
      </c>
      <c r="V43" t="s">
        <v>74</v>
      </c>
      <c r="W43" t="s">
        <v>74</v>
      </c>
      <c r="X43" t="s">
        <v>74</v>
      </c>
      <c r="Y43" t="s">
        <v>74</v>
      </c>
      <c r="Z43" t="s">
        <v>74</v>
      </c>
      <c r="AA43" t="s">
        <v>74</v>
      </c>
      <c r="AB43" t="s">
        <v>470</v>
      </c>
      <c r="AC43" t="s">
        <v>74</v>
      </c>
      <c r="AD43" t="s">
        <v>74</v>
      </c>
      <c r="AE43" t="s">
        <v>74</v>
      </c>
      <c r="AF43" t="s">
        <v>74</v>
      </c>
      <c r="AG43" t="s">
        <v>74</v>
      </c>
      <c r="AH43" t="s">
        <v>74</v>
      </c>
      <c r="AI43" t="s">
        <v>74</v>
      </c>
      <c r="AJ43" t="s">
        <v>74</v>
      </c>
      <c r="AK43" t="s">
        <v>74</v>
      </c>
      <c r="AL43" t="s">
        <v>74</v>
      </c>
      <c r="AM43" t="s">
        <v>74</v>
      </c>
      <c r="AN43" t="s">
        <v>74</v>
      </c>
      <c r="AO43" t="s">
        <v>471</v>
      </c>
      <c r="AP43" t="s">
        <v>472</v>
      </c>
      <c r="AQ43" t="s">
        <v>74</v>
      </c>
      <c r="AR43" t="s">
        <v>74</v>
      </c>
      <c r="AS43" t="s">
        <v>74</v>
      </c>
      <c r="AT43" t="s">
        <v>81</v>
      </c>
      <c r="AU43">
        <v>2021</v>
      </c>
      <c r="AV43">
        <v>179</v>
      </c>
      <c r="AW43" t="s">
        <v>74</v>
      </c>
      <c r="AX43" t="s">
        <v>74</v>
      </c>
      <c r="AY43" t="s">
        <v>74</v>
      </c>
      <c r="AZ43" t="s">
        <v>74</v>
      </c>
      <c r="BA43" t="s">
        <v>74</v>
      </c>
      <c r="BB43">
        <v>311</v>
      </c>
      <c r="BC43">
        <v>321</v>
      </c>
      <c r="BD43" t="s">
        <v>74</v>
      </c>
      <c r="BE43" t="s">
        <v>473</v>
      </c>
      <c r="BF43" t="str">
        <f>HYPERLINK("http://dx.doi.org/10.1016/j.actaastro.2020.11.001","http://dx.doi.org/10.1016/j.actaastro.2020.11.001")</f>
        <v>http://dx.doi.org/10.1016/j.actaastro.2020.11.001</v>
      </c>
      <c r="BG43" t="s">
        <v>74</v>
      </c>
      <c r="BH43" t="s">
        <v>74</v>
      </c>
      <c r="BI43" t="s">
        <v>74</v>
      </c>
      <c r="BJ43" t="s">
        <v>74</v>
      </c>
      <c r="BK43" t="s">
        <v>74</v>
      </c>
      <c r="BL43" t="s">
        <v>74</v>
      </c>
      <c r="BM43" t="s">
        <v>74</v>
      </c>
      <c r="BN43" t="s">
        <v>74</v>
      </c>
      <c r="BO43" t="s">
        <v>74</v>
      </c>
      <c r="BP43" t="s">
        <v>74</v>
      </c>
      <c r="BQ43" t="s">
        <v>74</v>
      </c>
      <c r="BR43" t="s">
        <v>74</v>
      </c>
      <c r="BS43" t="s">
        <v>474</v>
      </c>
      <c r="BT43" t="str">
        <f>HYPERLINK("https%3A%2F%2Fwww.webofscience.com%2Fwos%2Fwoscc%2Ffull-record%2FWOS:000604254600028","View Full Record in Web of Science")</f>
        <v>View Full Record in Web of Science</v>
      </c>
    </row>
    <row r="44" spans="1:72" x14ac:dyDescent="0.2">
      <c r="A44" t="s">
        <v>72</v>
      </c>
      <c r="B44" t="s">
        <v>475</v>
      </c>
      <c r="C44" t="s">
        <v>74</v>
      </c>
      <c r="D44" t="s">
        <v>74</v>
      </c>
      <c r="E44" t="s">
        <v>74</v>
      </c>
      <c r="F44" t="s">
        <v>476</v>
      </c>
      <c r="G44" t="s">
        <v>74</v>
      </c>
      <c r="H44" t="s">
        <v>74</v>
      </c>
      <c r="I44" t="s">
        <v>477</v>
      </c>
      <c r="J44" t="s">
        <v>478</v>
      </c>
      <c r="K44" t="s">
        <v>74</v>
      </c>
      <c r="L44" t="s">
        <v>74</v>
      </c>
      <c r="M44" t="s">
        <v>74</v>
      </c>
      <c r="N44" t="s">
        <v>74</v>
      </c>
      <c r="O44" t="s">
        <v>74</v>
      </c>
      <c r="P44" t="s">
        <v>74</v>
      </c>
      <c r="Q44" t="s">
        <v>74</v>
      </c>
      <c r="R44" t="s">
        <v>74</v>
      </c>
      <c r="S44" t="s">
        <v>74</v>
      </c>
      <c r="T44" t="s">
        <v>74</v>
      </c>
      <c r="U44" t="s">
        <v>74</v>
      </c>
      <c r="V44" t="s">
        <v>74</v>
      </c>
      <c r="W44" t="s">
        <v>74</v>
      </c>
      <c r="X44" t="s">
        <v>74</v>
      </c>
      <c r="Y44" t="s">
        <v>74</v>
      </c>
      <c r="Z44" t="s">
        <v>74</v>
      </c>
      <c r="AA44" t="s">
        <v>479</v>
      </c>
      <c r="AB44" t="s">
        <v>480</v>
      </c>
      <c r="AC44" t="s">
        <v>74</v>
      </c>
      <c r="AD44" t="s">
        <v>74</v>
      </c>
      <c r="AE44" t="s">
        <v>74</v>
      </c>
      <c r="AF44" t="s">
        <v>74</v>
      </c>
      <c r="AG44" t="s">
        <v>74</v>
      </c>
      <c r="AH44" t="s">
        <v>74</v>
      </c>
      <c r="AI44" t="s">
        <v>74</v>
      </c>
      <c r="AJ44" t="s">
        <v>74</v>
      </c>
      <c r="AK44" t="s">
        <v>74</v>
      </c>
      <c r="AL44" t="s">
        <v>74</v>
      </c>
      <c r="AM44" t="s">
        <v>74</v>
      </c>
      <c r="AN44" t="s">
        <v>74</v>
      </c>
      <c r="AO44" t="s">
        <v>481</v>
      </c>
      <c r="AP44" t="s">
        <v>482</v>
      </c>
      <c r="AQ44" t="s">
        <v>74</v>
      </c>
      <c r="AR44" t="s">
        <v>74</v>
      </c>
      <c r="AS44" t="s">
        <v>74</v>
      </c>
      <c r="AT44" t="s">
        <v>254</v>
      </c>
      <c r="AU44">
        <v>2023</v>
      </c>
      <c r="AV44">
        <v>108</v>
      </c>
      <c r="AW44">
        <v>3</v>
      </c>
      <c r="AX44" t="s">
        <v>74</v>
      </c>
      <c r="AY44" t="s">
        <v>74</v>
      </c>
      <c r="AZ44" t="s">
        <v>74</v>
      </c>
      <c r="BA44" t="s">
        <v>74</v>
      </c>
      <c r="BB44" t="s">
        <v>74</v>
      </c>
      <c r="BC44" t="s">
        <v>74</v>
      </c>
      <c r="BD44">
        <v>56</v>
      </c>
      <c r="BE44" t="s">
        <v>483</v>
      </c>
      <c r="BF44" t="str">
        <f>HYPERLINK("http://dx.doi.org/10.1007/s10846-023-01903-5","http://dx.doi.org/10.1007/s10846-023-01903-5")</f>
        <v>http://dx.doi.org/10.1007/s10846-023-01903-5</v>
      </c>
      <c r="BG44" t="s">
        <v>74</v>
      </c>
      <c r="BH44" t="s">
        <v>74</v>
      </c>
      <c r="BI44" t="s">
        <v>74</v>
      </c>
      <c r="BJ44" t="s">
        <v>74</v>
      </c>
      <c r="BK44" t="s">
        <v>74</v>
      </c>
      <c r="BL44" t="s">
        <v>74</v>
      </c>
      <c r="BM44" t="s">
        <v>74</v>
      </c>
      <c r="BN44" t="s">
        <v>74</v>
      </c>
      <c r="BO44" t="s">
        <v>74</v>
      </c>
      <c r="BP44" t="s">
        <v>74</v>
      </c>
      <c r="BQ44" t="s">
        <v>74</v>
      </c>
      <c r="BR44" t="s">
        <v>74</v>
      </c>
      <c r="BS44" t="s">
        <v>484</v>
      </c>
      <c r="BT44" t="str">
        <f>HYPERLINK("https%3A%2F%2Fwww.webofscience.com%2Fwos%2Fwoscc%2Ffull-record%2FWOS:001029600800002","View Full Record in Web of Science")</f>
        <v>View Full Record in Web of Science</v>
      </c>
    </row>
    <row r="45" spans="1:72" x14ac:dyDescent="0.2">
      <c r="A45" t="s">
        <v>72</v>
      </c>
      <c r="B45" t="s">
        <v>485</v>
      </c>
      <c r="C45" t="s">
        <v>74</v>
      </c>
      <c r="D45" t="s">
        <v>74</v>
      </c>
      <c r="E45" t="s">
        <v>74</v>
      </c>
      <c r="F45" t="s">
        <v>486</v>
      </c>
      <c r="G45" t="s">
        <v>74</v>
      </c>
      <c r="H45" t="s">
        <v>74</v>
      </c>
      <c r="I45" t="s">
        <v>487</v>
      </c>
      <c r="J45" t="s">
        <v>488</v>
      </c>
      <c r="K45" t="s">
        <v>74</v>
      </c>
      <c r="L45" t="s">
        <v>74</v>
      </c>
      <c r="M45" t="s">
        <v>74</v>
      </c>
      <c r="N45" t="s">
        <v>74</v>
      </c>
      <c r="O45" t="s">
        <v>74</v>
      </c>
      <c r="P45" t="s">
        <v>74</v>
      </c>
      <c r="Q45" t="s">
        <v>74</v>
      </c>
      <c r="R45" t="s">
        <v>74</v>
      </c>
      <c r="S45" t="s">
        <v>74</v>
      </c>
      <c r="T45" t="s">
        <v>74</v>
      </c>
      <c r="U45" t="s">
        <v>74</v>
      </c>
      <c r="V45" t="s">
        <v>74</v>
      </c>
      <c r="W45" t="s">
        <v>74</v>
      </c>
      <c r="X45" t="s">
        <v>74</v>
      </c>
      <c r="Y45" t="s">
        <v>74</v>
      </c>
      <c r="Z45" t="s">
        <v>74</v>
      </c>
      <c r="AA45" t="s">
        <v>489</v>
      </c>
      <c r="AB45" t="s">
        <v>74</v>
      </c>
      <c r="AC45" t="s">
        <v>74</v>
      </c>
      <c r="AD45" t="s">
        <v>74</v>
      </c>
      <c r="AE45" t="s">
        <v>74</v>
      </c>
      <c r="AF45" t="s">
        <v>74</v>
      </c>
      <c r="AG45" t="s">
        <v>74</v>
      </c>
      <c r="AH45" t="s">
        <v>74</v>
      </c>
      <c r="AI45" t="s">
        <v>74</v>
      </c>
      <c r="AJ45" t="s">
        <v>74</v>
      </c>
      <c r="AK45" t="s">
        <v>74</v>
      </c>
      <c r="AL45" t="s">
        <v>74</v>
      </c>
      <c r="AM45" t="s">
        <v>74</v>
      </c>
      <c r="AN45" t="s">
        <v>74</v>
      </c>
      <c r="AO45" t="s">
        <v>490</v>
      </c>
      <c r="AP45" t="s">
        <v>491</v>
      </c>
      <c r="AQ45" t="s">
        <v>74</v>
      </c>
      <c r="AR45" t="s">
        <v>74</v>
      </c>
      <c r="AS45" t="s">
        <v>74</v>
      </c>
      <c r="AT45" t="s">
        <v>278</v>
      </c>
      <c r="AU45">
        <v>2023</v>
      </c>
      <c r="AV45">
        <v>20</v>
      </c>
      <c r="AW45">
        <v>2</v>
      </c>
      <c r="AX45" t="s">
        <v>74</v>
      </c>
      <c r="AY45" t="s">
        <v>74</v>
      </c>
      <c r="AZ45" t="s">
        <v>74</v>
      </c>
      <c r="BA45" t="s">
        <v>74</v>
      </c>
      <c r="BB45">
        <v>763</v>
      </c>
      <c r="BC45">
        <v>774</v>
      </c>
      <c r="BD45" t="s">
        <v>74</v>
      </c>
      <c r="BE45" t="s">
        <v>492</v>
      </c>
      <c r="BF45" t="str">
        <f>HYPERLINK("http://dx.doi.org/10.1109/TASE.2022.3169989","http://dx.doi.org/10.1109/TASE.2022.3169989")</f>
        <v>http://dx.doi.org/10.1109/TASE.2022.3169989</v>
      </c>
      <c r="BG45" t="s">
        <v>74</v>
      </c>
      <c r="BH45" t="s">
        <v>493</v>
      </c>
      <c r="BI45" t="s">
        <v>74</v>
      </c>
      <c r="BJ45" t="s">
        <v>74</v>
      </c>
      <c r="BK45" t="s">
        <v>74</v>
      </c>
      <c r="BL45" t="s">
        <v>74</v>
      </c>
      <c r="BM45" t="s">
        <v>74</v>
      </c>
      <c r="BN45" t="s">
        <v>74</v>
      </c>
      <c r="BO45" t="s">
        <v>74</v>
      </c>
      <c r="BP45" t="s">
        <v>74</v>
      </c>
      <c r="BQ45" t="s">
        <v>74</v>
      </c>
      <c r="BR45" t="s">
        <v>74</v>
      </c>
      <c r="BS45" t="s">
        <v>494</v>
      </c>
      <c r="BT45" t="str">
        <f>HYPERLINK("https%3A%2F%2Fwww.webofscience.com%2Fwos%2Fwoscc%2Ffull-record%2FWOS:000791729600001","View Full Record in Web of Science")</f>
        <v>View Full Record in Web of Science</v>
      </c>
    </row>
    <row r="46" spans="1:72" x14ac:dyDescent="0.2">
      <c r="A46" t="s">
        <v>72</v>
      </c>
      <c r="B46" t="s">
        <v>495</v>
      </c>
      <c r="C46" t="s">
        <v>74</v>
      </c>
      <c r="D46" t="s">
        <v>74</v>
      </c>
      <c r="E46" t="s">
        <v>74</v>
      </c>
      <c r="F46" t="s">
        <v>496</v>
      </c>
      <c r="G46" t="s">
        <v>74</v>
      </c>
      <c r="H46" t="s">
        <v>74</v>
      </c>
      <c r="I46" t="s">
        <v>497</v>
      </c>
      <c r="J46" t="s">
        <v>498</v>
      </c>
      <c r="K46" t="s">
        <v>74</v>
      </c>
      <c r="L46" t="s">
        <v>74</v>
      </c>
      <c r="M46" t="s">
        <v>74</v>
      </c>
      <c r="N46" t="s">
        <v>74</v>
      </c>
      <c r="O46" t="s">
        <v>74</v>
      </c>
      <c r="P46" t="s">
        <v>74</v>
      </c>
      <c r="Q46" t="s">
        <v>74</v>
      </c>
      <c r="R46" t="s">
        <v>74</v>
      </c>
      <c r="S46" t="s">
        <v>74</v>
      </c>
      <c r="T46" t="s">
        <v>74</v>
      </c>
      <c r="U46" t="s">
        <v>74</v>
      </c>
      <c r="V46" t="s">
        <v>74</v>
      </c>
      <c r="W46" t="s">
        <v>74</v>
      </c>
      <c r="X46" t="s">
        <v>74</v>
      </c>
      <c r="Y46" t="s">
        <v>74</v>
      </c>
      <c r="Z46" t="s">
        <v>74</v>
      </c>
      <c r="AA46" t="s">
        <v>499</v>
      </c>
      <c r="AB46" t="s">
        <v>500</v>
      </c>
      <c r="AC46" t="s">
        <v>74</v>
      </c>
      <c r="AD46" t="s">
        <v>74</v>
      </c>
      <c r="AE46" t="s">
        <v>74</v>
      </c>
      <c r="AF46" t="s">
        <v>74</v>
      </c>
      <c r="AG46" t="s">
        <v>74</v>
      </c>
      <c r="AH46" t="s">
        <v>74</v>
      </c>
      <c r="AI46" t="s">
        <v>74</v>
      </c>
      <c r="AJ46" t="s">
        <v>74</v>
      </c>
      <c r="AK46" t="s">
        <v>74</v>
      </c>
      <c r="AL46" t="s">
        <v>74</v>
      </c>
      <c r="AM46" t="s">
        <v>74</v>
      </c>
      <c r="AN46" t="s">
        <v>74</v>
      </c>
      <c r="AO46" t="s">
        <v>501</v>
      </c>
      <c r="AP46" t="s">
        <v>502</v>
      </c>
      <c r="AQ46" t="s">
        <v>74</v>
      </c>
      <c r="AR46" t="s">
        <v>74</v>
      </c>
      <c r="AS46" t="s">
        <v>74</v>
      </c>
      <c r="AT46" t="s">
        <v>296</v>
      </c>
      <c r="AU46">
        <v>2024</v>
      </c>
      <c r="AV46">
        <v>238</v>
      </c>
      <c r="AW46">
        <v>6</v>
      </c>
      <c r="AX46" t="s">
        <v>74</v>
      </c>
      <c r="AY46" t="s">
        <v>74</v>
      </c>
      <c r="AZ46" t="s">
        <v>74</v>
      </c>
      <c r="BA46" t="s">
        <v>74</v>
      </c>
      <c r="BB46">
        <v>2251</v>
      </c>
      <c r="BC46">
        <v>2266</v>
      </c>
      <c r="BD46" t="s">
        <v>74</v>
      </c>
      <c r="BE46" t="s">
        <v>503</v>
      </c>
      <c r="BF46" t="str">
        <f>HYPERLINK("http://dx.doi.org/10.1177/09544062231190536","http://dx.doi.org/10.1177/09544062231190536")</f>
        <v>http://dx.doi.org/10.1177/09544062231190536</v>
      </c>
      <c r="BG46" t="s">
        <v>74</v>
      </c>
      <c r="BH46" t="s">
        <v>504</v>
      </c>
      <c r="BI46" t="s">
        <v>74</v>
      </c>
      <c r="BJ46" t="s">
        <v>74</v>
      </c>
      <c r="BK46" t="s">
        <v>74</v>
      </c>
      <c r="BL46" t="s">
        <v>74</v>
      </c>
      <c r="BM46" t="s">
        <v>74</v>
      </c>
      <c r="BN46" t="s">
        <v>74</v>
      </c>
      <c r="BO46" t="s">
        <v>74</v>
      </c>
      <c r="BP46" t="s">
        <v>74</v>
      </c>
      <c r="BQ46" t="s">
        <v>74</v>
      </c>
      <c r="BR46" t="s">
        <v>74</v>
      </c>
      <c r="BS46" t="s">
        <v>505</v>
      </c>
      <c r="BT46" t="str">
        <f>HYPERLINK("https%3A%2F%2Fwww.webofscience.com%2Fwos%2Fwoscc%2Ffull-record%2FWOS:001041368600001","View Full Record in Web of Science")</f>
        <v>View Full Record in Web of Science</v>
      </c>
    </row>
    <row r="47" spans="1:72" x14ac:dyDescent="0.2">
      <c r="A47" t="s">
        <v>72</v>
      </c>
      <c r="B47" t="s">
        <v>506</v>
      </c>
      <c r="C47" t="s">
        <v>74</v>
      </c>
      <c r="D47" t="s">
        <v>74</v>
      </c>
      <c r="E47" t="s">
        <v>74</v>
      </c>
      <c r="F47" t="s">
        <v>507</v>
      </c>
      <c r="G47" t="s">
        <v>74</v>
      </c>
      <c r="H47" t="s">
        <v>74</v>
      </c>
      <c r="I47" t="s">
        <v>508</v>
      </c>
      <c r="J47" t="s">
        <v>509</v>
      </c>
      <c r="K47" t="s">
        <v>74</v>
      </c>
      <c r="L47" t="s">
        <v>74</v>
      </c>
      <c r="M47" t="s">
        <v>74</v>
      </c>
      <c r="N47" t="s">
        <v>74</v>
      </c>
      <c r="O47" t="s">
        <v>74</v>
      </c>
      <c r="P47" t="s">
        <v>74</v>
      </c>
      <c r="Q47" t="s">
        <v>74</v>
      </c>
      <c r="R47" t="s">
        <v>74</v>
      </c>
      <c r="S47" t="s">
        <v>74</v>
      </c>
      <c r="T47" t="s">
        <v>74</v>
      </c>
      <c r="U47" t="s">
        <v>74</v>
      </c>
      <c r="V47" t="s">
        <v>74</v>
      </c>
      <c r="W47" t="s">
        <v>74</v>
      </c>
      <c r="X47" t="s">
        <v>74</v>
      </c>
      <c r="Y47" t="s">
        <v>74</v>
      </c>
      <c r="Z47" t="s">
        <v>74</v>
      </c>
      <c r="AA47" t="s">
        <v>510</v>
      </c>
      <c r="AB47" t="s">
        <v>511</v>
      </c>
      <c r="AC47" t="s">
        <v>74</v>
      </c>
      <c r="AD47" t="s">
        <v>74</v>
      </c>
      <c r="AE47" t="s">
        <v>74</v>
      </c>
      <c r="AF47" t="s">
        <v>74</v>
      </c>
      <c r="AG47" t="s">
        <v>74</v>
      </c>
      <c r="AH47" t="s">
        <v>74</v>
      </c>
      <c r="AI47" t="s">
        <v>74</v>
      </c>
      <c r="AJ47" t="s">
        <v>74</v>
      </c>
      <c r="AK47" t="s">
        <v>74</v>
      </c>
      <c r="AL47" t="s">
        <v>74</v>
      </c>
      <c r="AM47" t="s">
        <v>74</v>
      </c>
      <c r="AN47" t="s">
        <v>74</v>
      </c>
      <c r="AO47" t="s">
        <v>512</v>
      </c>
      <c r="AP47" t="s">
        <v>513</v>
      </c>
      <c r="AQ47" t="s">
        <v>74</v>
      </c>
      <c r="AR47" t="s">
        <v>74</v>
      </c>
      <c r="AS47" t="s">
        <v>74</v>
      </c>
      <c r="AT47" t="s">
        <v>254</v>
      </c>
      <c r="AU47">
        <v>2023</v>
      </c>
      <c r="AV47">
        <v>16</v>
      </c>
      <c r="AW47">
        <v>3</v>
      </c>
      <c r="AX47" t="s">
        <v>74</v>
      </c>
      <c r="AY47" t="s">
        <v>74</v>
      </c>
      <c r="AZ47" t="s">
        <v>74</v>
      </c>
      <c r="BA47" t="s">
        <v>74</v>
      </c>
      <c r="BB47">
        <v>323</v>
      </c>
      <c r="BC47">
        <v>359</v>
      </c>
      <c r="BD47" t="s">
        <v>74</v>
      </c>
      <c r="BE47" t="s">
        <v>514</v>
      </c>
      <c r="BF47" t="str">
        <f>HYPERLINK("http://dx.doi.org/10.1007/s11370-023-00465-7","http://dx.doi.org/10.1007/s11370-023-00465-7")</f>
        <v>http://dx.doi.org/10.1007/s11370-023-00465-7</v>
      </c>
      <c r="BG47" t="s">
        <v>74</v>
      </c>
      <c r="BH47" t="s">
        <v>515</v>
      </c>
      <c r="BI47" t="s">
        <v>74</v>
      </c>
      <c r="BJ47" t="s">
        <v>74</v>
      </c>
      <c r="BK47" t="s">
        <v>74</v>
      </c>
      <c r="BL47" t="s">
        <v>74</v>
      </c>
      <c r="BM47" t="s">
        <v>74</v>
      </c>
      <c r="BN47" t="s">
        <v>74</v>
      </c>
      <c r="BO47" t="s">
        <v>74</v>
      </c>
      <c r="BP47" t="s">
        <v>74</v>
      </c>
      <c r="BQ47" t="s">
        <v>74</v>
      </c>
      <c r="BR47" t="s">
        <v>74</v>
      </c>
      <c r="BS47" t="s">
        <v>516</v>
      </c>
      <c r="BT47" t="str">
        <f>HYPERLINK("https%3A%2F%2Fwww.webofscience.com%2Fwos%2Fwoscc%2Ffull-record%2FWOS:000999786000001","View Full Record in Web of Science")</f>
        <v>View Full Record in Web of Science</v>
      </c>
    </row>
    <row r="48" spans="1:72" x14ac:dyDescent="0.2">
      <c r="A48" t="s">
        <v>84</v>
      </c>
      <c r="B48" t="s">
        <v>517</v>
      </c>
      <c r="C48" t="s">
        <v>74</v>
      </c>
      <c r="D48" t="s">
        <v>74</v>
      </c>
      <c r="E48" t="s">
        <v>104</v>
      </c>
      <c r="F48" t="s">
        <v>518</v>
      </c>
      <c r="G48" t="s">
        <v>74</v>
      </c>
      <c r="H48" t="s">
        <v>74</v>
      </c>
      <c r="I48" t="s">
        <v>519</v>
      </c>
      <c r="J48" t="s">
        <v>520</v>
      </c>
      <c r="K48" t="s">
        <v>74</v>
      </c>
      <c r="L48" t="s">
        <v>74</v>
      </c>
      <c r="M48" t="s">
        <v>74</v>
      </c>
      <c r="N48" t="s">
        <v>74</v>
      </c>
      <c r="O48" t="s">
        <v>521</v>
      </c>
      <c r="P48" t="s">
        <v>522</v>
      </c>
      <c r="Q48" t="s">
        <v>523</v>
      </c>
      <c r="R48" t="s">
        <v>74</v>
      </c>
      <c r="S48" t="s">
        <v>74</v>
      </c>
      <c r="T48" t="s">
        <v>74</v>
      </c>
      <c r="U48" t="s">
        <v>74</v>
      </c>
      <c r="V48" t="s">
        <v>74</v>
      </c>
      <c r="W48" t="s">
        <v>74</v>
      </c>
      <c r="X48" t="s">
        <v>74</v>
      </c>
      <c r="Y48" t="s">
        <v>74</v>
      </c>
      <c r="Z48" t="s">
        <v>74</v>
      </c>
      <c r="AA48" t="s">
        <v>524</v>
      </c>
      <c r="AB48" t="s">
        <v>525</v>
      </c>
      <c r="AC48" t="s">
        <v>74</v>
      </c>
      <c r="AD48" t="s">
        <v>74</v>
      </c>
      <c r="AE48" t="s">
        <v>74</v>
      </c>
      <c r="AF48" t="s">
        <v>74</v>
      </c>
      <c r="AG48" t="s">
        <v>74</v>
      </c>
      <c r="AH48" t="s">
        <v>74</v>
      </c>
      <c r="AI48" t="s">
        <v>74</v>
      </c>
      <c r="AJ48" t="s">
        <v>74</v>
      </c>
      <c r="AK48" t="s">
        <v>74</v>
      </c>
      <c r="AL48" t="s">
        <v>74</v>
      </c>
      <c r="AM48" t="s">
        <v>74</v>
      </c>
      <c r="AN48" t="s">
        <v>74</v>
      </c>
      <c r="AO48" t="s">
        <v>74</v>
      </c>
      <c r="AP48" t="s">
        <v>74</v>
      </c>
      <c r="AQ48" t="s">
        <v>526</v>
      </c>
      <c r="AR48" t="s">
        <v>74</v>
      </c>
      <c r="AS48" t="s">
        <v>74</v>
      </c>
      <c r="AT48" t="s">
        <v>74</v>
      </c>
      <c r="AU48">
        <v>2017</v>
      </c>
      <c r="AV48" t="s">
        <v>74</v>
      </c>
      <c r="AW48" t="s">
        <v>74</v>
      </c>
      <c r="AX48" t="s">
        <v>74</v>
      </c>
      <c r="AY48" t="s">
        <v>74</v>
      </c>
      <c r="AZ48" t="s">
        <v>74</v>
      </c>
      <c r="BA48" t="s">
        <v>74</v>
      </c>
      <c r="BB48">
        <v>493</v>
      </c>
      <c r="BC48">
        <v>497</v>
      </c>
      <c r="BD48" t="s">
        <v>74</v>
      </c>
      <c r="BE48" t="s">
        <v>74</v>
      </c>
      <c r="BF48" t="s">
        <v>74</v>
      </c>
      <c r="BG48" t="s">
        <v>74</v>
      </c>
      <c r="BH48" t="s">
        <v>74</v>
      </c>
      <c r="BI48" t="s">
        <v>74</v>
      </c>
      <c r="BJ48" t="s">
        <v>74</v>
      </c>
      <c r="BK48" t="s">
        <v>74</v>
      </c>
      <c r="BL48" t="s">
        <v>74</v>
      </c>
      <c r="BM48" t="s">
        <v>74</v>
      </c>
      <c r="BN48" t="s">
        <v>74</v>
      </c>
      <c r="BO48" t="s">
        <v>74</v>
      </c>
      <c r="BP48" t="s">
        <v>74</v>
      </c>
      <c r="BQ48" t="s">
        <v>74</v>
      </c>
      <c r="BR48" t="s">
        <v>74</v>
      </c>
      <c r="BS48" t="s">
        <v>527</v>
      </c>
      <c r="BT48" t="str">
        <f>HYPERLINK("https%3A%2F%2Fwww.webofscience.com%2Fwos%2Fwoscc%2Ffull-record%2FWOS:000426976400079","View Full Record in Web of Science")</f>
        <v>View Full Record in Web of Science</v>
      </c>
    </row>
    <row r="49" spans="1:72" x14ac:dyDescent="0.2">
      <c r="A49" t="s">
        <v>72</v>
      </c>
      <c r="B49" t="s">
        <v>528</v>
      </c>
      <c r="C49" t="s">
        <v>74</v>
      </c>
      <c r="D49" t="s">
        <v>74</v>
      </c>
      <c r="E49" t="s">
        <v>74</v>
      </c>
      <c r="F49" t="s">
        <v>529</v>
      </c>
      <c r="G49" t="s">
        <v>74</v>
      </c>
      <c r="H49" t="s">
        <v>74</v>
      </c>
      <c r="I49" t="s">
        <v>530</v>
      </c>
      <c r="J49" t="s">
        <v>531</v>
      </c>
      <c r="K49" t="s">
        <v>74</v>
      </c>
      <c r="L49" t="s">
        <v>74</v>
      </c>
      <c r="M49" t="s">
        <v>74</v>
      </c>
      <c r="N49" t="s">
        <v>74</v>
      </c>
      <c r="O49" t="s">
        <v>74</v>
      </c>
      <c r="P49" t="s">
        <v>74</v>
      </c>
      <c r="Q49" t="s">
        <v>74</v>
      </c>
      <c r="R49" t="s">
        <v>74</v>
      </c>
      <c r="S49" t="s">
        <v>74</v>
      </c>
      <c r="T49" t="s">
        <v>74</v>
      </c>
      <c r="U49" t="s">
        <v>74</v>
      </c>
      <c r="V49" t="s">
        <v>74</v>
      </c>
      <c r="W49" t="s">
        <v>74</v>
      </c>
      <c r="X49" t="s">
        <v>74</v>
      </c>
      <c r="Y49" t="s">
        <v>74</v>
      </c>
      <c r="Z49" t="s">
        <v>74</v>
      </c>
      <c r="AA49" t="s">
        <v>532</v>
      </c>
      <c r="AB49" t="s">
        <v>533</v>
      </c>
      <c r="AC49" t="s">
        <v>74</v>
      </c>
      <c r="AD49" t="s">
        <v>74</v>
      </c>
      <c r="AE49" t="s">
        <v>74</v>
      </c>
      <c r="AF49" t="s">
        <v>74</v>
      </c>
      <c r="AG49" t="s">
        <v>74</v>
      </c>
      <c r="AH49" t="s">
        <v>74</v>
      </c>
      <c r="AI49" t="s">
        <v>74</v>
      </c>
      <c r="AJ49" t="s">
        <v>74</v>
      </c>
      <c r="AK49" t="s">
        <v>74</v>
      </c>
      <c r="AL49" t="s">
        <v>74</v>
      </c>
      <c r="AM49" t="s">
        <v>74</v>
      </c>
      <c r="AN49" t="s">
        <v>74</v>
      </c>
      <c r="AO49" t="s">
        <v>534</v>
      </c>
      <c r="AP49" t="s">
        <v>535</v>
      </c>
      <c r="AQ49" t="s">
        <v>74</v>
      </c>
      <c r="AR49" t="s">
        <v>74</v>
      </c>
      <c r="AS49" t="s">
        <v>74</v>
      </c>
      <c r="AT49" t="s">
        <v>278</v>
      </c>
      <c r="AU49">
        <v>2019</v>
      </c>
      <c r="AV49">
        <v>17</v>
      </c>
      <c r="AW49">
        <v>4</v>
      </c>
      <c r="AX49" t="s">
        <v>74</v>
      </c>
      <c r="AY49" t="s">
        <v>74</v>
      </c>
      <c r="AZ49" t="s">
        <v>74</v>
      </c>
      <c r="BA49" t="s">
        <v>74</v>
      </c>
      <c r="BB49">
        <v>995</v>
      </c>
      <c r="BC49">
        <v>1006</v>
      </c>
      <c r="BD49" t="s">
        <v>74</v>
      </c>
      <c r="BE49" t="s">
        <v>536</v>
      </c>
      <c r="BF49" t="str">
        <f>HYPERLINK("http://dx.doi.org/10.1007/s12555-018-0236-1","http://dx.doi.org/10.1007/s12555-018-0236-1")</f>
        <v>http://dx.doi.org/10.1007/s12555-018-0236-1</v>
      </c>
      <c r="BG49" t="s">
        <v>74</v>
      </c>
      <c r="BH49" t="s">
        <v>74</v>
      </c>
      <c r="BI49" t="s">
        <v>74</v>
      </c>
      <c r="BJ49" t="s">
        <v>74</v>
      </c>
      <c r="BK49" t="s">
        <v>74</v>
      </c>
      <c r="BL49" t="s">
        <v>74</v>
      </c>
      <c r="BM49" t="s">
        <v>74</v>
      </c>
      <c r="BN49" t="s">
        <v>74</v>
      </c>
      <c r="BO49" t="s">
        <v>74</v>
      </c>
      <c r="BP49" t="s">
        <v>74</v>
      </c>
      <c r="BQ49" t="s">
        <v>74</v>
      </c>
      <c r="BR49" t="s">
        <v>74</v>
      </c>
      <c r="BS49" t="s">
        <v>537</v>
      </c>
      <c r="BT49" t="str">
        <f>HYPERLINK("https%3A%2F%2Fwww.webofscience.com%2Fwos%2Fwoscc%2Ffull-record%2FWOS:000463744400018","View Full Record in Web of Science")</f>
        <v>View Full Record in Web of Science</v>
      </c>
    </row>
    <row r="50" spans="1:72" x14ac:dyDescent="0.2">
      <c r="A50" t="s">
        <v>72</v>
      </c>
      <c r="B50" t="s">
        <v>538</v>
      </c>
      <c r="C50" t="s">
        <v>74</v>
      </c>
      <c r="D50" t="s">
        <v>74</v>
      </c>
      <c r="E50" t="s">
        <v>74</v>
      </c>
      <c r="F50" t="s">
        <v>539</v>
      </c>
      <c r="G50" t="s">
        <v>74</v>
      </c>
      <c r="H50" t="s">
        <v>74</v>
      </c>
      <c r="I50" t="s">
        <v>540</v>
      </c>
      <c r="J50" t="s">
        <v>365</v>
      </c>
      <c r="K50" t="s">
        <v>74</v>
      </c>
      <c r="L50" t="s">
        <v>74</v>
      </c>
      <c r="M50" t="s">
        <v>74</v>
      </c>
      <c r="N50" t="s">
        <v>74</v>
      </c>
      <c r="O50" t="s">
        <v>74</v>
      </c>
      <c r="P50" t="s">
        <v>74</v>
      </c>
      <c r="Q50" t="s">
        <v>74</v>
      </c>
      <c r="R50" t="s">
        <v>74</v>
      </c>
      <c r="S50" t="s">
        <v>74</v>
      </c>
      <c r="T50" t="s">
        <v>74</v>
      </c>
      <c r="U50" t="s">
        <v>74</v>
      </c>
      <c r="V50" t="s">
        <v>74</v>
      </c>
      <c r="W50" t="s">
        <v>74</v>
      </c>
      <c r="X50" t="s">
        <v>74</v>
      </c>
      <c r="Y50" t="s">
        <v>74</v>
      </c>
      <c r="Z50" t="s">
        <v>74</v>
      </c>
      <c r="AA50" t="s">
        <v>541</v>
      </c>
      <c r="AB50" t="s">
        <v>542</v>
      </c>
      <c r="AC50" t="s">
        <v>74</v>
      </c>
      <c r="AD50" t="s">
        <v>74</v>
      </c>
      <c r="AE50" t="s">
        <v>74</v>
      </c>
      <c r="AF50" t="s">
        <v>74</v>
      </c>
      <c r="AG50" t="s">
        <v>74</v>
      </c>
      <c r="AH50" t="s">
        <v>74</v>
      </c>
      <c r="AI50" t="s">
        <v>74</v>
      </c>
      <c r="AJ50" t="s">
        <v>74</v>
      </c>
      <c r="AK50" t="s">
        <v>74</v>
      </c>
      <c r="AL50" t="s">
        <v>74</v>
      </c>
      <c r="AM50" t="s">
        <v>74</v>
      </c>
      <c r="AN50" t="s">
        <v>74</v>
      </c>
      <c r="AO50" t="s">
        <v>367</v>
      </c>
      <c r="AP50" t="s">
        <v>74</v>
      </c>
      <c r="AQ50" t="s">
        <v>74</v>
      </c>
      <c r="AR50" t="s">
        <v>74</v>
      </c>
      <c r="AS50" t="s">
        <v>74</v>
      </c>
      <c r="AT50" t="s">
        <v>193</v>
      </c>
      <c r="AU50">
        <v>2018</v>
      </c>
      <c r="AV50">
        <v>3</v>
      </c>
      <c r="AW50">
        <v>1</v>
      </c>
      <c r="AX50" t="s">
        <v>74</v>
      </c>
      <c r="AY50" t="s">
        <v>74</v>
      </c>
      <c r="AZ50" t="s">
        <v>74</v>
      </c>
      <c r="BA50" t="s">
        <v>74</v>
      </c>
      <c r="BB50">
        <v>226</v>
      </c>
      <c r="BC50">
        <v>233</v>
      </c>
      <c r="BD50" t="s">
        <v>74</v>
      </c>
      <c r="BE50" t="s">
        <v>543</v>
      </c>
      <c r="BF50" t="str">
        <f>HYPERLINK("http://dx.doi.org/10.1109/LRA.2017.2737486","http://dx.doi.org/10.1109/LRA.2017.2737486")</f>
        <v>http://dx.doi.org/10.1109/LRA.2017.2737486</v>
      </c>
      <c r="BG50" t="s">
        <v>74</v>
      </c>
      <c r="BH50" t="s">
        <v>74</v>
      </c>
      <c r="BI50" t="s">
        <v>74</v>
      </c>
      <c r="BJ50" t="s">
        <v>74</v>
      </c>
      <c r="BK50" t="s">
        <v>74</v>
      </c>
      <c r="BL50" t="s">
        <v>74</v>
      </c>
      <c r="BM50" t="s">
        <v>74</v>
      </c>
      <c r="BN50" t="s">
        <v>74</v>
      </c>
      <c r="BO50" t="s">
        <v>74</v>
      </c>
      <c r="BP50" t="s">
        <v>74</v>
      </c>
      <c r="BQ50" t="s">
        <v>74</v>
      </c>
      <c r="BR50" t="s">
        <v>74</v>
      </c>
      <c r="BS50" t="s">
        <v>544</v>
      </c>
      <c r="BT50" t="str">
        <f>HYPERLINK("https%3A%2F%2Fwww.webofscience.com%2Fwos%2Fwoscc%2Ffull-record%2FWOS:000413950400030","View Full Record in Web of Science")</f>
        <v>View Full Record in Web of Science</v>
      </c>
    </row>
    <row r="51" spans="1:72" x14ac:dyDescent="0.2">
      <c r="A51" t="s">
        <v>72</v>
      </c>
      <c r="B51" t="s">
        <v>545</v>
      </c>
      <c r="C51" t="s">
        <v>74</v>
      </c>
      <c r="D51" t="s">
        <v>74</v>
      </c>
      <c r="E51" t="s">
        <v>74</v>
      </c>
      <c r="F51" t="s">
        <v>546</v>
      </c>
      <c r="G51" t="s">
        <v>74</v>
      </c>
      <c r="H51" t="s">
        <v>74</v>
      </c>
      <c r="I51" t="s">
        <v>547</v>
      </c>
      <c r="J51" t="s">
        <v>189</v>
      </c>
      <c r="K51" t="s">
        <v>74</v>
      </c>
      <c r="L51" t="s">
        <v>74</v>
      </c>
      <c r="M51" t="s">
        <v>74</v>
      </c>
      <c r="N51" t="s">
        <v>74</v>
      </c>
      <c r="O51" t="s">
        <v>74</v>
      </c>
      <c r="P51" t="s">
        <v>74</v>
      </c>
      <c r="Q51" t="s">
        <v>74</v>
      </c>
      <c r="R51" t="s">
        <v>74</v>
      </c>
      <c r="S51" t="s">
        <v>74</v>
      </c>
      <c r="T51" t="s">
        <v>74</v>
      </c>
      <c r="U51" t="s">
        <v>74</v>
      </c>
      <c r="V51" t="s">
        <v>74</v>
      </c>
      <c r="W51" t="s">
        <v>74</v>
      </c>
      <c r="X51" t="s">
        <v>74</v>
      </c>
      <c r="Y51" t="s">
        <v>74</v>
      </c>
      <c r="Z51" t="s">
        <v>74</v>
      </c>
      <c r="AA51" t="s">
        <v>74</v>
      </c>
      <c r="AB51" t="s">
        <v>548</v>
      </c>
      <c r="AC51" t="s">
        <v>74</v>
      </c>
      <c r="AD51" t="s">
        <v>74</v>
      </c>
      <c r="AE51" t="s">
        <v>74</v>
      </c>
      <c r="AF51" t="s">
        <v>74</v>
      </c>
      <c r="AG51" t="s">
        <v>74</v>
      </c>
      <c r="AH51" t="s">
        <v>74</v>
      </c>
      <c r="AI51" t="s">
        <v>74</v>
      </c>
      <c r="AJ51" t="s">
        <v>74</v>
      </c>
      <c r="AK51" t="s">
        <v>74</v>
      </c>
      <c r="AL51" t="s">
        <v>74</v>
      </c>
      <c r="AM51" t="s">
        <v>74</v>
      </c>
      <c r="AN51" t="s">
        <v>74</v>
      </c>
      <c r="AO51" t="s">
        <v>191</v>
      </c>
      <c r="AP51" t="s">
        <v>192</v>
      </c>
      <c r="AQ51" t="s">
        <v>74</v>
      </c>
      <c r="AR51" t="s">
        <v>74</v>
      </c>
      <c r="AS51" t="s">
        <v>74</v>
      </c>
      <c r="AT51" t="s">
        <v>278</v>
      </c>
      <c r="AU51">
        <v>2024</v>
      </c>
      <c r="AV51">
        <v>174</v>
      </c>
      <c r="AW51" t="s">
        <v>74</v>
      </c>
      <c r="AX51" t="s">
        <v>74</v>
      </c>
      <c r="AY51" t="s">
        <v>74</v>
      </c>
      <c r="AZ51" t="s">
        <v>74</v>
      </c>
      <c r="BA51" t="s">
        <v>74</v>
      </c>
      <c r="BB51" t="s">
        <v>74</v>
      </c>
      <c r="BC51" t="s">
        <v>74</v>
      </c>
      <c r="BD51">
        <v>104633</v>
      </c>
      <c r="BE51" t="s">
        <v>549</v>
      </c>
      <c r="BF51" t="str">
        <f>HYPERLINK("http://dx.doi.org/10.1016/j.robot.2024.104633","http://dx.doi.org/10.1016/j.robot.2024.104633")</f>
        <v>http://dx.doi.org/10.1016/j.robot.2024.104633</v>
      </c>
      <c r="BG51" t="s">
        <v>74</v>
      </c>
      <c r="BH51" t="s">
        <v>550</v>
      </c>
      <c r="BI51" t="s">
        <v>74</v>
      </c>
      <c r="BJ51" t="s">
        <v>74</v>
      </c>
      <c r="BK51" t="s">
        <v>74</v>
      </c>
      <c r="BL51" t="s">
        <v>74</v>
      </c>
      <c r="BM51" t="s">
        <v>74</v>
      </c>
      <c r="BN51" t="s">
        <v>74</v>
      </c>
      <c r="BO51" t="s">
        <v>74</v>
      </c>
      <c r="BP51" t="s">
        <v>74</v>
      </c>
      <c r="BQ51" t="s">
        <v>74</v>
      </c>
      <c r="BR51" t="s">
        <v>74</v>
      </c>
      <c r="BS51" t="s">
        <v>551</v>
      </c>
      <c r="BT51" t="str">
        <f>HYPERLINK("https%3A%2F%2Fwww.webofscience.com%2Fwos%2Fwoscc%2Ffull-record%2FWOS:001175148800001","View Full Record in Web of Science")</f>
        <v>View Full Record in Web of Science</v>
      </c>
    </row>
    <row r="52" spans="1:72" x14ac:dyDescent="0.2">
      <c r="A52" t="s">
        <v>84</v>
      </c>
      <c r="B52" t="s">
        <v>552</v>
      </c>
      <c r="C52" t="s">
        <v>74</v>
      </c>
      <c r="D52" t="s">
        <v>406</v>
      </c>
      <c r="E52" t="s">
        <v>74</v>
      </c>
      <c r="F52" t="s">
        <v>553</v>
      </c>
      <c r="G52" t="s">
        <v>74</v>
      </c>
      <c r="H52" t="s">
        <v>74</v>
      </c>
      <c r="I52" t="s">
        <v>554</v>
      </c>
      <c r="J52" t="s">
        <v>409</v>
      </c>
      <c r="K52" t="s">
        <v>410</v>
      </c>
      <c r="L52" t="s">
        <v>74</v>
      </c>
      <c r="M52" t="s">
        <v>74</v>
      </c>
      <c r="N52" t="s">
        <v>74</v>
      </c>
      <c r="O52" t="s">
        <v>411</v>
      </c>
      <c r="P52" t="s">
        <v>412</v>
      </c>
      <c r="Q52" t="s">
        <v>413</v>
      </c>
      <c r="R52" t="s">
        <v>414</v>
      </c>
      <c r="S52" t="s">
        <v>74</v>
      </c>
      <c r="T52" t="s">
        <v>74</v>
      </c>
      <c r="U52" t="s">
        <v>74</v>
      </c>
      <c r="V52" t="s">
        <v>74</v>
      </c>
      <c r="W52" t="s">
        <v>74</v>
      </c>
      <c r="X52" t="s">
        <v>74</v>
      </c>
      <c r="Y52" t="s">
        <v>74</v>
      </c>
      <c r="Z52" t="s">
        <v>74</v>
      </c>
      <c r="AA52" t="s">
        <v>555</v>
      </c>
      <c r="AB52" t="s">
        <v>556</v>
      </c>
      <c r="AC52" t="s">
        <v>74</v>
      </c>
      <c r="AD52" t="s">
        <v>74</v>
      </c>
      <c r="AE52" t="s">
        <v>74</v>
      </c>
      <c r="AF52" t="s">
        <v>74</v>
      </c>
      <c r="AG52" t="s">
        <v>74</v>
      </c>
      <c r="AH52" t="s">
        <v>74</v>
      </c>
      <c r="AI52" t="s">
        <v>74</v>
      </c>
      <c r="AJ52" t="s">
        <v>74</v>
      </c>
      <c r="AK52" t="s">
        <v>74</v>
      </c>
      <c r="AL52" t="s">
        <v>74</v>
      </c>
      <c r="AM52" t="s">
        <v>74</v>
      </c>
      <c r="AN52" t="s">
        <v>74</v>
      </c>
      <c r="AO52" t="s">
        <v>416</v>
      </c>
      <c r="AP52" t="s">
        <v>74</v>
      </c>
      <c r="AQ52" t="s">
        <v>417</v>
      </c>
      <c r="AR52" t="s">
        <v>74</v>
      </c>
      <c r="AS52" t="s">
        <v>74</v>
      </c>
      <c r="AT52" t="s">
        <v>74</v>
      </c>
      <c r="AU52">
        <v>2023</v>
      </c>
      <c r="AV52" t="s">
        <v>74</v>
      </c>
      <c r="AW52" t="s">
        <v>74</v>
      </c>
      <c r="AX52" t="s">
        <v>74</v>
      </c>
      <c r="AY52" t="s">
        <v>74</v>
      </c>
      <c r="AZ52" t="s">
        <v>74</v>
      </c>
      <c r="BA52" t="s">
        <v>74</v>
      </c>
      <c r="BB52">
        <v>212</v>
      </c>
      <c r="BC52">
        <v>217</v>
      </c>
      <c r="BD52" t="s">
        <v>74</v>
      </c>
      <c r="BE52" t="s">
        <v>557</v>
      </c>
      <c r="BF52" t="str">
        <f>HYPERLINK("http://dx.doi.org/10.1109/LARS/SBR/WRE59448.2023.10333004","http://dx.doi.org/10.1109/LARS/SBR/WRE59448.2023.10333004")</f>
        <v>http://dx.doi.org/10.1109/LARS/SBR/WRE59448.2023.10333004</v>
      </c>
      <c r="BG52" t="s">
        <v>74</v>
      </c>
      <c r="BH52" t="s">
        <v>74</v>
      </c>
      <c r="BI52" t="s">
        <v>74</v>
      </c>
      <c r="BJ52" t="s">
        <v>74</v>
      </c>
      <c r="BK52" t="s">
        <v>74</v>
      </c>
      <c r="BL52" t="s">
        <v>74</v>
      </c>
      <c r="BM52" t="s">
        <v>74</v>
      </c>
      <c r="BN52" t="s">
        <v>74</v>
      </c>
      <c r="BO52" t="s">
        <v>74</v>
      </c>
      <c r="BP52" t="s">
        <v>74</v>
      </c>
      <c r="BQ52" t="s">
        <v>74</v>
      </c>
      <c r="BR52" t="s">
        <v>74</v>
      </c>
      <c r="BS52" t="s">
        <v>558</v>
      </c>
      <c r="BT52" t="str">
        <f>HYPERLINK("https%3A%2F%2Fwww.webofscience.com%2Fwos%2Fwoscc%2Ffull-record%2FWOS:001117711800037","View Full Record in Web of Science")</f>
        <v>View Full Record in Web of Science</v>
      </c>
    </row>
    <row r="53" spans="1:72" x14ac:dyDescent="0.2">
      <c r="A53" t="s">
        <v>72</v>
      </c>
      <c r="B53" t="s">
        <v>559</v>
      </c>
      <c r="C53" t="s">
        <v>74</v>
      </c>
      <c r="D53" t="s">
        <v>74</v>
      </c>
      <c r="E53" t="s">
        <v>74</v>
      </c>
      <c r="F53" t="s">
        <v>560</v>
      </c>
      <c r="G53" t="s">
        <v>74</v>
      </c>
      <c r="H53" t="s">
        <v>74</v>
      </c>
      <c r="I53" t="s">
        <v>561</v>
      </c>
      <c r="J53" t="s">
        <v>189</v>
      </c>
      <c r="K53" t="s">
        <v>74</v>
      </c>
      <c r="L53" t="s">
        <v>74</v>
      </c>
      <c r="M53" t="s">
        <v>74</v>
      </c>
      <c r="N53" t="s">
        <v>74</v>
      </c>
      <c r="O53" t="s">
        <v>74</v>
      </c>
      <c r="P53" t="s">
        <v>74</v>
      </c>
      <c r="Q53" t="s">
        <v>74</v>
      </c>
      <c r="R53" t="s">
        <v>74</v>
      </c>
      <c r="S53" t="s">
        <v>74</v>
      </c>
      <c r="T53" t="s">
        <v>74</v>
      </c>
      <c r="U53" t="s">
        <v>74</v>
      </c>
      <c r="V53" t="s">
        <v>74</v>
      </c>
      <c r="W53" t="s">
        <v>74</v>
      </c>
      <c r="X53" t="s">
        <v>74</v>
      </c>
      <c r="Y53" t="s">
        <v>74</v>
      </c>
      <c r="Z53" t="s">
        <v>74</v>
      </c>
      <c r="AA53" t="s">
        <v>562</v>
      </c>
      <c r="AB53" t="s">
        <v>563</v>
      </c>
      <c r="AC53" t="s">
        <v>74</v>
      </c>
      <c r="AD53" t="s">
        <v>74</v>
      </c>
      <c r="AE53" t="s">
        <v>74</v>
      </c>
      <c r="AF53" t="s">
        <v>74</v>
      </c>
      <c r="AG53" t="s">
        <v>74</v>
      </c>
      <c r="AH53" t="s">
        <v>74</v>
      </c>
      <c r="AI53" t="s">
        <v>74</v>
      </c>
      <c r="AJ53" t="s">
        <v>74</v>
      </c>
      <c r="AK53" t="s">
        <v>74</v>
      </c>
      <c r="AL53" t="s">
        <v>74</v>
      </c>
      <c r="AM53" t="s">
        <v>74</v>
      </c>
      <c r="AN53" t="s">
        <v>74</v>
      </c>
      <c r="AO53" t="s">
        <v>191</v>
      </c>
      <c r="AP53" t="s">
        <v>192</v>
      </c>
      <c r="AQ53" t="s">
        <v>74</v>
      </c>
      <c r="AR53" t="s">
        <v>74</v>
      </c>
      <c r="AS53" t="s">
        <v>74</v>
      </c>
      <c r="AT53" t="s">
        <v>286</v>
      </c>
      <c r="AU53">
        <v>2016</v>
      </c>
      <c r="AV53">
        <v>80</v>
      </c>
      <c r="AW53" t="s">
        <v>74</v>
      </c>
      <c r="AX53" t="s">
        <v>74</v>
      </c>
      <c r="AY53" t="s">
        <v>74</v>
      </c>
      <c r="AZ53" t="s">
        <v>74</v>
      </c>
      <c r="BA53" t="s">
        <v>74</v>
      </c>
      <c r="BB53">
        <v>24</v>
      </c>
      <c r="BC53">
        <v>33</v>
      </c>
      <c r="BD53" t="s">
        <v>74</v>
      </c>
      <c r="BE53" t="s">
        <v>564</v>
      </c>
      <c r="BF53" t="str">
        <f>HYPERLINK("http://dx.doi.org/10.1016/j.robot.2016.03.001","http://dx.doi.org/10.1016/j.robot.2016.03.001")</f>
        <v>http://dx.doi.org/10.1016/j.robot.2016.03.001</v>
      </c>
      <c r="BG53" t="s">
        <v>74</v>
      </c>
      <c r="BH53" t="s">
        <v>74</v>
      </c>
      <c r="BI53" t="s">
        <v>74</v>
      </c>
      <c r="BJ53" t="s">
        <v>74</v>
      </c>
      <c r="BK53" t="s">
        <v>74</v>
      </c>
      <c r="BL53" t="s">
        <v>74</v>
      </c>
      <c r="BM53" t="s">
        <v>74</v>
      </c>
      <c r="BN53" t="s">
        <v>74</v>
      </c>
      <c r="BO53" t="s">
        <v>74</v>
      </c>
      <c r="BP53" t="s">
        <v>74</v>
      </c>
      <c r="BQ53" t="s">
        <v>74</v>
      </c>
      <c r="BR53" t="s">
        <v>74</v>
      </c>
      <c r="BS53" t="s">
        <v>565</v>
      </c>
      <c r="BT53" t="str">
        <f>HYPERLINK("https%3A%2F%2Fwww.webofscience.com%2Fwos%2Fwoscc%2Ffull-record%2FWOS:000376543300003","View Full Record in Web of Science")</f>
        <v>View Full Record in Web of Science</v>
      </c>
    </row>
    <row r="54" spans="1:72" x14ac:dyDescent="0.2">
      <c r="A54" t="s">
        <v>72</v>
      </c>
      <c r="B54" t="s">
        <v>566</v>
      </c>
      <c r="C54" t="s">
        <v>74</v>
      </c>
      <c r="D54" t="s">
        <v>74</v>
      </c>
      <c r="E54" t="s">
        <v>74</v>
      </c>
      <c r="F54" t="s">
        <v>567</v>
      </c>
      <c r="G54" t="s">
        <v>74</v>
      </c>
      <c r="H54" t="s">
        <v>74</v>
      </c>
      <c r="I54" t="s">
        <v>568</v>
      </c>
      <c r="J54" t="s">
        <v>227</v>
      </c>
      <c r="K54" t="s">
        <v>74</v>
      </c>
      <c r="L54" t="s">
        <v>74</v>
      </c>
      <c r="M54" t="s">
        <v>74</v>
      </c>
      <c r="N54" t="s">
        <v>74</v>
      </c>
      <c r="O54" t="s">
        <v>74</v>
      </c>
      <c r="P54" t="s">
        <v>74</v>
      </c>
      <c r="Q54" t="s">
        <v>74</v>
      </c>
      <c r="R54" t="s">
        <v>74</v>
      </c>
      <c r="S54" t="s">
        <v>74</v>
      </c>
      <c r="T54" t="s">
        <v>74</v>
      </c>
      <c r="U54" t="s">
        <v>74</v>
      </c>
      <c r="V54" t="s">
        <v>74</v>
      </c>
      <c r="W54" t="s">
        <v>74</v>
      </c>
      <c r="X54" t="s">
        <v>74</v>
      </c>
      <c r="Y54" t="s">
        <v>74</v>
      </c>
      <c r="Z54" t="s">
        <v>74</v>
      </c>
      <c r="AA54" t="s">
        <v>74</v>
      </c>
      <c r="AB54" t="s">
        <v>569</v>
      </c>
      <c r="AC54" t="s">
        <v>74</v>
      </c>
      <c r="AD54" t="s">
        <v>74</v>
      </c>
      <c r="AE54" t="s">
        <v>74</v>
      </c>
      <c r="AF54" t="s">
        <v>74</v>
      </c>
      <c r="AG54" t="s">
        <v>74</v>
      </c>
      <c r="AH54" t="s">
        <v>74</v>
      </c>
      <c r="AI54" t="s">
        <v>74</v>
      </c>
      <c r="AJ54" t="s">
        <v>74</v>
      </c>
      <c r="AK54" t="s">
        <v>74</v>
      </c>
      <c r="AL54" t="s">
        <v>74</v>
      </c>
      <c r="AM54" t="s">
        <v>74</v>
      </c>
      <c r="AN54" t="s">
        <v>74</v>
      </c>
      <c r="AO54" t="s">
        <v>229</v>
      </c>
      <c r="AP54" t="s">
        <v>74</v>
      </c>
      <c r="AQ54" t="s">
        <v>74</v>
      </c>
      <c r="AR54" t="s">
        <v>74</v>
      </c>
      <c r="AS54" t="s">
        <v>74</v>
      </c>
      <c r="AT54" t="s">
        <v>74</v>
      </c>
      <c r="AU54">
        <v>2020</v>
      </c>
      <c r="AV54">
        <v>8</v>
      </c>
      <c r="AW54" t="s">
        <v>74</v>
      </c>
      <c r="AX54" t="s">
        <v>74</v>
      </c>
      <c r="AY54" t="s">
        <v>74</v>
      </c>
      <c r="AZ54" t="s">
        <v>74</v>
      </c>
      <c r="BA54" t="s">
        <v>74</v>
      </c>
      <c r="BB54">
        <v>80120</v>
      </c>
      <c r="BC54">
        <v>80133</v>
      </c>
      <c r="BD54" t="s">
        <v>74</v>
      </c>
      <c r="BE54" t="s">
        <v>570</v>
      </c>
      <c r="BF54" t="str">
        <f>HYPERLINK("http://dx.doi.org/10.1109/ACCESS.2020.2988654","http://dx.doi.org/10.1109/ACCESS.2020.2988654")</f>
        <v>http://dx.doi.org/10.1109/ACCESS.2020.2988654</v>
      </c>
      <c r="BG54" t="s">
        <v>74</v>
      </c>
      <c r="BH54" t="s">
        <v>74</v>
      </c>
      <c r="BI54" t="s">
        <v>74</v>
      </c>
      <c r="BJ54" t="s">
        <v>74</v>
      </c>
      <c r="BK54" t="s">
        <v>74</v>
      </c>
      <c r="BL54" t="s">
        <v>74</v>
      </c>
      <c r="BM54" t="s">
        <v>74</v>
      </c>
      <c r="BN54" t="s">
        <v>74</v>
      </c>
      <c r="BO54" t="s">
        <v>74</v>
      </c>
      <c r="BP54" t="s">
        <v>74</v>
      </c>
      <c r="BQ54" t="s">
        <v>74</v>
      </c>
      <c r="BR54" t="s">
        <v>74</v>
      </c>
      <c r="BS54" t="s">
        <v>571</v>
      </c>
      <c r="BT54" t="str">
        <f>HYPERLINK("https%3A%2F%2Fwww.webofscience.com%2Fwos%2Fwoscc%2Ffull-record%2FWOS:000549843600005","View Full Record in Web of Science")</f>
        <v>View Full Record in Web of Science</v>
      </c>
    </row>
    <row r="55" spans="1:72" x14ac:dyDescent="0.2">
      <c r="A55" t="s">
        <v>72</v>
      </c>
      <c r="B55" t="s">
        <v>572</v>
      </c>
      <c r="C55" t="s">
        <v>74</v>
      </c>
      <c r="D55" t="s">
        <v>74</v>
      </c>
      <c r="E55" t="s">
        <v>74</v>
      </c>
      <c r="F55" t="s">
        <v>573</v>
      </c>
      <c r="G55" t="s">
        <v>74</v>
      </c>
      <c r="H55" t="s">
        <v>74</v>
      </c>
      <c r="I55" t="s">
        <v>574</v>
      </c>
      <c r="J55" t="s">
        <v>575</v>
      </c>
      <c r="K55" t="s">
        <v>74</v>
      </c>
      <c r="L55" t="s">
        <v>74</v>
      </c>
      <c r="M55" t="s">
        <v>74</v>
      </c>
      <c r="N55" t="s">
        <v>74</v>
      </c>
      <c r="O55" t="s">
        <v>74</v>
      </c>
      <c r="P55" t="s">
        <v>74</v>
      </c>
      <c r="Q55" t="s">
        <v>74</v>
      </c>
      <c r="R55" t="s">
        <v>74</v>
      </c>
      <c r="S55" t="s">
        <v>74</v>
      </c>
      <c r="T55" t="s">
        <v>74</v>
      </c>
      <c r="U55" t="s">
        <v>74</v>
      </c>
      <c r="V55" t="s">
        <v>74</v>
      </c>
      <c r="W55" t="s">
        <v>74</v>
      </c>
      <c r="X55" t="s">
        <v>74</v>
      </c>
      <c r="Y55" t="s">
        <v>74</v>
      </c>
      <c r="Z55" t="s">
        <v>74</v>
      </c>
      <c r="AA55" t="s">
        <v>576</v>
      </c>
      <c r="AB55" t="s">
        <v>74</v>
      </c>
      <c r="AC55" t="s">
        <v>74</v>
      </c>
      <c r="AD55" t="s">
        <v>74</v>
      </c>
      <c r="AE55" t="s">
        <v>74</v>
      </c>
      <c r="AF55" t="s">
        <v>74</v>
      </c>
      <c r="AG55" t="s">
        <v>74</v>
      </c>
      <c r="AH55" t="s">
        <v>74</v>
      </c>
      <c r="AI55" t="s">
        <v>74</v>
      </c>
      <c r="AJ55" t="s">
        <v>74</v>
      </c>
      <c r="AK55" t="s">
        <v>74</v>
      </c>
      <c r="AL55" t="s">
        <v>74</v>
      </c>
      <c r="AM55" t="s">
        <v>74</v>
      </c>
      <c r="AN55" t="s">
        <v>74</v>
      </c>
      <c r="AO55" t="s">
        <v>577</v>
      </c>
      <c r="AP55" t="s">
        <v>74</v>
      </c>
      <c r="AQ55" t="s">
        <v>74</v>
      </c>
      <c r="AR55" t="s">
        <v>74</v>
      </c>
      <c r="AS55" t="s">
        <v>74</v>
      </c>
      <c r="AT55" t="s">
        <v>578</v>
      </c>
      <c r="AU55">
        <v>2021</v>
      </c>
      <c r="AV55">
        <v>15</v>
      </c>
      <c r="AW55" t="s">
        <v>74</v>
      </c>
      <c r="AX55" t="s">
        <v>74</v>
      </c>
      <c r="AY55" t="s">
        <v>74</v>
      </c>
      <c r="AZ55" t="s">
        <v>74</v>
      </c>
      <c r="BA55" t="s">
        <v>74</v>
      </c>
      <c r="BB55" t="s">
        <v>74</v>
      </c>
      <c r="BC55" t="s">
        <v>74</v>
      </c>
      <c r="BD55">
        <v>724116</v>
      </c>
      <c r="BE55" t="s">
        <v>579</v>
      </c>
      <c r="BF55" t="str">
        <f>HYPERLINK("http://dx.doi.org/10.3389/fnbot.2021.724116","http://dx.doi.org/10.3389/fnbot.2021.724116")</f>
        <v>http://dx.doi.org/10.3389/fnbot.2021.724116</v>
      </c>
      <c r="BG55" t="s">
        <v>74</v>
      </c>
      <c r="BH55" t="s">
        <v>74</v>
      </c>
      <c r="BI55" t="s">
        <v>74</v>
      </c>
      <c r="BJ55" t="s">
        <v>74</v>
      </c>
      <c r="BK55" t="s">
        <v>74</v>
      </c>
      <c r="BL55" t="s">
        <v>74</v>
      </c>
      <c r="BM55" t="s">
        <v>74</v>
      </c>
      <c r="BN55">
        <v>34434099</v>
      </c>
      <c r="BO55" t="s">
        <v>74</v>
      </c>
      <c r="BP55" t="s">
        <v>74</v>
      </c>
      <c r="BQ55" t="s">
        <v>74</v>
      </c>
      <c r="BR55" t="s">
        <v>74</v>
      </c>
      <c r="BS55" t="s">
        <v>580</v>
      </c>
      <c r="BT55" t="str">
        <f>HYPERLINK("https%3A%2F%2Fwww.webofscience.com%2Fwos%2Fwoscc%2Ffull-record%2FWOS:000688339700001","View Full Record in Web of Science")</f>
        <v>View Full Record in Web of Science</v>
      </c>
    </row>
    <row r="56" spans="1:72" x14ac:dyDescent="0.2">
      <c r="A56" t="s">
        <v>72</v>
      </c>
      <c r="B56" t="s">
        <v>581</v>
      </c>
      <c r="C56" t="s">
        <v>74</v>
      </c>
      <c r="D56" t="s">
        <v>74</v>
      </c>
      <c r="E56" t="s">
        <v>74</v>
      </c>
      <c r="F56" t="s">
        <v>582</v>
      </c>
      <c r="G56" t="s">
        <v>74</v>
      </c>
      <c r="H56" t="s">
        <v>74</v>
      </c>
      <c r="I56" t="s">
        <v>583</v>
      </c>
      <c r="J56" t="s">
        <v>584</v>
      </c>
      <c r="K56" t="s">
        <v>74</v>
      </c>
      <c r="L56" t="s">
        <v>74</v>
      </c>
      <c r="M56" t="s">
        <v>74</v>
      </c>
      <c r="N56" t="s">
        <v>74</v>
      </c>
      <c r="O56" t="s">
        <v>74</v>
      </c>
      <c r="P56" t="s">
        <v>74</v>
      </c>
      <c r="Q56" t="s">
        <v>74</v>
      </c>
      <c r="R56" t="s">
        <v>74</v>
      </c>
      <c r="S56" t="s">
        <v>74</v>
      </c>
      <c r="T56" t="s">
        <v>74</v>
      </c>
      <c r="U56" t="s">
        <v>74</v>
      </c>
      <c r="V56" t="s">
        <v>74</v>
      </c>
      <c r="W56" t="s">
        <v>74</v>
      </c>
      <c r="X56" t="s">
        <v>74</v>
      </c>
      <c r="Y56" t="s">
        <v>74</v>
      </c>
      <c r="Z56" t="s">
        <v>74</v>
      </c>
      <c r="AA56" t="s">
        <v>74</v>
      </c>
      <c r="AB56" t="s">
        <v>74</v>
      </c>
      <c r="AC56" t="s">
        <v>74</v>
      </c>
      <c r="AD56" t="s">
        <v>74</v>
      </c>
      <c r="AE56" t="s">
        <v>74</v>
      </c>
      <c r="AF56" t="s">
        <v>74</v>
      </c>
      <c r="AG56" t="s">
        <v>74</v>
      </c>
      <c r="AH56" t="s">
        <v>74</v>
      </c>
      <c r="AI56" t="s">
        <v>74</v>
      </c>
      <c r="AJ56" t="s">
        <v>74</v>
      </c>
      <c r="AK56" t="s">
        <v>74</v>
      </c>
      <c r="AL56" t="s">
        <v>74</v>
      </c>
      <c r="AM56" t="s">
        <v>74</v>
      </c>
      <c r="AN56" t="s">
        <v>74</v>
      </c>
      <c r="AO56" t="s">
        <v>585</v>
      </c>
      <c r="AP56" t="s">
        <v>586</v>
      </c>
      <c r="AQ56" t="s">
        <v>74</v>
      </c>
      <c r="AR56" t="s">
        <v>74</v>
      </c>
      <c r="AS56" t="s">
        <v>74</v>
      </c>
      <c r="AT56" t="s">
        <v>587</v>
      </c>
      <c r="AU56">
        <v>2022</v>
      </c>
      <c r="AV56">
        <v>35</v>
      </c>
      <c r="AW56">
        <v>3</v>
      </c>
      <c r="AX56" t="s">
        <v>74</v>
      </c>
      <c r="AY56" t="s">
        <v>74</v>
      </c>
      <c r="AZ56" t="s">
        <v>74</v>
      </c>
      <c r="BA56" t="s">
        <v>74</v>
      </c>
      <c r="BB56" t="s">
        <v>74</v>
      </c>
      <c r="BC56" t="s">
        <v>74</v>
      </c>
      <c r="BD56">
        <v>4022008</v>
      </c>
      <c r="BE56" t="s">
        <v>588</v>
      </c>
      <c r="BF56" t="str">
        <f>HYPERLINK("http://dx.doi.org/10.1061/(ASCE)AS.1943-5525.0001388","http://dx.doi.org/10.1061/(ASCE)AS.1943-5525.0001388")</f>
        <v>http://dx.doi.org/10.1061/(ASCE)AS.1943-5525.0001388</v>
      </c>
      <c r="BG56" t="s">
        <v>74</v>
      </c>
      <c r="BH56" t="s">
        <v>74</v>
      </c>
      <c r="BI56" t="s">
        <v>74</v>
      </c>
      <c r="BJ56" t="s">
        <v>74</v>
      </c>
      <c r="BK56" t="s">
        <v>74</v>
      </c>
      <c r="BL56" t="s">
        <v>74</v>
      </c>
      <c r="BM56" t="s">
        <v>74</v>
      </c>
      <c r="BN56" t="s">
        <v>74</v>
      </c>
      <c r="BO56" t="s">
        <v>74</v>
      </c>
      <c r="BP56" t="s">
        <v>74</v>
      </c>
      <c r="BQ56" t="s">
        <v>74</v>
      </c>
      <c r="BR56" t="s">
        <v>74</v>
      </c>
      <c r="BS56" t="s">
        <v>589</v>
      </c>
      <c r="BT56" t="str">
        <f>HYPERLINK("https%3A%2F%2Fwww.webofscience.com%2Fwos%2Fwoscc%2Ffull-record%2FWOS:000769063000009","View Full Record in Web of Science")</f>
        <v>View Full Record in Web of Science</v>
      </c>
    </row>
    <row r="57" spans="1:72" x14ac:dyDescent="0.2">
      <c r="A57" t="s">
        <v>72</v>
      </c>
      <c r="B57" t="s">
        <v>590</v>
      </c>
      <c r="C57" t="s">
        <v>74</v>
      </c>
      <c r="D57" t="s">
        <v>74</v>
      </c>
      <c r="E57" t="s">
        <v>74</v>
      </c>
      <c r="F57" t="s">
        <v>591</v>
      </c>
      <c r="G57" t="s">
        <v>74</v>
      </c>
      <c r="H57" t="s">
        <v>74</v>
      </c>
      <c r="I57" t="s">
        <v>592</v>
      </c>
      <c r="J57" t="s">
        <v>227</v>
      </c>
      <c r="K57" t="s">
        <v>74</v>
      </c>
      <c r="L57" t="s">
        <v>74</v>
      </c>
      <c r="M57" t="s">
        <v>74</v>
      </c>
      <c r="N57" t="s">
        <v>74</v>
      </c>
      <c r="O57" t="s">
        <v>74</v>
      </c>
      <c r="P57" t="s">
        <v>74</v>
      </c>
      <c r="Q57" t="s">
        <v>74</v>
      </c>
      <c r="R57" t="s">
        <v>74</v>
      </c>
      <c r="S57" t="s">
        <v>74</v>
      </c>
      <c r="T57" t="s">
        <v>74</v>
      </c>
      <c r="U57" t="s">
        <v>74</v>
      </c>
      <c r="V57" t="s">
        <v>74</v>
      </c>
      <c r="W57" t="s">
        <v>74</v>
      </c>
      <c r="X57" t="s">
        <v>74</v>
      </c>
      <c r="Y57" t="s">
        <v>74</v>
      </c>
      <c r="Z57" t="s">
        <v>74</v>
      </c>
      <c r="AA57" t="s">
        <v>593</v>
      </c>
      <c r="AB57" t="s">
        <v>594</v>
      </c>
      <c r="AC57" t="s">
        <v>74</v>
      </c>
      <c r="AD57" t="s">
        <v>74</v>
      </c>
      <c r="AE57" t="s">
        <v>74</v>
      </c>
      <c r="AF57" t="s">
        <v>74</v>
      </c>
      <c r="AG57" t="s">
        <v>74</v>
      </c>
      <c r="AH57" t="s">
        <v>74</v>
      </c>
      <c r="AI57" t="s">
        <v>74</v>
      </c>
      <c r="AJ57" t="s">
        <v>74</v>
      </c>
      <c r="AK57" t="s">
        <v>74</v>
      </c>
      <c r="AL57" t="s">
        <v>74</v>
      </c>
      <c r="AM57" t="s">
        <v>74</v>
      </c>
      <c r="AN57" t="s">
        <v>74</v>
      </c>
      <c r="AO57" t="s">
        <v>229</v>
      </c>
      <c r="AP57" t="s">
        <v>74</v>
      </c>
      <c r="AQ57" t="s">
        <v>74</v>
      </c>
      <c r="AR57" t="s">
        <v>74</v>
      </c>
      <c r="AS57" t="s">
        <v>74</v>
      </c>
      <c r="AT57" t="s">
        <v>74</v>
      </c>
      <c r="AU57">
        <v>2020</v>
      </c>
      <c r="AV57">
        <v>8</v>
      </c>
      <c r="AW57" t="s">
        <v>74</v>
      </c>
      <c r="AX57" t="s">
        <v>74</v>
      </c>
      <c r="AY57" t="s">
        <v>74</v>
      </c>
      <c r="AZ57" t="s">
        <v>74</v>
      </c>
      <c r="BA57" t="s">
        <v>74</v>
      </c>
      <c r="BB57">
        <v>209428</v>
      </c>
      <c r="BC57">
        <v>209440</v>
      </c>
      <c r="BD57" t="s">
        <v>74</v>
      </c>
      <c r="BE57" t="s">
        <v>595</v>
      </c>
      <c r="BF57" t="str">
        <f>HYPERLINK("http://dx.doi.org/10.1109/ACCESS.2020.3037145","http://dx.doi.org/10.1109/ACCESS.2020.3037145")</f>
        <v>http://dx.doi.org/10.1109/ACCESS.2020.3037145</v>
      </c>
      <c r="BG57" t="s">
        <v>74</v>
      </c>
      <c r="BH57" t="s">
        <v>74</v>
      </c>
      <c r="BI57" t="s">
        <v>74</v>
      </c>
      <c r="BJ57" t="s">
        <v>74</v>
      </c>
      <c r="BK57" t="s">
        <v>74</v>
      </c>
      <c r="BL57" t="s">
        <v>74</v>
      </c>
      <c r="BM57" t="s">
        <v>74</v>
      </c>
      <c r="BN57" t="s">
        <v>74</v>
      </c>
      <c r="BO57" t="s">
        <v>74</v>
      </c>
      <c r="BP57" t="s">
        <v>74</v>
      </c>
      <c r="BQ57" t="s">
        <v>74</v>
      </c>
      <c r="BR57" t="s">
        <v>74</v>
      </c>
      <c r="BS57" t="s">
        <v>596</v>
      </c>
      <c r="BT57" t="str">
        <f>HYPERLINK("https%3A%2F%2Fwww.webofscience.com%2Fwos%2Fwoscc%2Ffull-record%2FWOS:000595966200001","View Full Record in Web of Science")</f>
        <v>View Full Record in Web of Science</v>
      </c>
    </row>
    <row r="58" spans="1:72" x14ac:dyDescent="0.2">
      <c r="A58" t="s">
        <v>84</v>
      </c>
      <c r="B58" t="s">
        <v>597</v>
      </c>
      <c r="C58" t="s">
        <v>74</v>
      </c>
      <c r="D58" t="s">
        <v>598</v>
      </c>
      <c r="E58" t="s">
        <v>74</v>
      </c>
      <c r="F58" t="s">
        <v>599</v>
      </c>
      <c r="G58" t="s">
        <v>74</v>
      </c>
      <c r="H58" t="s">
        <v>74</v>
      </c>
      <c r="I58" t="s">
        <v>600</v>
      </c>
      <c r="J58" t="s">
        <v>601</v>
      </c>
      <c r="K58" t="s">
        <v>602</v>
      </c>
      <c r="L58" t="s">
        <v>74</v>
      </c>
      <c r="M58" t="s">
        <v>74</v>
      </c>
      <c r="N58" t="s">
        <v>74</v>
      </c>
      <c r="O58" t="s">
        <v>603</v>
      </c>
      <c r="P58" t="s">
        <v>604</v>
      </c>
      <c r="Q58" t="s">
        <v>605</v>
      </c>
      <c r="R58" t="s">
        <v>74</v>
      </c>
      <c r="S58" t="s">
        <v>74</v>
      </c>
      <c r="T58" t="s">
        <v>74</v>
      </c>
      <c r="U58" t="s">
        <v>74</v>
      </c>
      <c r="V58" t="s">
        <v>74</v>
      </c>
      <c r="W58" t="s">
        <v>74</v>
      </c>
      <c r="X58" t="s">
        <v>74</v>
      </c>
      <c r="Y58" t="s">
        <v>74</v>
      </c>
      <c r="Z58" t="s">
        <v>74</v>
      </c>
      <c r="AA58" t="s">
        <v>606</v>
      </c>
      <c r="AB58" t="s">
        <v>607</v>
      </c>
      <c r="AC58" t="s">
        <v>74</v>
      </c>
      <c r="AD58" t="s">
        <v>74</v>
      </c>
      <c r="AE58" t="s">
        <v>74</v>
      </c>
      <c r="AF58" t="s">
        <v>74</v>
      </c>
      <c r="AG58" t="s">
        <v>74</v>
      </c>
      <c r="AH58" t="s">
        <v>74</v>
      </c>
      <c r="AI58" t="s">
        <v>74</v>
      </c>
      <c r="AJ58" t="s">
        <v>74</v>
      </c>
      <c r="AK58" t="s">
        <v>74</v>
      </c>
      <c r="AL58" t="s">
        <v>74</v>
      </c>
      <c r="AM58" t="s">
        <v>74</v>
      </c>
      <c r="AN58" t="s">
        <v>74</v>
      </c>
      <c r="AO58" t="s">
        <v>608</v>
      </c>
      <c r="AP58" t="s">
        <v>609</v>
      </c>
      <c r="AQ58" t="s">
        <v>610</v>
      </c>
      <c r="AR58" t="s">
        <v>74</v>
      </c>
      <c r="AS58" t="s">
        <v>74</v>
      </c>
      <c r="AT58" t="s">
        <v>74</v>
      </c>
      <c r="AU58">
        <v>2018</v>
      </c>
      <c r="AV58">
        <v>11141</v>
      </c>
      <c r="AW58" t="s">
        <v>74</v>
      </c>
      <c r="AX58" t="s">
        <v>74</v>
      </c>
      <c r="AY58" t="s">
        <v>74</v>
      </c>
      <c r="AZ58" t="s">
        <v>74</v>
      </c>
      <c r="BA58" t="s">
        <v>74</v>
      </c>
      <c r="BB58">
        <v>748</v>
      </c>
      <c r="BC58">
        <v>758</v>
      </c>
      <c r="BD58" t="s">
        <v>74</v>
      </c>
      <c r="BE58" t="s">
        <v>611</v>
      </c>
      <c r="BF58" t="str">
        <f>HYPERLINK("http://dx.doi.org/10.1007/978-3-030-01424-7_73","http://dx.doi.org/10.1007/978-3-030-01424-7_73")</f>
        <v>http://dx.doi.org/10.1007/978-3-030-01424-7_73</v>
      </c>
      <c r="BG58" t="s">
        <v>74</v>
      </c>
      <c r="BH58" t="s">
        <v>74</v>
      </c>
      <c r="BI58" t="s">
        <v>74</v>
      </c>
      <c r="BJ58" t="s">
        <v>74</v>
      </c>
      <c r="BK58" t="s">
        <v>74</v>
      </c>
      <c r="BL58" t="s">
        <v>74</v>
      </c>
      <c r="BM58" t="s">
        <v>74</v>
      </c>
      <c r="BN58" t="s">
        <v>74</v>
      </c>
      <c r="BO58" t="s">
        <v>74</v>
      </c>
      <c r="BP58" t="s">
        <v>74</v>
      </c>
      <c r="BQ58" t="s">
        <v>74</v>
      </c>
      <c r="BR58" t="s">
        <v>74</v>
      </c>
      <c r="BS58" t="s">
        <v>612</v>
      </c>
      <c r="BT58" t="str">
        <f>HYPERLINK("https%3A%2F%2Fwww.webofscience.com%2Fwos%2Fwoscc%2Ffull-record%2FWOS:000463340000073","View Full Record in Web of Science")</f>
        <v>View Full Record in Web of Science</v>
      </c>
    </row>
    <row r="59" spans="1:72" x14ac:dyDescent="0.2">
      <c r="A59" t="s">
        <v>84</v>
      </c>
      <c r="B59" t="s">
        <v>613</v>
      </c>
      <c r="C59" t="s">
        <v>74</v>
      </c>
      <c r="D59" t="s">
        <v>74</v>
      </c>
      <c r="E59" t="s">
        <v>104</v>
      </c>
      <c r="F59" t="s">
        <v>614</v>
      </c>
      <c r="G59" t="s">
        <v>74</v>
      </c>
      <c r="H59" t="s">
        <v>74</v>
      </c>
      <c r="I59" t="s">
        <v>615</v>
      </c>
      <c r="J59" t="s">
        <v>616</v>
      </c>
      <c r="K59" t="s">
        <v>617</v>
      </c>
      <c r="L59" t="s">
        <v>74</v>
      </c>
      <c r="M59" t="s">
        <v>74</v>
      </c>
      <c r="N59" t="s">
        <v>74</v>
      </c>
      <c r="O59" t="s">
        <v>618</v>
      </c>
      <c r="P59" t="s">
        <v>619</v>
      </c>
      <c r="Q59" t="s">
        <v>620</v>
      </c>
      <c r="R59" t="s">
        <v>621</v>
      </c>
      <c r="S59" t="s">
        <v>74</v>
      </c>
      <c r="T59" t="s">
        <v>74</v>
      </c>
      <c r="U59" t="s">
        <v>74</v>
      </c>
      <c r="V59" t="s">
        <v>74</v>
      </c>
      <c r="W59" t="s">
        <v>74</v>
      </c>
      <c r="X59" t="s">
        <v>74</v>
      </c>
      <c r="Y59" t="s">
        <v>74</v>
      </c>
      <c r="Z59" t="s">
        <v>74</v>
      </c>
      <c r="AA59" t="s">
        <v>74</v>
      </c>
      <c r="AB59" t="s">
        <v>74</v>
      </c>
      <c r="AC59" t="s">
        <v>74</v>
      </c>
      <c r="AD59" t="s">
        <v>74</v>
      </c>
      <c r="AE59" t="s">
        <v>74</v>
      </c>
      <c r="AF59" t="s">
        <v>74</v>
      </c>
      <c r="AG59" t="s">
        <v>74</v>
      </c>
      <c r="AH59" t="s">
        <v>74</v>
      </c>
      <c r="AI59" t="s">
        <v>74</v>
      </c>
      <c r="AJ59" t="s">
        <v>74</v>
      </c>
      <c r="AK59" t="s">
        <v>74</v>
      </c>
      <c r="AL59" t="s">
        <v>74</v>
      </c>
      <c r="AM59" t="s">
        <v>74</v>
      </c>
      <c r="AN59" t="s">
        <v>74</v>
      </c>
      <c r="AO59" t="s">
        <v>622</v>
      </c>
      <c r="AP59" t="s">
        <v>623</v>
      </c>
      <c r="AQ59" t="s">
        <v>624</v>
      </c>
      <c r="AR59" t="s">
        <v>74</v>
      </c>
      <c r="AS59" t="s">
        <v>74</v>
      </c>
      <c r="AT59" t="s">
        <v>74</v>
      </c>
      <c r="AU59">
        <v>2018</v>
      </c>
      <c r="AV59" t="s">
        <v>74</v>
      </c>
      <c r="AW59" t="s">
        <v>74</v>
      </c>
      <c r="AX59" t="s">
        <v>74</v>
      </c>
      <c r="AY59" t="s">
        <v>74</v>
      </c>
      <c r="AZ59" t="s">
        <v>74</v>
      </c>
      <c r="BA59" t="s">
        <v>74</v>
      </c>
      <c r="BB59">
        <v>3237</v>
      </c>
      <c r="BC59">
        <v>3242</v>
      </c>
      <c r="BD59" t="s">
        <v>74</v>
      </c>
      <c r="BE59" t="s">
        <v>74</v>
      </c>
      <c r="BF59" t="s">
        <v>74</v>
      </c>
      <c r="BG59" t="s">
        <v>74</v>
      </c>
      <c r="BH59" t="s">
        <v>74</v>
      </c>
      <c r="BI59" t="s">
        <v>74</v>
      </c>
      <c r="BJ59" t="s">
        <v>74</v>
      </c>
      <c r="BK59" t="s">
        <v>74</v>
      </c>
      <c r="BL59" t="s">
        <v>74</v>
      </c>
      <c r="BM59" t="s">
        <v>74</v>
      </c>
      <c r="BN59" t="s">
        <v>74</v>
      </c>
      <c r="BO59" t="s">
        <v>74</v>
      </c>
      <c r="BP59" t="s">
        <v>74</v>
      </c>
      <c r="BQ59" t="s">
        <v>74</v>
      </c>
      <c r="BR59" t="s">
        <v>74</v>
      </c>
      <c r="BS59" t="s">
        <v>625</v>
      </c>
      <c r="BT59" t="str">
        <f>HYPERLINK("https%3A%2F%2Fwww.webofscience.com%2Fwos%2Fwoscc%2Ffull-record%2FWOS:000459239503055","View Full Record in Web of Science")</f>
        <v>View Full Record in Web of Science</v>
      </c>
    </row>
    <row r="60" spans="1:72" x14ac:dyDescent="0.2">
      <c r="A60" t="s">
        <v>72</v>
      </c>
      <c r="B60" t="s">
        <v>626</v>
      </c>
      <c r="C60" t="s">
        <v>74</v>
      </c>
      <c r="D60" t="s">
        <v>74</v>
      </c>
      <c r="E60" t="s">
        <v>74</v>
      </c>
      <c r="F60" t="s">
        <v>627</v>
      </c>
      <c r="G60" t="s">
        <v>74</v>
      </c>
      <c r="H60" t="s">
        <v>74</v>
      </c>
      <c r="I60" t="s">
        <v>628</v>
      </c>
      <c r="J60" t="s">
        <v>77</v>
      </c>
      <c r="K60" t="s">
        <v>74</v>
      </c>
      <c r="L60" t="s">
        <v>74</v>
      </c>
      <c r="M60" t="s">
        <v>74</v>
      </c>
      <c r="N60" t="s">
        <v>74</v>
      </c>
      <c r="O60" t="s">
        <v>74</v>
      </c>
      <c r="P60" t="s">
        <v>74</v>
      </c>
      <c r="Q60" t="s">
        <v>74</v>
      </c>
      <c r="R60" t="s">
        <v>74</v>
      </c>
      <c r="S60" t="s">
        <v>74</v>
      </c>
      <c r="T60" t="s">
        <v>74</v>
      </c>
      <c r="U60" t="s">
        <v>74</v>
      </c>
      <c r="V60" t="s">
        <v>74</v>
      </c>
      <c r="W60" t="s">
        <v>74</v>
      </c>
      <c r="X60" t="s">
        <v>74</v>
      </c>
      <c r="Y60" t="s">
        <v>74</v>
      </c>
      <c r="Z60" t="s">
        <v>74</v>
      </c>
      <c r="AA60" t="s">
        <v>629</v>
      </c>
      <c r="AB60" t="s">
        <v>630</v>
      </c>
      <c r="AC60" t="s">
        <v>74</v>
      </c>
      <c r="AD60" t="s">
        <v>74</v>
      </c>
      <c r="AE60" t="s">
        <v>74</v>
      </c>
      <c r="AF60" t="s">
        <v>74</v>
      </c>
      <c r="AG60" t="s">
        <v>74</v>
      </c>
      <c r="AH60" t="s">
        <v>74</v>
      </c>
      <c r="AI60" t="s">
        <v>74</v>
      </c>
      <c r="AJ60" t="s">
        <v>74</v>
      </c>
      <c r="AK60" t="s">
        <v>74</v>
      </c>
      <c r="AL60" t="s">
        <v>74</v>
      </c>
      <c r="AM60" t="s">
        <v>74</v>
      </c>
      <c r="AN60" t="s">
        <v>74</v>
      </c>
      <c r="AO60" t="s">
        <v>74</v>
      </c>
      <c r="AP60" t="s">
        <v>80</v>
      </c>
      <c r="AQ60" t="s">
        <v>74</v>
      </c>
      <c r="AR60" t="s">
        <v>74</v>
      </c>
      <c r="AS60" t="s">
        <v>74</v>
      </c>
      <c r="AT60" t="s">
        <v>631</v>
      </c>
      <c r="AU60">
        <v>2023</v>
      </c>
      <c r="AV60">
        <v>13</v>
      </c>
      <c r="AW60">
        <v>21</v>
      </c>
      <c r="AX60" t="s">
        <v>74</v>
      </c>
      <c r="AY60" t="s">
        <v>74</v>
      </c>
      <c r="AZ60" t="s">
        <v>74</v>
      </c>
      <c r="BA60" t="s">
        <v>74</v>
      </c>
      <c r="BB60" t="s">
        <v>74</v>
      </c>
      <c r="BC60" t="s">
        <v>74</v>
      </c>
      <c r="BD60">
        <v>11642</v>
      </c>
      <c r="BE60" t="s">
        <v>632</v>
      </c>
      <c r="BF60" t="str">
        <f>HYPERLINK("http://dx.doi.org/10.3390/app132111642","http://dx.doi.org/10.3390/app132111642")</f>
        <v>http://dx.doi.org/10.3390/app132111642</v>
      </c>
      <c r="BG60" t="s">
        <v>74</v>
      </c>
      <c r="BH60" t="s">
        <v>74</v>
      </c>
      <c r="BI60" t="s">
        <v>74</v>
      </c>
      <c r="BJ60" t="s">
        <v>74</v>
      </c>
      <c r="BK60" t="s">
        <v>74</v>
      </c>
      <c r="BL60" t="s">
        <v>74</v>
      </c>
      <c r="BM60" t="s">
        <v>74</v>
      </c>
      <c r="BN60" t="s">
        <v>74</v>
      </c>
      <c r="BO60" t="s">
        <v>74</v>
      </c>
      <c r="BP60" t="s">
        <v>74</v>
      </c>
      <c r="BQ60" t="s">
        <v>74</v>
      </c>
      <c r="BR60" t="s">
        <v>74</v>
      </c>
      <c r="BS60" t="s">
        <v>633</v>
      </c>
      <c r="BT60" t="str">
        <f>HYPERLINK("https%3A%2F%2Fwww.webofscience.com%2Fwos%2Fwoscc%2Ffull-record%2FWOS:001099520100001","View Full Record in Web of Science")</f>
        <v>View Full Record in Web of Science</v>
      </c>
    </row>
    <row r="61" spans="1:72" x14ac:dyDescent="0.2">
      <c r="A61" t="s">
        <v>72</v>
      </c>
      <c r="B61" t="s">
        <v>634</v>
      </c>
      <c r="C61" t="s">
        <v>74</v>
      </c>
      <c r="D61" t="s">
        <v>74</v>
      </c>
      <c r="E61" t="s">
        <v>74</v>
      </c>
      <c r="F61" t="s">
        <v>635</v>
      </c>
      <c r="G61" t="s">
        <v>74</v>
      </c>
      <c r="H61" t="s">
        <v>74</v>
      </c>
      <c r="I61" t="s">
        <v>636</v>
      </c>
      <c r="J61" t="s">
        <v>227</v>
      </c>
      <c r="K61" t="s">
        <v>74</v>
      </c>
      <c r="L61" t="s">
        <v>74</v>
      </c>
      <c r="M61" t="s">
        <v>74</v>
      </c>
      <c r="N61" t="s">
        <v>74</v>
      </c>
      <c r="O61" t="s">
        <v>74</v>
      </c>
      <c r="P61" t="s">
        <v>74</v>
      </c>
      <c r="Q61" t="s">
        <v>74</v>
      </c>
      <c r="R61" t="s">
        <v>74</v>
      </c>
      <c r="S61" t="s">
        <v>74</v>
      </c>
      <c r="T61" t="s">
        <v>74</v>
      </c>
      <c r="U61" t="s">
        <v>74</v>
      </c>
      <c r="V61" t="s">
        <v>74</v>
      </c>
      <c r="W61" t="s">
        <v>74</v>
      </c>
      <c r="X61" t="s">
        <v>74</v>
      </c>
      <c r="Y61" t="s">
        <v>74</v>
      </c>
      <c r="Z61" t="s">
        <v>74</v>
      </c>
      <c r="AA61" t="s">
        <v>637</v>
      </c>
      <c r="AB61" t="s">
        <v>638</v>
      </c>
      <c r="AC61" t="s">
        <v>74</v>
      </c>
      <c r="AD61" t="s">
        <v>74</v>
      </c>
      <c r="AE61" t="s">
        <v>74</v>
      </c>
      <c r="AF61" t="s">
        <v>74</v>
      </c>
      <c r="AG61" t="s">
        <v>74</v>
      </c>
      <c r="AH61" t="s">
        <v>74</v>
      </c>
      <c r="AI61" t="s">
        <v>74</v>
      </c>
      <c r="AJ61" t="s">
        <v>74</v>
      </c>
      <c r="AK61" t="s">
        <v>74</v>
      </c>
      <c r="AL61" t="s">
        <v>74</v>
      </c>
      <c r="AM61" t="s">
        <v>74</v>
      </c>
      <c r="AN61" t="s">
        <v>74</v>
      </c>
      <c r="AO61" t="s">
        <v>229</v>
      </c>
      <c r="AP61" t="s">
        <v>74</v>
      </c>
      <c r="AQ61" t="s">
        <v>74</v>
      </c>
      <c r="AR61" t="s">
        <v>74</v>
      </c>
      <c r="AS61" t="s">
        <v>74</v>
      </c>
      <c r="AT61" t="s">
        <v>74</v>
      </c>
      <c r="AU61">
        <v>2020</v>
      </c>
      <c r="AV61">
        <v>8</v>
      </c>
      <c r="AW61" t="s">
        <v>74</v>
      </c>
      <c r="AX61" t="s">
        <v>74</v>
      </c>
      <c r="AY61" t="s">
        <v>74</v>
      </c>
      <c r="AZ61" t="s">
        <v>74</v>
      </c>
      <c r="BA61" t="s">
        <v>74</v>
      </c>
      <c r="BB61">
        <v>93219</v>
      </c>
      <c r="BC61">
        <v>93229</v>
      </c>
      <c r="BD61" t="s">
        <v>74</v>
      </c>
      <c r="BE61" t="s">
        <v>639</v>
      </c>
      <c r="BF61" t="str">
        <f>HYPERLINK("http://dx.doi.org/10.1109/ACCESS.2020.2994304","http://dx.doi.org/10.1109/ACCESS.2020.2994304")</f>
        <v>http://dx.doi.org/10.1109/ACCESS.2020.2994304</v>
      </c>
      <c r="BG61" t="s">
        <v>74</v>
      </c>
      <c r="BH61" t="s">
        <v>74</v>
      </c>
      <c r="BI61" t="s">
        <v>74</v>
      </c>
      <c r="BJ61" t="s">
        <v>74</v>
      </c>
      <c r="BK61" t="s">
        <v>74</v>
      </c>
      <c r="BL61" t="s">
        <v>74</v>
      </c>
      <c r="BM61" t="s">
        <v>74</v>
      </c>
      <c r="BN61" t="s">
        <v>74</v>
      </c>
      <c r="BO61" t="s">
        <v>74</v>
      </c>
      <c r="BP61" t="s">
        <v>74</v>
      </c>
      <c r="BQ61" t="s">
        <v>74</v>
      </c>
      <c r="BR61" t="s">
        <v>74</v>
      </c>
      <c r="BS61" t="s">
        <v>640</v>
      </c>
      <c r="BT61" t="str">
        <f>HYPERLINK("https%3A%2F%2Fwww.webofscience.com%2Fwos%2Fwoscc%2Ffull-record%2FWOS:000541121800024","View Full Record in Web of Science")</f>
        <v>View Full Record in Web of Science</v>
      </c>
    </row>
    <row r="62" spans="1:72" x14ac:dyDescent="0.2">
      <c r="A62" t="s">
        <v>72</v>
      </c>
      <c r="B62" t="s">
        <v>641</v>
      </c>
      <c r="C62" t="s">
        <v>74</v>
      </c>
      <c r="D62" t="s">
        <v>74</v>
      </c>
      <c r="E62" t="s">
        <v>74</v>
      </c>
      <c r="F62" t="s">
        <v>642</v>
      </c>
      <c r="G62" t="s">
        <v>74</v>
      </c>
      <c r="H62" t="s">
        <v>74</v>
      </c>
      <c r="I62" t="s">
        <v>643</v>
      </c>
      <c r="J62" t="s">
        <v>644</v>
      </c>
      <c r="K62" t="s">
        <v>74</v>
      </c>
      <c r="L62" t="s">
        <v>74</v>
      </c>
      <c r="M62" t="s">
        <v>74</v>
      </c>
      <c r="N62" t="s">
        <v>74</v>
      </c>
      <c r="O62" t="s">
        <v>74</v>
      </c>
      <c r="P62" t="s">
        <v>74</v>
      </c>
      <c r="Q62" t="s">
        <v>74</v>
      </c>
      <c r="R62" t="s">
        <v>74</v>
      </c>
      <c r="S62" t="s">
        <v>74</v>
      </c>
      <c r="T62" t="s">
        <v>74</v>
      </c>
      <c r="U62" t="s">
        <v>74</v>
      </c>
      <c r="V62" t="s">
        <v>74</v>
      </c>
      <c r="W62" t="s">
        <v>74</v>
      </c>
      <c r="X62" t="s">
        <v>74</v>
      </c>
      <c r="Y62" t="s">
        <v>74</v>
      </c>
      <c r="Z62" t="s">
        <v>74</v>
      </c>
      <c r="AA62" t="s">
        <v>74</v>
      </c>
      <c r="AB62" t="s">
        <v>74</v>
      </c>
      <c r="AC62" t="s">
        <v>74</v>
      </c>
      <c r="AD62" t="s">
        <v>74</v>
      </c>
      <c r="AE62" t="s">
        <v>74</v>
      </c>
      <c r="AF62" t="s">
        <v>74</v>
      </c>
      <c r="AG62" t="s">
        <v>74</v>
      </c>
      <c r="AH62" t="s">
        <v>74</v>
      </c>
      <c r="AI62" t="s">
        <v>74</v>
      </c>
      <c r="AJ62" t="s">
        <v>74</v>
      </c>
      <c r="AK62" t="s">
        <v>74</v>
      </c>
      <c r="AL62" t="s">
        <v>74</v>
      </c>
      <c r="AM62" t="s">
        <v>74</v>
      </c>
      <c r="AN62" t="s">
        <v>74</v>
      </c>
      <c r="AO62" t="s">
        <v>645</v>
      </c>
      <c r="AP62" t="s">
        <v>646</v>
      </c>
      <c r="AQ62" t="s">
        <v>74</v>
      </c>
      <c r="AR62" t="s">
        <v>74</v>
      </c>
      <c r="AS62" t="s">
        <v>74</v>
      </c>
      <c r="AT62" t="s">
        <v>204</v>
      </c>
      <c r="AU62">
        <v>2016</v>
      </c>
      <c r="AV62">
        <v>17</v>
      </c>
      <c r="AW62">
        <v>12</v>
      </c>
      <c r="AX62" t="s">
        <v>74</v>
      </c>
      <c r="AY62" t="s">
        <v>74</v>
      </c>
      <c r="AZ62" t="s">
        <v>74</v>
      </c>
      <c r="BA62" t="s">
        <v>74</v>
      </c>
      <c r="BB62">
        <v>1703</v>
      </c>
      <c r="BC62">
        <v>1709</v>
      </c>
      <c r="BD62" t="s">
        <v>74</v>
      </c>
      <c r="BE62" t="s">
        <v>647</v>
      </c>
      <c r="BF62" t="str">
        <f>HYPERLINK("http://dx.doi.org/10.1007/s12541-016-0197-3","http://dx.doi.org/10.1007/s12541-016-0197-3")</f>
        <v>http://dx.doi.org/10.1007/s12541-016-0197-3</v>
      </c>
      <c r="BG62" t="s">
        <v>74</v>
      </c>
      <c r="BH62" t="s">
        <v>74</v>
      </c>
      <c r="BI62" t="s">
        <v>74</v>
      </c>
      <c r="BJ62" t="s">
        <v>74</v>
      </c>
      <c r="BK62" t="s">
        <v>74</v>
      </c>
      <c r="BL62" t="s">
        <v>74</v>
      </c>
      <c r="BM62" t="s">
        <v>74</v>
      </c>
      <c r="BN62" t="s">
        <v>74</v>
      </c>
      <c r="BO62" t="s">
        <v>74</v>
      </c>
      <c r="BP62" t="s">
        <v>74</v>
      </c>
      <c r="BQ62" t="s">
        <v>74</v>
      </c>
      <c r="BR62" t="s">
        <v>74</v>
      </c>
      <c r="BS62" t="s">
        <v>648</v>
      </c>
      <c r="BT62" t="str">
        <f>HYPERLINK("https%3A%2F%2Fwww.webofscience.com%2Fwos%2Fwoscc%2Ffull-record%2FWOS:000389867900012","View Full Record in Web of Science")</f>
        <v>View Full Record in Web of Science</v>
      </c>
    </row>
    <row r="63" spans="1:72" x14ac:dyDescent="0.2">
      <c r="A63" t="s">
        <v>72</v>
      </c>
      <c r="B63" t="s">
        <v>649</v>
      </c>
      <c r="C63" t="s">
        <v>74</v>
      </c>
      <c r="D63" t="s">
        <v>74</v>
      </c>
      <c r="E63" t="s">
        <v>74</v>
      </c>
      <c r="F63" t="s">
        <v>650</v>
      </c>
      <c r="G63" t="s">
        <v>74</v>
      </c>
      <c r="H63" t="s">
        <v>74</v>
      </c>
      <c r="I63" t="s">
        <v>651</v>
      </c>
      <c r="J63" t="s">
        <v>652</v>
      </c>
      <c r="K63" t="s">
        <v>74</v>
      </c>
      <c r="L63" t="s">
        <v>74</v>
      </c>
      <c r="M63" t="s">
        <v>74</v>
      </c>
      <c r="N63" t="s">
        <v>74</v>
      </c>
      <c r="O63" t="s">
        <v>74</v>
      </c>
      <c r="P63" t="s">
        <v>74</v>
      </c>
      <c r="Q63" t="s">
        <v>74</v>
      </c>
      <c r="R63" t="s">
        <v>74</v>
      </c>
      <c r="S63" t="s">
        <v>74</v>
      </c>
      <c r="T63" t="s">
        <v>74</v>
      </c>
      <c r="U63" t="s">
        <v>74</v>
      </c>
      <c r="V63" t="s">
        <v>74</v>
      </c>
      <c r="W63" t="s">
        <v>74</v>
      </c>
      <c r="X63" t="s">
        <v>74</v>
      </c>
      <c r="Y63" t="s">
        <v>74</v>
      </c>
      <c r="Z63" t="s">
        <v>74</v>
      </c>
      <c r="AA63" t="s">
        <v>74</v>
      </c>
      <c r="AB63" t="s">
        <v>653</v>
      </c>
      <c r="AC63" t="s">
        <v>74</v>
      </c>
      <c r="AD63" t="s">
        <v>74</v>
      </c>
      <c r="AE63" t="s">
        <v>74</v>
      </c>
      <c r="AF63" t="s">
        <v>74</v>
      </c>
      <c r="AG63" t="s">
        <v>74</v>
      </c>
      <c r="AH63" t="s">
        <v>74</v>
      </c>
      <c r="AI63" t="s">
        <v>74</v>
      </c>
      <c r="AJ63" t="s">
        <v>74</v>
      </c>
      <c r="AK63" t="s">
        <v>74</v>
      </c>
      <c r="AL63" t="s">
        <v>74</v>
      </c>
      <c r="AM63" t="s">
        <v>74</v>
      </c>
      <c r="AN63" t="s">
        <v>74</v>
      </c>
      <c r="AO63" t="s">
        <v>74</v>
      </c>
      <c r="AP63" t="s">
        <v>654</v>
      </c>
      <c r="AQ63" t="s">
        <v>74</v>
      </c>
      <c r="AR63" t="s">
        <v>74</v>
      </c>
      <c r="AS63" t="s">
        <v>74</v>
      </c>
      <c r="AT63" t="s">
        <v>313</v>
      </c>
      <c r="AU63">
        <v>2022</v>
      </c>
      <c r="AV63">
        <v>22</v>
      </c>
      <c r="AW63">
        <v>18</v>
      </c>
      <c r="AX63" t="s">
        <v>74</v>
      </c>
      <c r="AY63" t="s">
        <v>74</v>
      </c>
      <c r="AZ63" t="s">
        <v>74</v>
      </c>
      <c r="BA63" t="s">
        <v>74</v>
      </c>
      <c r="BB63" t="s">
        <v>74</v>
      </c>
      <c r="BC63" t="s">
        <v>74</v>
      </c>
      <c r="BD63">
        <v>6951</v>
      </c>
      <c r="BE63" t="s">
        <v>655</v>
      </c>
      <c r="BF63" t="str">
        <f>HYPERLINK("http://dx.doi.org/10.3390/s22186951","http://dx.doi.org/10.3390/s22186951")</f>
        <v>http://dx.doi.org/10.3390/s22186951</v>
      </c>
      <c r="BG63" t="s">
        <v>74</v>
      </c>
      <c r="BH63" t="s">
        <v>74</v>
      </c>
      <c r="BI63" t="s">
        <v>74</v>
      </c>
      <c r="BJ63" t="s">
        <v>74</v>
      </c>
      <c r="BK63" t="s">
        <v>74</v>
      </c>
      <c r="BL63" t="s">
        <v>74</v>
      </c>
      <c r="BM63" t="s">
        <v>74</v>
      </c>
      <c r="BN63">
        <v>36146296</v>
      </c>
      <c r="BO63" t="s">
        <v>74</v>
      </c>
      <c r="BP63" t="s">
        <v>74</v>
      </c>
      <c r="BQ63" t="s">
        <v>74</v>
      </c>
      <c r="BR63" t="s">
        <v>74</v>
      </c>
      <c r="BS63" t="s">
        <v>656</v>
      </c>
      <c r="BT63" t="str">
        <f>HYPERLINK("https%3A%2F%2Fwww.webofscience.com%2Fwos%2Fwoscc%2Ffull-record%2FWOS:000858754400001","View Full Record in Web of Science")</f>
        <v>View Full Record in Web of Science</v>
      </c>
    </row>
    <row r="64" spans="1:72" x14ac:dyDescent="0.2">
      <c r="A64" t="s">
        <v>84</v>
      </c>
      <c r="B64" t="s">
        <v>657</v>
      </c>
      <c r="C64" t="s">
        <v>74</v>
      </c>
      <c r="D64" t="s">
        <v>658</v>
      </c>
      <c r="E64" t="s">
        <v>74</v>
      </c>
      <c r="F64" t="s">
        <v>659</v>
      </c>
      <c r="G64" t="s">
        <v>74</v>
      </c>
      <c r="H64" t="s">
        <v>74</v>
      </c>
      <c r="I64" t="s">
        <v>660</v>
      </c>
      <c r="J64" t="s">
        <v>661</v>
      </c>
      <c r="K64" t="s">
        <v>662</v>
      </c>
      <c r="L64" t="s">
        <v>74</v>
      </c>
      <c r="M64" t="s">
        <v>74</v>
      </c>
      <c r="N64" t="s">
        <v>74</v>
      </c>
      <c r="O64" t="s">
        <v>663</v>
      </c>
      <c r="P64" t="s">
        <v>664</v>
      </c>
      <c r="Q64" t="s">
        <v>665</v>
      </c>
      <c r="R64" t="s">
        <v>666</v>
      </c>
      <c r="S64" t="s">
        <v>74</v>
      </c>
      <c r="T64" t="s">
        <v>74</v>
      </c>
      <c r="U64" t="s">
        <v>74</v>
      </c>
      <c r="V64" t="s">
        <v>74</v>
      </c>
      <c r="W64" t="s">
        <v>74</v>
      </c>
      <c r="X64" t="s">
        <v>74</v>
      </c>
      <c r="Y64" t="s">
        <v>74</v>
      </c>
      <c r="Z64" t="s">
        <v>74</v>
      </c>
      <c r="AA64" t="s">
        <v>667</v>
      </c>
      <c r="AB64" t="s">
        <v>668</v>
      </c>
      <c r="AC64" t="s">
        <v>74</v>
      </c>
      <c r="AD64" t="s">
        <v>74</v>
      </c>
      <c r="AE64" t="s">
        <v>74</v>
      </c>
      <c r="AF64" t="s">
        <v>74</v>
      </c>
      <c r="AG64" t="s">
        <v>74</v>
      </c>
      <c r="AH64" t="s">
        <v>74</v>
      </c>
      <c r="AI64" t="s">
        <v>74</v>
      </c>
      <c r="AJ64" t="s">
        <v>74</v>
      </c>
      <c r="AK64" t="s">
        <v>74</v>
      </c>
      <c r="AL64" t="s">
        <v>74</v>
      </c>
      <c r="AM64" t="s">
        <v>74</v>
      </c>
      <c r="AN64" t="s">
        <v>74</v>
      </c>
      <c r="AO64" t="s">
        <v>669</v>
      </c>
      <c r="AP64" t="s">
        <v>670</v>
      </c>
      <c r="AQ64" t="s">
        <v>671</v>
      </c>
      <c r="AR64" t="s">
        <v>74</v>
      </c>
      <c r="AS64" t="s">
        <v>74</v>
      </c>
      <c r="AT64" t="s">
        <v>74</v>
      </c>
      <c r="AU64">
        <v>2020</v>
      </c>
      <c r="AV64">
        <v>1092</v>
      </c>
      <c r="AW64" t="s">
        <v>74</v>
      </c>
      <c r="AX64" t="s">
        <v>74</v>
      </c>
      <c r="AY64" t="s">
        <v>74</v>
      </c>
      <c r="AZ64" t="s">
        <v>74</v>
      </c>
      <c r="BA64" t="s">
        <v>74</v>
      </c>
      <c r="BB64">
        <v>331</v>
      </c>
      <c r="BC64">
        <v>342</v>
      </c>
      <c r="BD64" t="s">
        <v>74</v>
      </c>
      <c r="BE64" t="s">
        <v>672</v>
      </c>
      <c r="BF64" t="str">
        <f>HYPERLINK("http://dx.doi.org/10.1007/978-3-030-35990-4_27","http://dx.doi.org/10.1007/978-3-030-35990-4_27")</f>
        <v>http://dx.doi.org/10.1007/978-3-030-35990-4_27</v>
      </c>
      <c r="BG64" t="s">
        <v>74</v>
      </c>
      <c r="BH64" t="s">
        <v>74</v>
      </c>
      <c r="BI64" t="s">
        <v>74</v>
      </c>
      <c r="BJ64" t="s">
        <v>74</v>
      </c>
      <c r="BK64" t="s">
        <v>74</v>
      </c>
      <c r="BL64" t="s">
        <v>74</v>
      </c>
      <c r="BM64" t="s">
        <v>74</v>
      </c>
      <c r="BN64" t="s">
        <v>74</v>
      </c>
      <c r="BO64" t="s">
        <v>74</v>
      </c>
      <c r="BP64" t="s">
        <v>74</v>
      </c>
      <c r="BQ64" t="s">
        <v>74</v>
      </c>
      <c r="BR64" t="s">
        <v>74</v>
      </c>
      <c r="BS64" t="s">
        <v>673</v>
      </c>
      <c r="BT64" t="str">
        <f>HYPERLINK("https%3A%2F%2Fwww.webofscience.com%2Fwos%2Fwoscc%2Ffull-record%2FWOS:000627321900027","View Full Record in Web of Science")</f>
        <v>View Full Record in Web of Science</v>
      </c>
    </row>
    <row r="65" spans="1:72" x14ac:dyDescent="0.2">
      <c r="A65" t="s">
        <v>84</v>
      </c>
      <c r="B65" t="s">
        <v>674</v>
      </c>
      <c r="C65" t="s">
        <v>74</v>
      </c>
      <c r="D65" t="s">
        <v>675</v>
      </c>
      <c r="E65" t="s">
        <v>74</v>
      </c>
      <c r="F65" t="s">
        <v>676</v>
      </c>
      <c r="G65" t="s">
        <v>74</v>
      </c>
      <c r="H65" t="s">
        <v>74</v>
      </c>
      <c r="I65" t="s">
        <v>677</v>
      </c>
      <c r="J65" t="s">
        <v>678</v>
      </c>
      <c r="K65" t="s">
        <v>74</v>
      </c>
      <c r="L65" t="s">
        <v>74</v>
      </c>
      <c r="M65" t="s">
        <v>74</v>
      </c>
      <c r="N65" t="s">
        <v>74</v>
      </c>
      <c r="O65" t="s">
        <v>679</v>
      </c>
      <c r="P65" t="s">
        <v>680</v>
      </c>
      <c r="Q65" t="s">
        <v>681</v>
      </c>
      <c r="R65" t="s">
        <v>682</v>
      </c>
      <c r="S65" t="s">
        <v>74</v>
      </c>
      <c r="T65" t="s">
        <v>74</v>
      </c>
      <c r="U65" t="s">
        <v>74</v>
      </c>
      <c r="V65" t="s">
        <v>74</v>
      </c>
      <c r="W65" t="s">
        <v>74</v>
      </c>
      <c r="X65" t="s">
        <v>74</v>
      </c>
      <c r="Y65" t="s">
        <v>74</v>
      </c>
      <c r="Z65" t="s">
        <v>74</v>
      </c>
      <c r="AA65" t="s">
        <v>74</v>
      </c>
      <c r="AB65" t="s">
        <v>74</v>
      </c>
      <c r="AC65" t="s">
        <v>74</v>
      </c>
      <c r="AD65" t="s">
        <v>74</v>
      </c>
      <c r="AE65" t="s">
        <v>74</v>
      </c>
      <c r="AF65" t="s">
        <v>74</v>
      </c>
      <c r="AG65" t="s">
        <v>74</v>
      </c>
      <c r="AH65" t="s">
        <v>74</v>
      </c>
      <c r="AI65" t="s">
        <v>74</v>
      </c>
      <c r="AJ65" t="s">
        <v>74</v>
      </c>
      <c r="AK65" t="s">
        <v>74</v>
      </c>
      <c r="AL65" t="s">
        <v>74</v>
      </c>
      <c r="AM65" t="s">
        <v>74</v>
      </c>
      <c r="AN65" t="s">
        <v>74</v>
      </c>
      <c r="AO65" t="s">
        <v>74</v>
      </c>
      <c r="AP65" t="s">
        <v>74</v>
      </c>
      <c r="AQ65" t="s">
        <v>683</v>
      </c>
      <c r="AR65" t="s">
        <v>74</v>
      </c>
      <c r="AS65" t="s">
        <v>74</v>
      </c>
      <c r="AT65" t="s">
        <v>74</v>
      </c>
      <c r="AU65">
        <v>2020</v>
      </c>
      <c r="AV65" t="s">
        <v>74</v>
      </c>
      <c r="AW65" t="s">
        <v>74</v>
      </c>
      <c r="AX65" t="s">
        <v>74</v>
      </c>
      <c r="AY65" t="s">
        <v>74</v>
      </c>
      <c r="AZ65" t="s">
        <v>74</v>
      </c>
      <c r="BA65" t="s">
        <v>74</v>
      </c>
      <c r="BB65">
        <v>295</v>
      </c>
      <c r="BC65">
        <v>299</v>
      </c>
      <c r="BD65" t="s">
        <v>74</v>
      </c>
      <c r="BE65" t="s">
        <v>684</v>
      </c>
      <c r="BF65" t="str">
        <f>HYPERLINK("http://dx.doi.org/10.1109/ICCASIT50869.2020.9368545","http://dx.doi.org/10.1109/ICCASIT50869.2020.9368545")</f>
        <v>http://dx.doi.org/10.1109/ICCASIT50869.2020.9368545</v>
      </c>
      <c r="BG65" t="s">
        <v>74</v>
      </c>
      <c r="BH65" t="s">
        <v>74</v>
      </c>
      <c r="BI65" t="s">
        <v>74</v>
      </c>
      <c r="BJ65" t="s">
        <v>74</v>
      </c>
      <c r="BK65" t="s">
        <v>74</v>
      </c>
      <c r="BL65" t="s">
        <v>74</v>
      </c>
      <c r="BM65" t="s">
        <v>74</v>
      </c>
      <c r="BN65" t="s">
        <v>74</v>
      </c>
      <c r="BO65" t="s">
        <v>74</v>
      </c>
      <c r="BP65" t="s">
        <v>74</v>
      </c>
      <c r="BQ65" t="s">
        <v>74</v>
      </c>
      <c r="BR65" t="s">
        <v>74</v>
      </c>
      <c r="BS65" t="s">
        <v>685</v>
      </c>
      <c r="BT65" t="str">
        <f>HYPERLINK("https%3A%2F%2Fwww.webofscience.com%2Fwos%2Fwoscc%2Ffull-record%2FWOS:000662085600058","View Full Record in Web of Science")</f>
        <v>View Full Record in Web of Science</v>
      </c>
    </row>
    <row r="66" spans="1:72" x14ac:dyDescent="0.2">
      <c r="A66" t="s">
        <v>72</v>
      </c>
      <c r="B66" t="s">
        <v>686</v>
      </c>
      <c r="C66" t="s">
        <v>74</v>
      </c>
      <c r="D66" t="s">
        <v>74</v>
      </c>
      <c r="E66" t="s">
        <v>74</v>
      </c>
      <c r="F66" t="s">
        <v>687</v>
      </c>
      <c r="G66" t="s">
        <v>74</v>
      </c>
      <c r="H66" t="s">
        <v>74</v>
      </c>
      <c r="I66" t="s">
        <v>688</v>
      </c>
      <c r="J66" t="s">
        <v>689</v>
      </c>
      <c r="K66" t="s">
        <v>74</v>
      </c>
      <c r="L66" t="s">
        <v>74</v>
      </c>
      <c r="M66" t="s">
        <v>74</v>
      </c>
      <c r="N66" t="s">
        <v>74</v>
      </c>
      <c r="O66" t="s">
        <v>74</v>
      </c>
      <c r="P66" t="s">
        <v>74</v>
      </c>
      <c r="Q66" t="s">
        <v>74</v>
      </c>
      <c r="R66" t="s">
        <v>74</v>
      </c>
      <c r="S66" t="s">
        <v>74</v>
      </c>
      <c r="T66" t="s">
        <v>74</v>
      </c>
      <c r="U66" t="s">
        <v>74</v>
      </c>
      <c r="V66" t="s">
        <v>74</v>
      </c>
      <c r="W66" t="s">
        <v>74</v>
      </c>
      <c r="X66" t="s">
        <v>74</v>
      </c>
      <c r="Y66" t="s">
        <v>74</v>
      </c>
      <c r="Z66" t="s">
        <v>74</v>
      </c>
      <c r="AA66" t="s">
        <v>74</v>
      </c>
      <c r="AB66" t="s">
        <v>74</v>
      </c>
      <c r="AC66" t="s">
        <v>74</v>
      </c>
      <c r="AD66" t="s">
        <v>74</v>
      </c>
      <c r="AE66" t="s">
        <v>74</v>
      </c>
      <c r="AF66" t="s">
        <v>74</v>
      </c>
      <c r="AG66" t="s">
        <v>74</v>
      </c>
      <c r="AH66" t="s">
        <v>74</v>
      </c>
      <c r="AI66" t="s">
        <v>74</v>
      </c>
      <c r="AJ66" t="s">
        <v>74</v>
      </c>
      <c r="AK66" t="s">
        <v>74</v>
      </c>
      <c r="AL66" t="s">
        <v>74</v>
      </c>
      <c r="AM66" t="s">
        <v>74</v>
      </c>
      <c r="AN66" t="s">
        <v>74</v>
      </c>
      <c r="AO66" t="s">
        <v>690</v>
      </c>
      <c r="AP66" t="s">
        <v>691</v>
      </c>
      <c r="AQ66" t="s">
        <v>74</v>
      </c>
      <c r="AR66" t="s">
        <v>74</v>
      </c>
      <c r="AS66" t="s">
        <v>74</v>
      </c>
      <c r="AT66" t="s">
        <v>81</v>
      </c>
      <c r="AU66">
        <v>2014</v>
      </c>
      <c r="AV66">
        <v>25</v>
      </c>
      <c r="AW66">
        <v>1</v>
      </c>
      <c r="AX66" t="s">
        <v>74</v>
      </c>
      <c r="AY66" t="s">
        <v>74</v>
      </c>
      <c r="AZ66" t="s">
        <v>74</v>
      </c>
      <c r="BA66" t="s">
        <v>74</v>
      </c>
      <c r="BB66">
        <v>27</v>
      </c>
      <c r="BC66">
        <v>41</v>
      </c>
      <c r="BD66" t="s">
        <v>74</v>
      </c>
      <c r="BE66" t="s">
        <v>692</v>
      </c>
      <c r="BF66" t="str">
        <f>HYPERLINK("http://dx.doi.org/10.1007/s10845-012-0668-z","http://dx.doi.org/10.1007/s10845-012-0668-z")</f>
        <v>http://dx.doi.org/10.1007/s10845-012-0668-z</v>
      </c>
      <c r="BG66" t="s">
        <v>74</v>
      </c>
      <c r="BH66" t="s">
        <v>74</v>
      </c>
      <c r="BI66" t="s">
        <v>74</v>
      </c>
      <c r="BJ66" t="s">
        <v>74</v>
      </c>
      <c r="BK66" t="s">
        <v>74</v>
      </c>
      <c r="BL66" t="s">
        <v>74</v>
      </c>
      <c r="BM66" t="s">
        <v>74</v>
      </c>
      <c r="BN66" t="s">
        <v>74</v>
      </c>
      <c r="BO66" t="s">
        <v>74</v>
      </c>
      <c r="BP66" t="s">
        <v>74</v>
      </c>
      <c r="BQ66" t="s">
        <v>74</v>
      </c>
      <c r="BR66" t="s">
        <v>74</v>
      </c>
      <c r="BS66" t="s">
        <v>693</v>
      </c>
      <c r="BT66" t="str">
        <f>HYPERLINK("https%3A%2F%2Fwww.webofscience.com%2Fwos%2Fwoscc%2Ffull-record%2FWOS:000330590600002","View Full Record in Web of Science")</f>
        <v>View Full Record in Web of Science</v>
      </c>
    </row>
    <row r="67" spans="1:72" x14ac:dyDescent="0.2">
      <c r="A67" t="s">
        <v>84</v>
      </c>
      <c r="B67" t="s">
        <v>694</v>
      </c>
      <c r="C67" t="s">
        <v>74</v>
      </c>
      <c r="D67" t="s">
        <v>695</v>
      </c>
      <c r="E67" t="s">
        <v>74</v>
      </c>
      <c r="F67" t="s">
        <v>696</v>
      </c>
      <c r="G67" t="s">
        <v>74</v>
      </c>
      <c r="H67" t="s">
        <v>74</v>
      </c>
      <c r="I67" t="s">
        <v>697</v>
      </c>
      <c r="J67" t="s">
        <v>698</v>
      </c>
      <c r="K67" t="s">
        <v>699</v>
      </c>
      <c r="L67" t="s">
        <v>74</v>
      </c>
      <c r="M67" t="s">
        <v>74</v>
      </c>
      <c r="N67" t="s">
        <v>74</v>
      </c>
      <c r="O67" t="s">
        <v>700</v>
      </c>
      <c r="P67" t="s">
        <v>701</v>
      </c>
      <c r="Q67" t="s">
        <v>702</v>
      </c>
      <c r="R67" t="s">
        <v>74</v>
      </c>
      <c r="S67" t="s">
        <v>74</v>
      </c>
      <c r="T67" t="s">
        <v>74</v>
      </c>
      <c r="U67" t="s">
        <v>74</v>
      </c>
      <c r="V67" t="s">
        <v>74</v>
      </c>
      <c r="W67" t="s">
        <v>74</v>
      </c>
      <c r="X67" t="s">
        <v>74</v>
      </c>
      <c r="Y67" t="s">
        <v>74</v>
      </c>
      <c r="Z67" t="s">
        <v>74</v>
      </c>
      <c r="AA67" t="s">
        <v>74</v>
      </c>
      <c r="AB67" t="s">
        <v>74</v>
      </c>
      <c r="AC67" t="s">
        <v>74</v>
      </c>
      <c r="AD67" t="s">
        <v>74</v>
      </c>
      <c r="AE67" t="s">
        <v>74</v>
      </c>
      <c r="AF67" t="s">
        <v>74</v>
      </c>
      <c r="AG67" t="s">
        <v>74</v>
      </c>
      <c r="AH67" t="s">
        <v>74</v>
      </c>
      <c r="AI67" t="s">
        <v>74</v>
      </c>
      <c r="AJ67" t="s">
        <v>74</v>
      </c>
      <c r="AK67" t="s">
        <v>74</v>
      </c>
      <c r="AL67" t="s">
        <v>74</v>
      </c>
      <c r="AM67" t="s">
        <v>74</v>
      </c>
      <c r="AN67" t="s">
        <v>74</v>
      </c>
      <c r="AO67" t="s">
        <v>703</v>
      </c>
      <c r="AP67" t="s">
        <v>74</v>
      </c>
      <c r="AQ67" t="s">
        <v>704</v>
      </c>
      <c r="AR67" t="s">
        <v>74</v>
      </c>
      <c r="AS67" t="s">
        <v>74</v>
      </c>
      <c r="AT67" t="s">
        <v>74</v>
      </c>
      <c r="AU67">
        <v>2016</v>
      </c>
      <c r="AV67">
        <v>32</v>
      </c>
      <c r="AW67" t="s">
        <v>74</v>
      </c>
      <c r="AX67" t="s">
        <v>74</v>
      </c>
      <c r="AY67" t="s">
        <v>74</v>
      </c>
      <c r="AZ67" t="s">
        <v>74</v>
      </c>
      <c r="BA67" t="s">
        <v>74</v>
      </c>
      <c r="BB67">
        <v>1238</v>
      </c>
      <c r="BC67">
        <v>1246</v>
      </c>
      <c r="BD67" t="s">
        <v>74</v>
      </c>
      <c r="BE67" t="s">
        <v>74</v>
      </c>
      <c r="BF67" t="s">
        <v>74</v>
      </c>
      <c r="BG67" t="s">
        <v>74</v>
      </c>
      <c r="BH67" t="s">
        <v>74</v>
      </c>
      <c r="BI67" t="s">
        <v>74</v>
      </c>
      <c r="BJ67" t="s">
        <v>74</v>
      </c>
      <c r="BK67" t="s">
        <v>74</v>
      </c>
      <c r="BL67" t="s">
        <v>74</v>
      </c>
      <c r="BM67" t="s">
        <v>74</v>
      </c>
      <c r="BN67" t="s">
        <v>74</v>
      </c>
      <c r="BO67" t="s">
        <v>74</v>
      </c>
      <c r="BP67" t="s">
        <v>74</v>
      </c>
      <c r="BQ67" t="s">
        <v>74</v>
      </c>
      <c r="BR67" t="s">
        <v>74</v>
      </c>
      <c r="BS67" t="s">
        <v>705</v>
      </c>
      <c r="BT67" t="str">
        <f>HYPERLINK("https%3A%2F%2Fwww.webofscience.com%2Fwos%2Fwoscc%2Ffull-record%2FWOS:000388457800227","View Full Record in Web of Science")</f>
        <v>View Full Record in Web of Science</v>
      </c>
    </row>
    <row r="68" spans="1:72" x14ac:dyDescent="0.2">
      <c r="A68" t="s">
        <v>72</v>
      </c>
      <c r="B68" t="s">
        <v>706</v>
      </c>
      <c r="C68" t="s">
        <v>74</v>
      </c>
      <c r="D68" t="s">
        <v>74</v>
      </c>
      <c r="E68" t="s">
        <v>74</v>
      </c>
      <c r="F68" t="s">
        <v>707</v>
      </c>
      <c r="G68" t="s">
        <v>74</v>
      </c>
      <c r="H68" t="s">
        <v>74</v>
      </c>
      <c r="I68" t="s">
        <v>708</v>
      </c>
      <c r="J68" t="s">
        <v>227</v>
      </c>
      <c r="K68" t="s">
        <v>74</v>
      </c>
      <c r="L68" t="s">
        <v>74</v>
      </c>
      <c r="M68" t="s">
        <v>74</v>
      </c>
      <c r="N68" t="s">
        <v>74</v>
      </c>
      <c r="O68" t="s">
        <v>74</v>
      </c>
      <c r="P68" t="s">
        <v>74</v>
      </c>
      <c r="Q68" t="s">
        <v>74</v>
      </c>
      <c r="R68" t="s">
        <v>74</v>
      </c>
      <c r="S68" t="s">
        <v>74</v>
      </c>
      <c r="T68" t="s">
        <v>74</v>
      </c>
      <c r="U68" t="s">
        <v>74</v>
      </c>
      <c r="V68" t="s">
        <v>74</v>
      </c>
      <c r="W68" t="s">
        <v>74</v>
      </c>
      <c r="X68" t="s">
        <v>74</v>
      </c>
      <c r="Y68" t="s">
        <v>74</v>
      </c>
      <c r="Z68" t="s">
        <v>74</v>
      </c>
      <c r="AA68" t="s">
        <v>709</v>
      </c>
      <c r="AB68" t="s">
        <v>710</v>
      </c>
      <c r="AC68" t="s">
        <v>74</v>
      </c>
      <c r="AD68" t="s">
        <v>74</v>
      </c>
      <c r="AE68" t="s">
        <v>74</v>
      </c>
      <c r="AF68" t="s">
        <v>74</v>
      </c>
      <c r="AG68" t="s">
        <v>74</v>
      </c>
      <c r="AH68" t="s">
        <v>74</v>
      </c>
      <c r="AI68" t="s">
        <v>74</v>
      </c>
      <c r="AJ68" t="s">
        <v>74</v>
      </c>
      <c r="AK68" t="s">
        <v>74</v>
      </c>
      <c r="AL68" t="s">
        <v>74</v>
      </c>
      <c r="AM68" t="s">
        <v>74</v>
      </c>
      <c r="AN68" t="s">
        <v>74</v>
      </c>
      <c r="AO68" t="s">
        <v>229</v>
      </c>
      <c r="AP68" t="s">
        <v>74</v>
      </c>
      <c r="AQ68" t="s">
        <v>74</v>
      </c>
      <c r="AR68" t="s">
        <v>74</v>
      </c>
      <c r="AS68" t="s">
        <v>74</v>
      </c>
      <c r="AT68" t="s">
        <v>74</v>
      </c>
      <c r="AU68">
        <v>2022</v>
      </c>
      <c r="AV68">
        <v>10</v>
      </c>
      <c r="AW68" t="s">
        <v>74</v>
      </c>
      <c r="AX68" t="s">
        <v>74</v>
      </c>
      <c r="AY68" t="s">
        <v>74</v>
      </c>
      <c r="AZ68" t="s">
        <v>74</v>
      </c>
      <c r="BA68" t="s">
        <v>74</v>
      </c>
      <c r="BB68">
        <v>65257</v>
      </c>
      <c r="BC68">
        <v>65270</v>
      </c>
      <c r="BD68" t="s">
        <v>74</v>
      </c>
      <c r="BE68" t="s">
        <v>711</v>
      </c>
      <c r="BF68" t="str">
        <f>HYPERLINK("http://dx.doi.org/10.1109/ACCESS.2022.3182114","http://dx.doi.org/10.1109/ACCESS.2022.3182114")</f>
        <v>http://dx.doi.org/10.1109/ACCESS.2022.3182114</v>
      </c>
      <c r="BG68" t="s">
        <v>74</v>
      </c>
      <c r="BH68" t="s">
        <v>74</v>
      </c>
      <c r="BI68" t="s">
        <v>74</v>
      </c>
      <c r="BJ68" t="s">
        <v>74</v>
      </c>
      <c r="BK68" t="s">
        <v>74</v>
      </c>
      <c r="BL68" t="s">
        <v>74</v>
      </c>
      <c r="BM68" t="s">
        <v>74</v>
      </c>
      <c r="BN68" t="s">
        <v>74</v>
      </c>
      <c r="BO68" t="s">
        <v>74</v>
      </c>
      <c r="BP68" t="s">
        <v>74</v>
      </c>
      <c r="BQ68" t="s">
        <v>74</v>
      </c>
      <c r="BR68" t="s">
        <v>74</v>
      </c>
      <c r="BS68" t="s">
        <v>712</v>
      </c>
      <c r="BT68" t="str">
        <f>HYPERLINK("https%3A%2F%2Fwww.webofscience.com%2Fwos%2Fwoscc%2Ffull-record%2FWOS:000815506800001","View Full Record in Web of Science")</f>
        <v>View Full Record in Web of Science</v>
      </c>
    </row>
    <row r="69" spans="1:72" x14ac:dyDescent="0.2">
      <c r="A69" t="s">
        <v>72</v>
      </c>
      <c r="B69" t="s">
        <v>713</v>
      </c>
      <c r="C69" t="s">
        <v>74</v>
      </c>
      <c r="D69" t="s">
        <v>74</v>
      </c>
      <c r="E69" t="s">
        <v>74</v>
      </c>
      <c r="F69" t="s">
        <v>714</v>
      </c>
      <c r="G69" t="s">
        <v>74</v>
      </c>
      <c r="H69" t="s">
        <v>74</v>
      </c>
      <c r="I69" t="s">
        <v>715</v>
      </c>
      <c r="J69" t="s">
        <v>531</v>
      </c>
      <c r="K69" t="s">
        <v>74</v>
      </c>
      <c r="L69" t="s">
        <v>74</v>
      </c>
      <c r="M69" t="s">
        <v>74</v>
      </c>
      <c r="N69" t="s">
        <v>74</v>
      </c>
      <c r="O69" t="s">
        <v>74</v>
      </c>
      <c r="P69" t="s">
        <v>74</v>
      </c>
      <c r="Q69" t="s">
        <v>74</v>
      </c>
      <c r="R69" t="s">
        <v>74</v>
      </c>
      <c r="S69" t="s">
        <v>74</v>
      </c>
      <c r="T69" t="s">
        <v>74</v>
      </c>
      <c r="U69" t="s">
        <v>74</v>
      </c>
      <c r="V69" t="s">
        <v>74</v>
      </c>
      <c r="W69" t="s">
        <v>74</v>
      </c>
      <c r="X69" t="s">
        <v>74</v>
      </c>
      <c r="Y69" t="s">
        <v>74</v>
      </c>
      <c r="Z69" t="s">
        <v>74</v>
      </c>
      <c r="AA69" t="s">
        <v>716</v>
      </c>
      <c r="AB69" t="s">
        <v>717</v>
      </c>
      <c r="AC69" t="s">
        <v>74</v>
      </c>
      <c r="AD69" t="s">
        <v>74</v>
      </c>
      <c r="AE69" t="s">
        <v>74</v>
      </c>
      <c r="AF69" t="s">
        <v>74</v>
      </c>
      <c r="AG69" t="s">
        <v>74</v>
      </c>
      <c r="AH69" t="s">
        <v>74</v>
      </c>
      <c r="AI69" t="s">
        <v>74</v>
      </c>
      <c r="AJ69" t="s">
        <v>74</v>
      </c>
      <c r="AK69" t="s">
        <v>74</v>
      </c>
      <c r="AL69" t="s">
        <v>74</v>
      </c>
      <c r="AM69" t="s">
        <v>74</v>
      </c>
      <c r="AN69" t="s">
        <v>74</v>
      </c>
      <c r="AO69" t="s">
        <v>534</v>
      </c>
      <c r="AP69" t="s">
        <v>535</v>
      </c>
      <c r="AQ69" t="s">
        <v>74</v>
      </c>
      <c r="AR69" t="s">
        <v>74</v>
      </c>
      <c r="AS69" t="s">
        <v>74</v>
      </c>
      <c r="AT69" t="s">
        <v>204</v>
      </c>
      <c r="AU69">
        <v>2018</v>
      </c>
      <c r="AV69">
        <v>16</v>
      </c>
      <c r="AW69">
        <v>6</v>
      </c>
      <c r="AX69" t="s">
        <v>74</v>
      </c>
      <c r="AY69" t="s">
        <v>74</v>
      </c>
      <c r="AZ69" t="s">
        <v>74</v>
      </c>
      <c r="BA69" t="s">
        <v>74</v>
      </c>
      <c r="BB69">
        <v>2896</v>
      </c>
      <c r="BC69">
        <v>2905</v>
      </c>
      <c r="BD69" t="s">
        <v>74</v>
      </c>
      <c r="BE69" t="s">
        <v>718</v>
      </c>
      <c r="BF69" t="str">
        <f>HYPERLINK("http://dx.doi.org/10.1007/s12555-017-0757-z","http://dx.doi.org/10.1007/s12555-017-0757-z")</f>
        <v>http://dx.doi.org/10.1007/s12555-017-0757-z</v>
      </c>
      <c r="BG69" t="s">
        <v>74</v>
      </c>
      <c r="BH69" t="s">
        <v>74</v>
      </c>
      <c r="BI69" t="s">
        <v>74</v>
      </c>
      <c r="BJ69" t="s">
        <v>74</v>
      </c>
      <c r="BK69" t="s">
        <v>74</v>
      </c>
      <c r="BL69" t="s">
        <v>74</v>
      </c>
      <c r="BM69" t="s">
        <v>74</v>
      </c>
      <c r="BN69" t="s">
        <v>74</v>
      </c>
      <c r="BO69" t="s">
        <v>74</v>
      </c>
      <c r="BP69" t="s">
        <v>74</v>
      </c>
      <c r="BQ69" t="s">
        <v>74</v>
      </c>
      <c r="BR69" t="s">
        <v>74</v>
      </c>
      <c r="BS69" t="s">
        <v>719</v>
      </c>
      <c r="BT69" t="str">
        <f>HYPERLINK("https%3A%2F%2Fwww.webofscience.com%2Fwos%2Fwoscc%2Ffull-record%2FWOS:000452326500033","View Full Record in Web of Science")</f>
        <v>View Full Record in Web of Science</v>
      </c>
    </row>
    <row r="70" spans="1:72" x14ac:dyDescent="0.2">
      <c r="A70" t="s">
        <v>72</v>
      </c>
      <c r="B70" t="s">
        <v>720</v>
      </c>
      <c r="C70" t="s">
        <v>74</v>
      </c>
      <c r="D70" t="s">
        <v>74</v>
      </c>
      <c r="E70" t="s">
        <v>74</v>
      </c>
      <c r="F70" t="s">
        <v>721</v>
      </c>
      <c r="G70" t="s">
        <v>74</v>
      </c>
      <c r="H70" t="s">
        <v>74</v>
      </c>
      <c r="I70" t="s">
        <v>722</v>
      </c>
      <c r="J70" t="s">
        <v>77</v>
      </c>
      <c r="K70" t="s">
        <v>74</v>
      </c>
      <c r="L70" t="s">
        <v>74</v>
      </c>
      <c r="M70" t="s">
        <v>74</v>
      </c>
      <c r="N70" t="s">
        <v>74</v>
      </c>
      <c r="O70" t="s">
        <v>74</v>
      </c>
      <c r="P70" t="s">
        <v>74</v>
      </c>
      <c r="Q70" t="s">
        <v>74</v>
      </c>
      <c r="R70" t="s">
        <v>74</v>
      </c>
      <c r="S70" t="s">
        <v>74</v>
      </c>
      <c r="T70" t="s">
        <v>74</v>
      </c>
      <c r="U70" t="s">
        <v>74</v>
      </c>
      <c r="V70" t="s">
        <v>74</v>
      </c>
      <c r="W70" t="s">
        <v>74</v>
      </c>
      <c r="X70" t="s">
        <v>74</v>
      </c>
      <c r="Y70" t="s">
        <v>74</v>
      </c>
      <c r="Z70" t="s">
        <v>74</v>
      </c>
      <c r="AA70" t="s">
        <v>723</v>
      </c>
      <c r="AB70" t="s">
        <v>724</v>
      </c>
      <c r="AC70" t="s">
        <v>74</v>
      </c>
      <c r="AD70" t="s">
        <v>74</v>
      </c>
      <c r="AE70" t="s">
        <v>74</v>
      </c>
      <c r="AF70" t="s">
        <v>74</v>
      </c>
      <c r="AG70" t="s">
        <v>74</v>
      </c>
      <c r="AH70" t="s">
        <v>74</v>
      </c>
      <c r="AI70" t="s">
        <v>74</v>
      </c>
      <c r="AJ70" t="s">
        <v>74</v>
      </c>
      <c r="AK70" t="s">
        <v>74</v>
      </c>
      <c r="AL70" t="s">
        <v>74</v>
      </c>
      <c r="AM70" t="s">
        <v>74</v>
      </c>
      <c r="AN70" t="s">
        <v>74</v>
      </c>
      <c r="AO70" t="s">
        <v>74</v>
      </c>
      <c r="AP70" t="s">
        <v>80</v>
      </c>
      <c r="AQ70" t="s">
        <v>74</v>
      </c>
      <c r="AR70" t="s">
        <v>74</v>
      </c>
      <c r="AS70" t="s">
        <v>74</v>
      </c>
      <c r="AT70" t="s">
        <v>286</v>
      </c>
      <c r="AU70">
        <v>2024</v>
      </c>
      <c r="AV70">
        <v>14</v>
      </c>
      <c r="AW70">
        <v>11</v>
      </c>
      <c r="AX70" t="s">
        <v>74</v>
      </c>
      <c r="AY70" t="s">
        <v>74</v>
      </c>
      <c r="AZ70" t="s">
        <v>74</v>
      </c>
      <c r="BA70" t="s">
        <v>74</v>
      </c>
      <c r="BB70" t="s">
        <v>74</v>
      </c>
      <c r="BC70" t="s">
        <v>74</v>
      </c>
      <c r="BD70">
        <v>4936</v>
      </c>
      <c r="BE70" t="s">
        <v>725</v>
      </c>
      <c r="BF70" t="str">
        <f>HYPERLINK("http://dx.doi.org/10.3390/app14114936","http://dx.doi.org/10.3390/app14114936")</f>
        <v>http://dx.doi.org/10.3390/app14114936</v>
      </c>
      <c r="BG70" t="s">
        <v>74</v>
      </c>
      <c r="BH70" t="s">
        <v>74</v>
      </c>
      <c r="BI70" t="s">
        <v>74</v>
      </c>
      <c r="BJ70" t="s">
        <v>74</v>
      </c>
      <c r="BK70" t="s">
        <v>74</v>
      </c>
      <c r="BL70" t="s">
        <v>74</v>
      </c>
      <c r="BM70" t="s">
        <v>74</v>
      </c>
      <c r="BN70" t="s">
        <v>74</v>
      </c>
      <c r="BO70" t="s">
        <v>74</v>
      </c>
      <c r="BP70" t="s">
        <v>74</v>
      </c>
      <c r="BQ70" t="s">
        <v>74</v>
      </c>
      <c r="BR70" t="s">
        <v>74</v>
      </c>
      <c r="BS70" t="s">
        <v>726</v>
      </c>
      <c r="BT70" t="str">
        <f>HYPERLINK("https%3A%2F%2Fwww.webofscience.com%2Fwos%2Fwoscc%2Ffull-record%2FWOS:001245464700001","View Full Record in Web of Science")</f>
        <v>View Full Record in Web of Science</v>
      </c>
    </row>
    <row r="71" spans="1:72" x14ac:dyDescent="0.2">
      <c r="A71" t="s">
        <v>72</v>
      </c>
      <c r="B71" t="s">
        <v>727</v>
      </c>
      <c r="C71" t="s">
        <v>74</v>
      </c>
      <c r="D71" t="s">
        <v>74</v>
      </c>
      <c r="E71" t="s">
        <v>74</v>
      </c>
      <c r="F71" t="s">
        <v>728</v>
      </c>
      <c r="G71" t="s">
        <v>74</v>
      </c>
      <c r="H71" t="s">
        <v>74</v>
      </c>
      <c r="I71" t="s">
        <v>729</v>
      </c>
      <c r="J71" t="s">
        <v>730</v>
      </c>
      <c r="K71" t="s">
        <v>74</v>
      </c>
      <c r="L71" t="s">
        <v>74</v>
      </c>
      <c r="M71" t="s">
        <v>74</v>
      </c>
      <c r="N71" t="s">
        <v>74</v>
      </c>
      <c r="O71" t="s">
        <v>74</v>
      </c>
      <c r="P71" t="s">
        <v>74</v>
      </c>
      <c r="Q71" t="s">
        <v>74</v>
      </c>
      <c r="R71" t="s">
        <v>74</v>
      </c>
      <c r="S71" t="s">
        <v>74</v>
      </c>
      <c r="T71" t="s">
        <v>74</v>
      </c>
      <c r="U71" t="s">
        <v>74</v>
      </c>
      <c r="V71" t="s">
        <v>74</v>
      </c>
      <c r="W71" t="s">
        <v>74</v>
      </c>
      <c r="X71" t="s">
        <v>74</v>
      </c>
      <c r="Y71" t="s">
        <v>74</v>
      </c>
      <c r="Z71" t="s">
        <v>74</v>
      </c>
      <c r="AA71" t="s">
        <v>731</v>
      </c>
      <c r="AB71" t="s">
        <v>732</v>
      </c>
      <c r="AC71" t="s">
        <v>74</v>
      </c>
      <c r="AD71" t="s">
        <v>74</v>
      </c>
      <c r="AE71" t="s">
        <v>74</v>
      </c>
      <c r="AF71" t="s">
        <v>74</v>
      </c>
      <c r="AG71" t="s">
        <v>74</v>
      </c>
      <c r="AH71" t="s">
        <v>74</v>
      </c>
      <c r="AI71" t="s">
        <v>74</v>
      </c>
      <c r="AJ71" t="s">
        <v>74</v>
      </c>
      <c r="AK71" t="s">
        <v>74</v>
      </c>
      <c r="AL71" t="s">
        <v>74</v>
      </c>
      <c r="AM71" t="s">
        <v>74</v>
      </c>
      <c r="AN71" t="s">
        <v>74</v>
      </c>
      <c r="AO71" t="s">
        <v>733</v>
      </c>
      <c r="AP71" t="s">
        <v>734</v>
      </c>
      <c r="AQ71" t="s">
        <v>74</v>
      </c>
      <c r="AR71" t="s">
        <v>74</v>
      </c>
      <c r="AS71" t="s">
        <v>74</v>
      </c>
      <c r="AT71" t="s">
        <v>735</v>
      </c>
      <c r="AU71">
        <v>2020</v>
      </c>
      <c r="AV71">
        <v>34</v>
      </c>
      <c r="AW71">
        <v>5</v>
      </c>
      <c r="AX71" t="s">
        <v>74</v>
      </c>
      <c r="AY71" t="s">
        <v>74</v>
      </c>
      <c r="AZ71" t="s">
        <v>74</v>
      </c>
      <c r="BA71" t="s">
        <v>74</v>
      </c>
      <c r="BB71">
        <v>265</v>
      </c>
      <c r="BC71">
        <v>281</v>
      </c>
      <c r="BD71" t="s">
        <v>74</v>
      </c>
      <c r="BE71" t="s">
        <v>736</v>
      </c>
      <c r="BF71" t="str">
        <f>HYPERLINK("http://dx.doi.org/10.1080/01691864.2020.1721322","http://dx.doi.org/10.1080/01691864.2020.1721322")</f>
        <v>http://dx.doi.org/10.1080/01691864.2020.1721322</v>
      </c>
      <c r="BG71" t="s">
        <v>74</v>
      </c>
      <c r="BH71" t="s">
        <v>737</v>
      </c>
      <c r="BI71" t="s">
        <v>74</v>
      </c>
      <c r="BJ71" t="s">
        <v>74</v>
      </c>
      <c r="BK71" t="s">
        <v>74</v>
      </c>
      <c r="BL71" t="s">
        <v>74</v>
      </c>
      <c r="BM71" t="s">
        <v>74</v>
      </c>
      <c r="BN71" t="s">
        <v>74</v>
      </c>
      <c r="BO71" t="s">
        <v>74</v>
      </c>
      <c r="BP71" t="s">
        <v>74</v>
      </c>
      <c r="BQ71" t="s">
        <v>74</v>
      </c>
      <c r="BR71" t="s">
        <v>74</v>
      </c>
      <c r="BS71" t="s">
        <v>738</v>
      </c>
      <c r="BT71" t="str">
        <f>HYPERLINK("https%3A%2F%2Fwww.webofscience.com%2Fwos%2Fwoscc%2Ffull-record%2FWOS:000512196200001","View Full Record in Web of Science")</f>
        <v>View Full Record in Web of Science</v>
      </c>
    </row>
    <row r="72" spans="1:72" x14ac:dyDescent="0.2">
      <c r="A72" t="s">
        <v>72</v>
      </c>
      <c r="B72" t="s">
        <v>739</v>
      </c>
      <c r="C72" t="s">
        <v>74</v>
      </c>
      <c r="D72" t="s">
        <v>74</v>
      </c>
      <c r="E72" t="s">
        <v>74</v>
      </c>
      <c r="F72" t="s">
        <v>740</v>
      </c>
      <c r="G72" t="s">
        <v>74</v>
      </c>
      <c r="H72" t="s">
        <v>74</v>
      </c>
      <c r="I72" t="s">
        <v>741</v>
      </c>
      <c r="J72" t="s">
        <v>478</v>
      </c>
      <c r="K72" t="s">
        <v>74</v>
      </c>
      <c r="L72" t="s">
        <v>74</v>
      </c>
      <c r="M72" t="s">
        <v>74</v>
      </c>
      <c r="N72" t="s">
        <v>74</v>
      </c>
      <c r="O72" t="s">
        <v>74</v>
      </c>
      <c r="P72" t="s">
        <v>74</v>
      </c>
      <c r="Q72" t="s">
        <v>74</v>
      </c>
      <c r="R72" t="s">
        <v>74</v>
      </c>
      <c r="S72" t="s">
        <v>74</v>
      </c>
      <c r="T72" t="s">
        <v>74</v>
      </c>
      <c r="U72" t="s">
        <v>74</v>
      </c>
      <c r="V72" t="s">
        <v>74</v>
      </c>
      <c r="W72" t="s">
        <v>74</v>
      </c>
      <c r="X72" t="s">
        <v>74</v>
      </c>
      <c r="Y72" t="s">
        <v>74</v>
      </c>
      <c r="Z72" t="s">
        <v>74</v>
      </c>
      <c r="AA72" t="s">
        <v>74</v>
      </c>
      <c r="AB72" t="s">
        <v>742</v>
      </c>
      <c r="AC72" t="s">
        <v>74</v>
      </c>
      <c r="AD72" t="s">
        <v>74</v>
      </c>
      <c r="AE72" t="s">
        <v>74</v>
      </c>
      <c r="AF72" t="s">
        <v>74</v>
      </c>
      <c r="AG72" t="s">
        <v>74</v>
      </c>
      <c r="AH72" t="s">
        <v>74</v>
      </c>
      <c r="AI72" t="s">
        <v>74</v>
      </c>
      <c r="AJ72" t="s">
        <v>74</v>
      </c>
      <c r="AK72" t="s">
        <v>74</v>
      </c>
      <c r="AL72" t="s">
        <v>74</v>
      </c>
      <c r="AM72" t="s">
        <v>74</v>
      </c>
      <c r="AN72" t="s">
        <v>74</v>
      </c>
      <c r="AO72" t="s">
        <v>481</v>
      </c>
      <c r="AP72" t="s">
        <v>482</v>
      </c>
      <c r="AQ72" t="s">
        <v>74</v>
      </c>
      <c r="AR72" t="s">
        <v>74</v>
      </c>
      <c r="AS72" t="s">
        <v>74</v>
      </c>
      <c r="AT72" t="s">
        <v>743</v>
      </c>
      <c r="AU72">
        <v>2022</v>
      </c>
      <c r="AV72">
        <v>105</v>
      </c>
      <c r="AW72">
        <v>4</v>
      </c>
      <c r="AX72" t="s">
        <v>74</v>
      </c>
      <c r="AY72" t="s">
        <v>74</v>
      </c>
      <c r="AZ72" t="s">
        <v>74</v>
      </c>
      <c r="BA72" t="s">
        <v>74</v>
      </c>
      <c r="BB72" t="s">
        <v>74</v>
      </c>
      <c r="BC72" t="s">
        <v>74</v>
      </c>
      <c r="BD72">
        <v>93</v>
      </c>
      <c r="BE72" t="s">
        <v>744</v>
      </c>
      <c r="BF72" t="str">
        <f>HYPERLINK("http://dx.doi.org/10.1007/s10846-022-01687-0","http://dx.doi.org/10.1007/s10846-022-01687-0")</f>
        <v>http://dx.doi.org/10.1007/s10846-022-01687-0</v>
      </c>
      <c r="BG72" t="s">
        <v>74</v>
      </c>
      <c r="BH72" t="s">
        <v>74</v>
      </c>
      <c r="BI72" t="s">
        <v>74</v>
      </c>
      <c r="BJ72" t="s">
        <v>74</v>
      </c>
      <c r="BK72" t="s">
        <v>74</v>
      </c>
      <c r="BL72" t="s">
        <v>74</v>
      </c>
      <c r="BM72" t="s">
        <v>74</v>
      </c>
      <c r="BN72" t="s">
        <v>74</v>
      </c>
      <c r="BO72" t="s">
        <v>74</v>
      </c>
      <c r="BP72" t="s">
        <v>74</v>
      </c>
      <c r="BQ72" t="s">
        <v>74</v>
      </c>
      <c r="BR72" t="s">
        <v>74</v>
      </c>
      <c r="BS72" t="s">
        <v>745</v>
      </c>
      <c r="BT72" t="str">
        <f>HYPERLINK("https%3A%2F%2Fwww.webofscience.com%2Fwos%2Fwoscc%2Ffull-record%2FWOS:000838631600001","View Full Record in Web of Science")</f>
        <v>View Full Record in Web of Science</v>
      </c>
    </row>
    <row r="73" spans="1:72" x14ac:dyDescent="0.2">
      <c r="A73" t="s">
        <v>72</v>
      </c>
      <c r="B73" t="s">
        <v>746</v>
      </c>
      <c r="C73" t="s">
        <v>74</v>
      </c>
      <c r="D73" t="s">
        <v>74</v>
      </c>
      <c r="E73" t="s">
        <v>74</v>
      </c>
      <c r="F73" t="s">
        <v>747</v>
      </c>
      <c r="G73" t="s">
        <v>74</v>
      </c>
      <c r="H73" t="s">
        <v>74</v>
      </c>
      <c r="I73" t="s">
        <v>748</v>
      </c>
      <c r="J73" t="s">
        <v>488</v>
      </c>
      <c r="K73" t="s">
        <v>74</v>
      </c>
      <c r="L73" t="s">
        <v>74</v>
      </c>
      <c r="M73" t="s">
        <v>74</v>
      </c>
      <c r="N73" t="s">
        <v>74</v>
      </c>
      <c r="O73" t="s">
        <v>74</v>
      </c>
      <c r="P73" t="s">
        <v>74</v>
      </c>
      <c r="Q73" t="s">
        <v>74</v>
      </c>
      <c r="R73" t="s">
        <v>74</v>
      </c>
      <c r="S73" t="s">
        <v>74</v>
      </c>
      <c r="T73" t="s">
        <v>74</v>
      </c>
      <c r="U73" t="s">
        <v>74</v>
      </c>
      <c r="V73" t="s">
        <v>74</v>
      </c>
      <c r="W73" t="s">
        <v>74</v>
      </c>
      <c r="X73" t="s">
        <v>74</v>
      </c>
      <c r="Y73" t="s">
        <v>74</v>
      </c>
      <c r="Z73" t="s">
        <v>74</v>
      </c>
      <c r="AA73" t="s">
        <v>74</v>
      </c>
      <c r="AB73" t="s">
        <v>749</v>
      </c>
      <c r="AC73" t="s">
        <v>74</v>
      </c>
      <c r="AD73" t="s">
        <v>74</v>
      </c>
      <c r="AE73" t="s">
        <v>74</v>
      </c>
      <c r="AF73" t="s">
        <v>74</v>
      </c>
      <c r="AG73" t="s">
        <v>74</v>
      </c>
      <c r="AH73" t="s">
        <v>74</v>
      </c>
      <c r="AI73" t="s">
        <v>74</v>
      </c>
      <c r="AJ73" t="s">
        <v>74</v>
      </c>
      <c r="AK73" t="s">
        <v>74</v>
      </c>
      <c r="AL73" t="s">
        <v>74</v>
      </c>
      <c r="AM73" t="s">
        <v>74</v>
      </c>
      <c r="AN73" t="s">
        <v>74</v>
      </c>
      <c r="AO73" t="s">
        <v>490</v>
      </c>
      <c r="AP73" t="s">
        <v>491</v>
      </c>
      <c r="AQ73" t="s">
        <v>74</v>
      </c>
      <c r="AR73" t="s">
        <v>74</v>
      </c>
      <c r="AS73" t="s">
        <v>74</v>
      </c>
      <c r="AT73" t="s">
        <v>750</v>
      </c>
      <c r="AU73">
        <v>2024</v>
      </c>
      <c r="AV73" t="s">
        <v>74</v>
      </c>
      <c r="AW73" t="s">
        <v>74</v>
      </c>
      <c r="AX73" t="s">
        <v>74</v>
      </c>
      <c r="AY73" t="s">
        <v>74</v>
      </c>
      <c r="AZ73" t="s">
        <v>74</v>
      </c>
      <c r="BA73" t="s">
        <v>74</v>
      </c>
      <c r="BB73" t="s">
        <v>74</v>
      </c>
      <c r="BC73" t="s">
        <v>74</v>
      </c>
      <c r="BD73" t="s">
        <v>74</v>
      </c>
      <c r="BE73" t="s">
        <v>751</v>
      </c>
      <c r="BF73" t="str">
        <f>HYPERLINK("http://dx.doi.org/10.1109/TASE.2024.3365637","http://dx.doi.org/10.1109/TASE.2024.3365637")</f>
        <v>http://dx.doi.org/10.1109/TASE.2024.3365637</v>
      </c>
      <c r="BG73" t="s">
        <v>74</v>
      </c>
      <c r="BH73" t="s">
        <v>752</v>
      </c>
      <c r="BI73" t="s">
        <v>74</v>
      </c>
      <c r="BJ73" t="s">
        <v>74</v>
      </c>
      <c r="BK73" t="s">
        <v>74</v>
      </c>
      <c r="BL73" t="s">
        <v>74</v>
      </c>
      <c r="BM73" t="s">
        <v>74</v>
      </c>
      <c r="BN73" t="s">
        <v>74</v>
      </c>
      <c r="BO73" t="s">
        <v>74</v>
      </c>
      <c r="BP73" t="s">
        <v>74</v>
      </c>
      <c r="BQ73" t="s">
        <v>74</v>
      </c>
      <c r="BR73" t="s">
        <v>74</v>
      </c>
      <c r="BS73" t="s">
        <v>753</v>
      </c>
      <c r="BT73" t="str">
        <f>HYPERLINK("https%3A%2F%2Fwww.webofscience.com%2Fwos%2Fwoscc%2Ffull-record%2FWOS:001178965500001","View Full Record in Web of Science")</f>
        <v>View Full Record in Web of Science</v>
      </c>
    </row>
    <row r="74" spans="1:72" x14ac:dyDescent="0.2">
      <c r="A74" t="s">
        <v>72</v>
      </c>
      <c r="B74" t="s">
        <v>754</v>
      </c>
      <c r="C74" t="s">
        <v>74</v>
      </c>
      <c r="D74" t="s">
        <v>74</v>
      </c>
      <c r="E74" t="s">
        <v>74</v>
      </c>
      <c r="F74" t="s">
        <v>755</v>
      </c>
      <c r="G74" t="s">
        <v>74</v>
      </c>
      <c r="H74" t="s">
        <v>74</v>
      </c>
      <c r="I74" t="s">
        <v>756</v>
      </c>
      <c r="J74" t="s">
        <v>757</v>
      </c>
      <c r="K74" t="s">
        <v>74</v>
      </c>
      <c r="L74" t="s">
        <v>74</v>
      </c>
      <c r="M74" t="s">
        <v>74</v>
      </c>
      <c r="N74" t="s">
        <v>74</v>
      </c>
      <c r="O74" t="s">
        <v>74</v>
      </c>
      <c r="P74" t="s">
        <v>74</v>
      </c>
      <c r="Q74" t="s">
        <v>74</v>
      </c>
      <c r="R74" t="s">
        <v>74</v>
      </c>
      <c r="S74" t="s">
        <v>74</v>
      </c>
      <c r="T74" t="s">
        <v>74</v>
      </c>
      <c r="U74" t="s">
        <v>74</v>
      </c>
      <c r="V74" t="s">
        <v>74</v>
      </c>
      <c r="W74" t="s">
        <v>74</v>
      </c>
      <c r="X74" t="s">
        <v>74</v>
      </c>
      <c r="Y74" t="s">
        <v>74</v>
      </c>
      <c r="Z74" t="s">
        <v>74</v>
      </c>
      <c r="AA74" t="s">
        <v>74</v>
      </c>
      <c r="AB74" t="s">
        <v>758</v>
      </c>
      <c r="AC74" t="s">
        <v>74</v>
      </c>
      <c r="AD74" t="s">
        <v>74</v>
      </c>
      <c r="AE74" t="s">
        <v>74</v>
      </c>
      <c r="AF74" t="s">
        <v>74</v>
      </c>
      <c r="AG74" t="s">
        <v>74</v>
      </c>
      <c r="AH74" t="s">
        <v>74</v>
      </c>
      <c r="AI74" t="s">
        <v>74</v>
      </c>
      <c r="AJ74" t="s">
        <v>74</v>
      </c>
      <c r="AK74" t="s">
        <v>74</v>
      </c>
      <c r="AL74" t="s">
        <v>74</v>
      </c>
      <c r="AM74" t="s">
        <v>74</v>
      </c>
      <c r="AN74" t="s">
        <v>74</v>
      </c>
      <c r="AO74" t="s">
        <v>74</v>
      </c>
      <c r="AP74" t="s">
        <v>759</v>
      </c>
      <c r="AQ74" t="s">
        <v>74</v>
      </c>
      <c r="AR74" t="s">
        <v>74</v>
      </c>
      <c r="AS74" t="s">
        <v>74</v>
      </c>
      <c r="AT74" t="s">
        <v>313</v>
      </c>
      <c r="AU74">
        <v>2021</v>
      </c>
      <c r="AV74">
        <v>10</v>
      </c>
      <c r="AW74">
        <v>3</v>
      </c>
      <c r="AX74" t="s">
        <v>74</v>
      </c>
      <c r="AY74" t="s">
        <v>74</v>
      </c>
      <c r="AZ74" t="s">
        <v>74</v>
      </c>
      <c r="BA74" t="s">
        <v>74</v>
      </c>
      <c r="BB74" t="s">
        <v>74</v>
      </c>
      <c r="BC74" t="s">
        <v>74</v>
      </c>
      <c r="BD74">
        <v>105</v>
      </c>
      <c r="BE74" t="s">
        <v>760</v>
      </c>
      <c r="BF74" t="str">
        <f>HYPERLINK("http://dx.doi.org/10.3390/robotics10030105","http://dx.doi.org/10.3390/robotics10030105")</f>
        <v>http://dx.doi.org/10.3390/robotics10030105</v>
      </c>
      <c r="BG74" t="s">
        <v>74</v>
      </c>
      <c r="BH74" t="s">
        <v>74</v>
      </c>
      <c r="BI74" t="s">
        <v>74</v>
      </c>
      <c r="BJ74" t="s">
        <v>74</v>
      </c>
      <c r="BK74" t="s">
        <v>74</v>
      </c>
      <c r="BL74" t="s">
        <v>74</v>
      </c>
      <c r="BM74" t="s">
        <v>74</v>
      </c>
      <c r="BN74" t="s">
        <v>74</v>
      </c>
      <c r="BO74" t="s">
        <v>74</v>
      </c>
      <c r="BP74" t="s">
        <v>74</v>
      </c>
      <c r="BQ74" t="s">
        <v>74</v>
      </c>
      <c r="BR74" t="s">
        <v>74</v>
      </c>
      <c r="BS74" t="s">
        <v>761</v>
      </c>
      <c r="BT74" t="str">
        <f>HYPERLINK("https%3A%2F%2Fwww.webofscience.com%2Fwos%2Fwoscc%2Ffull-record%2FWOS:000701206200001","View Full Record in Web of Science")</f>
        <v>View Full Record in Web of Science</v>
      </c>
    </row>
    <row r="75" spans="1:72" x14ac:dyDescent="0.2">
      <c r="A75" t="s">
        <v>72</v>
      </c>
      <c r="B75" t="s">
        <v>762</v>
      </c>
      <c r="C75" t="s">
        <v>74</v>
      </c>
      <c r="D75" t="s">
        <v>74</v>
      </c>
      <c r="E75" t="s">
        <v>74</v>
      </c>
      <c r="F75" t="s">
        <v>763</v>
      </c>
      <c r="G75" t="s">
        <v>74</v>
      </c>
      <c r="H75" t="s">
        <v>74</v>
      </c>
      <c r="I75" t="s">
        <v>764</v>
      </c>
      <c r="J75" t="s">
        <v>765</v>
      </c>
      <c r="K75" t="s">
        <v>74</v>
      </c>
      <c r="L75" t="s">
        <v>74</v>
      </c>
      <c r="M75" t="s">
        <v>74</v>
      </c>
      <c r="N75" t="s">
        <v>74</v>
      </c>
      <c r="O75" t="s">
        <v>766</v>
      </c>
      <c r="P75" t="s">
        <v>767</v>
      </c>
      <c r="Q75" t="s">
        <v>768</v>
      </c>
      <c r="R75" t="s">
        <v>74</v>
      </c>
      <c r="S75" t="s">
        <v>74</v>
      </c>
      <c r="T75" t="s">
        <v>74</v>
      </c>
      <c r="U75" t="s">
        <v>74</v>
      </c>
      <c r="V75" t="s">
        <v>74</v>
      </c>
      <c r="W75" t="s">
        <v>74</v>
      </c>
      <c r="X75" t="s">
        <v>74</v>
      </c>
      <c r="Y75" t="s">
        <v>74</v>
      </c>
      <c r="Z75" t="s">
        <v>74</v>
      </c>
      <c r="AA75" t="s">
        <v>74</v>
      </c>
      <c r="AB75" t="s">
        <v>74</v>
      </c>
      <c r="AC75" t="s">
        <v>74</v>
      </c>
      <c r="AD75" t="s">
        <v>74</v>
      </c>
      <c r="AE75" t="s">
        <v>74</v>
      </c>
      <c r="AF75" t="s">
        <v>74</v>
      </c>
      <c r="AG75" t="s">
        <v>74</v>
      </c>
      <c r="AH75" t="s">
        <v>74</v>
      </c>
      <c r="AI75" t="s">
        <v>74</v>
      </c>
      <c r="AJ75" t="s">
        <v>74</v>
      </c>
      <c r="AK75" t="s">
        <v>74</v>
      </c>
      <c r="AL75" t="s">
        <v>74</v>
      </c>
      <c r="AM75" t="s">
        <v>74</v>
      </c>
      <c r="AN75" t="s">
        <v>74</v>
      </c>
      <c r="AO75" t="s">
        <v>769</v>
      </c>
      <c r="AP75" t="s">
        <v>770</v>
      </c>
      <c r="AQ75" t="s">
        <v>74</v>
      </c>
      <c r="AR75" t="s">
        <v>74</v>
      </c>
      <c r="AS75" t="s">
        <v>74</v>
      </c>
      <c r="AT75" t="s">
        <v>74</v>
      </c>
      <c r="AU75">
        <v>2019</v>
      </c>
      <c r="AV75">
        <v>36</v>
      </c>
      <c r="AW75">
        <v>2</v>
      </c>
      <c r="AX75" t="s">
        <v>74</v>
      </c>
      <c r="AY75" t="s">
        <v>74</v>
      </c>
      <c r="AZ75" t="s">
        <v>74</v>
      </c>
      <c r="BA75" t="s">
        <v>74</v>
      </c>
      <c r="BB75">
        <v>1083</v>
      </c>
      <c r="BC75">
        <v>1098</v>
      </c>
      <c r="BD75" t="s">
        <v>74</v>
      </c>
      <c r="BE75" t="s">
        <v>771</v>
      </c>
      <c r="BF75" t="str">
        <f>HYPERLINK("http://dx.doi.org/10.3233/JIFS-169883","http://dx.doi.org/10.3233/JIFS-169883")</f>
        <v>http://dx.doi.org/10.3233/JIFS-169883</v>
      </c>
      <c r="BG75" t="s">
        <v>74</v>
      </c>
      <c r="BH75" t="s">
        <v>74</v>
      </c>
      <c r="BI75" t="s">
        <v>74</v>
      </c>
      <c r="BJ75" t="s">
        <v>74</v>
      </c>
      <c r="BK75" t="s">
        <v>74</v>
      </c>
      <c r="BL75" t="s">
        <v>74</v>
      </c>
      <c r="BM75" t="s">
        <v>74</v>
      </c>
      <c r="BN75" t="s">
        <v>74</v>
      </c>
      <c r="BO75" t="s">
        <v>74</v>
      </c>
      <c r="BP75" t="s">
        <v>74</v>
      </c>
      <c r="BQ75" t="s">
        <v>74</v>
      </c>
      <c r="BR75" t="s">
        <v>74</v>
      </c>
      <c r="BS75" t="s">
        <v>772</v>
      </c>
      <c r="BT75" t="str">
        <f>HYPERLINK("https%3A%2F%2Fwww.webofscience.com%2Fwos%2Fwoscc%2Ffull-record%2FWOS:000461770000023","View Full Record in Web of Science")</f>
        <v>View Full Record in Web of Science</v>
      </c>
    </row>
    <row r="76" spans="1:72" x14ac:dyDescent="0.2">
      <c r="A76" t="s">
        <v>84</v>
      </c>
      <c r="B76" t="s">
        <v>773</v>
      </c>
      <c r="C76" t="s">
        <v>74</v>
      </c>
      <c r="D76" t="s">
        <v>774</v>
      </c>
      <c r="E76" t="s">
        <v>74</v>
      </c>
      <c r="F76" t="s">
        <v>775</v>
      </c>
      <c r="G76" t="s">
        <v>74</v>
      </c>
      <c r="H76" t="s">
        <v>74</v>
      </c>
      <c r="I76" t="s">
        <v>776</v>
      </c>
      <c r="J76" t="s">
        <v>777</v>
      </c>
      <c r="K76" t="s">
        <v>155</v>
      </c>
      <c r="L76" t="s">
        <v>74</v>
      </c>
      <c r="M76" t="s">
        <v>74</v>
      </c>
      <c r="N76" t="s">
        <v>74</v>
      </c>
      <c r="O76" t="s">
        <v>778</v>
      </c>
      <c r="P76">
        <v>2017</v>
      </c>
      <c r="Q76" t="s">
        <v>779</v>
      </c>
      <c r="R76" t="s">
        <v>74</v>
      </c>
      <c r="S76" t="s">
        <v>780</v>
      </c>
      <c r="T76" t="s">
        <v>74</v>
      </c>
      <c r="U76" t="s">
        <v>74</v>
      </c>
      <c r="V76" t="s">
        <v>74</v>
      </c>
      <c r="W76" t="s">
        <v>74</v>
      </c>
      <c r="X76" t="s">
        <v>74</v>
      </c>
      <c r="Y76" t="s">
        <v>74</v>
      </c>
      <c r="Z76" t="s">
        <v>74</v>
      </c>
      <c r="AA76" t="s">
        <v>781</v>
      </c>
      <c r="AB76" t="s">
        <v>782</v>
      </c>
      <c r="AC76" t="s">
        <v>74</v>
      </c>
      <c r="AD76" t="s">
        <v>74</v>
      </c>
      <c r="AE76" t="s">
        <v>74</v>
      </c>
      <c r="AF76" t="s">
        <v>74</v>
      </c>
      <c r="AG76" t="s">
        <v>74</v>
      </c>
      <c r="AH76" t="s">
        <v>74</v>
      </c>
      <c r="AI76" t="s">
        <v>74</v>
      </c>
      <c r="AJ76" t="s">
        <v>74</v>
      </c>
      <c r="AK76" t="s">
        <v>74</v>
      </c>
      <c r="AL76" t="s">
        <v>74</v>
      </c>
      <c r="AM76" t="s">
        <v>74</v>
      </c>
      <c r="AN76" t="s">
        <v>74</v>
      </c>
      <c r="AO76" t="s">
        <v>161</v>
      </c>
      <c r="AP76" t="s">
        <v>162</v>
      </c>
      <c r="AQ76" t="s">
        <v>783</v>
      </c>
      <c r="AR76" t="s">
        <v>74</v>
      </c>
      <c r="AS76" t="s">
        <v>74</v>
      </c>
      <c r="AT76" t="s">
        <v>74</v>
      </c>
      <c r="AU76">
        <v>2018</v>
      </c>
      <c r="AV76">
        <v>53</v>
      </c>
      <c r="AW76" t="s">
        <v>74</v>
      </c>
      <c r="AX76" t="s">
        <v>74</v>
      </c>
      <c r="AY76" t="s">
        <v>74</v>
      </c>
      <c r="AZ76" t="s">
        <v>74</v>
      </c>
      <c r="BA76" t="s">
        <v>74</v>
      </c>
      <c r="BB76">
        <v>340</v>
      </c>
      <c r="BC76">
        <v>352</v>
      </c>
      <c r="BD76" t="s">
        <v>74</v>
      </c>
      <c r="BE76" t="s">
        <v>784</v>
      </c>
      <c r="BF76" t="str">
        <f>HYPERLINK("http://dx.doi.org/10.1007/978-3-319-61431-1_29","http://dx.doi.org/10.1007/978-3-319-61431-1_29")</f>
        <v>http://dx.doi.org/10.1007/978-3-319-61431-1_29</v>
      </c>
      <c r="BG76" t="s">
        <v>74</v>
      </c>
      <c r="BH76" t="s">
        <v>74</v>
      </c>
      <c r="BI76" t="s">
        <v>74</v>
      </c>
      <c r="BJ76" t="s">
        <v>74</v>
      </c>
      <c r="BK76" t="s">
        <v>74</v>
      </c>
      <c r="BL76" t="s">
        <v>74</v>
      </c>
      <c r="BM76" t="s">
        <v>74</v>
      </c>
      <c r="BN76" t="s">
        <v>74</v>
      </c>
      <c r="BO76" t="s">
        <v>74</v>
      </c>
      <c r="BP76" t="s">
        <v>74</v>
      </c>
      <c r="BQ76" t="s">
        <v>74</v>
      </c>
      <c r="BR76" t="s">
        <v>74</v>
      </c>
      <c r="BS76" t="s">
        <v>785</v>
      </c>
      <c r="BT76" t="str">
        <f>HYPERLINK("https%3A%2F%2Fwww.webofscience.com%2Fwos%2Fwoscc%2Ffull-record%2FWOS:000433212900029","View Full Record in Web of Science")</f>
        <v>View Full Record in Web of Science</v>
      </c>
    </row>
    <row r="77" spans="1:72" x14ac:dyDescent="0.2">
      <c r="A77" t="s">
        <v>72</v>
      </c>
      <c r="B77" t="s">
        <v>786</v>
      </c>
      <c r="C77" t="s">
        <v>74</v>
      </c>
      <c r="D77" t="s">
        <v>74</v>
      </c>
      <c r="E77" t="s">
        <v>74</v>
      </c>
      <c r="F77" t="s">
        <v>787</v>
      </c>
      <c r="G77" t="s">
        <v>74</v>
      </c>
      <c r="H77" t="s">
        <v>74</v>
      </c>
      <c r="I77" t="s">
        <v>788</v>
      </c>
      <c r="J77" t="s">
        <v>227</v>
      </c>
      <c r="K77" t="s">
        <v>74</v>
      </c>
      <c r="L77" t="s">
        <v>74</v>
      </c>
      <c r="M77" t="s">
        <v>74</v>
      </c>
      <c r="N77" t="s">
        <v>74</v>
      </c>
      <c r="O77" t="s">
        <v>74</v>
      </c>
      <c r="P77" t="s">
        <v>74</v>
      </c>
      <c r="Q77" t="s">
        <v>74</v>
      </c>
      <c r="R77" t="s">
        <v>74</v>
      </c>
      <c r="S77" t="s">
        <v>74</v>
      </c>
      <c r="T77" t="s">
        <v>74</v>
      </c>
      <c r="U77" t="s">
        <v>74</v>
      </c>
      <c r="V77" t="s">
        <v>74</v>
      </c>
      <c r="W77" t="s">
        <v>74</v>
      </c>
      <c r="X77" t="s">
        <v>74</v>
      </c>
      <c r="Y77" t="s">
        <v>74</v>
      </c>
      <c r="Z77" t="s">
        <v>74</v>
      </c>
      <c r="AA77" t="s">
        <v>74</v>
      </c>
      <c r="AB77" t="s">
        <v>789</v>
      </c>
      <c r="AC77" t="s">
        <v>74</v>
      </c>
      <c r="AD77" t="s">
        <v>74</v>
      </c>
      <c r="AE77" t="s">
        <v>74</v>
      </c>
      <c r="AF77" t="s">
        <v>74</v>
      </c>
      <c r="AG77" t="s">
        <v>74</v>
      </c>
      <c r="AH77" t="s">
        <v>74</v>
      </c>
      <c r="AI77" t="s">
        <v>74</v>
      </c>
      <c r="AJ77" t="s">
        <v>74</v>
      </c>
      <c r="AK77" t="s">
        <v>74</v>
      </c>
      <c r="AL77" t="s">
        <v>74</v>
      </c>
      <c r="AM77" t="s">
        <v>74</v>
      </c>
      <c r="AN77" t="s">
        <v>74</v>
      </c>
      <c r="AO77" t="s">
        <v>229</v>
      </c>
      <c r="AP77" t="s">
        <v>74</v>
      </c>
      <c r="AQ77" t="s">
        <v>74</v>
      </c>
      <c r="AR77" t="s">
        <v>74</v>
      </c>
      <c r="AS77" t="s">
        <v>74</v>
      </c>
      <c r="AT77" t="s">
        <v>74</v>
      </c>
      <c r="AU77">
        <v>2022</v>
      </c>
      <c r="AV77">
        <v>10</v>
      </c>
      <c r="AW77" t="s">
        <v>74</v>
      </c>
      <c r="AX77" t="s">
        <v>74</v>
      </c>
      <c r="AY77" t="s">
        <v>74</v>
      </c>
      <c r="AZ77" t="s">
        <v>74</v>
      </c>
      <c r="BA77" t="s">
        <v>74</v>
      </c>
      <c r="BB77">
        <v>55766</v>
      </c>
      <c r="BC77">
        <v>55781</v>
      </c>
      <c r="BD77" t="s">
        <v>74</v>
      </c>
      <c r="BE77" t="s">
        <v>790</v>
      </c>
      <c r="BF77" t="str">
        <f>HYPERLINK("http://dx.doi.org/10.1109/ACCESS.2022.3176626","http://dx.doi.org/10.1109/ACCESS.2022.3176626")</f>
        <v>http://dx.doi.org/10.1109/ACCESS.2022.3176626</v>
      </c>
      <c r="BG77" t="s">
        <v>74</v>
      </c>
      <c r="BH77" t="s">
        <v>74</v>
      </c>
      <c r="BI77" t="s">
        <v>74</v>
      </c>
      <c r="BJ77" t="s">
        <v>74</v>
      </c>
      <c r="BK77" t="s">
        <v>74</v>
      </c>
      <c r="BL77" t="s">
        <v>74</v>
      </c>
      <c r="BM77" t="s">
        <v>74</v>
      </c>
      <c r="BN77" t="s">
        <v>74</v>
      </c>
      <c r="BO77" t="s">
        <v>74</v>
      </c>
      <c r="BP77" t="s">
        <v>74</v>
      </c>
      <c r="BQ77" t="s">
        <v>74</v>
      </c>
      <c r="BR77" t="s">
        <v>74</v>
      </c>
      <c r="BS77" t="s">
        <v>791</v>
      </c>
      <c r="BT77" t="str">
        <f>HYPERLINK("https%3A%2F%2Fwww.webofscience.com%2Fwos%2Fwoscc%2Ffull-record%2FWOS:000804632600001","View Full Record in Web of Science")</f>
        <v>View Full Record in Web of Science</v>
      </c>
    </row>
    <row r="78" spans="1:72" x14ac:dyDescent="0.2">
      <c r="A78" t="s">
        <v>72</v>
      </c>
      <c r="B78" t="s">
        <v>792</v>
      </c>
      <c r="C78" t="s">
        <v>74</v>
      </c>
      <c r="D78" t="s">
        <v>74</v>
      </c>
      <c r="E78" t="s">
        <v>74</v>
      </c>
      <c r="F78" t="s">
        <v>793</v>
      </c>
      <c r="G78" t="s">
        <v>74</v>
      </c>
      <c r="H78" t="s">
        <v>74</v>
      </c>
      <c r="I78" t="s">
        <v>794</v>
      </c>
      <c r="J78" t="s">
        <v>795</v>
      </c>
      <c r="K78" t="s">
        <v>74</v>
      </c>
      <c r="L78" t="s">
        <v>74</v>
      </c>
      <c r="M78" t="s">
        <v>74</v>
      </c>
      <c r="N78" t="s">
        <v>74</v>
      </c>
      <c r="O78" t="s">
        <v>74</v>
      </c>
      <c r="P78" t="s">
        <v>74</v>
      </c>
      <c r="Q78" t="s">
        <v>74</v>
      </c>
      <c r="R78" t="s">
        <v>74</v>
      </c>
      <c r="S78" t="s">
        <v>74</v>
      </c>
      <c r="T78" t="s">
        <v>74</v>
      </c>
      <c r="U78" t="s">
        <v>74</v>
      </c>
      <c r="V78" t="s">
        <v>74</v>
      </c>
      <c r="W78" t="s">
        <v>74</v>
      </c>
      <c r="X78" t="s">
        <v>74</v>
      </c>
      <c r="Y78" t="s">
        <v>74</v>
      </c>
      <c r="Z78" t="s">
        <v>74</v>
      </c>
      <c r="AA78" t="s">
        <v>74</v>
      </c>
      <c r="AB78" t="s">
        <v>796</v>
      </c>
      <c r="AC78" t="s">
        <v>74</v>
      </c>
      <c r="AD78" t="s">
        <v>74</v>
      </c>
      <c r="AE78" t="s">
        <v>74</v>
      </c>
      <c r="AF78" t="s">
        <v>74</v>
      </c>
      <c r="AG78" t="s">
        <v>74</v>
      </c>
      <c r="AH78" t="s">
        <v>74</v>
      </c>
      <c r="AI78" t="s">
        <v>74</v>
      </c>
      <c r="AJ78" t="s">
        <v>74</v>
      </c>
      <c r="AK78" t="s">
        <v>74</v>
      </c>
      <c r="AL78" t="s">
        <v>74</v>
      </c>
      <c r="AM78" t="s">
        <v>74</v>
      </c>
      <c r="AN78" t="s">
        <v>74</v>
      </c>
      <c r="AO78" t="s">
        <v>797</v>
      </c>
      <c r="AP78" t="s">
        <v>798</v>
      </c>
      <c r="AQ78" t="s">
        <v>74</v>
      </c>
      <c r="AR78" t="s">
        <v>74</v>
      </c>
      <c r="AS78" t="s">
        <v>74</v>
      </c>
      <c r="AT78" t="s">
        <v>799</v>
      </c>
      <c r="AU78">
        <v>2023</v>
      </c>
      <c r="AV78" t="s">
        <v>74</v>
      </c>
      <c r="AW78" t="s">
        <v>74</v>
      </c>
      <c r="AX78" t="s">
        <v>74</v>
      </c>
      <c r="AY78" t="s">
        <v>74</v>
      </c>
      <c r="AZ78" t="s">
        <v>74</v>
      </c>
      <c r="BA78" t="s">
        <v>74</v>
      </c>
      <c r="BB78" t="s">
        <v>74</v>
      </c>
      <c r="BC78" t="s">
        <v>74</v>
      </c>
      <c r="BD78" t="s">
        <v>74</v>
      </c>
      <c r="BE78" t="s">
        <v>800</v>
      </c>
      <c r="BF78" t="str">
        <f>HYPERLINK("http://dx.doi.org/10.1007/s11517-023-02850-x","http://dx.doi.org/10.1007/s11517-023-02850-x")</f>
        <v>http://dx.doi.org/10.1007/s11517-023-02850-x</v>
      </c>
      <c r="BG78" t="s">
        <v>74</v>
      </c>
      <c r="BH78" t="s">
        <v>515</v>
      </c>
      <c r="BI78" t="s">
        <v>74</v>
      </c>
      <c r="BJ78" t="s">
        <v>74</v>
      </c>
      <c r="BK78" t="s">
        <v>74</v>
      </c>
      <c r="BL78" t="s">
        <v>74</v>
      </c>
      <c r="BM78" t="s">
        <v>74</v>
      </c>
      <c r="BN78">
        <v>37326802</v>
      </c>
      <c r="BO78" t="s">
        <v>74</v>
      </c>
      <c r="BP78" t="s">
        <v>74</v>
      </c>
      <c r="BQ78" t="s">
        <v>74</v>
      </c>
      <c r="BR78" t="s">
        <v>74</v>
      </c>
      <c r="BS78" t="s">
        <v>801</v>
      </c>
      <c r="BT78" t="str">
        <f>HYPERLINK("https%3A%2F%2Fwww.webofscience.com%2Fwos%2Fwoscc%2Ffull-record%2FWOS:001012175600001","View Full Record in Web of Science")</f>
        <v>View Full Record in Web of Science</v>
      </c>
    </row>
    <row r="79" spans="1:72" x14ac:dyDescent="0.2">
      <c r="A79" t="s">
        <v>72</v>
      </c>
      <c r="B79" t="s">
        <v>802</v>
      </c>
      <c r="C79" t="s">
        <v>74</v>
      </c>
      <c r="D79" t="s">
        <v>74</v>
      </c>
      <c r="E79" t="s">
        <v>74</v>
      </c>
      <c r="F79" t="s">
        <v>803</v>
      </c>
      <c r="G79" t="s">
        <v>74</v>
      </c>
      <c r="H79" t="s">
        <v>74</v>
      </c>
      <c r="I79" t="s">
        <v>804</v>
      </c>
      <c r="J79" t="s">
        <v>805</v>
      </c>
      <c r="K79" t="s">
        <v>74</v>
      </c>
      <c r="L79" t="s">
        <v>74</v>
      </c>
      <c r="M79" t="s">
        <v>74</v>
      </c>
      <c r="N79" t="s">
        <v>74</v>
      </c>
      <c r="O79" t="s">
        <v>74</v>
      </c>
      <c r="P79" t="s">
        <v>74</v>
      </c>
      <c r="Q79" t="s">
        <v>74</v>
      </c>
      <c r="R79" t="s">
        <v>74</v>
      </c>
      <c r="S79" t="s">
        <v>74</v>
      </c>
      <c r="T79" t="s">
        <v>74</v>
      </c>
      <c r="U79" t="s">
        <v>74</v>
      </c>
      <c r="V79" t="s">
        <v>74</v>
      </c>
      <c r="W79" t="s">
        <v>74</v>
      </c>
      <c r="X79" t="s">
        <v>74</v>
      </c>
      <c r="Y79" t="s">
        <v>74</v>
      </c>
      <c r="Z79" t="s">
        <v>74</v>
      </c>
      <c r="AA79" t="s">
        <v>74</v>
      </c>
      <c r="AB79" t="s">
        <v>74</v>
      </c>
      <c r="AC79" t="s">
        <v>74</v>
      </c>
      <c r="AD79" t="s">
        <v>74</v>
      </c>
      <c r="AE79" t="s">
        <v>74</v>
      </c>
      <c r="AF79" t="s">
        <v>74</v>
      </c>
      <c r="AG79" t="s">
        <v>74</v>
      </c>
      <c r="AH79" t="s">
        <v>74</v>
      </c>
      <c r="AI79" t="s">
        <v>74</v>
      </c>
      <c r="AJ79" t="s">
        <v>74</v>
      </c>
      <c r="AK79" t="s">
        <v>74</v>
      </c>
      <c r="AL79" t="s">
        <v>74</v>
      </c>
      <c r="AM79" t="s">
        <v>74</v>
      </c>
      <c r="AN79" t="s">
        <v>74</v>
      </c>
      <c r="AO79" t="s">
        <v>806</v>
      </c>
      <c r="AP79" t="s">
        <v>807</v>
      </c>
      <c r="AQ79" t="s">
        <v>74</v>
      </c>
      <c r="AR79" t="s">
        <v>74</v>
      </c>
      <c r="AS79" t="s">
        <v>74</v>
      </c>
      <c r="AT79" t="s">
        <v>221</v>
      </c>
      <c r="AU79">
        <v>2021</v>
      </c>
      <c r="AV79">
        <v>41</v>
      </c>
      <c r="AW79">
        <v>5</v>
      </c>
      <c r="AX79" t="s">
        <v>74</v>
      </c>
      <c r="AY79" t="s">
        <v>74</v>
      </c>
      <c r="AZ79" t="s">
        <v>74</v>
      </c>
      <c r="BA79" t="s">
        <v>74</v>
      </c>
      <c r="BB79">
        <v>626</v>
      </c>
      <c r="BC79">
        <v>639</v>
      </c>
      <c r="BD79" t="s">
        <v>74</v>
      </c>
      <c r="BE79" t="s">
        <v>808</v>
      </c>
      <c r="BF79" t="str">
        <f>HYPERLINK("http://dx.doi.org/10.1108/AA-07-2020-0099","http://dx.doi.org/10.1108/AA-07-2020-0099")</f>
        <v>http://dx.doi.org/10.1108/AA-07-2020-0099</v>
      </c>
      <c r="BG79" t="s">
        <v>74</v>
      </c>
      <c r="BH79" t="s">
        <v>809</v>
      </c>
      <c r="BI79" t="s">
        <v>74</v>
      </c>
      <c r="BJ79" t="s">
        <v>74</v>
      </c>
      <c r="BK79" t="s">
        <v>74</v>
      </c>
      <c r="BL79" t="s">
        <v>74</v>
      </c>
      <c r="BM79" t="s">
        <v>74</v>
      </c>
      <c r="BN79" t="s">
        <v>74</v>
      </c>
      <c r="BO79" t="s">
        <v>74</v>
      </c>
      <c r="BP79" t="s">
        <v>74</v>
      </c>
      <c r="BQ79" t="s">
        <v>74</v>
      </c>
      <c r="BR79" t="s">
        <v>74</v>
      </c>
      <c r="BS79" t="s">
        <v>810</v>
      </c>
      <c r="BT79" t="str">
        <f>HYPERLINK("https%3A%2F%2Fwww.webofscience.com%2Fwos%2Fwoscc%2Ffull-record%2FWOS:000695932800001","View Full Record in Web of Science")</f>
        <v>View Full Record in Web of Science</v>
      </c>
    </row>
    <row r="80" spans="1:72" x14ac:dyDescent="0.2">
      <c r="A80" t="s">
        <v>72</v>
      </c>
      <c r="B80" t="s">
        <v>811</v>
      </c>
      <c r="C80" t="s">
        <v>74</v>
      </c>
      <c r="D80" t="s">
        <v>74</v>
      </c>
      <c r="E80" t="s">
        <v>74</v>
      </c>
      <c r="F80" t="s">
        <v>812</v>
      </c>
      <c r="G80" t="s">
        <v>74</v>
      </c>
      <c r="H80" t="s">
        <v>74</v>
      </c>
      <c r="I80" t="s">
        <v>813</v>
      </c>
      <c r="J80" t="s">
        <v>478</v>
      </c>
      <c r="K80" t="s">
        <v>74</v>
      </c>
      <c r="L80" t="s">
        <v>74</v>
      </c>
      <c r="M80" t="s">
        <v>74</v>
      </c>
      <c r="N80" t="s">
        <v>74</v>
      </c>
      <c r="O80" t="s">
        <v>74</v>
      </c>
      <c r="P80" t="s">
        <v>74</v>
      </c>
      <c r="Q80" t="s">
        <v>74</v>
      </c>
      <c r="R80" t="s">
        <v>74</v>
      </c>
      <c r="S80" t="s">
        <v>74</v>
      </c>
      <c r="T80" t="s">
        <v>74</v>
      </c>
      <c r="U80" t="s">
        <v>74</v>
      </c>
      <c r="V80" t="s">
        <v>74</v>
      </c>
      <c r="W80" t="s">
        <v>74</v>
      </c>
      <c r="X80" t="s">
        <v>74</v>
      </c>
      <c r="Y80" t="s">
        <v>74</v>
      </c>
      <c r="Z80" t="s">
        <v>74</v>
      </c>
      <c r="AA80" t="s">
        <v>814</v>
      </c>
      <c r="AB80" t="s">
        <v>815</v>
      </c>
      <c r="AC80" t="s">
        <v>74</v>
      </c>
      <c r="AD80" t="s">
        <v>74</v>
      </c>
      <c r="AE80" t="s">
        <v>74</v>
      </c>
      <c r="AF80" t="s">
        <v>74</v>
      </c>
      <c r="AG80" t="s">
        <v>74</v>
      </c>
      <c r="AH80" t="s">
        <v>74</v>
      </c>
      <c r="AI80" t="s">
        <v>74</v>
      </c>
      <c r="AJ80" t="s">
        <v>74</v>
      </c>
      <c r="AK80" t="s">
        <v>74</v>
      </c>
      <c r="AL80" t="s">
        <v>74</v>
      </c>
      <c r="AM80" t="s">
        <v>74</v>
      </c>
      <c r="AN80" t="s">
        <v>74</v>
      </c>
      <c r="AO80" t="s">
        <v>481</v>
      </c>
      <c r="AP80" t="s">
        <v>482</v>
      </c>
      <c r="AQ80" t="s">
        <v>74</v>
      </c>
      <c r="AR80" t="s">
        <v>74</v>
      </c>
      <c r="AS80" t="s">
        <v>74</v>
      </c>
      <c r="AT80" t="s">
        <v>278</v>
      </c>
      <c r="AU80">
        <v>2019</v>
      </c>
      <c r="AV80">
        <v>94</v>
      </c>
      <c r="AW80">
        <v>1</v>
      </c>
      <c r="AX80" t="s">
        <v>74</v>
      </c>
      <c r="AY80" t="s">
        <v>74</v>
      </c>
      <c r="AZ80" t="s">
        <v>74</v>
      </c>
      <c r="BA80" t="s">
        <v>74</v>
      </c>
      <c r="BB80">
        <v>81</v>
      </c>
      <c r="BC80">
        <v>100</v>
      </c>
      <c r="BD80" t="s">
        <v>74</v>
      </c>
      <c r="BE80" t="s">
        <v>816</v>
      </c>
      <c r="BF80" t="str">
        <f>HYPERLINK("http://dx.doi.org/10.1007/s10846-018-0958-6","http://dx.doi.org/10.1007/s10846-018-0958-6")</f>
        <v>http://dx.doi.org/10.1007/s10846-018-0958-6</v>
      </c>
      <c r="BG80" t="s">
        <v>74</v>
      </c>
      <c r="BH80" t="s">
        <v>74</v>
      </c>
      <c r="BI80" t="s">
        <v>74</v>
      </c>
      <c r="BJ80" t="s">
        <v>74</v>
      </c>
      <c r="BK80" t="s">
        <v>74</v>
      </c>
      <c r="BL80" t="s">
        <v>74</v>
      </c>
      <c r="BM80" t="s">
        <v>74</v>
      </c>
      <c r="BN80" t="s">
        <v>74</v>
      </c>
      <c r="BO80" t="s">
        <v>74</v>
      </c>
      <c r="BP80" t="s">
        <v>74</v>
      </c>
      <c r="BQ80" t="s">
        <v>74</v>
      </c>
      <c r="BR80" t="s">
        <v>74</v>
      </c>
      <c r="BS80" t="s">
        <v>817</v>
      </c>
      <c r="BT80" t="str">
        <f>HYPERLINK("https%3A%2F%2Fwww.webofscience.com%2Fwos%2Fwoscc%2Ffull-record%2FWOS:000461786600007","View Full Record in Web of Science")</f>
        <v>View Full Record in Web of Science</v>
      </c>
    </row>
    <row r="81" spans="1:72" x14ac:dyDescent="0.2">
      <c r="A81" t="s">
        <v>84</v>
      </c>
      <c r="B81" t="s">
        <v>818</v>
      </c>
      <c r="C81" t="s">
        <v>74</v>
      </c>
      <c r="D81" t="s">
        <v>819</v>
      </c>
      <c r="E81" t="s">
        <v>74</v>
      </c>
      <c r="F81" t="s">
        <v>820</v>
      </c>
      <c r="G81" t="s">
        <v>74</v>
      </c>
      <c r="H81" t="s">
        <v>74</v>
      </c>
      <c r="I81" t="s">
        <v>821</v>
      </c>
      <c r="J81" t="s">
        <v>822</v>
      </c>
      <c r="K81" t="s">
        <v>155</v>
      </c>
      <c r="L81" t="s">
        <v>74</v>
      </c>
      <c r="M81" t="s">
        <v>74</v>
      </c>
      <c r="N81" t="s">
        <v>74</v>
      </c>
      <c r="O81" t="s">
        <v>823</v>
      </c>
      <c r="P81" t="s">
        <v>824</v>
      </c>
      <c r="Q81" t="s">
        <v>825</v>
      </c>
      <c r="R81" t="s">
        <v>74</v>
      </c>
      <c r="S81" t="s">
        <v>826</v>
      </c>
      <c r="T81" t="s">
        <v>74</v>
      </c>
      <c r="U81" t="s">
        <v>74</v>
      </c>
      <c r="V81" t="s">
        <v>74</v>
      </c>
      <c r="W81" t="s">
        <v>74</v>
      </c>
      <c r="X81" t="s">
        <v>74</v>
      </c>
      <c r="Y81" t="s">
        <v>74</v>
      </c>
      <c r="Z81" t="s">
        <v>74</v>
      </c>
      <c r="AA81" t="s">
        <v>827</v>
      </c>
      <c r="AB81" t="s">
        <v>74</v>
      </c>
      <c r="AC81" t="s">
        <v>74</v>
      </c>
      <c r="AD81" t="s">
        <v>74</v>
      </c>
      <c r="AE81" t="s">
        <v>74</v>
      </c>
      <c r="AF81" t="s">
        <v>74</v>
      </c>
      <c r="AG81" t="s">
        <v>74</v>
      </c>
      <c r="AH81" t="s">
        <v>74</v>
      </c>
      <c r="AI81" t="s">
        <v>74</v>
      </c>
      <c r="AJ81" t="s">
        <v>74</v>
      </c>
      <c r="AK81" t="s">
        <v>74</v>
      </c>
      <c r="AL81" t="s">
        <v>74</v>
      </c>
      <c r="AM81" t="s">
        <v>74</v>
      </c>
      <c r="AN81" t="s">
        <v>74</v>
      </c>
      <c r="AO81" t="s">
        <v>161</v>
      </c>
      <c r="AP81" t="s">
        <v>162</v>
      </c>
      <c r="AQ81" t="s">
        <v>828</v>
      </c>
      <c r="AR81" t="s">
        <v>74</v>
      </c>
      <c r="AS81" t="s">
        <v>74</v>
      </c>
      <c r="AT81" t="s">
        <v>74</v>
      </c>
      <c r="AU81">
        <v>2018</v>
      </c>
      <c r="AV81">
        <v>49</v>
      </c>
      <c r="AW81" t="s">
        <v>74</v>
      </c>
      <c r="AX81" t="s">
        <v>74</v>
      </c>
      <c r="AY81" t="s">
        <v>74</v>
      </c>
      <c r="AZ81" t="s">
        <v>74</v>
      </c>
      <c r="BA81" t="s">
        <v>74</v>
      </c>
      <c r="BB81">
        <v>208</v>
      </c>
      <c r="BC81">
        <v>216</v>
      </c>
      <c r="BD81" t="s">
        <v>74</v>
      </c>
      <c r="BE81" t="s">
        <v>829</v>
      </c>
      <c r="BF81" t="str">
        <f>HYPERLINK("http://dx.doi.org/10.1007/978-3-319-61276-8_24","http://dx.doi.org/10.1007/978-3-319-61276-8_24")</f>
        <v>http://dx.doi.org/10.1007/978-3-319-61276-8_24</v>
      </c>
      <c r="BG81" t="s">
        <v>74</v>
      </c>
      <c r="BH81" t="s">
        <v>74</v>
      </c>
      <c r="BI81" t="s">
        <v>74</v>
      </c>
      <c r="BJ81" t="s">
        <v>74</v>
      </c>
      <c r="BK81" t="s">
        <v>74</v>
      </c>
      <c r="BL81" t="s">
        <v>74</v>
      </c>
      <c r="BM81" t="s">
        <v>74</v>
      </c>
      <c r="BN81" t="s">
        <v>74</v>
      </c>
      <c r="BO81" t="s">
        <v>74</v>
      </c>
      <c r="BP81" t="s">
        <v>74</v>
      </c>
      <c r="BQ81" t="s">
        <v>74</v>
      </c>
      <c r="BR81" t="s">
        <v>74</v>
      </c>
      <c r="BS81" t="s">
        <v>830</v>
      </c>
      <c r="BT81" t="str">
        <f>HYPERLINK("https%3A%2F%2Fwww.webofscience.com%2Fwos%2Fwoscc%2Ffull-record%2FWOS:000434201700024","View Full Record in Web of Science")</f>
        <v>View Full Record in Web of Science</v>
      </c>
    </row>
    <row r="82" spans="1:72" x14ac:dyDescent="0.2">
      <c r="A82" t="s">
        <v>72</v>
      </c>
      <c r="B82" t="s">
        <v>831</v>
      </c>
      <c r="C82" t="s">
        <v>74</v>
      </c>
      <c r="D82" t="s">
        <v>74</v>
      </c>
      <c r="E82" t="s">
        <v>74</v>
      </c>
      <c r="F82" t="s">
        <v>832</v>
      </c>
      <c r="G82" t="s">
        <v>74</v>
      </c>
      <c r="H82" t="s">
        <v>74</v>
      </c>
      <c r="I82" t="s">
        <v>833</v>
      </c>
      <c r="J82" t="s">
        <v>509</v>
      </c>
      <c r="K82" t="s">
        <v>74</v>
      </c>
      <c r="L82" t="s">
        <v>74</v>
      </c>
      <c r="M82" t="s">
        <v>74</v>
      </c>
      <c r="N82" t="s">
        <v>74</v>
      </c>
      <c r="O82" t="s">
        <v>74</v>
      </c>
      <c r="P82" t="s">
        <v>74</v>
      </c>
      <c r="Q82" t="s">
        <v>74</v>
      </c>
      <c r="R82" t="s">
        <v>74</v>
      </c>
      <c r="S82" t="s">
        <v>74</v>
      </c>
      <c r="T82" t="s">
        <v>74</v>
      </c>
      <c r="U82" t="s">
        <v>74</v>
      </c>
      <c r="V82" t="s">
        <v>74</v>
      </c>
      <c r="W82" t="s">
        <v>74</v>
      </c>
      <c r="X82" t="s">
        <v>74</v>
      </c>
      <c r="Y82" t="s">
        <v>74</v>
      </c>
      <c r="Z82" t="s">
        <v>74</v>
      </c>
      <c r="AA82" t="s">
        <v>834</v>
      </c>
      <c r="AB82" t="s">
        <v>835</v>
      </c>
      <c r="AC82" t="s">
        <v>74</v>
      </c>
      <c r="AD82" t="s">
        <v>74</v>
      </c>
      <c r="AE82" t="s">
        <v>74</v>
      </c>
      <c r="AF82" t="s">
        <v>74</v>
      </c>
      <c r="AG82" t="s">
        <v>74</v>
      </c>
      <c r="AH82" t="s">
        <v>74</v>
      </c>
      <c r="AI82" t="s">
        <v>74</v>
      </c>
      <c r="AJ82" t="s">
        <v>74</v>
      </c>
      <c r="AK82" t="s">
        <v>74</v>
      </c>
      <c r="AL82" t="s">
        <v>74</v>
      </c>
      <c r="AM82" t="s">
        <v>74</v>
      </c>
      <c r="AN82" t="s">
        <v>74</v>
      </c>
      <c r="AO82" t="s">
        <v>512</v>
      </c>
      <c r="AP82" t="s">
        <v>513</v>
      </c>
      <c r="AQ82" t="s">
        <v>74</v>
      </c>
      <c r="AR82" t="s">
        <v>74</v>
      </c>
      <c r="AS82" t="s">
        <v>74</v>
      </c>
      <c r="AT82" t="s">
        <v>296</v>
      </c>
      <c r="AU82">
        <v>2024</v>
      </c>
      <c r="AV82">
        <v>17</v>
      </c>
      <c r="AW82">
        <v>2</v>
      </c>
      <c r="AX82" t="s">
        <v>74</v>
      </c>
      <c r="AY82" t="s">
        <v>74</v>
      </c>
      <c r="AZ82" t="s">
        <v>74</v>
      </c>
      <c r="BA82" t="s">
        <v>74</v>
      </c>
      <c r="BB82">
        <v>289</v>
      </c>
      <c r="BC82">
        <v>302</v>
      </c>
      <c r="BD82" t="s">
        <v>74</v>
      </c>
      <c r="BE82" t="s">
        <v>836</v>
      </c>
      <c r="BF82" t="str">
        <f>HYPERLINK("http://dx.doi.org/10.1007/s11370-023-00501-6","http://dx.doi.org/10.1007/s11370-023-00501-6")</f>
        <v>http://dx.doi.org/10.1007/s11370-023-00501-6</v>
      </c>
      <c r="BG82" t="s">
        <v>74</v>
      </c>
      <c r="BH82" t="s">
        <v>550</v>
      </c>
      <c r="BI82" t="s">
        <v>74</v>
      </c>
      <c r="BJ82" t="s">
        <v>74</v>
      </c>
      <c r="BK82" t="s">
        <v>74</v>
      </c>
      <c r="BL82" t="s">
        <v>74</v>
      </c>
      <c r="BM82" t="s">
        <v>74</v>
      </c>
      <c r="BN82" t="s">
        <v>74</v>
      </c>
      <c r="BO82" t="s">
        <v>74</v>
      </c>
      <c r="BP82" t="s">
        <v>74</v>
      </c>
      <c r="BQ82" t="s">
        <v>74</v>
      </c>
      <c r="BR82" t="s">
        <v>74</v>
      </c>
      <c r="BS82" t="s">
        <v>837</v>
      </c>
      <c r="BT82" t="str">
        <f>HYPERLINK("https%3A%2F%2Fwww.webofscience.com%2Fwos%2Fwoscc%2Ffull-record%2FWOS:001132829200002","View Full Record in Web of Science")</f>
        <v>View Full Record in Web of Science</v>
      </c>
    </row>
    <row r="83" spans="1:72" x14ac:dyDescent="0.2">
      <c r="A83" t="s">
        <v>84</v>
      </c>
      <c r="B83" t="s">
        <v>838</v>
      </c>
      <c r="C83" t="s">
        <v>74</v>
      </c>
      <c r="D83" t="s">
        <v>819</v>
      </c>
      <c r="E83" t="s">
        <v>74</v>
      </c>
      <c r="F83" t="s">
        <v>839</v>
      </c>
      <c r="G83" t="s">
        <v>74</v>
      </c>
      <c r="H83" t="s">
        <v>74</v>
      </c>
      <c r="I83" t="s">
        <v>840</v>
      </c>
      <c r="J83" t="s">
        <v>822</v>
      </c>
      <c r="K83" t="s">
        <v>155</v>
      </c>
      <c r="L83" t="s">
        <v>74</v>
      </c>
      <c r="M83" t="s">
        <v>74</v>
      </c>
      <c r="N83" t="s">
        <v>74</v>
      </c>
      <c r="O83" t="s">
        <v>823</v>
      </c>
      <c r="P83" t="s">
        <v>824</v>
      </c>
      <c r="Q83" t="s">
        <v>825</v>
      </c>
      <c r="R83" t="s">
        <v>74</v>
      </c>
      <c r="S83" t="s">
        <v>826</v>
      </c>
      <c r="T83" t="s">
        <v>74</v>
      </c>
      <c r="U83" t="s">
        <v>74</v>
      </c>
      <c r="V83" t="s">
        <v>74</v>
      </c>
      <c r="W83" t="s">
        <v>74</v>
      </c>
      <c r="X83" t="s">
        <v>74</v>
      </c>
      <c r="Y83" t="s">
        <v>74</v>
      </c>
      <c r="Z83" t="s">
        <v>74</v>
      </c>
      <c r="AA83" t="s">
        <v>841</v>
      </c>
      <c r="AB83" t="s">
        <v>842</v>
      </c>
      <c r="AC83" t="s">
        <v>74</v>
      </c>
      <c r="AD83" t="s">
        <v>74</v>
      </c>
      <c r="AE83" t="s">
        <v>74</v>
      </c>
      <c r="AF83" t="s">
        <v>74</v>
      </c>
      <c r="AG83" t="s">
        <v>74</v>
      </c>
      <c r="AH83" t="s">
        <v>74</v>
      </c>
      <c r="AI83" t="s">
        <v>74</v>
      </c>
      <c r="AJ83" t="s">
        <v>74</v>
      </c>
      <c r="AK83" t="s">
        <v>74</v>
      </c>
      <c r="AL83" t="s">
        <v>74</v>
      </c>
      <c r="AM83" t="s">
        <v>74</v>
      </c>
      <c r="AN83" t="s">
        <v>74</v>
      </c>
      <c r="AO83" t="s">
        <v>161</v>
      </c>
      <c r="AP83" t="s">
        <v>162</v>
      </c>
      <c r="AQ83" t="s">
        <v>828</v>
      </c>
      <c r="AR83" t="s">
        <v>74</v>
      </c>
      <c r="AS83" t="s">
        <v>74</v>
      </c>
      <c r="AT83" t="s">
        <v>74</v>
      </c>
      <c r="AU83">
        <v>2018</v>
      </c>
      <c r="AV83">
        <v>49</v>
      </c>
      <c r="AW83" t="s">
        <v>74</v>
      </c>
      <c r="AX83" t="s">
        <v>74</v>
      </c>
      <c r="AY83" t="s">
        <v>74</v>
      </c>
      <c r="AZ83" t="s">
        <v>74</v>
      </c>
      <c r="BA83" t="s">
        <v>74</v>
      </c>
      <c r="BB83">
        <v>344</v>
      </c>
      <c r="BC83">
        <v>352</v>
      </c>
      <c r="BD83" t="s">
        <v>74</v>
      </c>
      <c r="BE83" t="s">
        <v>843</v>
      </c>
      <c r="BF83" t="str">
        <f>HYPERLINK("http://dx.doi.org/10.1007/978-3-319-61276-8_38","http://dx.doi.org/10.1007/978-3-319-61276-8_38")</f>
        <v>http://dx.doi.org/10.1007/978-3-319-61276-8_38</v>
      </c>
      <c r="BG83" t="s">
        <v>74</v>
      </c>
      <c r="BH83" t="s">
        <v>74</v>
      </c>
      <c r="BI83" t="s">
        <v>74</v>
      </c>
      <c r="BJ83" t="s">
        <v>74</v>
      </c>
      <c r="BK83" t="s">
        <v>74</v>
      </c>
      <c r="BL83" t="s">
        <v>74</v>
      </c>
      <c r="BM83" t="s">
        <v>74</v>
      </c>
      <c r="BN83" t="s">
        <v>74</v>
      </c>
      <c r="BO83" t="s">
        <v>74</v>
      </c>
      <c r="BP83" t="s">
        <v>74</v>
      </c>
      <c r="BQ83" t="s">
        <v>74</v>
      </c>
      <c r="BR83" t="s">
        <v>74</v>
      </c>
      <c r="BS83" t="s">
        <v>844</v>
      </c>
      <c r="BT83" t="str">
        <f>HYPERLINK("https%3A%2F%2Fwww.webofscience.com%2Fwos%2Fwoscc%2Ffull-record%2FWOS:000434201700038","View Full Record in Web of Science")</f>
        <v>View Full Record in Web of Science</v>
      </c>
    </row>
    <row r="84" spans="1:72" x14ac:dyDescent="0.2">
      <c r="A84" t="s">
        <v>72</v>
      </c>
      <c r="B84" t="s">
        <v>845</v>
      </c>
      <c r="C84" t="s">
        <v>74</v>
      </c>
      <c r="D84" t="s">
        <v>74</v>
      </c>
      <c r="E84" t="s">
        <v>74</v>
      </c>
      <c r="F84" t="s">
        <v>846</v>
      </c>
      <c r="G84" t="s">
        <v>74</v>
      </c>
      <c r="H84" t="s">
        <v>74</v>
      </c>
      <c r="I84" t="s">
        <v>847</v>
      </c>
      <c r="J84" t="s">
        <v>848</v>
      </c>
      <c r="K84" t="s">
        <v>74</v>
      </c>
      <c r="L84" t="s">
        <v>74</v>
      </c>
      <c r="M84" t="s">
        <v>74</v>
      </c>
      <c r="N84" t="s">
        <v>74</v>
      </c>
      <c r="O84" t="s">
        <v>74</v>
      </c>
      <c r="P84" t="s">
        <v>74</v>
      </c>
      <c r="Q84" t="s">
        <v>74</v>
      </c>
      <c r="R84" t="s">
        <v>74</v>
      </c>
      <c r="S84" t="s">
        <v>74</v>
      </c>
      <c r="T84" t="s">
        <v>74</v>
      </c>
      <c r="U84" t="s">
        <v>74</v>
      </c>
      <c r="V84" t="s">
        <v>74</v>
      </c>
      <c r="W84" t="s">
        <v>74</v>
      </c>
      <c r="X84" t="s">
        <v>74</v>
      </c>
      <c r="Y84" t="s">
        <v>74</v>
      </c>
      <c r="Z84" t="s">
        <v>74</v>
      </c>
      <c r="AA84" t="s">
        <v>74</v>
      </c>
      <c r="AB84" t="s">
        <v>74</v>
      </c>
      <c r="AC84" t="s">
        <v>74</v>
      </c>
      <c r="AD84" t="s">
        <v>74</v>
      </c>
      <c r="AE84" t="s">
        <v>74</v>
      </c>
      <c r="AF84" t="s">
        <v>74</v>
      </c>
      <c r="AG84" t="s">
        <v>74</v>
      </c>
      <c r="AH84" t="s">
        <v>74</v>
      </c>
      <c r="AI84" t="s">
        <v>74</v>
      </c>
      <c r="AJ84" t="s">
        <v>74</v>
      </c>
      <c r="AK84" t="s">
        <v>74</v>
      </c>
      <c r="AL84" t="s">
        <v>74</v>
      </c>
      <c r="AM84" t="s">
        <v>74</v>
      </c>
      <c r="AN84" t="s">
        <v>74</v>
      </c>
      <c r="AO84" t="s">
        <v>849</v>
      </c>
      <c r="AP84" t="s">
        <v>850</v>
      </c>
      <c r="AQ84" t="s">
        <v>74</v>
      </c>
      <c r="AR84" t="s">
        <v>74</v>
      </c>
      <c r="AS84" t="s">
        <v>74</v>
      </c>
      <c r="AT84" t="s">
        <v>254</v>
      </c>
      <c r="AU84">
        <v>2022</v>
      </c>
      <c r="AV84">
        <v>173</v>
      </c>
      <c r="AW84" t="s">
        <v>74</v>
      </c>
      <c r="AX84" t="s">
        <v>74</v>
      </c>
      <c r="AY84" t="s">
        <v>74</v>
      </c>
      <c r="AZ84" t="s">
        <v>74</v>
      </c>
      <c r="BA84" t="s">
        <v>74</v>
      </c>
      <c r="BB84" t="s">
        <v>74</v>
      </c>
      <c r="BC84" t="s">
        <v>74</v>
      </c>
      <c r="BD84">
        <v>104863</v>
      </c>
      <c r="BE84" t="s">
        <v>851</v>
      </c>
      <c r="BF84" t="str">
        <f>HYPERLINK("http://dx.doi.org/10.1016/j.mechmachtheory.2022.104863","http://dx.doi.org/10.1016/j.mechmachtheory.2022.104863")</f>
        <v>http://dx.doi.org/10.1016/j.mechmachtheory.2022.104863</v>
      </c>
      <c r="BG84" t="s">
        <v>74</v>
      </c>
      <c r="BH84" t="s">
        <v>852</v>
      </c>
      <c r="BI84" t="s">
        <v>74</v>
      </c>
      <c r="BJ84" t="s">
        <v>74</v>
      </c>
      <c r="BK84" t="s">
        <v>74</v>
      </c>
      <c r="BL84" t="s">
        <v>74</v>
      </c>
      <c r="BM84" t="s">
        <v>74</v>
      </c>
      <c r="BN84" t="s">
        <v>74</v>
      </c>
      <c r="BO84" t="s">
        <v>74</v>
      </c>
      <c r="BP84" t="s">
        <v>74</v>
      </c>
      <c r="BQ84" t="s">
        <v>74</v>
      </c>
      <c r="BR84" t="s">
        <v>74</v>
      </c>
      <c r="BS84" t="s">
        <v>853</v>
      </c>
      <c r="BT84" t="str">
        <f>HYPERLINK("https%3A%2F%2Fwww.webofscience.com%2Fwos%2Fwoscc%2Ffull-record%2FWOS:000806126400002","View Full Record in Web of Science")</f>
        <v>View Full Record in Web of Science</v>
      </c>
    </row>
    <row r="85" spans="1:72" x14ac:dyDescent="0.2">
      <c r="A85" t="s">
        <v>84</v>
      </c>
      <c r="B85" t="s">
        <v>854</v>
      </c>
      <c r="C85" t="s">
        <v>74</v>
      </c>
      <c r="D85" t="s">
        <v>74</v>
      </c>
      <c r="E85" t="s">
        <v>104</v>
      </c>
      <c r="F85" t="s">
        <v>855</v>
      </c>
      <c r="G85" t="s">
        <v>74</v>
      </c>
      <c r="H85" t="s">
        <v>74</v>
      </c>
      <c r="I85" t="s">
        <v>856</v>
      </c>
      <c r="J85" t="s">
        <v>857</v>
      </c>
      <c r="K85" t="s">
        <v>858</v>
      </c>
      <c r="L85" t="s">
        <v>74</v>
      </c>
      <c r="M85" t="s">
        <v>74</v>
      </c>
      <c r="N85" t="s">
        <v>74</v>
      </c>
      <c r="O85" t="s">
        <v>859</v>
      </c>
      <c r="P85" t="s">
        <v>860</v>
      </c>
      <c r="Q85" t="s">
        <v>244</v>
      </c>
      <c r="R85" t="s">
        <v>861</v>
      </c>
      <c r="S85" t="s">
        <v>74</v>
      </c>
      <c r="T85" t="s">
        <v>74</v>
      </c>
      <c r="U85" t="s">
        <v>74</v>
      </c>
      <c r="V85" t="s">
        <v>74</v>
      </c>
      <c r="W85" t="s">
        <v>74</v>
      </c>
      <c r="X85" t="s">
        <v>74</v>
      </c>
      <c r="Y85" t="s">
        <v>74</v>
      </c>
      <c r="Z85" t="s">
        <v>74</v>
      </c>
      <c r="AA85" t="s">
        <v>862</v>
      </c>
      <c r="AB85" t="s">
        <v>863</v>
      </c>
      <c r="AC85" t="s">
        <v>74</v>
      </c>
      <c r="AD85" t="s">
        <v>74</v>
      </c>
      <c r="AE85" t="s">
        <v>74</v>
      </c>
      <c r="AF85" t="s">
        <v>74</v>
      </c>
      <c r="AG85" t="s">
        <v>74</v>
      </c>
      <c r="AH85" t="s">
        <v>74</v>
      </c>
      <c r="AI85" t="s">
        <v>74</v>
      </c>
      <c r="AJ85" t="s">
        <v>74</v>
      </c>
      <c r="AK85" t="s">
        <v>74</v>
      </c>
      <c r="AL85" t="s">
        <v>74</v>
      </c>
      <c r="AM85" t="s">
        <v>74</v>
      </c>
      <c r="AN85" t="s">
        <v>74</v>
      </c>
      <c r="AO85" t="s">
        <v>864</v>
      </c>
      <c r="AP85" t="s">
        <v>865</v>
      </c>
      <c r="AQ85" t="s">
        <v>866</v>
      </c>
      <c r="AR85" t="s">
        <v>74</v>
      </c>
      <c r="AS85" t="s">
        <v>74</v>
      </c>
      <c r="AT85" t="s">
        <v>74</v>
      </c>
      <c r="AU85">
        <v>2020</v>
      </c>
      <c r="AV85" t="s">
        <v>74</v>
      </c>
      <c r="AW85" t="s">
        <v>74</v>
      </c>
      <c r="AX85" t="s">
        <v>74</v>
      </c>
      <c r="AY85" t="s">
        <v>74</v>
      </c>
      <c r="AZ85" t="s">
        <v>74</v>
      </c>
      <c r="BA85" t="s">
        <v>74</v>
      </c>
      <c r="BB85">
        <v>209</v>
      </c>
      <c r="BC85">
        <v>213</v>
      </c>
      <c r="BD85" t="s">
        <v>74</v>
      </c>
      <c r="BE85" t="s">
        <v>867</v>
      </c>
      <c r="BF85" t="str">
        <f>HYPERLINK("http://dx.doi.org/10.1109/iccar49639.2020.9108045","http://dx.doi.org/10.1109/iccar49639.2020.9108045")</f>
        <v>http://dx.doi.org/10.1109/iccar49639.2020.9108045</v>
      </c>
      <c r="BG85" t="s">
        <v>74</v>
      </c>
      <c r="BH85" t="s">
        <v>74</v>
      </c>
      <c r="BI85" t="s">
        <v>74</v>
      </c>
      <c r="BJ85" t="s">
        <v>74</v>
      </c>
      <c r="BK85" t="s">
        <v>74</v>
      </c>
      <c r="BL85" t="s">
        <v>74</v>
      </c>
      <c r="BM85" t="s">
        <v>74</v>
      </c>
      <c r="BN85" t="s">
        <v>74</v>
      </c>
      <c r="BO85" t="s">
        <v>74</v>
      </c>
      <c r="BP85" t="s">
        <v>74</v>
      </c>
      <c r="BQ85" t="s">
        <v>74</v>
      </c>
      <c r="BR85" t="s">
        <v>74</v>
      </c>
      <c r="BS85" t="s">
        <v>868</v>
      </c>
      <c r="BT85" t="str">
        <f>HYPERLINK("https%3A%2F%2Fwww.webofscience.com%2Fwos%2Fwoscc%2Ffull-record%2FWOS:000591176900035","View Full Record in Web of Science")</f>
        <v>View Full Record in Web of Science</v>
      </c>
    </row>
    <row r="86" spans="1:72" x14ac:dyDescent="0.2">
      <c r="A86" t="s">
        <v>72</v>
      </c>
      <c r="B86" t="s">
        <v>869</v>
      </c>
      <c r="C86" t="s">
        <v>74</v>
      </c>
      <c r="D86" t="s">
        <v>74</v>
      </c>
      <c r="E86" t="s">
        <v>74</v>
      </c>
      <c r="F86" t="s">
        <v>870</v>
      </c>
      <c r="G86" t="s">
        <v>74</v>
      </c>
      <c r="H86" t="s">
        <v>74</v>
      </c>
      <c r="I86" t="s">
        <v>871</v>
      </c>
      <c r="J86" t="s">
        <v>200</v>
      </c>
      <c r="K86" t="s">
        <v>74</v>
      </c>
      <c r="L86" t="s">
        <v>74</v>
      </c>
      <c r="M86" t="s">
        <v>74</v>
      </c>
      <c r="N86" t="s">
        <v>74</v>
      </c>
      <c r="O86" t="s">
        <v>74</v>
      </c>
      <c r="P86" t="s">
        <v>74</v>
      </c>
      <c r="Q86" t="s">
        <v>74</v>
      </c>
      <c r="R86" t="s">
        <v>74</v>
      </c>
      <c r="S86" t="s">
        <v>74</v>
      </c>
      <c r="T86" t="s">
        <v>74</v>
      </c>
      <c r="U86" t="s">
        <v>74</v>
      </c>
      <c r="V86" t="s">
        <v>74</v>
      </c>
      <c r="W86" t="s">
        <v>74</v>
      </c>
      <c r="X86" t="s">
        <v>74</v>
      </c>
      <c r="Y86" t="s">
        <v>74</v>
      </c>
      <c r="Z86" t="s">
        <v>74</v>
      </c>
      <c r="AA86" t="s">
        <v>74</v>
      </c>
      <c r="AB86" t="s">
        <v>872</v>
      </c>
      <c r="AC86" t="s">
        <v>74</v>
      </c>
      <c r="AD86" t="s">
        <v>74</v>
      </c>
      <c r="AE86" t="s">
        <v>74</v>
      </c>
      <c r="AF86" t="s">
        <v>74</v>
      </c>
      <c r="AG86" t="s">
        <v>74</v>
      </c>
      <c r="AH86" t="s">
        <v>74</v>
      </c>
      <c r="AI86" t="s">
        <v>74</v>
      </c>
      <c r="AJ86" t="s">
        <v>74</v>
      </c>
      <c r="AK86" t="s">
        <v>74</v>
      </c>
      <c r="AL86" t="s">
        <v>74</v>
      </c>
      <c r="AM86" t="s">
        <v>74</v>
      </c>
      <c r="AN86" t="s">
        <v>74</v>
      </c>
      <c r="AO86" t="s">
        <v>202</v>
      </c>
      <c r="AP86" t="s">
        <v>203</v>
      </c>
      <c r="AQ86" t="s">
        <v>74</v>
      </c>
      <c r="AR86" t="s">
        <v>74</v>
      </c>
      <c r="AS86" t="s">
        <v>74</v>
      </c>
      <c r="AT86" t="s">
        <v>296</v>
      </c>
      <c r="AU86">
        <v>2024</v>
      </c>
      <c r="AV86">
        <v>42</v>
      </c>
      <c r="AW86">
        <v>3</v>
      </c>
      <c r="AX86" t="s">
        <v>74</v>
      </c>
      <c r="AY86" t="s">
        <v>74</v>
      </c>
      <c r="AZ86" t="s">
        <v>74</v>
      </c>
      <c r="BA86" t="s">
        <v>74</v>
      </c>
      <c r="BB86">
        <v>846</v>
      </c>
      <c r="BC86">
        <v>863</v>
      </c>
      <c r="BD86" t="s">
        <v>74</v>
      </c>
      <c r="BE86" t="s">
        <v>873</v>
      </c>
      <c r="BF86" t="str">
        <f>HYPERLINK("http://dx.doi.org/10.1017/S0263574723001807","http://dx.doi.org/10.1017/S0263574723001807")</f>
        <v>http://dx.doi.org/10.1017/S0263574723001807</v>
      </c>
      <c r="BG86" t="s">
        <v>74</v>
      </c>
      <c r="BH86" t="s">
        <v>550</v>
      </c>
      <c r="BI86" t="s">
        <v>74</v>
      </c>
      <c r="BJ86" t="s">
        <v>74</v>
      </c>
      <c r="BK86" t="s">
        <v>74</v>
      </c>
      <c r="BL86" t="s">
        <v>74</v>
      </c>
      <c r="BM86" t="s">
        <v>74</v>
      </c>
      <c r="BN86" t="s">
        <v>74</v>
      </c>
      <c r="BO86" t="s">
        <v>74</v>
      </c>
      <c r="BP86" t="s">
        <v>74</v>
      </c>
      <c r="BQ86" t="s">
        <v>74</v>
      </c>
      <c r="BR86" t="s">
        <v>74</v>
      </c>
      <c r="BS86" t="s">
        <v>874</v>
      </c>
      <c r="BT86" t="str">
        <f>HYPERLINK("https%3A%2F%2Fwww.webofscience.com%2Fwos%2Fwoscc%2Ffull-record%2FWOS:001136258000001","View Full Record in Web of Science")</f>
        <v>View Full Record in Web of Science</v>
      </c>
    </row>
    <row r="87" spans="1:72" x14ac:dyDescent="0.2">
      <c r="A87" t="s">
        <v>72</v>
      </c>
      <c r="B87" t="s">
        <v>875</v>
      </c>
      <c r="C87" t="s">
        <v>74</v>
      </c>
      <c r="D87" t="s">
        <v>74</v>
      </c>
      <c r="E87" t="s">
        <v>74</v>
      </c>
      <c r="F87" t="s">
        <v>876</v>
      </c>
      <c r="G87" t="s">
        <v>74</v>
      </c>
      <c r="H87" t="s">
        <v>74</v>
      </c>
      <c r="I87" t="s">
        <v>877</v>
      </c>
      <c r="J87" t="s">
        <v>349</v>
      </c>
      <c r="K87" t="s">
        <v>74</v>
      </c>
      <c r="L87" t="s">
        <v>74</v>
      </c>
      <c r="M87" t="s">
        <v>74</v>
      </c>
      <c r="N87" t="s">
        <v>74</v>
      </c>
      <c r="O87" t="s">
        <v>74</v>
      </c>
      <c r="P87" t="s">
        <v>74</v>
      </c>
      <c r="Q87" t="s">
        <v>74</v>
      </c>
      <c r="R87" t="s">
        <v>74</v>
      </c>
      <c r="S87" t="s">
        <v>74</v>
      </c>
      <c r="T87" t="s">
        <v>74</v>
      </c>
      <c r="U87" t="s">
        <v>74</v>
      </c>
      <c r="V87" t="s">
        <v>74</v>
      </c>
      <c r="W87" t="s">
        <v>74</v>
      </c>
      <c r="X87" t="s">
        <v>74</v>
      </c>
      <c r="Y87" t="s">
        <v>74</v>
      </c>
      <c r="Z87" t="s">
        <v>74</v>
      </c>
      <c r="AA87" t="s">
        <v>74</v>
      </c>
      <c r="AB87" t="s">
        <v>74</v>
      </c>
      <c r="AC87" t="s">
        <v>74</v>
      </c>
      <c r="AD87" t="s">
        <v>74</v>
      </c>
      <c r="AE87" t="s">
        <v>74</v>
      </c>
      <c r="AF87" t="s">
        <v>74</v>
      </c>
      <c r="AG87" t="s">
        <v>74</v>
      </c>
      <c r="AH87" t="s">
        <v>74</v>
      </c>
      <c r="AI87" t="s">
        <v>74</v>
      </c>
      <c r="AJ87" t="s">
        <v>74</v>
      </c>
      <c r="AK87" t="s">
        <v>74</v>
      </c>
      <c r="AL87" t="s">
        <v>74</v>
      </c>
      <c r="AM87" t="s">
        <v>74</v>
      </c>
      <c r="AN87" t="s">
        <v>74</v>
      </c>
      <c r="AO87" t="s">
        <v>352</v>
      </c>
      <c r="AP87" t="s">
        <v>353</v>
      </c>
      <c r="AQ87" t="s">
        <v>74</v>
      </c>
      <c r="AR87" t="s">
        <v>74</v>
      </c>
      <c r="AS87" t="s">
        <v>74</v>
      </c>
      <c r="AT87" t="s">
        <v>305</v>
      </c>
      <c r="AU87">
        <v>2021</v>
      </c>
      <c r="AV87">
        <v>130</v>
      </c>
      <c r="AW87" t="s">
        <v>74</v>
      </c>
      <c r="AX87" t="s">
        <v>74</v>
      </c>
      <c r="AY87" t="s">
        <v>74</v>
      </c>
      <c r="AZ87" t="s">
        <v>74</v>
      </c>
      <c r="BA87" t="s">
        <v>74</v>
      </c>
      <c r="BB87" t="s">
        <v>74</v>
      </c>
      <c r="BC87" t="s">
        <v>74</v>
      </c>
      <c r="BD87">
        <v>103853</v>
      </c>
      <c r="BE87" t="s">
        <v>878</v>
      </c>
      <c r="BF87" t="str">
        <f>HYPERLINK("http://dx.doi.org/10.1016/j.autcon.2021.103853","http://dx.doi.org/10.1016/j.autcon.2021.103853")</f>
        <v>http://dx.doi.org/10.1016/j.autcon.2021.103853</v>
      </c>
      <c r="BG87" t="s">
        <v>74</v>
      </c>
      <c r="BH87" t="s">
        <v>315</v>
      </c>
      <c r="BI87" t="s">
        <v>74</v>
      </c>
      <c r="BJ87" t="s">
        <v>74</v>
      </c>
      <c r="BK87" t="s">
        <v>74</v>
      </c>
      <c r="BL87" t="s">
        <v>74</v>
      </c>
      <c r="BM87" t="s">
        <v>74</v>
      </c>
      <c r="BN87" t="s">
        <v>74</v>
      </c>
      <c r="BO87" t="s">
        <v>74</v>
      </c>
      <c r="BP87" t="s">
        <v>74</v>
      </c>
      <c r="BQ87" t="s">
        <v>74</v>
      </c>
      <c r="BR87" t="s">
        <v>74</v>
      </c>
      <c r="BS87" t="s">
        <v>879</v>
      </c>
      <c r="BT87" t="str">
        <f>HYPERLINK("https%3A%2F%2Fwww.webofscience.com%2Fwos%2Fwoscc%2Ffull-record%2FWOS:000692784500003","View Full Record in Web of Science")</f>
        <v>View Full Record in Web of Science</v>
      </c>
    </row>
    <row r="88" spans="1:72" x14ac:dyDescent="0.2">
      <c r="A88" t="s">
        <v>72</v>
      </c>
      <c r="B88" t="s">
        <v>880</v>
      </c>
      <c r="C88" t="s">
        <v>74</v>
      </c>
      <c r="D88" t="s">
        <v>74</v>
      </c>
      <c r="E88" t="s">
        <v>74</v>
      </c>
      <c r="F88" t="s">
        <v>881</v>
      </c>
      <c r="G88" t="s">
        <v>74</v>
      </c>
      <c r="H88" t="s">
        <v>74</v>
      </c>
      <c r="I88" t="s">
        <v>882</v>
      </c>
      <c r="J88" t="s">
        <v>883</v>
      </c>
      <c r="K88" t="s">
        <v>74</v>
      </c>
      <c r="L88" t="s">
        <v>74</v>
      </c>
      <c r="M88" t="s">
        <v>74</v>
      </c>
      <c r="N88" t="s">
        <v>74</v>
      </c>
      <c r="O88" t="s">
        <v>74</v>
      </c>
      <c r="P88" t="s">
        <v>74</v>
      </c>
      <c r="Q88" t="s">
        <v>74</v>
      </c>
      <c r="R88" t="s">
        <v>74</v>
      </c>
      <c r="S88" t="s">
        <v>74</v>
      </c>
      <c r="T88" t="s">
        <v>74</v>
      </c>
      <c r="U88" t="s">
        <v>74</v>
      </c>
      <c r="V88" t="s">
        <v>74</v>
      </c>
      <c r="W88" t="s">
        <v>74</v>
      </c>
      <c r="X88" t="s">
        <v>74</v>
      </c>
      <c r="Y88" t="s">
        <v>74</v>
      </c>
      <c r="Z88" t="s">
        <v>74</v>
      </c>
      <c r="AA88" t="s">
        <v>884</v>
      </c>
      <c r="AB88" t="s">
        <v>885</v>
      </c>
      <c r="AC88" t="s">
        <v>74</v>
      </c>
      <c r="AD88" t="s">
        <v>74</v>
      </c>
      <c r="AE88" t="s">
        <v>74</v>
      </c>
      <c r="AF88" t="s">
        <v>74</v>
      </c>
      <c r="AG88" t="s">
        <v>74</v>
      </c>
      <c r="AH88" t="s">
        <v>74</v>
      </c>
      <c r="AI88" t="s">
        <v>74</v>
      </c>
      <c r="AJ88" t="s">
        <v>74</v>
      </c>
      <c r="AK88" t="s">
        <v>74</v>
      </c>
      <c r="AL88" t="s">
        <v>74</v>
      </c>
      <c r="AM88" t="s">
        <v>74</v>
      </c>
      <c r="AN88" t="s">
        <v>74</v>
      </c>
      <c r="AO88" t="s">
        <v>886</v>
      </c>
      <c r="AP88" t="s">
        <v>887</v>
      </c>
      <c r="AQ88" t="s">
        <v>74</v>
      </c>
      <c r="AR88" t="s">
        <v>74</v>
      </c>
      <c r="AS88" t="s">
        <v>74</v>
      </c>
      <c r="AT88" t="s">
        <v>888</v>
      </c>
      <c r="AU88">
        <v>2019</v>
      </c>
      <c r="AV88">
        <v>92</v>
      </c>
      <c r="AW88">
        <v>10</v>
      </c>
      <c r="AX88" t="s">
        <v>74</v>
      </c>
      <c r="AY88" t="s">
        <v>74</v>
      </c>
      <c r="AZ88" t="s">
        <v>74</v>
      </c>
      <c r="BA88" t="s">
        <v>74</v>
      </c>
      <c r="BB88">
        <v>2223</v>
      </c>
      <c r="BC88">
        <v>2234</v>
      </c>
      <c r="BD88" t="s">
        <v>74</v>
      </c>
      <c r="BE88" t="s">
        <v>889</v>
      </c>
      <c r="BF88" t="str">
        <f>HYPERLINK("http://dx.doi.org/10.1080/00207179.2018.1435906","http://dx.doi.org/10.1080/00207179.2018.1435906")</f>
        <v>http://dx.doi.org/10.1080/00207179.2018.1435906</v>
      </c>
      <c r="BG88" t="s">
        <v>74</v>
      </c>
      <c r="BH88" t="s">
        <v>74</v>
      </c>
      <c r="BI88" t="s">
        <v>74</v>
      </c>
      <c r="BJ88" t="s">
        <v>74</v>
      </c>
      <c r="BK88" t="s">
        <v>74</v>
      </c>
      <c r="BL88" t="s">
        <v>74</v>
      </c>
      <c r="BM88" t="s">
        <v>74</v>
      </c>
      <c r="BN88" t="s">
        <v>74</v>
      </c>
      <c r="BO88" t="s">
        <v>74</v>
      </c>
      <c r="BP88" t="s">
        <v>74</v>
      </c>
      <c r="BQ88" t="s">
        <v>74</v>
      </c>
      <c r="BR88" t="s">
        <v>74</v>
      </c>
      <c r="BS88" t="s">
        <v>890</v>
      </c>
      <c r="BT88" t="str">
        <f>HYPERLINK("https%3A%2F%2Fwww.webofscience.com%2Fwos%2Fwoscc%2Ffull-record%2FWOS:000479077900001","View Full Record in Web of Science")</f>
        <v>View Full Record in Web of Science</v>
      </c>
    </row>
    <row r="89" spans="1:72" x14ac:dyDescent="0.2">
      <c r="A89" t="s">
        <v>72</v>
      </c>
      <c r="B89" t="s">
        <v>891</v>
      </c>
      <c r="C89" t="s">
        <v>74</v>
      </c>
      <c r="D89" t="s">
        <v>74</v>
      </c>
      <c r="E89" t="s">
        <v>74</v>
      </c>
      <c r="F89" t="s">
        <v>892</v>
      </c>
      <c r="G89" t="s">
        <v>74</v>
      </c>
      <c r="H89" t="s">
        <v>74</v>
      </c>
      <c r="I89" t="s">
        <v>893</v>
      </c>
      <c r="J89" t="s">
        <v>894</v>
      </c>
      <c r="K89" t="s">
        <v>74</v>
      </c>
      <c r="L89" t="s">
        <v>74</v>
      </c>
      <c r="M89" t="s">
        <v>74</v>
      </c>
      <c r="N89" t="s">
        <v>74</v>
      </c>
      <c r="O89" t="s">
        <v>74</v>
      </c>
      <c r="P89" t="s">
        <v>74</v>
      </c>
      <c r="Q89" t="s">
        <v>74</v>
      </c>
      <c r="R89" t="s">
        <v>74</v>
      </c>
      <c r="S89" t="s">
        <v>74</v>
      </c>
      <c r="T89" t="s">
        <v>74</v>
      </c>
      <c r="U89" t="s">
        <v>74</v>
      </c>
      <c r="V89" t="s">
        <v>74</v>
      </c>
      <c r="W89" t="s">
        <v>74</v>
      </c>
      <c r="X89" t="s">
        <v>74</v>
      </c>
      <c r="Y89" t="s">
        <v>74</v>
      </c>
      <c r="Z89" t="s">
        <v>74</v>
      </c>
      <c r="AA89" t="s">
        <v>74</v>
      </c>
      <c r="AB89" t="s">
        <v>74</v>
      </c>
      <c r="AC89" t="s">
        <v>74</v>
      </c>
      <c r="AD89" t="s">
        <v>74</v>
      </c>
      <c r="AE89" t="s">
        <v>74</v>
      </c>
      <c r="AF89" t="s">
        <v>74</v>
      </c>
      <c r="AG89" t="s">
        <v>74</v>
      </c>
      <c r="AH89" t="s">
        <v>74</v>
      </c>
      <c r="AI89" t="s">
        <v>74</v>
      </c>
      <c r="AJ89" t="s">
        <v>74</v>
      </c>
      <c r="AK89" t="s">
        <v>74</v>
      </c>
      <c r="AL89" t="s">
        <v>74</v>
      </c>
      <c r="AM89" t="s">
        <v>74</v>
      </c>
      <c r="AN89" t="s">
        <v>74</v>
      </c>
      <c r="AO89" t="s">
        <v>895</v>
      </c>
      <c r="AP89" t="s">
        <v>896</v>
      </c>
      <c r="AQ89" t="s">
        <v>74</v>
      </c>
      <c r="AR89" t="s">
        <v>74</v>
      </c>
      <c r="AS89" t="s">
        <v>74</v>
      </c>
      <c r="AT89" t="s">
        <v>897</v>
      </c>
      <c r="AU89">
        <v>2023</v>
      </c>
      <c r="AV89">
        <v>145</v>
      </c>
      <c r="AW89">
        <v>12</v>
      </c>
      <c r="AX89" t="s">
        <v>74</v>
      </c>
      <c r="AY89" t="s">
        <v>74</v>
      </c>
      <c r="AZ89" t="s">
        <v>74</v>
      </c>
      <c r="BA89" t="s">
        <v>74</v>
      </c>
      <c r="BB89" t="s">
        <v>74</v>
      </c>
      <c r="BC89" t="s">
        <v>74</v>
      </c>
      <c r="BD89">
        <v>123302</v>
      </c>
      <c r="BE89" t="s">
        <v>898</v>
      </c>
      <c r="BF89" t="str">
        <f>HYPERLINK("http://dx.doi.org/10.1115/1.4063359","http://dx.doi.org/10.1115/1.4063359")</f>
        <v>http://dx.doi.org/10.1115/1.4063359</v>
      </c>
      <c r="BG89" t="s">
        <v>74</v>
      </c>
      <c r="BH89" t="s">
        <v>74</v>
      </c>
      <c r="BI89" t="s">
        <v>74</v>
      </c>
      <c r="BJ89" t="s">
        <v>74</v>
      </c>
      <c r="BK89" t="s">
        <v>74</v>
      </c>
      <c r="BL89" t="s">
        <v>74</v>
      </c>
      <c r="BM89" t="s">
        <v>74</v>
      </c>
      <c r="BN89" t="s">
        <v>74</v>
      </c>
      <c r="BO89" t="s">
        <v>74</v>
      </c>
      <c r="BP89" t="s">
        <v>74</v>
      </c>
      <c r="BQ89" t="s">
        <v>74</v>
      </c>
      <c r="BR89" t="s">
        <v>74</v>
      </c>
      <c r="BS89" t="s">
        <v>899</v>
      </c>
      <c r="BT89" t="str">
        <f>HYPERLINK("https%3A%2F%2Fwww.webofscience.com%2Fwos%2Fwoscc%2Ffull-record%2FWOS:001096192700001","View Full Record in Web of Science")</f>
        <v>View Full Record in Web of Science</v>
      </c>
    </row>
    <row r="90" spans="1:72" x14ac:dyDescent="0.2">
      <c r="A90" t="s">
        <v>84</v>
      </c>
      <c r="B90" t="s">
        <v>900</v>
      </c>
      <c r="C90" t="s">
        <v>74</v>
      </c>
      <c r="D90" t="s">
        <v>901</v>
      </c>
      <c r="E90" t="s">
        <v>74</v>
      </c>
      <c r="F90" t="s">
        <v>902</v>
      </c>
      <c r="G90" t="s">
        <v>74</v>
      </c>
      <c r="H90" t="s">
        <v>74</v>
      </c>
      <c r="I90" t="s">
        <v>903</v>
      </c>
      <c r="J90" t="s">
        <v>904</v>
      </c>
      <c r="K90" t="s">
        <v>905</v>
      </c>
      <c r="L90" t="s">
        <v>74</v>
      </c>
      <c r="M90" t="s">
        <v>74</v>
      </c>
      <c r="N90" t="s">
        <v>74</v>
      </c>
      <c r="O90" t="s">
        <v>906</v>
      </c>
      <c r="P90" t="s">
        <v>907</v>
      </c>
      <c r="Q90" t="s">
        <v>908</v>
      </c>
      <c r="R90" t="s">
        <v>74</v>
      </c>
      <c r="S90" t="s">
        <v>74</v>
      </c>
      <c r="T90" t="s">
        <v>74</v>
      </c>
      <c r="U90" t="s">
        <v>74</v>
      </c>
      <c r="V90" t="s">
        <v>74</v>
      </c>
      <c r="W90" t="s">
        <v>74</v>
      </c>
      <c r="X90" t="s">
        <v>74</v>
      </c>
      <c r="Y90" t="s">
        <v>74</v>
      </c>
      <c r="Z90" t="s">
        <v>74</v>
      </c>
      <c r="AA90" t="s">
        <v>74</v>
      </c>
      <c r="AB90" t="s">
        <v>909</v>
      </c>
      <c r="AC90" t="s">
        <v>74</v>
      </c>
      <c r="AD90" t="s">
        <v>74</v>
      </c>
      <c r="AE90" t="s">
        <v>74</v>
      </c>
      <c r="AF90" t="s">
        <v>74</v>
      </c>
      <c r="AG90" t="s">
        <v>74</v>
      </c>
      <c r="AH90" t="s">
        <v>74</v>
      </c>
      <c r="AI90" t="s">
        <v>74</v>
      </c>
      <c r="AJ90" t="s">
        <v>74</v>
      </c>
      <c r="AK90" t="s">
        <v>74</v>
      </c>
      <c r="AL90" t="s">
        <v>74</v>
      </c>
      <c r="AM90" t="s">
        <v>74</v>
      </c>
      <c r="AN90" t="s">
        <v>74</v>
      </c>
      <c r="AO90" t="s">
        <v>910</v>
      </c>
      <c r="AP90" t="s">
        <v>74</v>
      </c>
      <c r="AQ90" t="s">
        <v>911</v>
      </c>
      <c r="AR90" t="s">
        <v>74</v>
      </c>
      <c r="AS90" t="s">
        <v>74</v>
      </c>
      <c r="AT90" t="s">
        <v>74</v>
      </c>
      <c r="AU90">
        <v>2016</v>
      </c>
      <c r="AV90">
        <v>112</v>
      </c>
      <c r="AW90" t="s">
        <v>74</v>
      </c>
      <c r="AX90" t="s">
        <v>74</v>
      </c>
      <c r="AY90" t="s">
        <v>74</v>
      </c>
      <c r="AZ90" t="s">
        <v>74</v>
      </c>
      <c r="BA90" t="s">
        <v>74</v>
      </c>
      <c r="BB90">
        <v>49</v>
      </c>
      <c r="BC90">
        <v>64</v>
      </c>
      <c r="BD90" t="s">
        <v>74</v>
      </c>
      <c r="BE90" t="s">
        <v>912</v>
      </c>
      <c r="BF90" t="str">
        <f>HYPERLINK("http://dx.doi.org/10.1007/978-4-431-55879-8_4","http://dx.doi.org/10.1007/978-4-431-55879-8_4")</f>
        <v>http://dx.doi.org/10.1007/978-4-431-55879-8_4</v>
      </c>
      <c r="BG90" t="s">
        <v>74</v>
      </c>
      <c r="BH90" t="s">
        <v>74</v>
      </c>
      <c r="BI90" t="s">
        <v>74</v>
      </c>
      <c r="BJ90" t="s">
        <v>74</v>
      </c>
      <c r="BK90" t="s">
        <v>74</v>
      </c>
      <c r="BL90" t="s">
        <v>74</v>
      </c>
      <c r="BM90" t="s">
        <v>74</v>
      </c>
      <c r="BN90" t="s">
        <v>74</v>
      </c>
      <c r="BO90" t="s">
        <v>74</v>
      </c>
      <c r="BP90" t="s">
        <v>74</v>
      </c>
      <c r="BQ90" t="s">
        <v>74</v>
      </c>
      <c r="BR90" t="s">
        <v>74</v>
      </c>
      <c r="BS90" t="s">
        <v>913</v>
      </c>
      <c r="BT90" t="str">
        <f>HYPERLINK("https%3A%2F%2Fwww.webofscience.com%2Fwos%2Fwoscc%2Ffull-record%2FWOS:000375913700004","View Full Record in Web of Science")</f>
        <v>View Full Record in Web of Science</v>
      </c>
    </row>
    <row r="91" spans="1:72" x14ac:dyDescent="0.2">
      <c r="A91" t="s">
        <v>72</v>
      </c>
      <c r="B91" t="s">
        <v>914</v>
      </c>
      <c r="C91" t="s">
        <v>74</v>
      </c>
      <c r="D91" t="s">
        <v>74</v>
      </c>
      <c r="E91" t="s">
        <v>74</v>
      </c>
      <c r="F91" t="s">
        <v>915</v>
      </c>
      <c r="G91" t="s">
        <v>74</v>
      </c>
      <c r="H91" t="s">
        <v>74</v>
      </c>
      <c r="I91" t="s">
        <v>916</v>
      </c>
      <c r="J91" t="s">
        <v>917</v>
      </c>
      <c r="K91" t="s">
        <v>74</v>
      </c>
      <c r="L91" t="s">
        <v>74</v>
      </c>
      <c r="M91" t="s">
        <v>74</v>
      </c>
      <c r="N91" t="s">
        <v>74</v>
      </c>
      <c r="O91" t="s">
        <v>74</v>
      </c>
      <c r="P91" t="s">
        <v>74</v>
      </c>
      <c r="Q91" t="s">
        <v>74</v>
      </c>
      <c r="R91" t="s">
        <v>74</v>
      </c>
      <c r="S91" t="s">
        <v>74</v>
      </c>
      <c r="T91" t="s">
        <v>74</v>
      </c>
      <c r="U91" t="s">
        <v>74</v>
      </c>
      <c r="V91" t="s">
        <v>74</v>
      </c>
      <c r="W91" t="s">
        <v>74</v>
      </c>
      <c r="X91" t="s">
        <v>74</v>
      </c>
      <c r="Y91" t="s">
        <v>74</v>
      </c>
      <c r="Z91" t="s">
        <v>74</v>
      </c>
      <c r="AA91" t="s">
        <v>918</v>
      </c>
      <c r="AB91" t="s">
        <v>919</v>
      </c>
      <c r="AC91" t="s">
        <v>74</v>
      </c>
      <c r="AD91" t="s">
        <v>74</v>
      </c>
      <c r="AE91" t="s">
        <v>74</v>
      </c>
      <c r="AF91" t="s">
        <v>74</v>
      </c>
      <c r="AG91" t="s">
        <v>74</v>
      </c>
      <c r="AH91" t="s">
        <v>74</v>
      </c>
      <c r="AI91" t="s">
        <v>74</v>
      </c>
      <c r="AJ91" t="s">
        <v>74</v>
      </c>
      <c r="AK91" t="s">
        <v>74</v>
      </c>
      <c r="AL91" t="s">
        <v>74</v>
      </c>
      <c r="AM91" t="s">
        <v>74</v>
      </c>
      <c r="AN91" t="s">
        <v>74</v>
      </c>
      <c r="AO91" t="s">
        <v>920</v>
      </c>
      <c r="AP91" t="s">
        <v>921</v>
      </c>
      <c r="AQ91" t="s">
        <v>74</v>
      </c>
      <c r="AR91" t="s">
        <v>74</v>
      </c>
      <c r="AS91" t="s">
        <v>74</v>
      </c>
      <c r="AT91" t="s">
        <v>81</v>
      </c>
      <c r="AU91">
        <v>2024</v>
      </c>
      <c r="AV91">
        <v>130</v>
      </c>
      <c r="AW91" t="s">
        <v>922</v>
      </c>
      <c r="AX91" t="s">
        <v>74</v>
      </c>
      <c r="AY91" t="s">
        <v>74</v>
      </c>
      <c r="AZ91" t="s">
        <v>74</v>
      </c>
      <c r="BA91" t="s">
        <v>74</v>
      </c>
      <c r="BB91">
        <v>4221</v>
      </c>
      <c r="BC91">
        <v>4234</v>
      </c>
      <c r="BD91" t="s">
        <v>74</v>
      </c>
      <c r="BE91" t="s">
        <v>923</v>
      </c>
      <c r="BF91" t="str">
        <f>HYPERLINK("http://dx.doi.org/10.1007/s00170-023-12922-9","http://dx.doi.org/10.1007/s00170-023-12922-9")</f>
        <v>http://dx.doi.org/10.1007/s00170-023-12922-9</v>
      </c>
      <c r="BG91" t="s">
        <v>74</v>
      </c>
      <c r="BH91" t="s">
        <v>550</v>
      </c>
      <c r="BI91" t="s">
        <v>74</v>
      </c>
      <c r="BJ91" t="s">
        <v>74</v>
      </c>
      <c r="BK91" t="s">
        <v>74</v>
      </c>
      <c r="BL91" t="s">
        <v>74</v>
      </c>
      <c r="BM91" t="s">
        <v>74</v>
      </c>
      <c r="BN91" t="s">
        <v>74</v>
      </c>
      <c r="BO91" t="s">
        <v>74</v>
      </c>
      <c r="BP91" t="s">
        <v>74</v>
      </c>
      <c r="BQ91" t="s">
        <v>74</v>
      </c>
      <c r="BR91" t="s">
        <v>74</v>
      </c>
      <c r="BS91" t="s">
        <v>924</v>
      </c>
      <c r="BT91" t="str">
        <f>HYPERLINK("https%3A%2F%2Fwww.webofscience.com%2Fwos%2Fwoscc%2Ffull-record%2FWOS:001141909300004","View Full Record in Web of Science")</f>
        <v>View Full Record in Web of Science</v>
      </c>
    </row>
    <row r="92" spans="1:72" x14ac:dyDescent="0.2">
      <c r="A92" t="s">
        <v>72</v>
      </c>
      <c r="B92" t="s">
        <v>925</v>
      </c>
      <c r="C92" t="s">
        <v>74</v>
      </c>
      <c r="D92" t="s">
        <v>74</v>
      </c>
      <c r="E92" t="s">
        <v>74</v>
      </c>
      <c r="F92" t="s">
        <v>926</v>
      </c>
      <c r="G92" t="s">
        <v>74</v>
      </c>
      <c r="H92" t="s">
        <v>74</v>
      </c>
      <c r="I92" t="s">
        <v>927</v>
      </c>
      <c r="J92" t="s">
        <v>928</v>
      </c>
      <c r="K92" t="s">
        <v>74</v>
      </c>
      <c r="L92" t="s">
        <v>74</v>
      </c>
      <c r="M92" t="s">
        <v>74</v>
      </c>
      <c r="N92" t="s">
        <v>74</v>
      </c>
      <c r="O92" t="s">
        <v>74</v>
      </c>
      <c r="P92" t="s">
        <v>74</v>
      </c>
      <c r="Q92" t="s">
        <v>74</v>
      </c>
      <c r="R92" t="s">
        <v>74</v>
      </c>
      <c r="S92" t="s">
        <v>74</v>
      </c>
      <c r="T92" t="s">
        <v>74</v>
      </c>
      <c r="U92" t="s">
        <v>74</v>
      </c>
      <c r="V92" t="s">
        <v>74</v>
      </c>
      <c r="W92" t="s">
        <v>74</v>
      </c>
      <c r="X92" t="s">
        <v>74</v>
      </c>
      <c r="Y92" t="s">
        <v>74</v>
      </c>
      <c r="Z92" t="s">
        <v>74</v>
      </c>
      <c r="AA92" t="s">
        <v>74</v>
      </c>
      <c r="AB92" t="s">
        <v>74</v>
      </c>
      <c r="AC92" t="s">
        <v>74</v>
      </c>
      <c r="AD92" t="s">
        <v>74</v>
      </c>
      <c r="AE92" t="s">
        <v>74</v>
      </c>
      <c r="AF92" t="s">
        <v>74</v>
      </c>
      <c r="AG92" t="s">
        <v>74</v>
      </c>
      <c r="AH92" t="s">
        <v>74</v>
      </c>
      <c r="AI92" t="s">
        <v>74</v>
      </c>
      <c r="AJ92" t="s">
        <v>74</v>
      </c>
      <c r="AK92" t="s">
        <v>74</v>
      </c>
      <c r="AL92" t="s">
        <v>74</v>
      </c>
      <c r="AM92" t="s">
        <v>74</v>
      </c>
      <c r="AN92" t="s">
        <v>74</v>
      </c>
      <c r="AO92" t="s">
        <v>929</v>
      </c>
      <c r="AP92" t="s">
        <v>930</v>
      </c>
      <c r="AQ92" t="s">
        <v>74</v>
      </c>
      <c r="AR92" t="s">
        <v>74</v>
      </c>
      <c r="AS92" t="s">
        <v>74</v>
      </c>
      <c r="AT92" t="s">
        <v>278</v>
      </c>
      <c r="AU92">
        <v>2015</v>
      </c>
      <c r="AV92">
        <v>20</v>
      </c>
      <c r="AW92">
        <v>2</v>
      </c>
      <c r="AX92" t="s">
        <v>74</v>
      </c>
      <c r="AY92" t="s">
        <v>74</v>
      </c>
      <c r="AZ92" t="s">
        <v>74</v>
      </c>
      <c r="BA92" t="s">
        <v>74</v>
      </c>
      <c r="BB92">
        <v>740</v>
      </c>
      <c r="BC92">
        <v>749</v>
      </c>
      <c r="BD92" t="s">
        <v>74</v>
      </c>
      <c r="BE92" t="s">
        <v>931</v>
      </c>
      <c r="BF92" t="str">
        <f>HYPERLINK("http://dx.doi.org/10.1109/TMECH.2014.2318999","http://dx.doi.org/10.1109/TMECH.2014.2318999")</f>
        <v>http://dx.doi.org/10.1109/TMECH.2014.2318999</v>
      </c>
      <c r="BG92" t="s">
        <v>74</v>
      </c>
      <c r="BH92" t="s">
        <v>74</v>
      </c>
      <c r="BI92" t="s">
        <v>74</v>
      </c>
      <c r="BJ92" t="s">
        <v>74</v>
      </c>
      <c r="BK92" t="s">
        <v>74</v>
      </c>
      <c r="BL92" t="s">
        <v>74</v>
      </c>
      <c r="BM92" t="s">
        <v>74</v>
      </c>
      <c r="BN92" t="s">
        <v>74</v>
      </c>
      <c r="BO92" t="s">
        <v>74</v>
      </c>
      <c r="BP92" t="s">
        <v>74</v>
      </c>
      <c r="BQ92" t="s">
        <v>74</v>
      </c>
      <c r="BR92" t="s">
        <v>74</v>
      </c>
      <c r="BS92" t="s">
        <v>932</v>
      </c>
      <c r="BT92" t="str">
        <f>HYPERLINK("https%3A%2F%2Fwww.webofscience.com%2Fwos%2Fwoscc%2Ffull-record%2FWOS:000352365800024","View Full Record in Web of Science")</f>
        <v>View Full Record in Web of Science</v>
      </c>
    </row>
    <row r="93" spans="1:72" x14ac:dyDescent="0.2">
      <c r="A93" t="s">
        <v>72</v>
      </c>
      <c r="B93" t="s">
        <v>933</v>
      </c>
      <c r="C93" t="s">
        <v>74</v>
      </c>
      <c r="D93" t="s">
        <v>74</v>
      </c>
      <c r="E93" t="s">
        <v>74</v>
      </c>
      <c r="F93" t="s">
        <v>934</v>
      </c>
      <c r="G93" t="s">
        <v>74</v>
      </c>
      <c r="H93" t="s">
        <v>74</v>
      </c>
      <c r="I93" t="s">
        <v>935</v>
      </c>
      <c r="J93" t="s">
        <v>936</v>
      </c>
      <c r="K93" t="s">
        <v>74</v>
      </c>
      <c r="L93" t="s">
        <v>74</v>
      </c>
      <c r="M93" t="s">
        <v>74</v>
      </c>
      <c r="N93" t="s">
        <v>74</v>
      </c>
      <c r="O93" t="s">
        <v>74</v>
      </c>
      <c r="P93" t="s">
        <v>74</v>
      </c>
      <c r="Q93" t="s">
        <v>74</v>
      </c>
      <c r="R93" t="s">
        <v>74</v>
      </c>
      <c r="S93" t="s">
        <v>74</v>
      </c>
      <c r="T93" t="s">
        <v>74</v>
      </c>
      <c r="U93" t="s">
        <v>74</v>
      </c>
      <c r="V93" t="s">
        <v>74</v>
      </c>
      <c r="W93" t="s">
        <v>74</v>
      </c>
      <c r="X93" t="s">
        <v>74</v>
      </c>
      <c r="Y93" t="s">
        <v>74</v>
      </c>
      <c r="Z93" t="s">
        <v>74</v>
      </c>
      <c r="AA93" t="s">
        <v>937</v>
      </c>
      <c r="AB93" t="s">
        <v>938</v>
      </c>
      <c r="AC93" t="s">
        <v>74</v>
      </c>
      <c r="AD93" t="s">
        <v>74</v>
      </c>
      <c r="AE93" t="s">
        <v>74</v>
      </c>
      <c r="AF93" t="s">
        <v>74</v>
      </c>
      <c r="AG93" t="s">
        <v>74</v>
      </c>
      <c r="AH93" t="s">
        <v>74</v>
      </c>
      <c r="AI93" t="s">
        <v>74</v>
      </c>
      <c r="AJ93" t="s">
        <v>74</v>
      </c>
      <c r="AK93" t="s">
        <v>74</v>
      </c>
      <c r="AL93" t="s">
        <v>74</v>
      </c>
      <c r="AM93" t="s">
        <v>74</v>
      </c>
      <c r="AN93" t="s">
        <v>74</v>
      </c>
      <c r="AO93" t="s">
        <v>939</v>
      </c>
      <c r="AP93" t="s">
        <v>940</v>
      </c>
      <c r="AQ93" t="s">
        <v>74</v>
      </c>
      <c r="AR93" t="s">
        <v>74</v>
      </c>
      <c r="AS93" t="s">
        <v>74</v>
      </c>
      <c r="AT93" t="s">
        <v>941</v>
      </c>
      <c r="AU93">
        <v>2020</v>
      </c>
      <c r="AV93">
        <v>47</v>
      </c>
      <c r="AW93">
        <v>2</v>
      </c>
      <c r="AX93" t="s">
        <v>74</v>
      </c>
      <c r="AY93" t="s">
        <v>74</v>
      </c>
      <c r="AZ93" t="s">
        <v>74</v>
      </c>
      <c r="BA93" t="s">
        <v>74</v>
      </c>
      <c r="BB93">
        <v>243</v>
      </c>
      <c r="BC93">
        <v>251</v>
      </c>
      <c r="BD93" t="s">
        <v>74</v>
      </c>
      <c r="BE93" t="s">
        <v>942</v>
      </c>
      <c r="BF93" t="str">
        <f>HYPERLINK("http://dx.doi.org/10.1108/IR-03-2019-0045","http://dx.doi.org/10.1108/IR-03-2019-0045")</f>
        <v>http://dx.doi.org/10.1108/IR-03-2019-0045</v>
      </c>
      <c r="BG93" t="s">
        <v>74</v>
      </c>
      <c r="BH93" t="s">
        <v>943</v>
      </c>
      <c r="BI93" t="s">
        <v>74</v>
      </c>
      <c r="BJ93" t="s">
        <v>74</v>
      </c>
      <c r="BK93" t="s">
        <v>74</v>
      </c>
      <c r="BL93" t="s">
        <v>74</v>
      </c>
      <c r="BM93" t="s">
        <v>74</v>
      </c>
      <c r="BN93" t="s">
        <v>74</v>
      </c>
      <c r="BO93" t="s">
        <v>74</v>
      </c>
      <c r="BP93" t="s">
        <v>74</v>
      </c>
      <c r="BQ93" t="s">
        <v>74</v>
      </c>
      <c r="BR93" t="s">
        <v>74</v>
      </c>
      <c r="BS93" t="s">
        <v>944</v>
      </c>
      <c r="BT93" t="str">
        <f>HYPERLINK("https%3A%2F%2Fwww.webofscience.com%2Fwos%2Fwoscc%2Ffull-record%2FWOS:000512121300001","View Full Record in Web of Science")</f>
        <v>View Full Record in Web of Science</v>
      </c>
    </row>
    <row r="94" spans="1:72" x14ac:dyDescent="0.2">
      <c r="A94" t="s">
        <v>84</v>
      </c>
      <c r="B94" t="s">
        <v>945</v>
      </c>
      <c r="C94" t="s">
        <v>74</v>
      </c>
      <c r="D94" t="s">
        <v>946</v>
      </c>
      <c r="E94" t="s">
        <v>74</v>
      </c>
      <c r="F94" t="s">
        <v>947</v>
      </c>
      <c r="G94" t="s">
        <v>74</v>
      </c>
      <c r="H94" t="s">
        <v>74</v>
      </c>
      <c r="I94" t="s">
        <v>948</v>
      </c>
      <c r="J94" t="s">
        <v>949</v>
      </c>
      <c r="K94" t="s">
        <v>950</v>
      </c>
      <c r="L94" t="s">
        <v>74</v>
      </c>
      <c r="M94" t="s">
        <v>74</v>
      </c>
      <c r="N94" t="s">
        <v>74</v>
      </c>
      <c r="O94" t="s">
        <v>951</v>
      </c>
      <c r="P94" t="s">
        <v>952</v>
      </c>
      <c r="Q94" t="s">
        <v>244</v>
      </c>
      <c r="R94" t="s">
        <v>953</v>
      </c>
      <c r="S94" t="s">
        <v>74</v>
      </c>
      <c r="T94" t="s">
        <v>74</v>
      </c>
      <c r="U94" t="s">
        <v>74</v>
      </c>
      <c r="V94" t="s">
        <v>74</v>
      </c>
      <c r="W94" t="s">
        <v>74</v>
      </c>
      <c r="X94" t="s">
        <v>74</v>
      </c>
      <c r="Y94" t="s">
        <v>74</v>
      </c>
      <c r="Z94" t="s">
        <v>74</v>
      </c>
      <c r="AA94" t="s">
        <v>954</v>
      </c>
      <c r="AB94" t="s">
        <v>74</v>
      </c>
      <c r="AC94" t="s">
        <v>74</v>
      </c>
      <c r="AD94" t="s">
        <v>74</v>
      </c>
      <c r="AE94" t="s">
        <v>74</v>
      </c>
      <c r="AF94" t="s">
        <v>74</v>
      </c>
      <c r="AG94" t="s">
        <v>74</v>
      </c>
      <c r="AH94" t="s">
        <v>74</v>
      </c>
      <c r="AI94" t="s">
        <v>74</v>
      </c>
      <c r="AJ94" t="s">
        <v>74</v>
      </c>
      <c r="AK94" t="s">
        <v>74</v>
      </c>
      <c r="AL94" t="s">
        <v>74</v>
      </c>
      <c r="AM94" t="s">
        <v>74</v>
      </c>
      <c r="AN94" t="s">
        <v>74</v>
      </c>
      <c r="AO94" t="s">
        <v>608</v>
      </c>
      <c r="AP94" t="s">
        <v>609</v>
      </c>
      <c r="AQ94" t="s">
        <v>955</v>
      </c>
      <c r="AR94" t="s">
        <v>74</v>
      </c>
      <c r="AS94" t="s">
        <v>74</v>
      </c>
      <c r="AT94" t="s">
        <v>74</v>
      </c>
      <c r="AU94">
        <v>2020</v>
      </c>
      <c r="AV94">
        <v>12595</v>
      </c>
      <c r="AW94" t="s">
        <v>74</v>
      </c>
      <c r="AX94" t="s">
        <v>74</v>
      </c>
      <c r="AY94" t="s">
        <v>74</v>
      </c>
      <c r="AZ94" t="s">
        <v>74</v>
      </c>
      <c r="BA94" t="s">
        <v>74</v>
      </c>
      <c r="BB94">
        <v>76</v>
      </c>
      <c r="BC94">
        <v>87</v>
      </c>
      <c r="BD94" t="s">
        <v>74</v>
      </c>
      <c r="BE94" t="s">
        <v>956</v>
      </c>
      <c r="BF94" t="str">
        <f>HYPERLINK("http://dx.doi.org/10.1007/978-3-030-66645-3_7","http://dx.doi.org/10.1007/978-3-030-66645-3_7")</f>
        <v>http://dx.doi.org/10.1007/978-3-030-66645-3_7</v>
      </c>
      <c r="BG94" t="s">
        <v>74</v>
      </c>
      <c r="BH94" t="s">
        <v>74</v>
      </c>
      <c r="BI94" t="s">
        <v>74</v>
      </c>
      <c r="BJ94" t="s">
        <v>74</v>
      </c>
      <c r="BK94" t="s">
        <v>74</v>
      </c>
      <c r="BL94" t="s">
        <v>74</v>
      </c>
      <c r="BM94" t="s">
        <v>74</v>
      </c>
      <c r="BN94" t="s">
        <v>74</v>
      </c>
      <c r="BO94" t="s">
        <v>74</v>
      </c>
      <c r="BP94" t="s">
        <v>74</v>
      </c>
      <c r="BQ94" t="s">
        <v>74</v>
      </c>
      <c r="BR94" t="s">
        <v>74</v>
      </c>
      <c r="BS94" t="s">
        <v>957</v>
      </c>
      <c r="BT94" t="str">
        <f>HYPERLINK("https%3A%2F%2Fwww.webofscience.com%2Fwos%2Fwoscc%2Ffull-record%2FWOS:000725202000007","View Full Record in Web of Science")</f>
        <v>View Full Record in Web of Science</v>
      </c>
    </row>
    <row r="95" spans="1:72" x14ac:dyDescent="0.2">
      <c r="A95" t="s">
        <v>84</v>
      </c>
      <c r="B95" t="s">
        <v>958</v>
      </c>
      <c r="C95" t="s">
        <v>74</v>
      </c>
      <c r="D95" t="s">
        <v>74</v>
      </c>
      <c r="E95" t="s">
        <v>104</v>
      </c>
      <c r="F95" t="s">
        <v>959</v>
      </c>
      <c r="G95" t="s">
        <v>74</v>
      </c>
      <c r="H95" t="s">
        <v>74</v>
      </c>
      <c r="I95" t="s">
        <v>960</v>
      </c>
      <c r="J95" t="s">
        <v>961</v>
      </c>
      <c r="K95" t="s">
        <v>962</v>
      </c>
      <c r="L95" t="s">
        <v>74</v>
      </c>
      <c r="M95" t="s">
        <v>74</v>
      </c>
      <c r="N95" t="s">
        <v>74</v>
      </c>
      <c r="O95" t="s">
        <v>963</v>
      </c>
      <c r="P95" t="s">
        <v>964</v>
      </c>
      <c r="Q95" t="s">
        <v>965</v>
      </c>
      <c r="R95" t="s">
        <v>966</v>
      </c>
      <c r="S95" t="s">
        <v>74</v>
      </c>
      <c r="T95" t="s">
        <v>74</v>
      </c>
      <c r="U95" t="s">
        <v>74</v>
      </c>
      <c r="V95" t="s">
        <v>74</v>
      </c>
      <c r="W95" t="s">
        <v>74</v>
      </c>
      <c r="X95" t="s">
        <v>74</v>
      </c>
      <c r="Y95" t="s">
        <v>74</v>
      </c>
      <c r="Z95" t="s">
        <v>74</v>
      </c>
      <c r="AA95" t="s">
        <v>967</v>
      </c>
      <c r="AB95" t="s">
        <v>74</v>
      </c>
      <c r="AC95" t="s">
        <v>74</v>
      </c>
      <c r="AD95" t="s">
        <v>74</v>
      </c>
      <c r="AE95" t="s">
        <v>74</v>
      </c>
      <c r="AF95" t="s">
        <v>74</v>
      </c>
      <c r="AG95" t="s">
        <v>74</v>
      </c>
      <c r="AH95" t="s">
        <v>74</v>
      </c>
      <c r="AI95" t="s">
        <v>74</v>
      </c>
      <c r="AJ95" t="s">
        <v>74</v>
      </c>
      <c r="AK95" t="s">
        <v>74</v>
      </c>
      <c r="AL95" t="s">
        <v>74</v>
      </c>
      <c r="AM95" t="s">
        <v>74</v>
      </c>
      <c r="AN95" t="s">
        <v>74</v>
      </c>
      <c r="AO95" t="s">
        <v>968</v>
      </c>
      <c r="AP95" t="s">
        <v>74</v>
      </c>
      <c r="AQ95" t="s">
        <v>969</v>
      </c>
      <c r="AR95" t="s">
        <v>74</v>
      </c>
      <c r="AS95" t="s">
        <v>74</v>
      </c>
      <c r="AT95" t="s">
        <v>74</v>
      </c>
      <c r="AU95">
        <v>2019</v>
      </c>
      <c r="AV95" t="s">
        <v>74</v>
      </c>
      <c r="AW95" t="s">
        <v>74</v>
      </c>
      <c r="AX95" t="s">
        <v>74</v>
      </c>
      <c r="AY95" t="s">
        <v>74</v>
      </c>
      <c r="AZ95" t="s">
        <v>74</v>
      </c>
      <c r="BA95" t="s">
        <v>74</v>
      </c>
      <c r="BB95">
        <v>441</v>
      </c>
      <c r="BC95">
        <v>445</v>
      </c>
      <c r="BD95" t="s">
        <v>74</v>
      </c>
      <c r="BE95" t="s">
        <v>970</v>
      </c>
      <c r="BF95" t="str">
        <f>HYPERLINK("http://dx.doi.org/10.23919/iccas47443.2019.8971506","http://dx.doi.org/10.23919/iccas47443.2019.8971506")</f>
        <v>http://dx.doi.org/10.23919/iccas47443.2019.8971506</v>
      </c>
      <c r="BG95" t="s">
        <v>74</v>
      </c>
      <c r="BH95" t="s">
        <v>74</v>
      </c>
      <c r="BI95" t="s">
        <v>74</v>
      </c>
      <c r="BJ95" t="s">
        <v>74</v>
      </c>
      <c r="BK95" t="s">
        <v>74</v>
      </c>
      <c r="BL95" t="s">
        <v>74</v>
      </c>
      <c r="BM95" t="s">
        <v>74</v>
      </c>
      <c r="BN95" t="s">
        <v>74</v>
      </c>
      <c r="BO95" t="s">
        <v>74</v>
      </c>
      <c r="BP95" t="s">
        <v>74</v>
      </c>
      <c r="BQ95" t="s">
        <v>74</v>
      </c>
      <c r="BR95" t="s">
        <v>74</v>
      </c>
      <c r="BS95" t="s">
        <v>971</v>
      </c>
      <c r="BT95" t="str">
        <f>HYPERLINK("https%3A%2F%2Fwww.webofscience.com%2Fwos%2Fwoscc%2Ffull-record%2FWOS:000555707100064","View Full Record in Web of Science")</f>
        <v>View Full Record in Web of Science</v>
      </c>
    </row>
    <row r="96" spans="1:72" x14ac:dyDescent="0.2">
      <c r="A96" t="s">
        <v>72</v>
      </c>
      <c r="B96" t="s">
        <v>972</v>
      </c>
      <c r="C96" t="s">
        <v>74</v>
      </c>
      <c r="D96" t="s">
        <v>74</v>
      </c>
      <c r="E96" t="s">
        <v>74</v>
      </c>
      <c r="F96" t="s">
        <v>973</v>
      </c>
      <c r="G96" t="s">
        <v>74</v>
      </c>
      <c r="H96" t="s">
        <v>74</v>
      </c>
      <c r="I96" t="s">
        <v>974</v>
      </c>
      <c r="J96" t="s">
        <v>975</v>
      </c>
      <c r="K96" t="s">
        <v>74</v>
      </c>
      <c r="L96" t="s">
        <v>74</v>
      </c>
      <c r="M96" t="s">
        <v>74</v>
      </c>
      <c r="N96" t="s">
        <v>74</v>
      </c>
      <c r="O96" t="s">
        <v>74</v>
      </c>
      <c r="P96" t="s">
        <v>74</v>
      </c>
      <c r="Q96" t="s">
        <v>74</v>
      </c>
      <c r="R96" t="s">
        <v>74</v>
      </c>
      <c r="S96" t="s">
        <v>74</v>
      </c>
      <c r="T96" t="s">
        <v>74</v>
      </c>
      <c r="U96" t="s">
        <v>74</v>
      </c>
      <c r="V96" t="s">
        <v>74</v>
      </c>
      <c r="W96" t="s">
        <v>74</v>
      </c>
      <c r="X96" t="s">
        <v>74</v>
      </c>
      <c r="Y96" t="s">
        <v>74</v>
      </c>
      <c r="Z96" t="s">
        <v>74</v>
      </c>
      <c r="AA96" t="s">
        <v>976</v>
      </c>
      <c r="AB96" t="s">
        <v>74</v>
      </c>
      <c r="AC96" t="s">
        <v>74</v>
      </c>
      <c r="AD96" t="s">
        <v>74</v>
      </c>
      <c r="AE96" t="s">
        <v>74</v>
      </c>
      <c r="AF96" t="s">
        <v>74</v>
      </c>
      <c r="AG96" t="s">
        <v>74</v>
      </c>
      <c r="AH96" t="s">
        <v>74</v>
      </c>
      <c r="AI96" t="s">
        <v>74</v>
      </c>
      <c r="AJ96" t="s">
        <v>74</v>
      </c>
      <c r="AK96" t="s">
        <v>74</v>
      </c>
      <c r="AL96" t="s">
        <v>74</v>
      </c>
      <c r="AM96" t="s">
        <v>74</v>
      </c>
      <c r="AN96" t="s">
        <v>74</v>
      </c>
      <c r="AO96" t="s">
        <v>977</v>
      </c>
      <c r="AP96" t="s">
        <v>74</v>
      </c>
      <c r="AQ96" t="s">
        <v>74</v>
      </c>
      <c r="AR96" t="s">
        <v>74</v>
      </c>
      <c r="AS96" t="s">
        <v>74</v>
      </c>
      <c r="AT96" t="s">
        <v>743</v>
      </c>
      <c r="AU96">
        <v>2020</v>
      </c>
      <c r="AV96">
        <v>69</v>
      </c>
      <c r="AW96" t="s">
        <v>74</v>
      </c>
      <c r="AX96" t="s">
        <v>74</v>
      </c>
      <c r="AY96" t="s">
        <v>74</v>
      </c>
      <c r="AZ96" t="s">
        <v>74</v>
      </c>
      <c r="BA96" t="s">
        <v>74</v>
      </c>
      <c r="BB96" t="s">
        <v>74</v>
      </c>
      <c r="BC96" t="s">
        <v>74</v>
      </c>
      <c r="BD96">
        <v>102399</v>
      </c>
      <c r="BE96" t="s">
        <v>978</v>
      </c>
      <c r="BF96" t="str">
        <f>HYPERLINK("http://dx.doi.org/10.1016/j.mechatronics.2020.102399","http://dx.doi.org/10.1016/j.mechatronics.2020.102399")</f>
        <v>http://dx.doi.org/10.1016/j.mechatronics.2020.102399</v>
      </c>
      <c r="BG96" t="s">
        <v>74</v>
      </c>
      <c r="BH96" t="s">
        <v>74</v>
      </c>
      <c r="BI96" t="s">
        <v>74</v>
      </c>
      <c r="BJ96" t="s">
        <v>74</v>
      </c>
      <c r="BK96" t="s">
        <v>74</v>
      </c>
      <c r="BL96" t="s">
        <v>74</v>
      </c>
      <c r="BM96" t="s">
        <v>74</v>
      </c>
      <c r="BN96" t="s">
        <v>74</v>
      </c>
      <c r="BO96" t="s">
        <v>74</v>
      </c>
      <c r="BP96" t="s">
        <v>74</v>
      </c>
      <c r="BQ96" t="s">
        <v>74</v>
      </c>
      <c r="BR96" t="s">
        <v>74</v>
      </c>
      <c r="BS96" t="s">
        <v>979</v>
      </c>
      <c r="BT96" t="str">
        <f>HYPERLINK("https%3A%2F%2Fwww.webofscience.com%2Fwos%2Fwoscc%2Ffull-record%2FWOS:000571817900011","View Full Record in Web of Science")</f>
        <v>View Full Record in Web of Science</v>
      </c>
    </row>
    <row r="97" spans="1:72" x14ac:dyDescent="0.2">
      <c r="A97" t="s">
        <v>72</v>
      </c>
      <c r="B97" t="s">
        <v>980</v>
      </c>
      <c r="C97" t="s">
        <v>74</v>
      </c>
      <c r="D97" t="s">
        <v>74</v>
      </c>
      <c r="E97" t="s">
        <v>74</v>
      </c>
      <c r="F97" t="s">
        <v>981</v>
      </c>
      <c r="G97" t="s">
        <v>74</v>
      </c>
      <c r="H97" t="s">
        <v>74</v>
      </c>
      <c r="I97" t="s">
        <v>982</v>
      </c>
      <c r="J97" t="s">
        <v>983</v>
      </c>
      <c r="K97" t="s">
        <v>74</v>
      </c>
      <c r="L97" t="s">
        <v>74</v>
      </c>
      <c r="M97" t="s">
        <v>74</v>
      </c>
      <c r="N97" t="s">
        <v>74</v>
      </c>
      <c r="O97" t="s">
        <v>74</v>
      </c>
      <c r="P97" t="s">
        <v>74</v>
      </c>
      <c r="Q97" t="s">
        <v>74</v>
      </c>
      <c r="R97" t="s">
        <v>74</v>
      </c>
      <c r="S97" t="s">
        <v>74</v>
      </c>
      <c r="T97" t="s">
        <v>74</v>
      </c>
      <c r="U97" t="s">
        <v>74</v>
      </c>
      <c r="V97" t="s">
        <v>74</v>
      </c>
      <c r="W97" t="s">
        <v>74</v>
      </c>
      <c r="X97" t="s">
        <v>74</v>
      </c>
      <c r="Y97" t="s">
        <v>74</v>
      </c>
      <c r="Z97" t="s">
        <v>74</v>
      </c>
      <c r="AA97" t="s">
        <v>984</v>
      </c>
      <c r="AB97" t="s">
        <v>985</v>
      </c>
      <c r="AC97" t="s">
        <v>74</v>
      </c>
      <c r="AD97" t="s">
        <v>74</v>
      </c>
      <c r="AE97" t="s">
        <v>74</v>
      </c>
      <c r="AF97" t="s">
        <v>74</v>
      </c>
      <c r="AG97" t="s">
        <v>74</v>
      </c>
      <c r="AH97" t="s">
        <v>74</v>
      </c>
      <c r="AI97" t="s">
        <v>74</v>
      </c>
      <c r="AJ97" t="s">
        <v>74</v>
      </c>
      <c r="AK97" t="s">
        <v>74</v>
      </c>
      <c r="AL97" t="s">
        <v>74</v>
      </c>
      <c r="AM97" t="s">
        <v>74</v>
      </c>
      <c r="AN97" t="s">
        <v>74</v>
      </c>
      <c r="AO97" t="s">
        <v>986</v>
      </c>
      <c r="AP97" t="s">
        <v>987</v>
      </c>
      <c r="AQ97" t="s">
        <v>74</v>
      </c>
      <c r="AR97" t="s">
        <v>74</v>
      </c>
      <c r="AS97" t="s">
        <v>74</v>
      </c>
      <c r="AT97" t="s">
        <v>305</v>
      </c>
      <c r="AU97">
        <v>2014</v>
      </c>
      <c r="AV97">
        <v>33</v>
      </c>
      <c r="AW97">
        <v>4</v>
      </c>
      <c r="AX97" t="s">
        <v>74</v>
      </c>
      <c r="AY97" t="s">
        <v>74</v>
      </c>
      <c r="AZ97" t="s">
        <v>74</v>
      </c>
      <c r="BA97" t="s">
        <v>74</v>
      </c>
      <c r="BB97">
        <v>711</v>
      </c>
      <c r="BC97">
        <v>718</v>
      </c>
      <c r="BD97" t="s">
        <v>74</v>
      </c>
      <c r="BE97" t="s">
        <v>988</v>
      </c>
      <c r="BF97" t="str">
        <f>HYPERLINK("http://dx.doi.org/10.1016/j.jmsy.2014.04.004","http://dx.doi.org/10.1016/j.jmsy.2014.04.004")</f>
        <v>http://dx.doi.org/10.1016/j.jmsy.2014.04.004</v>
      </c>
      <c r="BG97" t="s">
        <v>74</v>
      </c>
      <c r="BH97" t="s">
        <v>74</v>
      </c>
      <c r="BI97" t="s">
        <v>74</v>
      </c>
      <c r="BJ97" t="s">
        <v>74</v>
      </c>
      <c r="BK97" t="s">
        <v>74</v>
      </c>
      <c r="BL97" t="s">
        <v>74</v>
      </c>
      <c r="BM97" t="s">
        <v>74</v>
      </c>
      <c r="BN97" t="s">
        <v>74</v>
      </c>
      <c r="BO97" t="s">
        <v>74</v>
      </c>
      <c r="BP97" t="s">
        <v>74</v>
      </c>
      <c r="BQ97" t="s">
        <v>74</v>
      </c>
      <c r="BR97" t="s">
        <v>74</v>
      </c>
      <c r="BS97" t="s">
        <v>989</v>
      </c>
      <c r="BT97" t="str">
        <f>HYPERLINK("https%3A%2F%2Fwww.webofscience.com%2Fwos%2Fwoscc%2Ffull-record%2FWOS:000348883200024","View Full Record in Web of Science")</f>
        <v>View Full Record in Web of Science</v>
      </c>
    </row>
    <row r="98" spans="1:72" x14ac:dyDescent="0.2">
      <c r="A98" t="s">
        <v>84</v>
      </c>
      <c r="B98" t="s">
        <v>990</v>
      </c>
      <c r="C98" t="s">
        <v>74</v>
      </c>
      <c r="D98" t="s">
        <v>74</v>
      </c>
      <c r="E98" t="s">
        <v>104</v>
      </c>
      <c r="F98" t="s">
        <v>991</v>
      </c>
      <c r="G98" t="s">
        <v>74</v>
      </c>
      <c r="H98" t="s">
        <v>74</v>
      </c>
      <c r="I98" t="s">
        <v>992</v>
      </c>
      <c r="J98" t="s">
        <v>993</v>
      </c>
      <c r="K98" t="s">
        <v>74</v>
      </c>
      <c r="L98" t="s">
        <v>74</v>
      </c>
      <c r="M98" t="s">
        <v>74</v>
      </c>
      <c r="N98" t="s">
        <v>74</v>
      </c>
      <c r="O98" t="s">
        <v>994</v>
      </c>
      <c r="P98" t="s">
        <v>995</v>
      </c>
      <c r="Q98" t="s">
        <v>996</v>
      </c>
      <c r="R98" t="s">
        <v>104</v>
      </c>
      <c r="S98" t="s">
        <v>74</v>
      </c>
      <c r="T98" t="s">
        <v>74</v>
      </c>
      <c r="U98" t="s">
        <v>74</v>
      </c>
      <c r="V98" t="s">
        <v>74</v>
      </c>
      <c r="W98" t="s">
        <v>74</v>
      </c>
      <c r="X98" t="s">
        <v>74</v>
      </c>
      <c r="Y98" t="s">
        <v>74</v>
      </c>
      <c r="Z98" t="s">
        <v>74</v>
      </c>
      <c r="AA98" t="s">
        <v>997</v>
      </c>
      <c r="AB98" t="s">
        <v>74</v>
      </c>
      <c r="AC98" t="s">
        <v>74</v>
      </c>
      <c r="AD98" t="s">
        <v>74</v>
      </c>
      <c r="AE98" t="s">
        <v>74</v>
      </c>
      <c r="AF98" t="s">
        <v>74</v>
      </c>
      <c r="AG98" t="s">
        <v>74</v>
      </c>
      <c r="AH98" t="s">
        <v>74</v>
      </c>
      <c r="AI98" t="s">
        <v>74</v>
      </c>
      <c r="AJ98" t="s">
        <v>74</v>
      </c>
      <c r="AK98" t="s">
        <v>74</v>
      </c>
      <c r="AL98" t="s">
        <v>74</v>
      </c>
      <c r="AM98" t="s">
        <v>74</v>
      </c>
      <c r="AN98" t="s">
        <v>74</v>
      </c>
      <c r="AO98" t="s">
        <v>74</v>
      </c>
      <c r="AP98" t="s">
        <v>74</v>
      </c>
      <c r="AQ98" t="s">
        <v>998</v>
      </c>
      <c r="AR98" t="s">
        <v>74</v>
      </c>
      <c r="AS98" t="s">
        <v>74</v>
      </c>
      <c r="AT98" t="s">
        <v>74</v>
      </c>
      <c r="AU98">
        <v>2016</v>
      </c>
      <c r="AV98" t="s">
        <v>74</v>
      </c>
      <c r="AW98" t="s">
        <v>74</v>
      </c>
      <c r="AX98" t="s">
        <v>74</v>
      </c>
      <c r="AY98" t="s">
        <v>74</v>
      </c>
      <c r="AZ98" t="s">
        <v>74</v>
      </c>
      <c r="BA98" t="s">
        <v>74</v>
      </c>
      <c r="BB98">
        <v>2564</v>
      </c>
      <c r="BC98">
        <v>2569</v>
      </c>
      <c r="BD98" t="s">
        <v>74</v>
      </c>
      <c r="BE98" t="s">
        <v>74</v>
      </c>
      <c r="BF98" t="s">
        <v>74</v>
      </c>
      <c r="BG98" t="s">
        <v>74</v>
      </c>
      <c r="BH98" t="s">
        <v>74</v>
      </c>
      <c r="BI98" t="s">
        <v>74</v>
      </c>
      <c r="BJ98" t="s">
        <v>74</v>
      </c>
      <c r="BK98" t="s">
        <v>74</v>
      </c>
      <c r="BL98" t="s">
        <v>74</v>
      </c>
      <c r="BM98" t="s">
        <v>74</v>
      </c>
      <c r="BN98" t="s">
        <v>74</v>
      </c>
      <c r="BO98" t="s">
        <v>74</v>
      </c>
      <c r="BP98" t="s">
        <v>74</v>
      </c>
      <c r="BQ98" t="s">
        <v>74</v>
      </c>
      <c r="BR98" t="s">
        <v>74</v>
      </c>
      <c r="BS98" t="s">
        <v>999</v>
      </c>
      <c r="BT98" t="str">
        <f>HYPERLINK("https%3A%2F%2Fwww.webofscience.com%2Fwos%2Fwoscc%2Ffull-record%2FWOS:000387187800447","View Full Record in Web of Science")</f>
        <v>View Full Record in Web of Science</v>
      </c>
    </row>
    <row r="99" spans="1:72" x14ac:dyDescent="0.2">
      <c r="A99" t="s">
        <v>84</v>
      </c>
      <c r="B99" t="s">
        <v>1000</v>
      </c>
      <c r="C99" t="s">
        <v>74</v>
      </c>
      <c r="D99" t="s">
        <v>74</v>
      </c>
      <c r="E99" t="s">
        <v>104</v>
      </c>
      <c r="F99" t="s">
        <v>1001</v>
      </c>
      <c r="G99" t="s">
        <v>74</v>
      </c>
      <c r="H99" t="s">
        <v>74</v>
      </c>
      <c r="I99" t="s">
        <v>1002</v>
      </c>
      <c r="J99" t="s">
        <v>1003</v>
      </c>
      <c r="K99" t="s">
        <v>74</v>
      </c>
      <c r="L99" t="s">
        <v>74</v>
      </c>
      <c r="M99" t="s">
        <v>74</v>
      </c>
      <c r="N99" t="s">
        <v>74</v>
      </c>
      <c r="O99" t="s">
        <v>1004</v>
      </c>
      <c r="P99" t="s">
        <v>1005</v>
      </c>
      <c r="Q99" t="s">
        <v>244</v>
      </c>
      <c r="R99" t="s">
        <v>1006</v>
      </c>
      <c r="S99" t="s">
        <v>74</v>
      </c>
      <c r="T99" t="s">
        <v>74</v>
      </c>
      <c r="U99" t="s">
        <v>74</v>
      </c>
      <c r="V99" t="s">
        <v>74</v>
      </c>
      <c r="W99" t="s">
        <v>74</v>
      </c>
      <c r="X99" t="s">
        <v>74</v>
      </c>
      <c r="Y99" t="s">
        <v>74</v>
      </c>
      <c r="Z99" t="s">
        <v>74</v>
      </c>
      <c r="AA99" t="s">
        <v>1007</v>
      </c>
      <c r="AB99" t="s">
        <v>1008</v>
      </c>
      <c r="AC99" t="s">
        <v>74</v>
      </c>
      <c r="AD99" t="s">
        <v>74</v>
      </c>
      <c r="AE99" t="s">
        <v>74</v>
      </c>
      <c r="AF99" t="s">
        <v>74</v>
      </c>
      <c r="AG99" t="s">
        <v>74</v>
      </c>
      <c r="AH99" t="s">
        <v>74</v>
      </c>
      <c r="AI99" t="s">
        <v>74</v>
      </c>
      <c r="AJ99" t="s">
        <v>74</v>
      </c>
      <c r="AK99" t="s">
        <v>74</v>
      </c>
      <c r="AL99" t="s">
        <v>74</v>
      </c>
      <c r="AM99" t="s">
        <v>74</v>
      </c>
      <c r="AN99" t="s">
        <v>74</v>
      </c>
      <c r="AO99" t="s">
        <v>74</v>
      </c>
      <c r="AP99" t="s">
        <v>74</v>
      </c>
      <c r="AQ99" t="s">
        <v>1009</v>
      </c>
      <c r="AR99" t="s">
        <v>74</v>
      </c>
      <c r="AS99" t="s">
        <v>74</v>
      </c>
      <c r="AT99" t="s">
        <v>74</v>
      </c>
      <c r="AU99">
        <v>2020</v>
      </c>
      <c r="AV99" t="s">
        <v>74</v>
      </c>
      <c r="AW99" t="s">
        <v>74</v>
      </c>
      <c r="AX99" t="s">
        <v>74</v>
      </c>
      <c r="AY99" t="s">
        <v>74</v>
      </c>
      <c r="AZ99" t="s">
        <v>74</v>
      </c>
      <c r="BA99" t="s">
        <v>74</v>
      </c>
      <c r="BB99" t="s">
        <v>74</v>
      </c>
      <c r="BC99" t="s">
        <v>74</v>
      </c>
      <c r="BD99" t="s">
        <v>74</v>
      </c>
      <c r="BE99" t="s">
        <v>1010</v>
      </c>
      <c r="BF99" t="str">
        <f>HYPERLINK("http://dx.doi.org/10.1109/icieam48468.2020.9111919","http://dx.doi.org/10.1109/icieam48468.2020.9111919")</f>
        <v>http://dx.doi.org/10.1109/icieam48468.2020.9111919</v>
      </c>
      <c r="BG99" t="s">
        <v>74</v>
      </c>
      <c r="BH99" t="s">
        <v>74</v>
      </c>
      <c r="BI99" t="s">
        <v>74</v>
      </c>
      <c r="BJ99" t="s">
        <v>74</v>
      </c>
      <c r="BK99" t="s">
        <v>74</v>
      </c>
      <c r="BL99" t="s">
        <v>74</v>
      </c>
      <c r="BM99" t="s">
        <v>74</v>
      </c>
      <c r="BN99" t="s">
        <v>74</v>
      </c>
      <c r="BO99" t="s">
        <v>74</v>
      </c>
      <c r="BP99" t="s">
        <v>74</v>
      </c>
      <c r="BQ99" t="s">
        <v>74</v>
      </c>
      <c r="BR99" t="s">
        <v>74</v>
      </c>
      <c r="BS99" t="s">
        <v>1011</v>
      </c>
      <c r="BT99" t="str">
        <f>HYPERLINK("https%3A%2F%2Fwww.webofscience.com%2Fwos%2Fwoscc%2Ffull-record%2FWOS:000607234900050","View Full Record in Web of Science")</f>
        <v>View Full Record in Web of Science</v>
      </c>
    </row>
    <row r="100" spans="1:72" x14ac:dyDescent="0.2">
      <c r="A100" t="s">
        <v>84</v>
      </c>
      <c r="B100" t="s">
        <v>1012</v>
      </c>
      <c r="C100" t="s">
        <v>74</v>
      </c>
      <c r="D100" t="s">
        <v>1013</v>
      </c>
      <c r="E100" t="s">
        <v>74</v>
      </c>
      <c r="F100" t="s">
        <v>1014</v>
      </c>
      <c r="G100" t="s">
        <v>74</v>
      </c>
      <c r="H100" t="s">
        <v>74</v>
      </c>
      <c r="I100" t="s">
        <v>1015</v>
      </c>
      <c r="J100" t="s">
        <v>1016</v>
      </c>
      <c r="K100" t="s">
        <v>662</v>
      </c>
      <c r="L100" t="s">
        <v>74</v>
      </c>
      <c r="M100" t="s">
        <v>74</v>
      </c>
      <c r="N100" t="s">
        <v>74</v>
      </c>
      <c r="O100" t="s">
        <v>1017</v>
      </c>
      <c r="P100" t="s">
        <v>1018</v>
      </c>
      <c r="Q100" t="s">
        <v>1019</v>
      </c>
      <c r="R100" t="s">
        <v>74</v>
      </c>
      <c r="S100" t="s">
        <v>74</v>
      </c>
      <c r="T100" t="s">
        <v>74</v>
      </c>
      <c r="U100" t="s">
        <v>74</v>
      </c>
      <c r="V100" t="s">
        <v>74</v>
      </c>
      <c r="W100" t="s">
        <v>74</v>
      </c>
      <c r="X100" t="s">
        <v>74</v>
      </c>
      <c r="Y100" t="s">
        <v>74</v>
      </c>
      <c r="Z100" t="s">
        <v>74</v>
      </c>
      <c r="AA100" t="s">
        <v>1020</v>
      </c>
      <c r="AB100" t="s">
        <v>1021</v>
      </c>
      <c r="AC100" t="s">
        <v>74</v>
      </c>
      <c r="AD100" t="s">
        <v>74</v>
      </c>
      <c r="AE100" t="s">
        <v>74</v>
      </c>
      <c r="AF100" t="s">
        <v>74</v>
      </c>
      <c r="AG100" t="s">
        <v>74</v>
      </c>
      <c r="AH100" t="s">
        <v>74</v>
      </c>
      <c r="AI100" t="s">
        <v>74</v>
      </c>
      <c r="AJ100" t="s">
        <v>74</v>
      </c>
      <c r="AK100" t="s">
        <v>74</v>
      </c>
      <c r="AL100" t="s">
        <v>74</v>
      </c>
      <c r="AM100" t="s">
        <v>74</v>
      </c>
      <c r="AN100" t="s">
        <v>74</v>
      </c>
      <c r="AO100" t="s">
        <v>669</v>
      </c>
      <c r="AP100" t="s">
        <v>670</v>
      </c>
      <c r="AQ100" t="s">
        <v>1022</v>
      </c>
      <c r="AR100" t="s">
        <v>74</v>
      </c>
      <c r="AS100" t="s">
        <v>74</v>
      </c>
      <c r="AT100" t="s">
        <v>74</v>
      </c>
      <c r="AU100">
        <v>2018</v>
      </c>
      <c r="AV100">
        <v>694</v>
      </c>
      <c r="AW100" t="s">
        <v>74</v>
      </c>
      <c r="AX100" t="s">
        <v>74</v>
      </c>
      <c r="AY100" t="s">
        <v>74</v>
      </c>
      <c r="AZ100" t="s">
        <v>74</v>
      </c>
      <c r="BA100" t="s">
        <v>74</v>
      </c>
      <c r="BB100">
        <v>643</v>
      </c>
      <c r="BC100">
        <v>654</v>
      </c>
      <c r="BD100" t="s">
        <v>74</v>
      </c>
      <c r="BE100" t="s">
        <v>1023</v>
      </c>
      <c r="BF100" t="str">
        <f>HYPERLINK("http://dx.doi.org/10.1007/978-3-319-70836-2_53","http://dx.doi.org/10.1007/978-3-319-70836-2_53")</f>
        <v>http://dx.doi.org/10.1007/978-3-319-70836-2_53</v>
      </c>
      <c r="BG100" t="s">
        <v>74</v>
      </c>
      <c r="BH100" t="s">
        <v>74</v>
      </c>
      <c r="BI100" t="s">
        <v>74</v>
      </c>
      <c r="BJ100" t="s">
        <v>74</v>
      </c>
      <c r="BK100" t="s">
        <v>74</v>
      </c>
      <c r="BL100" t="s">
        <v>74</v>
      </c>
      <c r="BM100" t="s">
        <v>74</v>
      </c>
      <c r="BN100" t="s">
        <v>74</v>
      </c>
      <c r="BO100" t="s">
        <v>74</v>
      </c>
      <c r="BP100" t="s">
        <v>74</v>
      </c>
      <c r="BQ100" t="s">
        <v>74</v>
      </c>
      <c r="BR100" t="s">
        <v>74</v>
      </c>
      <c r="BS100" t="s">
        <v>1024</v>
      </c>
      <c r="BT100" t="str">
        <f>HYPERLINK("https%3A%2F%2Fwww.webofscience.com%2Fwos%2Fwoscc%2Ffull-record%2FWOS:000436471400053","View Full Record in Web of Science")</f>
        <v>View Full Record in Web of Science</v>
      </c>
    </row>
    <row r="101" spans="1:72" x14ac:dyDescent="0.2">
      <c r="A101" t="s">
        <v>72</v>
      </c>
      <c r="B101" t="s">
        <v>1025</v>
      </c>
      <c r="C101" t="s">
        <v>74</v>
      </c>
      <c r="D101" t="s">
        <v>74</v>
      </c>
      <c r="E101" t="s">
        <v>74</v>
      </c>
      <c r="F101" t="s">
        <v>1026</v>
      </c>
      <c r="G101" t="s">
        <v>74</v>
      </c>
      <c r="H101" t="s">
        <v>74</v>
      </c>
      <c r="I101" t="s">
        <v>1027</v>
      </c>
      <c r="J101" t="s">
        <v>1028</v>
      </c>
      <c r="K101" t="s">
        <v>74</v>
      </c>
      <c r="L101" t="s">
        <v>74</v>
      </c>
      <c r="M101" t="s">
        <v>74</v>
      </c>
      <c r="N101" t="s">
        <v>74</v>
      </c>
      <c r="O101" t="s">
        <v>74</v>
      </c>
      <c r="P101" t="s">
        <v>74</v>
      </c>
      <c r="Q101" t="s">
        <v>74</v>
      </c>
      <c r="R101" t="s">
        <v>74</v>
      </c>
      <c r="S101" t="s">
        <v>74</v>
      </c>
      <c r="T101" t="s">
        <v>74</v>
      </c>
      <c r="U101" t="s">
        <v>74</v>
      </c>
      <c r="V101" t="s">
        <v>74</v>
      </c>
      <c r="W101" t="s">
        <v>74</v>
      </c>
      <c r="X101" t="s">
        <v>74</v>
      </c>
      <c r="Y101" t="s">
        <v>74</v>
      </c>
      <c r="Z101" t="s">
        <v>74</v>
      </c>
      <c r="AA101" t="s">
        <v>74</v>
      </c>
      <c r="AB101" t="s">
        <v>74</v>
      </c>
      <c r="AC101" t="s">
        <v>74</v>
      </c>
      <c r="AD101" t="s">
        <v>74</v>
      </c>
      <c r="AE101" t="s">
        <v>74</v>
      </c>
      <c r="AF101" t="s">
        <v>74</v>
      </c>
      <c r="AG101" t="s">
        <v>74</v>
      </c>
      <c r="AH101" t="s">
        <v>74</v>
      </c>
      <c r="AI101" t="s">
        <v>74</v>
      </c>
      <c r="AJ101" t="s">
        <v>74</v>
      </c>
      <c r="AK101" t="s">
        <v>74</v>
      </c>
      <c r="AL101" t="s">
        <v>74</v>
      </c>
      <c r="AM101" t="s">
        <v>74</v>
      </c>
      <c r="AN101" t="s">
        <v>74</v>
      </c>
      <c r="AO101" t="s">
        <v>1029</v>
      </c>
      <c r="AP101" t="s">
        <v>1030</v>
      </c>
      <c r="AQ101" t="s">
        <v>74</v>
      </c>
      <c r="AR101" t="s">
        <v>74</v>
      </c>
      <c r="AS101" t="s">
        <v>74</v>
      </c>
      <c r="AT101" t="s">
        <v>743</v>
      </c>
      <c r="AU101">
        <v>2017</v>
      </c>
      <c r="AV101">
        <v>67</v>
      </c>
      <c r="AW101" t="s">
        <v>74</v>
      </c>
      <c r="AX101" t="s">
        <v>74</v>
      </c>
      <c r="AY101" t="s">
        <v>74</v>
      </c>
      <c r="AZ101" t="s">
        <v>74</v>
      </c>
      <c r="BA101" t="s">
        <v>74</v>
      </c>
      <c r="BB101">
        <v>72</v>
      </c>
      <c r="BC101">
        <v>77</v>
      </c>
      <c r="BD101" t="s">
        <v>74</v>
      </c>
      <c r="BE101" t="s">
        <v>1031</v>
      </c>
      <c r="BF101" t="str">
        <f>HYPERLINK("http://dx.doi.org/10.1016/j.ast.2017.03.037","http://dx.doi.org/10.1016/j.ast.2017.03.037")</f>
        <v>http://dx.doi.org/10.1016/j.ast.2017.03.037</v>
      </c>
      <c r="BG101" t="s">
        <v>74</v>
      </c>
      <c r="BH101" t="s">
        <v>74</v>
      </c>
      <c r="BI101" t="s">
        <v>74</v>
      </c>
      <c r="BJ101" t="s">
        <v>74</v>
      </c>
      <c r="BK101" t="s">
        <v>74</v>
      </c>
      <c r="BL101" t="s">
        <v>74</v>
      </c>
      <c r="BM101" t="s">
        <v>74</v>
      </c>
      <c r="BN101" t="s">
        <v>74</v>
      </c>
      <c r="BO101" t="s">
        <v>74</v>
      </c>
      <c r="BP101" t="s">
        <v>74</v>
      </c>
      <c r="BQ101" t="s">
        <v>74</v>
      </c>
      <c r="BR101" t="s">
        <v>74</v>
      </c>
      <c r="BS101" t="s">
        <v>1032</v>
      </c>
      <c r="BT101" t="str">
        <f>HYPERLINK("https%3A%2F%2Fwww.webofscience.com%2Fwos%2Fwoscc%2Ffull-record%2FWOS:000405053600008","View Full Record in Web of Science")</f>
        <v>View Full Record in Web of Science</v>
      </c>
    </row>
    <row r="102" spans="1:72" x14ac:dyDescent="0.2">
      <c r="A102" t="s">
        <v>84</v>
      </c>
      <c r="B102" t="s">
        <v>1033</v>
      </c>
      <c r="C102" t="s">
        <v>74</v>
      </c>
      <c r="D102" t="s">
        <v>1034</v>
      </c>
      <c r="E102" t="s">
        <v>74</v>
      </c>
      <c r="F102" t="s">
        <v>1035</v>
      </c>
      <c r="G102" t="s">
        <v>74</v>
      </c>
      <c r="H102" t="s">
        <v>74</v>
      </c>
      <c r="I102" t="s">
        <v>1036</v>
      </c>
      <c r="J102" t="s">
        <v>1037</v>
      </c>
      <c r="K102" t="s">
        <v>74</v>
      </c>
      <c r="L102" t="s">
        <v>74</v>
      </c>
      <c r="M102" t="s">
        <v>74</v>
      </c>
      <c r="N102" t="s">
        <v>74</v>
      </c>
      <c r="O102" t="s">
        <v>1038</v>
      </c>
      <c r="P102" t="s">
        <v>1039</v>
      </c>
      <c r="Q102" t="s">
        <v>1040</v>
      </c>
      <c r="R102" t="s">
        <v>1041</v>
      </c>
      <c r="S102" t="s">
        <v>74</v>
      </c>
      <c r="T102" t="s">
        <v>74</v>
      </c>
      <c r="U102" t="s">
        <v>74</v>
      </c>
      <c r="V102" t="s">
        <v>74</v>
      </c>
      <c r="W102" t="s">
        <v>74</v>
      </c>
      <c r="X102" t="s">
        <v>74</v>
      </c>
      <c r="Y102" t="s">
        <v>74</v>
      </c>
      <c r="Z102" t="s">
        <v>74</v>
      </c>
      <c r="AA102" t="s">
        <v>1042</v>
      </c>
      <c r="AB102" t="s">
        <v>1043</v>
      </c>
      <c r="AC102" t="s">
        <v>74</v>
      </c>
      <c r="AD102" t="s">
        <v>74</v>
      </c>
      <c r="AE102" t="s">
        <v>74</v>
      </c>
      <c r="AF102" t="s">
        <v>74</v>
      </c>
      <c r="AG102" t="s">
        <v>74</v>
      </c>
      <c r="AH102" t="s">
        <v>74</v>
      </c>
      <c r="AI102" t="s">
        <v>74</v>
      </c>
      <c r="AJ102" t="s">
        <v>74</v>
      </c>
      <c r="AK102" t="s">
        <v>74</v>
      </c>
      <c r="AL102" t="s">
        <v>74</v>
      </c>
      <c r="AM102" t="s">
        <v>74</v>
      </c>
      <c r="AN102" t="s">
        <v>74</v>
      </c>
      <c r="AO102" t="s">
        <v>74</v>
      </c>
      <c r="AP102" t="s">
        <v>74</v>
      </c>
      <c r="AQ102" t="s">
        <v>1044</v>
      </c>
      <c r="AR102" t="s">
        <v>74</v>
      </c>
      <c r="AS102" t="s">
        <v>74</v>
      </c>
      <c r="AT102" t="s">
        <v>74</v>
      </c>
      <c r="AU102">
        <v>2016</v>
      </c>
      <c r="AV102" t="s">
        <v>74</v>
      </c>
      <c r="AW102" t="s">
        <v>74</v>
      </c>
      <c r="AX102" t="s">
        <v>74</v>
      </c>
      <c r="AY102" t="s">
        <v>74</v>
      </c>
      <c r="AZ102" t="s">
        <v>74</v>
      </c>
      <c r="BA102" t="s">
        <v>74</v>
      </c>
      <c r="BB102">
        <v>2168</v>
      </c>
      <c r="BC102">
        <v>2174</v>
      </c>
      <c r="BD102" t="s">
        <v>74</v>
      </c>
      <c r="BE102" t="s">
        <v>74</v>
      </c>
      <c r="BF102" t="s">
        <v>74</v>
      </c>
      <c r="BG102" t="s">
        <v>74</v>
      </c>
      <c r="BH102" t="s">
        <v>74</v>
      </c>
      <c r="BI102" t="s">
        <v>74</v>
      </c>
      <c r="BJ102" t="s">
        <v>74</v>
      </c>
      <c r="BK102" t="s">
        <v>74</v>
      </c>
      <c r="BL102" t="s">
        <v>74</v>
      </c>
      <c r="BM102" t="s">
        <v>74</v>
      </c>
      <c r="BN102" t="s">
        <v>74</v>
      </c>
      <c r="BO102" t="s">
        <v>74</v>
      </c>
      <c r="BP102" t="s">
        <v>74</v>
      </c>
      <c r="BQ102" t="s">
        <v>74</v>
      </c>
      <c r="BR102" t="s">
        <v>74</v>
      </c>
      <c r="BS102" t="s">
        <v>1045</v>
      </c>
      <c r="BT102" t="str">
        <f>HYPERLINK("https%3A%2F%2Fwww.webofscience.com%2Fwos%2Fwoscc%2Ffull-record%2FWOS:000392503100357","View Full Record in Web of Science")</f>
        <v>View Full Record in Web of Science</v>
      </c>
    </row>
    <row r="103" spans="1:72" x14ac:dyDescent="0.2">
      <c r="A103" t="s">
        <v>72</v>
      </c>
      <c r="B103" t="s">
        <v>1046</v>
      </c>
      <c r="C103" t="s">
        <v>74</v>
      </c>
      <c r="D103" t="s">
        <v>74</v>
      </c>
      <c r="E103" t="s">
        <v>74</v>
      </c>
      <c r="F103" t="s">
        <v>1047</v>
      </c>
      <c r="G103" t="s">
        <v>74</v>
      </c>
      <c r="H103" t="s">
        <v>74</v>
      </c>
      <c r="I103" t="s">
        <v>1048</v>
      </c>
      <c r="J103" t="s">
        <v>227</v>
      </c>
      <c r="K103" t="s">
        <v>74</v>
      </c>
      <c r="L103" t="s">
        <v>74</v>
      </c>
      <c r="M103" t="s">
        <v>74</v>
      </c>
      <c r="N103" t="s">
        <v>74</v>
      </c>
      <c r="O103" t="s">
        <v>74</v>
      </c>
      <c r="P103" t="s">
        <v>74</v>
      </c>
      <c r="Q103" t="s">
        <v>74</v>
      </c>
      <c r="R103" t="s">
        <v>74</v>
      </c>
      <c r="S103" t="s">
        <v>74</v>
      </c>
      <c r="T103" t="s">
        <v>74</v>
      </c>
      <c r="U103" t="s">
        <v>74</v>
      </c>
      <c r="V103" t="s">
        <v>74</v>
      </c>
      <c r="W103" t="s">
        <v>74</v>
      </c>
      <c r="X103" t="s">
        <v>74</v>
      </c>
      <c r="Y103" t="s">
        <v>74</v>
      </c>
      <c r="Z103" t="s">
        <v>74</v>
      </c>
      <c r="AA103" t="s">
        <v>74</v>
      </c>
      <c r="AB103" t="s">
        <v>1049</v>
      </c>
      <c r="AC103" t="s">
        <v>74</v>
      </c>
      <c r="AD103" t="s">
        <v>74</v>
      </c>
      <c r="AE103" t="s">
        <v>74</v>
      </c>
      <c r="AF103" t="s">
        <v>74</v>
      </c>
      <c r="AG103" t="s">
        <v>74</v>
      </c>
      <c r="AH103" t="s">
        <v>74</v>
      </c>
      <c r="AI103" t="s">
        <v>74</v>
      </c>
      <c r="AJ103" t="s">
        <v>74</v>
      </c>
      <c r="AK103" t="s">
        <v>74</v>
      </c>
      <c r="AL103" t="s">
        <v>74</v>
      </c>
      <c r="AM103" t="s">
        <v>74</v>
      </c>
      <c r="AN103" t="s">
        <v>74</v>
      </c>
      <c r="AO103" t="s">
        <v>229</v>
      </c>
      <c r="AP103" t="s">
        <v>74</v>
      </c>
      <c r="AQ103" t="s">
        <v>74</v>
      </c>
      <c r="AR103" t="s">
        <v>74</v>
      </c>
      <c r="AS103" t="s">
        <v>74</v>
      </c>
      <c r="AT103" t="s">
        <v>74</v>
      </c>
      <c r="AU103">
        <v>2022</v>
      </c>
      <c r="AV103">
        <v>10</v>
      </c>
      <c r="AW103" t="s">
        <v>74</v>
      </c>
      <c r="AX103" t="s">
        <v>74</v>
      </c>
      <c r="AY103" t="s">
        <v>74</v>
      </c>
      <c r="AZ103" t="s">
        <v>74</v>
      </c>
      <c r="BA103" t="s">
        <v>74</v>
      </c>
      <c r="BB103">
        <v>16518</v>
      </c>
      <c r="BC103">
        <v>16529</v>
      </c>
      <c r="BD103" t="s">
        <v>74</v>
      </c>
      <c r="BE103" t="s">
        <v>1050</v>
      </c>
      <c r="BF103" t="str">
        <f>HYPERLINK("http://dx.doi.org/10.1109/ACCESS.2020.2979878","http://dx.doi.org/10.1109/ACCESS.2020.2979878")</f>
        <v>http://dx.doi.org/10.1109/ACCESS.2020.2979878</v>
      </c>
      <c r="BG103" t="s">
        <v>74</v>
      </c>
      <c r="BH103" t="s">
        <v>74</v>
      </c>
      <c r="BI103" t="s">
        <v>74</v>
      </c>
      <c r="BJ103" t="s">
        <v>74</v>
      </c>
      <c r="BK103" t="s">
        <v>74</v>
      </c>
      <c r="BL103" t="s">
        <v>74</v>
      </c>
      <c r="BM103" t="s">
        <v>74</v>
      </c>
      <c r="BN103" t="s">
        <v>74</v>
      </c>
      <c r="BO103" t="s">
        <v>74</v>
      </c>
      <c r="BP103" t="s">
        <v>74</v>
      </c>
      <c r="BQ103" t="s">
        <v>74</v>
      </c>
      <c r="BR103" t="s">
        <v>74</v>
      </c>
      <c r="BS103" t="s">
        <v>1051</v>
      </c>
      <c r="BT103" t="str">
        <f>HYPERLINK("https%3A%2F%2Fwww.webofscience.com%2Fwos%2Fwoscc%2Ffull-record%2FWOS:000756696100001","View Full Record in Web of Science")</f>
        <v>View Full Record in Web of Science</v>
      </c>
    </row>
    <row r="104" spans="1:72" x14ac:dyDescent="0.2">
      <c r="A104" t="s">
        <v>72</v>
      </c>
      <c r="B104" t="s">
        <v>1052</v>
      </c>
      <c r="C104" t="s">
        <v>74</v>
      </c>
      <c r="D104" t="s">
        <v>74</v>
      </c>
      <c r="E104" t="s">
        <v>74</v>
      </c>
      <c r="F104" t="s">
        <v>1053</v>
      </c>
      <c r="G104" t="s">
        <v>74</v>
      </c>
      <c r="H104" t="s">
        <v>74</v>
      </c>
      <c r="I104" t="s">
        <v>1054</v>
      </c>
      <c r="J104" t="s">
        <v>848</v>
      </c>
      <c r="K104" t="s">
        <v>74</v>
      </c>
      <c r="L104" t="s">
        <v>74</v>
      </c>
      <c r="M104" t="s">
        <v>74</v>
      </c>
      <c r="N104" t="s">
        <v>74</v>
      </c>
      <c r="O104" t="s">
        <v>74</v>
      </c>
      <c r="P104" t="s">
        <v>74</v>
      </c>
      <c r="Q104" t="s">
        <v>74</v>
      </c>
      <c r="R104" t="s">
        <v>74</v>
      </c>
      <c r="S104" t="s">
        <v>74</v>
      </c>
      <c r="T104" t="s">
        <v>74</v>
      </c>
      <c r="U104" t="s">
        <v>74</v>
      </c>
      <c r="V104" t="s">
        <v>74</v>
      </c>
      <c r="W104" t="s">
        <v>74</v>
      </c>
      <c r="X104" t="s">
        <v>74</v>
      </c>
      <c r="Y104" t="s">
        <v>74</v>
      </c>
      <c r="Z104" t="s">
        <v>74</v>
      </c>
      <c r="AA104" t="s">
        <v>1055</v>
      </c>
      <c r="AB104" t="s">
        <v>1056</v>
      </c>
      <c r="AC104" t="s">
        <v>74</v>
      </c>
      <c r="AD104" t="s">
        <v>74</v>
      </c>
      <c r="AE104" t="s">
        <v>74</v>
      </c>
      <c r="AF104" t="s">
        <v>74</v>
      </c>
      <c r="AG104" t="s">
        <v>74</v>
      </c>
      <c r="AH104" t="s">
        <v>74</v>
      </c>
      <c r="AI104" t="s">
        <v>74</v>
      </c>
      <c r="AJ104" t="s">
        <v>74</v>
      </c>
      <c r="AK104" t="s">
        <v>74</v>
      </c>
      <c r="AL104" t="s">
        <v>74</v>
      </c>
      <c r="AM104" t="s">
        <v>74</v>
      </c>
      <c r="AN104" t="s">
        <v>74</v>
      </c>
      <c r="AO104" t="s">
        <v>849</v>
      </c>
      <c r="AP104" t="s">
        <v>74</v>
      </c>
      <c r="AQ104" t="s">
        <v>74</v>
      </c>
      <c r="AR104" t="s">
        <v>74</v>
      </c>
      <c r="AS104" t="s">
        <v>74</v>
      </c>
      <c r="AT104" t="s">
        <v>204</v>
      </c>
      <c r="AU104">
        <v>2016</v>
      </c>
      <c r="AV104">
        <v>106</v>
      </c>
      <c r="AW104" t="s">
        <v>74</v>
      </c>
      <c r="AX104" t="s">
        <v>74</v>
      </c>
      <c r="AY104" t="s">
        <v>74</v>
      </c>
      <c r="AZ104" t="s">
        <v>74</v>
      </c>
      <c r="BA104" t="s">
        <v>74</v>
      </c>
      <c r="BB104">
        <v>148</v>
      </c>
      <c r="BC104">
        <v>165</v>
      </c>
      <c r="BD104" t="s">
        <v>74</v>
      </c>
      <c r="BE104" t="s">
        <v>1057</v>
      </c>
      <c r="BF104" t="str">
        <f>HYPERLINK("http://dx.doi.org/10.1016/j.mechmachtheory.2016.09.005","http://dx.doi.org/10.1016/j.mechmachtheory.2016.09.005")</f>
        <v>http://dx.doi.org/10.1016/j.mechmachtheory.2016.09.005</v>
      </c>
      <c r="BG104" t="s">
        <v>74</v>
      </c>
      <c r="BH104" t="s">
        <v>74</v>
      </c>
      <c r="BI104" t="s">
        <v>74</v>
      </c>
      <c r="BJ104" t="s">
        <v>74</v>
      </c>
      <c r="BK104" t="s">
        <v>74</v>
      </c>
      <c r="BL104" t="s">
        <v>74</v>
      </c>
      <c r="BM104" t="s">
        <v>74</v>
      </c>
      <c r="BN104" t="s">
        <v>74</v>
      </c>
      <c r="BO104" t="s">
        <v>74</v>
      </c>
      <c r="BP104" t="s">
        <v>74</v>
      </c>
      <c r="BQ104" t="s">
        <v>74</v>
      </c>
      <c r="BR104" t="s">
        <v>74</v>
      </c>
      <c r="BS104" t="s">
        <v>1058</v>
      </c>
      <c r="BT104" t="str">
        <f>HYPERLINK("https%3A%2F%2Fwww.webofscience.com%2Fwos%2Fwoscc%2Ffull-record%2FWOS:000386418500009","View Full Record in Web of Science")</f>
        <v>View Full Record in Web of Science</v>
      </c>
    </row>
    <row r="105" spans="1:72" x14ac:dyDescent="0.2">
      <c r="A105" t="s">
        <v>72</v>
      </c>
      <c r="B105" t="s">
        <v>1059</v>
      </c>
      <c r="C105" t="s">
        <v>74</v>
      </c>
      <c r="D105" t="s">
        <v>74</v>
      </c>
      <c r="E105" t="s">
        <v>74</v>
      </c>
      <c r="F105" t="s">
        <v>1060</v>
      </c>
      <c r="G105" t="s">
        <v>74</v>
      </c>
      <c r="H105" t="s">
        <v>74</v>
      </c>
      <c r="I105" t="s">
        <v>1061</v>
      </c>
      <c r="J105" t="s">
        <v>189</v>
      </c>
      <c r="K105" t="s">
        <v>74</v>
      </c>
      <c r="L105" t="s">
        <v>74</v>
      </c>
      <c r="M105" t="s">
        <v>74</v>
      </c>
      <c r="N105" t="s">
        <v>74</v>
      </c>
      <c r="O105" t="s">
        <v>74</v>
      </c>
      <c r="P105" t="s">
        <v>74</v>
      </c>
      <c r="Q105" t="s">
        <v>74</v>
      </c>
      <c r="R105" t="s">
        <v>74</v>
      </c>
      <c r="S105" t="s">
        <v>74</v>
      </c>
      <c r="T105" t="s">
        <v>74</v>
      </c>
      <c r="U105" t="s">
        <v>74</v>
      </c>
      <c r="V105" t="s">
        <v>74</v>
      </c>
      <c r="W105" t="s">
        <v>74</v>
      </c>
      <c r="X105" t="s">
        <v>74</v>
      </c>
      <c r="Y105" t="s">
        <v>74</v>
      </c>
      <c r="Z105" t="s">
        <v>74</v>
      </c>
      <c r="AA105" t="s">
        <v>1062</v>
      </c>
      <c r="AB105" t="s">
        <v>1063</v>
      </c>
      <c r="AC105" t="s">
        <v>74</v>
      </c>
      <c r="AD105" t="s">
        <v>74</v>
      </c>
      <c r="AE105" t="s">
        <v>74</v>
      </c>
      <c r="AF105" t="s">
        <v>74</v>
      </c>
      <c r="AG105" t="s">
        <v>74</v>
      </c>
      <c r="AH105" t="s">
        <v>74</v>
      </c>
      <c r="AI105" t="s">
        <v>74</v>
      </c>
      <c r="AJ105" t="s">
        <v>74</v>
      </c>
      <c r="AK105" t="s">
        <v>74</v>
      </c>
      <c r="AL105" t="s">
        <v>74</v>
      </c>
      <c r="AM105" t="s">
        <v>74</v>
      </c>
      <c r="AN105" t="s">
        <v>74</v>
      </c>
      <c r="AO105" t="s">
        <v>191</v>
      </c>
      <c r="AP105" t="s">
        <v>192</v>
      </c>
      <c r="AQ105" t="s">
        <v>74</v>
      </c>
      <c r="AR105" t="s">
        <v>74</v>
      </c>
      <c r="AS105" t="s">
        <v>74</v>
      </c>
      <c r="AT105" t="s">
        <v>313</v>
      </c>
      <c r="AU105">
        <v>2019</v>
      </c>
      <c r="AV105">
        <v>119</v>
      </c>
      <c r="AW105" t="s">
        <v>74</v>
      </c>
      <c r="AX105" t="s">
        <v>74</v>
      </c>
      <c r="AY105" t="s">
        <v>74</v>
      </c>
      <c r="AZ105" t="s">
        <v>74</v>
      </c>
      <c r="BA105" t="s">
        <v>74</v>
      </c>
      <c r="BB105">
        <v>278</v>
      </c>
      <c r="BC105">
        <v>288</v>
      </c>
      <c r="BD105" t="s">
        <v>74</v>
      </c>
      <c r="BE105" t="s">
        <v>1064</v>
      </c>
      <c r="BF105" t="str">
        <f>HYPERLINK("http://dx.doi.org/10.1016/j.robot.2019.07.013","http://dx.doi.org/10.1016/j.robot.2019.07.013")</f>
        <v>http://dx.doi.org/10.1016/j.robot.2019.07.013</v>
      </c>
      <c r="BG105" t="s">
        <v>74</v>
      </c>
      <c r="BH105" t="s">
        <v>74</v>
      </c>
      <c r="BI105" t="s">
        <v>74</v>
      </c>
      <c r="BJ105" t="s">
        <v>74</v>
      </c>
      <c r="BK105" t="s">
        <v>74</v>
      </c>
      <c r="BL105" t="s">
        <v>74</v>
      </c>
      <c r="BM105" t="s">
        <v>74</v>
      </c>
      <c r="BN105" t="s">
        <v>74</v>
      </c>
      <c r="BO105" t="s">
        <v>74</v>
      </c>
      <c r="BP105" t="s">
        <v>74</v>
      </c>
      <c r="BQ105" t="s">
        <v>74</v>
      </c>
      <c r="BR105" t="s">
        <v>74</v>
      </c>
      <c r="BS105" t="s">
        <v>1065</v>
      </c>
      <c r="BT105" t="str">
        <f>HYPERLINK("https%3A%2F%2Fwww.webofscience.com%2Fwos%2Fwoscc%2Ffull-record%2FWOS:000482250400020","View Full Record in Web of Science")</f>
        <v>View Full Record in Web of Science</v>
      </c>
    </row>
    <row r="106" spans="1:72" x14ac:dyDescent="0.2">
      <c r="A106" t="s">
        <v>84</v>
      </c>
      <c r="B106" t="s">
        <v>1066</v>
      </c>
      <c r="C106" t="s">
        <v>74</v>
      </c>
      <c r="D106" t="s">
        <v>74</v>
      </c>
      <c r="E106" t="s">
        <v>1067</v>
      </c>
      <c r="F106" t="s">
        <v>1068</v>
      </c>
      <c r="G106" t="s">
        <v>74</v>
      </c>
      <c r="H106" t="s">
        <v>74</v>
      </c>
      <c r="I106" t="s">
        <v>1069</v>
      </c>
      <c r="J106" t="s">
        <v>1070</v>
      </c>
      <c r="K106" t="s">
        <v>74</v>
      </c>
      <c r="L106" t="s">
        <v>74</v>
      </c>
      <c r="M106" t="s">
        <v>74</v>
      </c>
      <c r="N106" t="s">
        <v>74</v>
      </c>
      <c r="O106" t="s">
        <v>1071</v>
      </c>
      <c r="P106" t="s">
        <v>1072</v>
      </c>
      <c r="Q106" t="s">
        <v>1073</v>
      </c>
      <c r="R106" t="s">
        <v>1074</v>
      </c>
      <c r="S106" t="s">
        <v>74</v>
      </c>
      <c r="T106" t="s">
        <v>74</v>
      </c>
      <c r="U106" t="s">
        <v>74</v>
      </c>
      <c r="V106" t="s">
        <v>74</v>
      </c>
      <c r="W106" t="s">
        <v>74</v>
      </c>
      <c r="X106" t="s">
        <v>74</v>
      </c>
      <c r="Y106" t="s">
        <v>74</v>
      </c>
      <c r="Z106" t="s">
        <v>74</v>
      </c>
      <c r="AA106" t="s">
        <v>1075</v>
      </c>
      <c r="AB106" t="s">
        <v>1076</v>
      </c>
      <c r="AC106" t="s">
        <v>74</v>
      </c>
      <c r="AD106" t="s">
        <v>74</v>
      </c>
      <c r="AE106" t="s">
        <v>74</v>
      </c>
      <c r="AF106" t="s">
        <v>74</v>
      </c>
      <c r="AG106" t="s">
        <v>74</v>
      </c>
      <c r="AH106" t="s">
        <v>74</v>
      </c>
      <c r="AI106" t="s">
        <v>74</v>
      </c>
      <c r="AJ106" t="s">
        <v>74</v>
      </c>
      <c r="AK106" t="s">
        <v>74</v>
      </c>
      <c r="AL106" t="s">
        <v>74</v>
      </c>
      <c r="AM106" t="s">
        <v>74</v>
      </c>
      <c r="AN106" t="s">
        <v>74</v>
      </c>
      <c r="AO106" t="s">
        <v>74</v>
      </c>
      <c r="AP106" t="s">
        <v>74</v>
      </c>
      <c r="AQ106" t="s">
        <v>1077</v>
      </c>
      <c r="AR106" t="s">
        <v>74</v>
      </c>
      <c r="AS106" t="s">
        <v>74</v>
      </c>
      <c r="AT106" t="s">
        <v>74</v>
      </c>
      <c r="AU106">
        <v>2014</v>
      </c>
      <c r="AV106" t="s">
        <v>74</v>
      </c>
      <c r="AW106" t="s">
        <v>74</v>
      </c>
      <c r="AX106" t="s">
        <v>74</v>
      </c>
      <c r="AY106" t="s">
        <v>74</v>
      </c>
      <c r="AZ106" t="s">
        <v>74</v>
      </c>
      <c r="BA106" t="s">
        <v>74</v>
      </c>
      <c r="BB106">
        <v>1445</v>
      </c>
      <c r="BC106">
        <v>1446</v>
      </c>
      <c r="BD106" t="s">
        <v>74</v>
      </c>
      <c r="BE106" t="s">
        <v>74</v>
      </c>
      <c r="BF106" t="s">
        <v>74</v>
      </c>
      <c r="BG106" t="s">
        <v>74</v>
      </c>
      <c r="BH106" t="s">
        <v>74</v>
      </c>
      <c r="BI106" t="s">
        <v>74</v>
      </c>
      <c r="BJ106" t="s">
        <v>74</v>
      </c>
      <c r="BK106" t="s">
        <v>74</v>
      </c>
      <c r="BL106" t="s">
        <v>74</v>
      </c>
      <c r="BM106" t="s">
        <v>74</v>
      </c>
      <c r="BN106" t="s">
        <v>74</v>
      </c>
      <c r="BO106" t="s">
        <v>74</v>
      </c>
      <c r="BP106" t="s">
        <v>74</v>
      </c>
      <c r="BQ106" t="s">
        <v>74</v>
      </c>
      <c r="BR106" t="s">
        <v>74</v>
      </c>
      <c r="BS106" t="s">
        <v>1078</v>
      </c>
      <c r="BT106" t="str">
        <f>HYPERLINK("https%3A%2F%2Fwww.webofscience.com%2Fwos%2Fwoscc%2Ffull-record%2FWOS:000465207100225","View Full Record in Web of Science")</f>
        <v>View Full Record in Web of Science</v>
      </c>
    </row>
    <row r="107" spans="1:72" x14ac:dyDescent="0.2">
      <c r="A107" t="s">
        <v>84</v>
      </c>
      <c r="B107" t="s">
        <v>1079</v>
      </c>
      <c r="C107" t="s">
        <v>74</v>
      </c>
      <c r="D107" t="s">
        <v>74</v>
      </c>
      <c r="E107" t="s">
        <v>104</v>
      </c>
      <c r="F107" t="s">
        <v>1080</v>
      </c>
      <c r="G107" t="s">
        <v>74</v>
      </c>
      <c r="H107" t="s">
        <v>74</v>
      </c>
      <c r="I107" t="s">
        <v>1081</v>
      </c>
      <c r="J107" t="s">
        <v>1082</v>
      </c>
      <c r="K107" t="s">
        <v>1083</v>
      </c>
      <c r="L107" t="s">
        <v>74</v>
      </c>
      <c r="M107" t="s">
        <v>74</v>
      </c>
      <c r="N107" t="s">
        <v>74</v>
      </c>
      <c r="O107" t="s">
        <v>1084</v>
      </c>
      <c r="P107" t="s">
        <v>1085</v>
      </c>
      <c r="Q107" t="s">
        <v>244</v>
      </c>
      <c r="R107" t="s">
        <v>1086</v>
      </c>
      <c r="S107" t="s">
        <v>74</v>
      </c>
      <c r="T107" t="s">
        <v>74</v>
      </c>
      <c r="U107" t="s">
        <v>74</v>
      </c>
      <c r="V107" t="s">
        <v>74</v>
      </c>
      <c r="W107" t="s">
        <v>74</v>
      </c>
      <c r="X107" t="s">
        <v>74</v>
      </c>
      <c r="Y107" t="s">
        <v>74</v>
      </c>
      <c r="Z107" t="s">
        <v>74</v>
      </c>
      <c r="AA107" t="s">
        <v>1087</v>
      </c>
      <c r="AB107" t="s">
        <v>74</v>
      </c>
      <c r="AC107" t="s">
        <v>74</v>
      </c>
      <c r="AD107" t="s">
        <v>74</v>
      </c>
      <c r="AE107" t="s">
        <v>74</v>
      </c>
      <c r="AF107" t="s">
        <v>74</v>
      </c>
      <c r="AG107" t="s">
        <v>74</v>
      </c>
      <c r="AH107" t="s">
        <v>74</v>
      </c>
      <c r="AI107" t="s">
        <v>74</v>
      </c>
      <c r="AJ107" t="s">
        <v>74</v>
      </c>
      <c r="AK107" t="s">
        <v>74</v>
      </c>
      <c r="AL107" t="s">
        <v>74</v>
      </c>
      <c r="AM107" t="s">
        <v>74</v>
      </c>
      <c r="AN107" t="s">
        <v>74</v>
      </c>
      <c r="AO107" t="s">
        <v>1088</v>
      </c>
      <c r="AP107" t="s">
        <v>1089</v>
      </c>
      <c r="AQ107" t="s">
        <v>1090</v>
      </c>
      <c r="AR107" t="s">
        <v>74</v>
      </c>
      <c r="AS107" t="s">
        <v>74</v>
      </c>
      <c r="AT107" t="s">
        <v>74</v>
      </c>
      <c r="AU107">
        <v>2021</v>
      </c>
      <c r="AV107" t="s">
        <v>74</v>
      </c>
      <c r="AW107" t="s">
        <v>74</v>
      </c>
      <c r="AX107" t="s">
        <v>74</v>
      </c>
      <c r="AY107" t="s">
        <v>74</v>
      </c>
      <c r="AZ107" t="s">
        <v>74</v>
      </c>
      <c r="BA107" t="s">
        <v>74</v>
      </c>
      <c r="BB107">
        <v>4388</v>
      </c>
      <c r="BC107">
        <v>4393</v>
      </c>
      <c r="BD107" t="s">
        <v>74</v>
      </c>
      <c r="BE107" t="s">
        <v>1091</v>
      </c>
      <c r="BF107" t="str">
        <f>HYPERLINK("http://dx.doi.org/10.1109/CDC45484.2021.9683056","http://dx.doi.org/10.1109/CDC45484.2021.9683056")</f>
        <v>http://dx.doi.org/10.1109/CDC45484.2021.9683056</v>
      </c>
      <c r="BG107" t="s">
        <v>74</v>
      </c>
      <c r="BH107" t="s">
        <v>74</v>
      </c>
      <c r="BI107" t="s">
        <v>74</v>
      </c>
      <c r="BJ107" t="s">
        <v>74</v>
      </c>
      <c r="BK107" t="s">
        <v>74</v>
      </c>
      <c r="BL107" t="s">
        <v>74</v>
      </c>
      <c r="BM107" t="s">
        <v>74</v>
      </c>
      <c r="BN107" t="s">
        <v>74</v>
      </c>
      <c r="BO107" t="s">
        <v>74</v>
      </c>
      <c r="BP107" t="s">
        <v>74</v>
      </c>
      <c r="BQ107" t="s">
        <v>74</v>
      </c>
      <c r="BR107" t="s">
        <v>74</v>
      </c>
      <c r="BS107" t="s">
        <v>1092</v>
      </c>
      <c r="BT107" t="str">
        <f>HYPERLINK("https%3A%2F%2Fwww.webofscience.com%2Fwos%2Fwoscc%2Ffull-record%2FWOS:000781990303142","View Full Record in Web of Science")</f>
        <v>View Full Record in Web of Science</v>
      </c>
    </row>
    <row r="108" spans="1:72" x14ac:dyDescent="0.2">
      <c r="A108" t="s">
        <v>72</v>
      </c>
      <c r="B108" t="s">
        <v>1093</v>
      </c>
      <c r="C108" t="s">
        <v>74</v>
      </c>
      <c r="D108" t="s">
        <v>74</v>
      </c>
      <c r="E108" t="s">
        <v>74</v>
      </c>
      <c r="F108" t="s">
        <v>1094</v>
      </c>
      <c r="G108" t="s">
        <v>74</v>
      </c>
      <c r="H108" t="s">
        <v>74</v>
      </c>
      <c r="I108" t="s">
        <v>1095</v>
      </c>
      <c r="J108" t="s">
        <v>478</v>
      </c>
      <c r="K108" t="s">
        <v>74</v>
      </c>
      <c r="L108" t="s">
        <v>74</v>
      </c>
      <c r="M108" t="s">
        <v>74</v>
      </c>
      <c r="N108" t="s">
        <v>74</v>
      </c>
      <c r="O108" t="s">
        <v>74</v>
      </c>
      <c r="P108" t="s">
        <v>74</v>
      </c>
      <c r="Q108" t="s">
        <v>74</v>
      </c>
      <c r="R108" t="s">
        <v>74</v>
      </c>
      <c r="S108" t="s">
        <v>74</v>
      </c>
      <c r="T108" t="s">
        <v>74</v>
      </c>
      <c r="U108" t="s">
        <v>74</v>
      </c>
      <c r="V108" t="s">
        <v>74</v>
      </c>
      <c r="W108" t="s">
        <v>74</v>
      </c>
      <c r="X108" t="s">
        <v>74</v>
      </c>
      <c r="Y108" t="s">
        <v>74</v>
      </c>
      <c r="Z108" t="s">
        <v>74</v>
      </c>
      <c r="AA108" t="s">
        <v>1096</v>
      </c>
      <c r="AB108" t="s">
        <v>1097</v>
      </c>
      <c r="AC108" t="s">
        <v>74</v>
      </c>
      <c r="AD108" t="s">
        <v>74</v>
      </c>
      <c r="AE108" t="s">
        <v>74</v>
      </c>
      <c r="AF108" t="s">
        <v>74</v>
      </c>
      <c r="AG108" t="s">
        <v>74</v>
      </c>
      <c r="AH108" t="s">
        <v>74</v>
      </c>
      <c r="AI108" t="s">
        <v>74</v>
      </c>
      <c r="AJ108" t="s">
        <v>74</v>
      </c>
      <c r="AK108" t="s">
        <v>74</v>
      </c>
      <c r="AL108" t="s">
        <v>74</v>
      </c>
      <c r="AM108" t="s">
        <v>74</v>
      </c>
      <c r="AN108" t="s">
        <v>74</v>
      </c>
      <c r="AO108" t="s">
        <v>481</v>
      </c>
      <c r="AP108" t="s">
        <v>482</v>
      </c>
      <c r="AQ108" t="s">
        <v>74</v>
      </c>
      <c r="AR108" t="s">
        <v>74</v>
      </c>
      <c r="AS108" t="s">
        <v>74</v>
      </c>
      <c r="AT108" t="s">
        <v>204</v>
      </c>
      <c r="AU108">
        <v>2019</v>
      </c>
      <c r="AV108">
        <v>96</v>
      </c>
      <c r="AW108" t="s">
        <v>1098</v>
      </c>
      <c r="AX108" t="s">
        <v>74</v>
      </c>
      <c r="AY108" t="s">
        <v>74</v>
      </c>
      <c r="AZ108" t="s">
        <v>74</v>
      </c>
      <c r="BA108" t="s">
        <v>74</v>
      </c>
      <c r="BB108">
        <v>331</v>
      </c>
      <c r="BC108">
        <v>343</v>
      </c>
      <c r="BD108" t="s">
        <v>74</v>
      </c>
      <c r="BE108" t="s">
        <v>1099</v>
      </c>
      <c r="BF108" t="str">
        <f>HYPERLINK("http://dx.doi.org/10.1007/s10846-019-00987-2","http://dx.doi.org/10.1007/s10846-019-00987-2")</f>
        <v>http://dx.doi.org/10.1007/s10846-019-00987-2</v>
      </c>
      <c r="BG108" t="s">
        <v>74</v>
      </c>
      <c r="BH108" t="s">
        <v>74</v>
      </c>
      <c r="BI108" t="s">
        <v>74</v>
      </c>
      <c r="BJ108" t="s">
        <v>74</v>
      </c>
      <c r="BK108" t="s">
        <v>74</v>
      </c>
      <c r="BL108" t="s">
        <v>74</v>
      </c>
      <c r="BM108" t="s">
        <v>74</v>
      </c>
      <c r="BN108" t="s">
        <v>74</v>
      </c>
      <c r="BO108" t="s">
        <v>74</v>
      </c>
      <c r="BP108" t="s">
        <v>74</v>
      </c>
      <c r="BQ108" t="s">
        <v>74</v>
      </c>
      <c r="BR108" t="s">
        <v>74</v>
      </c>
      <c r="BS108" t="s">
        <v>1100</v>
      </c>
      <c r="BT108" t="str">
        <f>HYPERLINK("https%3A%2F%2Fwww.webofscience.com%2Fwos%2Fwoscc%2Ffull-record%2FWOS:000500870500003","View Full Record in Web of Science")</f>
        <v>View Full Record in Web of Science</v>
      </c>
    </row>
    <row r="109" spans="1:72" x14ac:dyDescent="0.2">
      <c r="A109" t="s">
        <v>72</v>
      </c>
      <c r="B109" t="s">
        <v>1101</v>
      </c>
      <c r="C109" t="s">
        <v>74</v>
      </c>
      <c r="D109" t="s">
        <v>74</v>
      </c>
      <c r="E109" t="s">
        <v>74</v>
      </c>
      <c r="F109" t="s">
        <v>1102</v>
      </c>
      <c r="G109" t="s">
        <v>74</v>
      </c>
      <c r="H109" t="s">
        <v>74</v>
      </c>
      <c r="I109" t="s">
        <v>1103</v>
      </c>
      <c r="J109" t="s">
        <v>1104</v>
      </c>
      <c r="K109" t="s">
        <v>74</v>
      </c>
      <c r="L109" t="s">
        <v>74</v>
      </c>
      <c r="M109" t="s">
        <v>74</v>
      </c>
      <c r="N109" t="s">
        <v>74</v>
      </c>
      <c r="O109" t="s">
        <v>74</v>
      </c>
      <c r="P109" t="s">
        <v>74</v>
      </c>
      <c r="Q109" t="s">
        <v>74</v>
      </c>
      <c r="R109" t="s">
        <v>74</v>
      </c>
      <c r="S109" t="s">
        <v>74</v>
      </c>
      <c r="T109" t="s">
        <v>74</v>
      </c>
      <c r="U109" t="s">
        <v>74</v>
      </c>
      <c r="V109" t="s">
        <v>74</v>
      </c>
      <c r="W109" t="s">
        <v>74</v>
      </c>
      <c r="X109" t="s">
        <v>74</v>
      </c>
      <c r="Y109" t="s">
        <v>74</v>
      </c>
      <c r="Z109" t="s">
        <v>74</v>
      </c>
      <c r="AA109" t="s">
        <v>1105</v>
      </c>
      <c r="AB109" t="s">
        <v>74</v>
      </c>
      <c r="AC109" t="s">
        <v>74</v>
      </c>
      <c r="AD109" t="s">
        <v>74</v>
      </c>
      <c r="AE109" t="s">
        <v>74</v>
      </c>
      <c r="AF109" t="s">
        <v>74</v>
      </c>
      <c r="AG109" t="s">
        <v>74</v>
      </c>
      <c r="AH109" t="s">
        <v>74</v>
      </c>
      <c r="AI109" t="s">
        <v>74</v>
      </c>
      <c r="AJ109" t="s">
        <v>74</v>
      </c>
      <c r="AK109" t="s">
        <v>74</v>
      </c>
      <c r="AL109" t="s">
        <v>74</v>
      </c>
      <c r="AM109" t="s">
        <v>74</v>
      </c>
      <c r="AN109" t="s">
        <v>74</v>
      </c>
      <c r="AO109" t="s">
        <v>1106</v>
      </c>
      <c r="AP109" t="s">
        <v>1107</v>
      </c>
      <c r="AQ109" t="s">
        <v>74</v>
      </c>
      <c r="AR109" t="s">
        <v>74</v>
      </c>
      <c r="AS109" t="s">
        <v>74</v>
      </c>
      <c r="AT109" t="s">
        <v>254</v>
      </c>
      <c r="AU109">
        <v>2022</v>
      </c>
      <c r="AV109">
        <v>169</v>
      </c>
      <c r="AW109" t="s">
        <v>74</v>
      </c>
      <c r="AX109" t="s">
        <v>74</v>
      </c>
      <c r="AY109" t="s">
        <v>74</v>
      </c>
      <c r="AZ109" t="s">
        <v>74</v>
      </c>
      <c r="BA109" t="s">
        <v>74</v>
      </c>
      <c r="BB109" t="s">
        <v>74</v>
      </c>
      <c r="BC109" t="s">
        <v>74</v>
      </c>
      <c r="BD109">
        <v>108275</v>
      </c>
      <c r="BE109" t="s">
        <v>1108</v>
      </c>
      <c r="BF109" t="str">
        <f>HYPERLINK("http://dx.doi.org/10.1016/j.cie.2022.108275","http://dx.doi.org/10.1016/j.cie.2022.108275")</f>
        <v>http://dx.doi.org/10.1016/j.cie.2022.108275</v>
      </c>
      <c r="BG109" t="s">
        <v>74</v>
      </c>
      <c r="BH109" t="s">
        <v>207</v>
      </c>
      <c r="BI109" t="s">
        <v>74</v>
      </c>
      <c r="BJ109" t="s">
        <v>74</v>
      </c>
      <c r="BK109" t="s">
        <v>74</v>
      </c>
      <c r="BL109" t="s">
        <v>74</v>
      </c>
      <c r="BM109" t="s">
        <v>74</v>
      </c>
      <c r="BN109" t="s">
        <v>74</v>
      </c>
      <c r="BO109" t="s">
        <v>74</v>
      </c>
      <c r="BP109" t="s">
        <v>74</v>
      </c>
      <c r="BQ109" t="s">
        <v>74</v>
      </c>
      <c r="BR109" t="s">
        <v>74</v>
      </c>
      <c r="BS109" t="s">
        <v>1109</v>
      </c>
      <c r="BT109" t="str">
        <f>HYPERLINK("https%3A%2F%2Fwww.webofscience.com%2Fwos%2Fwoscc%2Ffull-record%2FWOS:000809661500004","View Full Record in Web of Science")</f>
        <v>View Full Record in Web of Science</v>
      </c>
    </row>
    <row r="110" spans="1:72" x14ac:dyDescent="0.2">
      <c r="A110" t="s">
        <v>84</v>
      </c>
      <c r="B110" t="s">
        <v>1110</v>
      </c>
      <c r="C110" t="s">
        <v>74</v>
      </c>
      <c r="D110" t="s">
        <v>1111</v>
      </c>
      <c r="E110" t="s">
        <v>74</v>
      </c>
      <c r="F110" t="s">
        <v>1112</v>
      </c>
      <c r="G110" t="s">
        <v>74</v>
      </c>
      <c r="H110" t="s">
        <v>74</v>
      </c>
      <c r="I110" t="s">
        <v>1113</v>
      </c>
      <c r="J110" t="s">
        <v>1114</v>
      </c>
      <c r="K110" t="s">
        <v>950</v>
      </c>
      <c r="L110" t="s">
        <v>74</v>
      </c>
      <c r="M110" t="s">
        <v>74</v>
      </c>
      <c r="N110" t="s">
        <v>74</v>
      </c>
      <c r="O110" t="s">
        <v>1115</v>
      </c>
      <c r="P110" t="s">
        <v>1116</v>
      </c>
      <c r="Q110" t="s">
        <v>1117</v>
      </c>
      <c r="R110" t="s">
        <v>74</v>
      </c>
      <c r="S110" t="s">
        <v>1118</v>
      </c>
      <c r="T110" t="s">
        <v>74</v>
      </c>
      <c r="U110" t="s">
        <v>74</v>
      </c>
      <c r="V110" t="s">
        <v>74</v>
      </c>
      <c r="W110" t="s">
        <v>74</v>
      </c>
      <c r="X110" t="s">
        <v>74</v>
      </c>
      <c r="Y110" t="s">
        <v>74</v>
      </c>
      <c r="Z110" t="s">
        <v>74</v>
      </c>
      <c r="AA110" t="s">
        <v>1119</v>
      </c>
      <c r="AB110" t="s">
        <v>74</v>
      </c>
      <c r="AC110" t="s">
        <v>74</v>
      </c>
      <c r="AD110" t="s">
        <v>74</v>
      </c>
      <c r="AE110" t="s">
        <v>74</v>
      </c>
      <c r="AF110" t="s">
        <v>74</v>
      </c>
      <c r="AG110" t="s">
        <v>74</v>
      </c>
      <c r="AH110" t="s">
        <v>74</v>
      </c>
      <c r="AI110" t="s">
        <v>74</v>
      </c>
      <c r="AJ110" t="s">
        <v>74</v>
      </c>
      <c r="AK110" t="s">
        <v>74</v>
      </c>
      <c r="AL110" t="s">
        <v>74</v>
      </c>
      <c r="AM110" t="s">
        <v>74</v>
      </c>
      <c r="AN110" t="s">
        <v>74</v>
      </c>
      <c r="AO110" t="s">
        <v>608</v>
      </c>
      <c r="AP110" t="s">
        <v>609</v>
      </c>
      <c r="AQ110" t="s">
        <v>1120</v>
      </c>
      <c r="AR110" t="s">
        <v>74</v>
      </c>
      <c r="AS110" t="s">
        <v>74</v>
      </c>
      <c r="AT110" t="s">
        <v>74</v>
      </c>
      <c r="AU110">
        <v>2018</v>
      </c>
      <c r="AV110">
        <v>10984</v>
      </c>
      <c r="AW110" t="s">
        <v>74</v>
      </c>
      <c r="AX110" t="s">
        <v>74</v>
      </c>
      <c r="AY110" t="s">
        <v>74</v>
      </c>
      <c r="AZ110" t="s">
        <v>74</v>
      </c>
      <c r="BA110" t="s">
        <v>74</v>
      </c>
      <c r="BB110">
        <v>186</v>
      </c>
      <c r="BC110">
        <v>198</v>
      </c>
      <c r="BD110" t="s">
        <v>74</v>
      </c>
      <c r="BE110" t="s">
        <v>1121</v>
      </c>
      <c r="BF110" t="str">
        <f>HYPERLINK("http://dx.doi.org/10.1007/978-3-319-97586-3_17","http://dx.doi.org/10.1007/978-3-319-97586-3_17")</f>
        <v>http://dx.doi.org/10.1007/978-3-319-97586-3_17</v>
      </c>
      <c r="BG110" t="s">
        <v>74</v>
      </c>
      <c r="BH110" t="s">
        <v>74</v>
      </c>
      <c r="BI110" t="s">
        <v>74</v>
      </c>
      <c r="BJ110" t="s">
        <v>74</v>
      </c>
      <c r="BK110" t="s">
        <v>74</v>
      </c>
      <c r="BL110" t="s">
        <v>74</v>
      </c>
      <c r="BM110" t="s">
        <v>74</v>
      </c>
      <c r="BN110" t="s">
        <v>74</v>
      </c>
      <c r="BO110" t="s">
        <v>74</v>
      </c>
      <c r="BP110" t="s">
        <v>74</v>
      </c>
      <c r="BQ110" t="s">
        <v>74</v>
      </c>
      <c r="BR110" t="s">
        <v>74</v>
      </c>
      <c r="BS110" t="s">
        <v>1122</v>
      </c>
      <c r="BT110" t="str">
        <f>HYPERLINK("https%3A%2F%2Fwww.webofscience.com%2Fwos%2Fwoscc%2Ffull-record%2FWOS:000458556300017","View Full Record in Web of Science")</f>
        <v>View Full Record in Web of Science</v>
      </c>
    </row>
    <row r="111" spans="1:72" x14ac:dyDescent="0.2">
      <c r="A111" t="s">
        <v>72</v>
      </c>
      <c r="B111" t="s">
        <v>1123</v>
      </c>
      <c r="C111" t="s">
        <v>74</v>
      </c>
      <c r="D111" t="s">
        <v>74</v>
      </c>
      <c r="E111" t="s">
        <v>74</v>
      </c>
      <c r="F111" t="s">
        <v>1124</v>
      </c>
      <c r="G111" t="s">
        <v>74</v>
      </c>
      <c r="H111" t="s">
        <v>74</v>
      </c>
      <c r="I111" t="s">
        <v>1125</v>
      </c>
      <c r="J111" t="s">
        <v>1126</v>
      </c>
      <c r="K111" t="s">
        <v>74</v>
      </c>
      <c r="L111" t="s">
        <v>74</v>
      </c>
      <c r="M111" t="s">
        <v>74</v>
      </c>
      <c r="N111" t="s">
        <v>74</v>
      </c>
      <c r="O111" t="s">
        <v>74</v>
      </c>
      <c r="P111" t="s">
        <v>74</v>
      </c>
      <c r="Q111" t="s">
        <v>74</v>
      </c>
      <c r="R111" t="s">
        <v>74</v>
      </c>
      <c r="S111" t="s">
        <v>74</v>
      </c>
      <c r="T111" t="s">
        <v>74</v>
      </c>
      <c r="U111" t="s">
        <v>74</v>
      </c>
      <c r="V111" t="s">
        <v>74</v>
      </c>
      <c r="W111" t="s">
        <v>74</v>
      </c>
      <c r="X111" t="s">
        <v>74</v>
      </c>
      <c r="Y111" t="s">
        <v>74</v>
      </c>
      <c r="Z111" t="s">
        <v>74</v>
      </c>
      <c r="AA111" t="s">
        <v>1127</v>
      </c>
      <c r="AB111" t="s">
        <v>1128</v>
      </c>
      <c r="AC111" t="s">
        <v>74</v>
      </c>
      <c r="AD111" t="s">
        <v>74</v>
      </c>
      <c r="AE111" t="s">
        <v>74</v>
      </c>
      <c r="AF111" t="s">
        <v>74</v>
      </c>
      <c r="AG111" t="s">
        <v>74</v>
      </c>
      <c r="AH111" t="s">
        <v>74</v>
      </c>
      <c r="AI111" t="s">
        <v>74</v>
      </c>
      <c r="AJ111" t="s">
        <v>74</v>
      </c>
      <c r="AK111" t="s">
        <v>74</v>
      </c>
      <c r="AL111" t="s">
        <v>74</v>
      </c>
      <c r="AM111" t="s">
        <v>74</v>
      </c>
      <c r="AN111" t="s">
        <v>74</v>
      </c>
      <c r="AO111" t="s">
        <v>1129</v>
      </c>
      <c r="AP111" t="s">
        <v>1130</v>
      </c>
      <c r="AQ111" t="s">
        <v>74</v>
      </c>
      <c r="AR111" t="s">
        <v>74</v>
      </c>
      <c r="AS111" t="s">
        <v>74</v>
      </c>
      <c r="AT111" t="s">
        <v>313</v>
      </c>
      <c r="AU111">
        <v>2019</v>
      </c>
      <c r="AV111">
        <v>13</v>
      </c>
      <c r="AW111">
        <v>3</v>
      </c>
      <c r="AX111" t="s">
        <v>74</v>
      </c>
      <c r="AY111" t="s">
        <v>74</v>
      </c>
      <c r="AZ111" t="s">
        <v>74</v>
      </c>
      <c r="BA111" t="s">
        <v>74</v>
      </c>
      <c r="BB111">
        <v>3479</v>
      </c>
      <c r="BC111">
        <v>3489</v>
      </c>
      <c r="BD111" t="s">
        <v>74</v>
      </c>
      <c r="BE111" t="s">
        <v>1131</v>
      </c>
      <c r="BF111" t="str">
        <f>HYPERLINK("http://dx.doi.org/10.1109/JSYST.2018.2865503","http://dx.doi.org/10.1109/JSYST.2018.2865503")</f>
        <v>http://dx.doi.org/10.1109/JSYST.2018.2865503</v>
      </c>
      <c r="BG111" t="s">
        <v>74</v>
      </c>
      <c r="BH111" t="s">
        <v>74</v>
      </c>
      <c r="BI111" t="s">
        <v>74</v>
      </c>
      <c r="BJ111" t="s">
        <v>74</v>
      </c>
      <c r="BK111" t="s">
        <v>74</v>
      </c>
      <c r="BL111" t="s">
        <v>74</v>
      </c>
      <c r="BM111" t="s">
        <v>74</v>
      </c>
      <c r="BN111" t="s">
        <v>74</v>
      </c>
      <c r="BO111" t="s">
        <v>74</v>
      </c>
      <c r="BP111" t="s">
        <v>74</v>
      </c>
      <c r="BQ111" t="s">
        <v>74</v>
      </c>
      <c r="BR111" t="s">
        <v>74</v>
      </c>
      <c r="BS111" t="s">
        <v>1132</v>
      </c>
      <c r="BT111" t="str">
        <f>HYPERLINK("https%3A%2F%2Fwww.webofscience.com%2Fwos%2Fwoscc%2Ffull-record%2FWOS:000482628500137","View Full Record in Web of Science")</f>
        <v>View Full Record in Web of Science</v>
      </c>
    </row>
    <row r="112" spans="1:72" x14ac:dyDescent="0.2">
      <c r="A112" t="s">
        <v>84</v>
      </c>
      <c r="B112" t="s">
        <v>1133</v>
      </c>
      <c r="C112" t="s">
        <v>74</v>
      </c>
      <c r="D112" t="s">
        <v>1134</v>
      </c>
      <c r="E112" t="s">
        <v>74</v>
      </c>
      <c r="F112" t="s">
        <v>1135</v>
      </c>
      <c r="G112" t="s">
        <v>74</v>
      </c>
      <c r="H112" t="s">
        <v>74</v>
      </c>
      <c r="I112" t="s">
        <v>1136</v>
      </c>
      <c r="J112" t="s">
        <v>1137</v>
      </c>
      <c r="K112" t="s">
        <v>1138</v>
      </c>
      <c r="L112" t="s">
        <v>74</v>
      </c>
      <c r="M112" t="s">
        <v>74</v>
      </c>
      <c r="N112" t="s">
        <v>74</v>
      </c>
      <c r="O112" t="s">
        <v>1139</v>
      </c>
      <c r="P112" t="s">
        <v>1140</v>
      </c>
      <c r="Q112" t="s">
        <v>244</v>
      </c>
      <c r="R112" t="s">
        <v>1141</v>
      </c>
      <c r="S112" t="s">
        <v>74</v>
      </c>
      <c r="T112" t="s">
        <v>74</v>
      </c>
      <c r="U112" t="s">
        <v>74</v>
      </c>
      <c r="V112" t="s">
        <v>74</v>
      </c>
      <c r="W112" t="s">
        <v>74</v>
      </c>
      <c r="X112" t="s">
        <v>74</v>
      </c>
      <c r="Y112" t="s">
        <v>74</v>
      </c>
      <c r="Z112" t="s">
        <v>74</v>
      </c>
      <c r="AA112" t="s">
        <v>1142</v>
      </c>
      <c r="AB112" t="s">
        <v>1143</v>
      </c>
      <c r="AC112" t="s">
        <v>74</v>
      </c>
      <c r="AD112" t="s">
        <v>74</v>
      </c>
      <c r="AE112" t="s">
        <v>74</v>
      </c>
      <c r="AF112" t="s">
        <v>74</v>
      </c>
      <c r="AG112" t="s">
        <v>74</v>
      </c>
      <c r="AH112" t="s">
        <v>74</v>
      </c>
      <c r="AI112" t="s">
        <v>74</v>
      </c>
      <c r="AJ112" t="s">
        <v>74</v>
      </c>
      <c r="AK112" t="s">
        <v>74</v>
      </c>
      <c r="AL112" t="s">
        <v>74</v>
      </c>
      <c r="AM112" t="s">
        <v>74</v>
      </c>
      <c r="AN112" t="s">
        <v>74</v>
      </c>
      <c r="AO112" t="s">
        <v>1144</v>
      </c>
      <c r="AP112" t="s">
        <v>74</v>
      </c>
      <c r="AQ112" t="s">
        <v>1145</v>
      </c>
      <c r="AR112" t="s">
        <v>74</v>
      </c>
      <c r="AS112" t="s">
        <v>74</v>
      </c>
      <c r="AT112" t="s">
        <v>74</v>
      </c>
      <c r="AU112">
        <v>2020</v>
      </c>
      <c r="AV112" t="s">
        <v>74</v>
      </c>
      <c r="AW112" t="s">
        <v>74</v>
      </c>
      <c r="AX112" t="s">
        <v>74</v>
      </c>
      <c r="AY112" t="s">
        <v>74</v>
      </c>
      <c r="AZ112" t="s">
        <v>74</v>
      </c>
      <c r="BA112" t="s">
        <v>74</v>
      </c>
      <c r="BB112">
        <v>532</v>
      </c>
      <c r="BC112">
        <v>539</v>
      </c>
      <c r="BD112" t="s">
        <v>74</v>
      </c>
      <c r="BE112" t="s">
        <v>1146</v>
      </c>
      <c r="BF112" t="str">
        <f>HYPERLINK("http://dx.doi.org/10.1109/ICTAI50040.2020.00088","http://dx.doi.org/10.1109/ICTAI50040.2020.00088")</f>
        <v>http://dx.doi.org/10.1109/ICTAI50040.2020.00088</v>
      </c>
      <c r="BG112" t="s">
        <v>74</v>
      </c>
      <c r="BH112" t="s">
        <v>74</v>
      </c>
      <c r="BI112" t="s">
        <v>74</v>
      </c>
      <c r="BJ112" t="s">
        <v>74</v>
      </c>
      <c r="BK112" t="s">
        <v>74</v>
      </c>
      <c r="BL112" t="s">
        <v>74</v>
      </c>
      <c r="BM112" t="s">
        <v>74</v>
      </c>
      <c r="BN112" t="s">
        <v>74</v>
      </c>
      <c r="BO112" t="s">
        <v>74</v>
      </c>
      <c r="BP112" t="s">
        <v>74</v>
      </c>
      <c r="BQ112" t="s">
        <v>74</v>
      </c>
      <c r="BR112" t="s">
        <v>74</v>
      </c>
      <c r="BS112" t="s">
        <v>1147</v>
      </c>
      <c r="BT112" t="str">
        <f>HYPERLINK("https%3A%2F%2Fwww.webofscience.com%2Fwos%2Fwoscc%2Ffull-record%2FWOS:000649734800078","View Full Record in Web of Science")</f>
        <v>View Full Record in Web of Science</v>
      </c>
    </row>
    <row r="113" spans="1:72" x14ac:dyDescent="0.2">
      <c r="A113" t="s">
        <v>84</v>
      </c>
      <c r="B113" t="s">
        <v>1148</v>
      </c>
      <c r="C113" t="s">
        <v>74</v>
      </c>
      <c r="D113" t="s">
        <v>1149</v>
      </c>
      <c r="E113" t="s">
        <v>74</v>
      </c>
      <c r="F113" t="s">
        <v>1150</v>
      </c>
      <c r="G113" t="s">
        <v>74</v>
      </c>
      <c r="H113" t="s">
        <v>74</v>
      </c>
      <c r="I113" t="s">
        <v>1151</v>
      </c>
      <c r="J113" t="s">
        <v>1152</v>
      </c>
      <c r="K113" t="s">
        <v>1153</v>
      </c>
      <c r="L113" t="s">
        <v>74</v>
      </c>
      <c r="M113" t="s">
        <v>74</v>
      </c>
      <c r="N113" t="s">
        <v>74</v>
      </c>
      <c r="O113" t="s">
        <v>1154</v>
      </c>
      <c r="P113" t="s">
        <v>1155</v>
      </c>
      <c r="Q113" t="s">
        <v>1156</v>
      </c>
      <c r="R113" t="s">
        <v>1157</v>
      </c>
      <c r="S113" t="s">
        <v>74</v>
      </c>
      <c r="T113" t="s">
        <v>74</v>
      </c>
      <c r="U113" t="s">
        <v>74</v>
      </c>
      <c r="V113" t="s">
        <v>74</v>
      </c>
      <c r="W113" t="s">
        <v>74</v>
      </c>
      <c r="X113" t="s">
        <v>74</v>
      </c>
      <c r="Y113" t="s">
        <v>74</v>
      </c>
      <c r="Z113" t="s">
        <v>74</v>
      </c>
      <c r="AA113" t="s">
        <v>1158</v>
      </c>
      <c r="AB113" t="s">
        <v>74</v>
      </c>
      <c r="AC113" t="s">
        <v>74</v>
      </c>
      <c r="AD113" t="s">
        <v>74</v>
      </c>
      <c r="AE113" t="s">
        <v>74</v>
      </c>
      <c r="AF113" t="s">
        <v>74</v>
      </c>
      <c r="AG113" t="s">
        <v>74</v>
      </c>
      <c r="AH113" t="s">
        <v>74</v>
      </c>
      <c r="AI113" t="s">
        <v>74</v>
      </c>
      <c r="AJ113" t="s">
        <v>74</v>
      </c>
      <c r="AK113" t="s">
        <v>74</v>
      </c>
      <c r="AL113" t="s">
        <v>74</v>
      </c>
      <c r="AM113" t="s">
        <v>74</v>
      </c>
      <c r="AN113" t="s">
        <v>74</v>
      </c>
      <c r="AO113" t="s">
        <v>1159</v>
      </c>
      <c r="AP113" t="s">
        <v>74</v>
      </c>
      <c r="AQ113" t="s">
        <v>1160</v>
      </c>
      <c r="AR113" t="s">
        <v>74</v>
      </c>
      <c r="AS113" t="s">
        <v>74</v>
      </c>
      <c r="AT113" t="s">
        <v>74</v>
      </c>
      <c r="AU113">
        <v>2021</v>
      </c>
      <c r="AV113" t="s">
        <v>74</v>
      </c>
      <c r="AW113" t="s">
        <v>74</v>
      </c>
      <c r="AX113" t="s">
        <v>74</v>
      </c>
      <c r="AY113" t="s">
        <v>74</v>
      </c>
      <c r="AZ113" t="s">
        <v>74</v>
      </c>
      <c r="BA113" t="s">
        <v>74</v>
      </c>
      <c r="BB113">
        <v>5460</v>
      </c>
      <c r="BC113">
        <v>5465</v>
      </c>
      <c r="BD113" t="s">
        <v>74</v>
      </c>
      <c r="BE113" t="s">
        <v>74</v>
      </c>
      <c r="BF113" t="s">
        <v>74</v>
      </c>
      <c r="BG113" t="s">
        <v>74</v>
      </c>
      <c r="BH113" t="s">
        <v>74</v>
      </c>
      <c r="BI113" t="s">
        <v>74</v>
      </c>
      <c r="BJ113" t="s">
        <v>74</v>
      </c>
      <c r="BK113" t="s">
        <v>74</v>
      </c>
      <c r="BL113" t="s">
        <v>74</v>
      </c>
      <c r="BM113" t="s">
        <v>74</v>
      </c>
      <c r="BN113" t="s">
        <v>74</v>
      </c>
      <c r="BO113" t="s">
        <v>74</v>
      </c>
      <c r="BP113" t="s">
        <v>74</v>
      </c>
      <c r="BQ113" t="s">
        <v>74</v>
      </c>
      <c r="BR113" t="s">
        <v>74</v>
      </c>
      <c r="BS113" t="s">
        <v>1161</v>
      </c>
      <c r="BT113" t="str">
        <f>HYPERLINK("https%3A%2F%2Fwww.webofscience.com%2Fwos%2Fwoscc%2Ffull-record%2FWOS:000931046705099","View Full Record in Web of Science")</f>
        <v>View Full Record in Web of Science</v>
      </c>
    </row>
    <row r="114" spans="1:72" x14ac:dyDescent="0.2">
      <c r="A114" t="s">
        <v>84</v>
      </c>
      <c r="B114" t="s">
        <v>1162</v>
      </c>
      <c r="C114" t="s">
        <v>74</v>
      </c>
      <c r="D114" t="s">
        <v>1163</v>
      </c>
      <c r="E114" t="s">
        <v>74</v>
      </c>
      <c r="F114" t="s">
        <v>1164</v>
      </c>
      <c r="G114" t="s">
        <v>74</v>
      </c>
      <c r="H114" t="s">
        <v>74</v>
      </c>
      <c r="I114" t="s">
        <v>1165</v>
      </c>
      <c r="J114" t="s">
        <v>1166</v>
      </c>
      <c r="K114" t="s">
        <v>950</v>
      </c>
      <c r="L114" t="s">
        <v>74</v>
      </c>
      <c r="M114" t="s">
        <v>74</v>
      </c>
      <c r="N114" t="s">
        <v>74</v>
      </c>
      <c r="O114" t="s">
        <v>1167</v>
      </c>
      <c r="P114" t="s">
        <v>1168</v>
      </c>
      <c r="Q114" t="s">
        <v>1169</v>
      </c>
      <c r="R114" t="s">
        <v>74</v>
      </c>
      <c r="S114" t="s">
        <v>1170</v>
      </c>
      <c r="T114" t="s">
        <v>74</v>
      </c>
      <c r="U114" t="s">
        <v>74</v>
      </c>
      <c r="V114" t="s">
        <v>74</v>
      </c>
      <c r="W114" t="s">
        <v>74</v>
      </c>
      <c r="X114" t="s">
        <v>74</v>
      </c>
      <c r="Y114" t="s">
        <v>74</v>
      </c>
      <c r="Z114" t="s">
        <v>74</v>
      </c>
      <c r="AA114" t="s">
        <v>74</v>
      </c>
      <c r="AB114" t="s">
        <v>74</v>
      </c>
      <c r="AC114" t="s">
        <v>74</v>
      </c>
      <c r="AD114" t="s">
        <v>74</v>
      </c>
      <c r="AE114" t="s">
        <v>74</v>
      </c>
      <c r="AF114" t="s">
        <v>74</v>
      </c>
      <c r="AG114" t="s">
        <v>74</v>
      </c>
      <c r="AH114" t="s">
        <v>74</v>
      </c>
      <c r="AI114" t="s">
        <v>74</v>
      </c>
      <c r="AJ114" t="s">
        <v>74</v>
      </c>
      <c r="AK114" t="s">
        <v>74</v>
      </c>
      <c r="AL114" t="s">
        <v>74</v>
      </c>
      <c r="AM114" t="s">
        <v>74</v>
      </c>
      <c r="AN114" t="s">
        <v>74</v>
      </c>
      <c r="AO114" t="s">
        <v>608</v>
      </c>
      <c r="AP114" t="s">
        <v>609</v>
      </c>
      <c r="AQ114" t="s">
        <v>1171</v>
      </c>
      <c r="AR114" t="s">
        <v>74</v>
      </c>
      <c r="AS114" t="s">
        <v>74</v>
      </c>
      <c r="AT114" t="s">
        <v>74</v>
      </c>
      <c r="AU114">
        <v>2017</v>
      </c>
      <c r="AV114">
        <v>10462</v>
      </c>
      <c r="AW114" t="s">
        <v>74</v>
      </c>
      <c r="AX114" t="s">
        <v>74</v>
      </c>
      <c r="AY114" t="s">
        <v>74</v>
      </c>
      <c r="AZ114" t="s">
        <v>74</v>
      </c>
      <c r="BA114" t="s">
        <v>74</v>
      </c>
      <c r="BB114">
        <v>195</v>
      </c>
      <c r="BC114">
        <v>205</v>
      </c>
      <c r="BD114" t="s">
        <v>74</v>
      </c>
      <c r="BE114" t="s">
        <v>1172</v>
      </c>
      <c r="BF114" t="str">
        <f>HYPERLINK("http://dx.doi.org/10.1007/978-3-319-65289-4_19","http://dx.doi.org/10.1007/978-3-319-65289-4_19")</f>
        <v>http://dx.doi.org/10.1007/978-3-319-65289-4_19</v>
      </c>
      <c r="BG114" t="s">
        <v>74</v>
      </c>
      <c r="BH114" t="s">
        <v>74</v>
      </c>
      <c r="BI114" t="s">
        <v>74</v>
      </c>
      <c r="BJ114" t="s">
        <v>74</v>
      </c>
      <c r="BK114" t="s">
        <v>74</v>
      </c>
      <c r="BL114" t="s">
        <v>74</v>
      </c>
      <c r="BM114" t="s">
        <v>74</v>
      </c>
      <c r="BN114" t="s">
        <v>74</v>
      </c>
      <c r="BO114" t="s">
        <v>74</v>
      </c>
      <c r="BP114" t="s">
        <v>74</v>
      </c>
      <c r="BQ114" t="s">
        <v>74</v>
      </c>
      <c r="BR114" t="s">
        <v>74</v>
      </c>
      <c r="BS114" t="s">
        <v>1173</v>
      </c>
      <c r="BT114" t="str">
        <f>HYPERLINK("https%3A%2F%2Fwww.webofscience.com%2Fwos%2Fwoscc%2Ffull-record%2FWOS:000725225700019","View Full Record in Web of Science")</f>
        <v>View Full Record in Web of Science</v>
      </c>
    </row>
    <row r="115" spans="1:72" x14ac:dyDescent="0.2">
      <c r="A115" t="s">
        <v>72</v>
      </c>
      <c r="B115" t="s">
        <v>1174</v>
      </c>
      <c r="C115" t="s">
        <v>74</v>
      </c>
      <c r="D115" t="s">
        <v>74</v>
      </c>
      <c r="E115" t="s">
        <v>74</v>
      </c>
      <c r="F115" t="s">
        <v>1175</v>
      </c>
      <c r="G115" t="s">
        <v>74</v>
      </c>
      <c r="H115" t="s">
        <v>74</v>
      </c>
      <c r="I115" t="s">
        <v>1176</v>
      </c>
      <c r="J115" t="s">
        <v>1177</v>
      </c>
      <c r="K115" t="s">
        <v>74</v>
      </c>
      <c r="L115" t="s">
        <v>74</v>
      </c>
      <c r="M115" t="s">
        <v>74</v>
      </c>
      <c r="N115" t="s">
        <v>74</v>
      </c>
      <c r="O115" t="s">
        <v>74</v>
      </c>
      <c r="P115" t="s">
        <v>74</v>
      </c>
      <c r="Q115" t="s">
        <v>74</v>
      </c>
      <c r="R115" t="s">
        <v>74</v>
      </c>
      <c r="S115" t="s">
        <v>74</v>
      </c>
      <c r="T115" t="s">
        <v>74</v>
      </c>
      <c r="U115" t="s">
        <v>74</v>
      </c>
      <c r="V115" t="s">
        <v>74</v>
      </c>
      <c r="W115" t="s">
        <v>74</v>
      </c>
      <c r="X115" t="s">
        <v>74</v>
      </c>
      <c r="Y115" t="s">
        <v>74</v>
      </c>
      <c r="Z115" t="s">
        <v>74</v>
      </c>
      <c r="AA115" t="s">
        <v>74</v>
      </c>
      <c r="AB115" t="s">
        <v>74</v>
      </c>
      <c r="AC115" t="s">
        <v>74</v>
      </c>
      <c r="AD115" t="s">
        <v>74</v>
      </c>
      <c r="AE115" t="s">
        <v>74</v>
      </c>
      <c r="AF115" t="s">
        <v>74</v>
      </c>
      <c r="AG115" t="s">
        <v>74</v>
      </c>
      <c r="AH115" t="s">
        <v>74</v>
      </c>
      <c r="AI115" t="s">
        <v>74</v>
      </c>
      <c r="AJ115" t="s">
        <v>74</v>
      </c>
      <c r="AK115" t="s">
        <v>74</v>
      </c>
      <c r="AL115" t="s">
        <v>74</v>
      </c>
      <c r="AM115" t="s">
        <v>74</v>
      </c>
      <c r="AN115" t="s">
        <v>74</v>
      </c>
      <c r="AO115" t="s">
        <v>1178</v>
      </c>
      <c r="AP115" t="s">
        <v>1179</v>
      </c>
      <c r="AQ115" t="s">
        <v>74</v>
      </c>
      <c r="AR115" t="s">
        <v>74</v>
      </c>
      <c r="AS115" t="s">
        <v>74</v>
      </c>
      <c r="AT115" t="s">
        <v>286</v>
      </c>
      <c r="AU115">
        <v>2021</v>
      </c>
      <c r="AV115">
        <v>111</v>
      </c>
      <c r="AW115" t="s">
        <v>74</v>
      </c>
      <c r="AX115" t="s">
        <v>74</v>
      </c>
      <c r="AY115" t="s">
        <v>74</v>
      </c>
      <c r="AZ115" t="s">
        <v>74</v>
      </c>
      <c r="BA115" t="s">
        <v>74</v>
      </c>
      <c r="BB115" t="s">
        <v>74</v>
      </c>
      <c r="BC115" t="s">
        <v>74</v>
      </c>
      <c r="BD115">
        <v>104788</v>
      </c>
      <c r="BE115" t="s">
        <v>1180</v>
      </c>
      <c r="BF115" t="str">
        <f>HYPERLINK("http://dx.doi.org/10.1016/j.conengprac.2021.104788","http://dx.doi.org/10.1016/j.conengprac.2021.104788")</f>
        <v>http://dx.doi.org/10.1016/j.conengprac.2021.104788</v>
      </c>
      <c r="BG115" t="s">
        <v>74</v>
      </c>
      <c r="BH115" t="s">
        <v>1181</v>
      </c>
      <c r="BI115" t="s">
        <v>74</v>
      </c>
      <c r="BJ115" t="s">
        <v>74</v>
      </c>
      <c r="BK115" t="s">
        <v>74</v>
      </c>
      <c r="BL115" t="s">
        <v>74</v>
      </c>
      <c r="BM115" t="s">
        <v>74</v>
      </c>
      <c r="BN115" t="s">
        <v>74</v>
      </c>
      <c r="BO115" t="s">
        <v>74</v>
      </c>
      <c r="BP115" t="s">
        <v>74</v>
      </c>
      <c r="BQ115" t="s">
        <v>74</v>
      </c>
      <c r="BR115" t="s">
        <v>74</v>
      </c>
      <c r="BS115" t="s">
        <v>1182</v>
      </c>
      <c r="BT115" t="str">
        <f>HYPERLINK("https%3A%2F%2Fwww.webofscience.com%2Fwos%2Fwoscc%2Ffull-record%2FWOS:000694912300007","View Full Record in Web of Science")</f>
        <v>View Full Record in Web of Science</v>
      </c>
    </row>
    <row r="116" spans="1:72" x14ac:dyDescent="0.2">
      <c r="A116" t="s">
        <v>72</v>
      </c>
      <c r="B116" t="s">
        <v>1183</v>
      </c>
      <c r="C116" t="s">
        <v>74</v>
      </c>
      <c r="D116" t="s">
        <v>74</v>
      </c>
      <c r="E116" t="s">
        <v>74</v>
      </c>
      <c r="F116" t="s">
        <v>1184</v>
      </c>
      <c r="G116" t="s">
        <v>74</v>
      </c>
      <c r="H116" t="s">
        <v>74</v>
      </c>
      <c r="I116" t="s">
        <v>1185</v>
      </c>
      <c r="J116" t="s">
        <v>652</v>
      </c>
      <c r="K116" t="s">
        <v>74</v>
      </c>
      <c r="L116" t="s">
        <v>74</v>
      </c>
      <c r="M116" t="s">
        <v>74</v>
      </c>
      <c r="N116" t="s">
        <v>74</v>
      </c>
      <c r="O116" t="s">
        <v>74</v>
      </c>
      <c r="P116" t="s">
        <v>74</v>
      </c>
      <c r="Q116" t="s">
        <v>74</v>
      </c>
      <c r="R116" t="s">
        <v>74</v>
      </c>
      <c r="S116" t="s">
        <v>74</v>
      </c>
      <c r="T116" t="s">
        <v>74</v>
      </c>
      <c r="U116" t="s">
        <v>74</v>
      </c>
      <c r="V116" t="s">
        <v>74</v>
      </c>
      <c r="W116" t="s">
        <v>74</v>
      </c>
      <c r="X116" t="s">
        <v>74</v>
      </c>
      <c r="Y116" t="s">
        <v>74</v>
      </c>
      <c r="Z116" t="s">
        <v>74</v>
      </c>
      <c r="AA116" t="s">
        <v>1186</v>
      </c>
      <c r="AB116" t="s">
        <v>1187</v>
      </c>
      <c r="AC116" t="s">
        <v>74</v>
      </c>
      <c r="AD116" t="s">
        <v>74</v>
      </c>
      <c r="AE116" t="s">
        <v>74</v>
      </c>
      <c r="AF116" t="s">
        <v>74</v>
      </c>
      <c r="AG116" t="s">
        <v>74</v>
      </c>
      <c r="AH116" t="s">
        <v>74</v>
      </c>
      <c r="AI116" t="s">
        <v>74</v>
      </c>
      <c r="AJ116" t="s">
        <v>74</v>
      </c>
      <c r="AK116" t="s">
        <v>74</v>
      </c>
      <c r="AL116" t="s">
        <v>74</v>
      </c>
      <c r="AM116" t="s">
        <v>74</v>
      </c>
      <c r="AN116" t="s">
        <v>74</v>
      </c>
      <c r="AO116" t="s">
        <v>74</v>
      </c>
      <c r="AP116" t="s">
        <v>654</v>
      </c>
      <c r="AQ116" t="s">
        <v>74</v>
      </c>
      <c r="AR116" t="s">
        <v>74</v>
      </c>
      <c r="AS116" t="s">
        <v>74</v>
      </c>
      <c r="AT116" t="s">
        <v>286</v>
      </c>
      <c r="AU116">
        <v>2021</v>
      </c>
      <c r="AV116">
        <v>21</v>
      </c>
      <c r="AW116">
        <v>11</v>
      </c>
      <c r="AX116" t="s">
        <v>74</v>
      </c>
      <c r="AY116" t="s">
        <v>74</v>
      </c>
      <c r="AZ116" t="s">
        <v>74</v>
      </c>
      <c r="BA116" t="s">
        <v>74</v>
      </c>
      <c r="BB116" t="s">
        <v>74</v>
      </c>
      <c r="BC116" t="s">
        <v>74</v>
      </c>
      <c r="BD116">
        <v>3744</v>
      </c>
      <c r="BE116" t="s">
        <v>1188</v>
      </c>
      <c r="BF116" t="str">
        <f>HYPERLINK("http://dx.doi.org/10.3390/s21113744","http://dx.doi.org/10.3390/s21113744")</f>
        <v>http://dx.doi.org/10.3390/s21113744</v>
      </c>
      <c r="BG116" t="s">
        <v>74</v>
      </c>
      <c r="BH116" t="s">
        <v>74</v>
      </c>
      <c r="BI116" t="s">
        <v>74</v>
      </c>
      <c r="BJ116" t="s">
        <v>74</v>
      </c>
      <c r="BK116" t="s">
        <v>74</v>
      </c>
      <c r="BL116" t="s">
        <v>74</v>
      </c>
      <c r="BM116" t="s">
        <v>74</v>
      </c>
      <c r="BN116">
        <v>34071262</v>
      </c>
      <c r="BO116" t="s">
        <v>74</v>
      </c>
      <c r="BP116" t="s">
        <v>74</v>
      </c>
      <c r="BQ116" t="s">
        <v>74</v>
      </c>
      <c r="BR116" t="s">
        <v>74</v>
      </c>
      <c r="BS116" t="s">
        <v>1189</v>
      </c>
      <c r="BT116" t="str">
        <f>HYPERLINK("https%3A%2F%2Fwww.webofscience.com%2Fwos%2Fwoscc%2Ffull-record%2FWOS:000660659100001","View Full Record in Web of Science")</f>
        <v>View Full Record in Web of Science</v>
      </c>
    </row>
    <row r="117" spans="1:72" x14ac:dyDescent="0.2">
      <c r="A117" t="s">
        <v>84</v>
      </c>
      <c r="B117" t="s">
        <v>1190</v>
      </c>
      <c r="C117" t="s">
        <v>74</v>
      </c>
      <c r="D117" t="s">
        <v>74</v>
      </c>
      <c r="E117" t="s">
        <v>74</v>
      </c>
      <c r="F117" t="s">
        <v>1191</v>
      </c>
      <c r="G117" t="s">
        <v>74</v>
      </c>
      <c r="H117" t="s">
        <v>74</v>
      </c>
      <c r="I117" t="s">
        <v>1192</v>
      </c>
      <c r="J117" t="s">
        <v>337</v>
      </c>
      <c r="K117" t="s">
        <v>74</v>
      </c>
      <c r="L117" t="s">
        <v>74</v>
      </c>
      <c r="M117" t="s">
        <v>74</v>
      </c>
      <c r="N117" t="s">
        <v>74</v>
      </c>
      <c r="O117" t="s">
        <v>1193</v>
      </c>
      <c r="P117" t="s">
        <v>1194</v>
      </c>
      <c r="Q117" t="s">
        <v>1195</v>
      </c>
      <c r="R117" t="s">
        <v>1196</v>
      </c>
      <c r="S117" t="s">
        <v>1197</v>
      </c>
      <c r="T117" t="s">
        <v>74</v>
      </c>
      <c r="U117" t="s">
        <v>74</v>
      </c>
      <c r="V117" t="s">
        <v>74</v>
      </c>
      <c r="W117" t="s">
        <v>74</v>
      </c>
      <c r="X117" t="s">
        <v>74</v>
      </c>
      <c r="Y117" t="s">
        <v>74</v>
      </c>
      <c r="Z117" t="s">
        <v>74</v>
      </c>
      <c r="AA117" t="s">
        <v>1198</v>
      </c>
      <c r="AB117" t="s">
        <v>74</v>
      </c>
      <c r="AC117" t="s">
        <v>74</v>
      </c>
      <c r="AD117" t="s">
        <v>74</v>
      </c>
      <c r="AE117" t="s">
        <v>74</v>
      </c>
      <c r="AF117" t="s">
        <v>74</v>
      </c>
      <c r="AG117" t="s">
        <v>74</v>
      </c>
      <c r="AH117" t="s">
        <v>74</v>
      </c>
      <c r="AI117" t="s">
        <v>74</v>
      </c>
      <c r="AJ117" t="s">
        <v>74</v>
      </c>
      <c r="AK117" t="s">
        <v>74</v>
      </c>
      <c r="AL117" t="s">
        <v>74</v>
      </c>
      <c r="AM117" t="s">
        <v>74</v>
      </c>
      <c r="AN117" t="s">
        <v>74</v>
      </c>
      <c r="AO117" t="s">
        <v>343</v>
      </c>
      <c r="AP117" t="s">
        <v>74</v>
      </c>
      <c r="AQ117" t="s">
        <v>74</v>
      </c>
      <c r="AR117" t="s">
        <v>74</v>
      </c>
      <c r="AS117" t="s">
        <v>74</v>
      </c>
      <c r="AT117" t="s">
        <v>74</v>
      </c>
      <c r="AU117">
        <v>2022</v>
      </c>
      <c r="AV117">
        <v>55</v>
      </c>
      <c r="AW117">
        <v>2</v>
      </c>
      <c r="AX117" t="s">
        <v>74</v>
      </c>
      <c r="AY117" t="s">
        <v>74</v>
      </c>
      <c r="AZ117" t="s">
        <v>74</v>
      </c>
      <c r="BA117" t="s">
        <v>74</v>
      </c>
      <c r="BB117">
        <v>301</v>
      </c>
      <c r="BC117">
        <v>306</v>
      </c>
      <c r="BD117" t="s">
        <v>74</v>
      </c>
      <c r="BE117" t="s">
        <v>1199</v>
      </c>
      <c r="BF117" t="str">
        <f>HYPERLINK("http://dx.doi.org/10.1016/j.ifacol.2022.04.210","http://dx.doi.org/10.1016/j.ifacol.2022.04.210")</f>
        <v>http://dx.doi.org/10.1016/j.ifacol.2022.04.210</v>
      </c>
      <c r="BG117" t="s">
        <v>74</v>
      </c>
      <c r="BH117" t="s">
        <v>493</v>
      </c>
      <c r="BI117" t="s">
        <v>74</v>
      </c>
      <c r="BJ117" t="s">
        <v>74</v>
      </c>
      <c r="BK117" t="s">
        <v>74</v>
      </c>
      <c r="BL117" t="s">
        <v>74</v>
      </c>
      <c r="BM117" t="s">
        <v>74</v>
      </c>
      <c r="BN117" t="s">
        <v>74</v>
      </c>
      <c r="BO117" t="s">
        <v>74</v>
      </c>
      <c r="BP117" t="s">
        <v>74</v>
      </c>
      <c r="BQ117" t="s">
        <v>74</v>
      </c>
      <c r="BR117" t="s">
        <v>74</v>
      </c>
      <c r="BS117" t="s">
        <v>1200</v>
      </c>
      <c r="BT117" t="str">
        <f>HYPERLINK("https%3A%2F%2Fwww.webofscience.com%2Fwos%2Fwoscc%2Ffull-record%2FWOS:000802773300003","View Full Record in Web of Science")</f>
        <v>View Full Record in Web of Science</v>
      </c>
    </row>
    <row r="118" spans="1:72" x14ac:dyDescent="0.2">
      <c r="A118" t="s">
        <v>84</v>
      </c>
      <c r="B118" t="s">
        <v>1201</v>
      </c>
      <c r="C118" t="s">
        <v>74</v>
      </c>
      <c r="D118" t="s">
        <v>74</v>
      </c>
      <c r="E118" t="s">
        <v>104</v>
      </c>
      <c r="F118" t="s">
        <v>1202</v>
      </c>
      <c r="G118" t="s">
        <v>74</v>
      </c>
      <c r="H118" t="s">
        <v>74</v>
      </c>
      <c r="I118" t="s">
        <v>1203</v>
      </c>
      <c r="J118" t="s">
        <v>1204</v>
      </c>
      <c r="K118" t="s">
        <v>74</v>
      </c>
      <c r="L118" t="s">
        <v>74</v>
      </c>
      <c r="M118" t="s">
        <v>74</v>
      </c>
      <c r="N118" t="s">
        <v>74</v>
      </c>
      <c r="O118" t="s">
        <v>1205</v>
      </c>
      <c r="P118" t="s">
        <v>1206</v>
      </c>
      <c r="Q118" t="s">
        <v>1207</v>
      </c>
      <c r="R118" t="s">
        <v>104</v>
      </c>
      <c r="S118" t="s">
        <v>74</v>
      </c>
      <c r="T118" t="s">
        <v>74</v>
      </c>
      <c r="U118" t="s">
        <v>74</v>
      </c>
      <c r="V118" t="s">
        <v>74</v>
      </c>
      <c r="W118" t="s">
        <v>74</v>
      </c>
      <c r="X118" t="s">
        <v>74</v>
      </c>
      <c r="Y118" t="s">
        <v>74</v>
      </c>
      <c r="Z118" t="s">
        <v>74</v>
      </c>
      <c r="AA118" t="s">
        <v>1208</v>
      </c>
      <c r="AB118" t="s">
        <v>842</v>
      </c>
      <c r="AC118" t="s">
        <v>74</v>
      </c>
      <c r="AD118" t="s">
        <v>74</v>
      </c>
      <c r="AE118" t="s">
        <v>74</v>
      </c>
      <c r="AF118" t="s">
        <v>74</v>
      </c>
      <c r="AG118" t="s">
        <v>74</v>
      </c>
      <c r="AH118" t="s">
        <v>74</v>
      </c>
      <c r="AI118" t="s">
        <v>74</v>
      </c>
      <c r="AJ118" t="s">
        <v>74</v>
      </c>
      <c r="AK118" t="s">
        <v>74</v>
      </c>
      <c r="AL118" t="s">
        <v>74</v>
      </c>
      <c r="AM118" t="s">
        <v>74</v>
      </c>
      <c r="AN118" t="s">
        <v>74</v>
      </c>
      <c r="AO118" t="s">
        <v>74</v>
      </c>
      <c r="AP118" t="s">
        <v>74</v>
      </c>
      <c r="AQ118" t="s">
        <v>1209</v>
      </c>
      <c r="AR118" t="s">
        <v>74</v>
      </c>
      <c r="AS118" t="s">
        <v>74</v>
      </c>
      <c r="AT118" t="s">
        <v>74</v>
      </c>
      <c r="AU118">
        <v>2019</v>
      </c>
      <c r="AV118" t="s">
        <v>74</v>
      </c>
      <c r="AW118" t="s">
        <v>74</v>
      </c>
      <c r="AX118" t="s">
        <v>74</v>
      </c>
      <c r="AY118" t="s">
        <v>74</v>
      </c>
      <c r="AZ118" t="s">
        <v>74</v>
      </c>
      <c r="BA118" t="s">
        <v>74</v>
      </c>
      <c r="BB118" t="s">
        <v>74</v>
      </c>
      <c r="BC118" t="s">
        <v>74</v>
      </c>
      <c r="BD118" t="s">
        <v>74</v>
      </c>
      <c r="BE118" t="s">
        <v>1210</v>
      </c>
      <c r="BF118" t="str">
        <f>HYPERLINK("http://dx.doi.org/10.1109/icmect.2019.8932105","http://dx.doi.org/10.1109/icmect.2019.8932105")</f>
        <v>http://dx.doi.org/10.1109/icmect.2019.8932105</v>
      </c>
      <c r="BG118" t="s">
        <v>74</v>
      </c>
      <c r="BH118" t="s">
        <v>74</v>
      </c>
      <c r="BI118" t="s">
        <v>74</v>
      </c>
      <c r="BJ118" t="s">
        <v>74</v>
      </c>
      <c r="BK118" t="s">
        <v>74</v>
      </c>
      <c r="BL118" t="s">
        <v>74</v>
      </c>
      <c r="BM118" t="s">
        <v>74</v>
      </c>
      <c r="BN118" t="s">
        <v>74</v>
      </c>
      <c r="BO118" t="s">
        <v>74</v>
      </c>
      <c r="BP118" t="s">
        <v>74</v>
      </c>
      <c r="BQ118" t="s">
        <v>74</v>
      </c>
      <c r="BR118" t="s">
        <v>74</v>
      </c>
      <c r="BS118" t="s">
        <v>1211</v>
      </c>
      <c r="BT118" t="str">
        <f>HYPERLINK("https%3A%2F%2Fwww.webofscience.com%2Fwos%2Fwoscc%2Ffull-record%2FWOS:000535123900008","View Full Record in Web of Science")</f>
        <v>View Full Record in Web of Science</v>
      </c>
    </row>
    <row r="119" spans="1:72" x14ac:dyDescent="0.2">
      <c r="A119" t="s">
        <v>84</v>
      </c>
      <c r="B119" t="s">
        <v>1212</v>
      </c>
      <c r="C119" t="s">
        <v>74</v>
      </c>
      <c r="D119" t="s">
        <v>1213</v>
      </c>
      <c r="E119" t="s">
        <v>74</v>
      </c>
      <c r="F119" t="s">
        <v>1214</v>
      </c>
      <c r="G119" t="s">
        <v>74</v>
      </c>
      <c r="H119" t="s">
        <v>74</v>
      </c>
      <c r="I119" t="s">
        <v>1215</v>
      </c>
      <c r="J119" t="s">
        <v>1216</v>
      </c>
      <c r="K119" t="s">
        <v>662</v>
      </c>
      <c r="L119" t="s">
        <v>74</v>
      </c>
      <c r="M119" t="s">
        <v>74</v>
      </c>
      <c r="N119" t="s">
        <v>74</v>
      </c>
      <c r="O119" t="s">
        <v>1217</v>
      </c>
      <c r="P119" t="s">
        <v>1218</v>
      </c>
      <c r="Q119" t="s">
        <v>1219</v>
      </c>
      <c r="R119" t="s">
        <v>1220</v>
      </c>
      <c r="S119" t="s">
        <v>74</v>
      </c>
      <c r="T119" t="s">
        <v>74</v>
      </c>
      <c r="U119" t="s">
        <v>74</v>
      </c>
      <c r="V119" t="s">
        <v>74</v>
      </c>
      <c r="W119" t="s">
        <v>74</v>
      </c>
      <c r="X119" t="s">
        <v>74</v>
      </c>
      <c r="Y119" t="s">
        <v>74</v>
      </c>
      <c r="Z119" t="s">
        <v>74</v>
      </c>
      <c r="AA119" t="s">
        <v>74</v>
      </c>
      <c r="AB119" t="s">
        <v>1221</v>
      </c>
      <c r="AC119" t="s">
        <v>74</v>
      </c>
      <c r="AD119" t="s">
        <v>74</v>
      </c>
      <c r="AE119" t="s">
        <v>74</v>
      </c>
      <c r="AF119" t="s">
        <v>74</v>
      </c>
      <c r="AG119" t="s">
        <v>74</v>
      </c>
      <c r="AH119" t="s">
        <v>74</v>
      </c>
      <c r="AI119" t="s">
        <v>74</v>
      </c>
      <c r="AJ119" t="s">
        <v>74</v>
      </c>
      <c r="AK119" t="s">
        <v>74</v>
      </c>
      <c r="AL119" t="s">
        <v>74</v>
      </c>
      <c r="AM119" t="s">
        <v>74</v>
      </c>
      <c r="AN119" t="s">
        <v>74</v>
      </c>
      <c r="AO119" t="s">
        <v>669</v>
      </c>
      <c r="AP119" t="s">
        <v>670</v>
      </c>
      <c r="AQ119" t="s">
        <v>1222</v>
      </c>
      <c r="AR119" t="s">
        <v>74</v>
      </c>
      <c r="AS119" t="s">
        <v>74</v>
      </c>
      <c r="AT119" t="s">
        <v>74</v>
      </c>
      <c r="AU119">
        <v>2014</v>
      </c>
      <c r="AV119">
        <v>277</v>
      </c>
      <c r="AW119" t="s">
        <v>74</v>
      </c>
      <c r="AX119" t="s">
        <v>74</v>
      </c>
      <c r="AY119" t="s">
        <v>74</v>
      </c>
      <c r="AZ119" t="s">
        <v>74</v>
      </c>
      <c r="BA119" t="s">
        <v>74</v>
      </c>
      <c r="BB119">
        <v>657</v>
      </c>
      <c r="BC119">
        <v>667</v>
      </c>
      <c r="BD119" t="s">
        <v>74</v>
      </c>
      <c r="BE119" t="s">
        <v>1223</v>
      </c>
      <c r="BF119" t="str">
        <f>HYPERLINK("http://dx.doi.org/10.1007/978-3-642-54924-3_62","http://dx.doi.org/10.1007/978-3-642-54924-3_62")</f>
        <v>http://dx.doi.org/10.1007/978-3-642-54924-3_62</v>
      </c>
      <c r="BG119" t="s">
        <v>74</v>
      </c>
      <c r="BH119" t="s">
        <v>74</v>
      </c>
      <c r="BI119" t="s">
        <v>74</v>
      </c>
      <c r="BJ119" t="s">
        <v>74</v>
      </c>
      <c r="BK119" t="s">
        <v>74</v>
      </c>
      <c r="BL119" t="s">
        <v>74</v>
      </c>
      <c r="BM119" t="s">
        <v>74</v>
      </c>
      <c r="BN119" t="s">
        <v>74</v>
      </c>
      <c r="BO119" t="s">
        <v>74</v>
      </c>
      <c r="BP119" t="s">
        <v>74</v>
      </c>
      <c r="BQ119" t="s">
        <v>74</v>
      </c>
      <c r="BR119" t="s">
        <v>74</v>
      </c>
      <c r="BS119" t="s">
        <v>1224</v>
      </c>
      <c r="BT119" t="str">
        <f>HYPERLINK("https%3A%2F%2Fwww.webofscience.com%2Fwos%2Fwoscc%2Ffull-record%2FWOS:000349457000062","View Full Record in Web of Science")</f>
        <v>View Full Record in Web of Science</v>
      </c>
    </row>
    <row r="120" spans="1:72" x14ac:dyDescent="0.2">
      <c r="A120" t="s">
        <v>72</v>
      </c>
      <c r="B120" t="s">
        <v>1225</v>
      </c>
      <c r="C120" t="s">
        <v>74</v>
      </c>
      <c r="D120" t="s">
        <v>74</v>
      </c>
      <c r="E120" t="s">
        <v>74</v>
      </c>
      <c r="F120" t="s">
        <v>1226</v>
      </c>
      <c r="G120" t="s">
        <v>74</v>
      </c>
      <c r="H120" t="s">
        <v>74</v>
      </c>
      <c r="I120" t="s">
        <v>1227</v>
      </c>
      <c r="J120" t="s">
        <v>1228</v>
      </c>
      <c r="K120" t="s">
        <v>74</v>
      </c>
      <c r="L120" t="s">
        <v>74</v>
      </c>
      <c r="M120" t="s">
        <v>74</v>
      </c>
      <c r="N120" t="s">
        <v>74</v>
      </c>
      <c r="O120" t="s">
        <v>74</v>
      </c>
      <c r="P120" t="s">
        <v>74</v>
      </c>
      <c r="Q120" t="s">
        <v>74</v>
      </c>
      <c r="R120" t="s">
        <v>74</v>
      </c>
      <c r="S120" t="s">
        <v>74</v>
      </c>
      <c r="T120" t="s">
        <v>74</v>
      </c>
      <c r="U120" t="s">
        <v>74</v>
      </c>
      <c r="V120" t="s">
        <v>74</v>
      </c>
      <c r="W120" t="s">
        <v>74</v>
      </c>
      <c r="X120" t="s">
        <v>74</v>
      </c>
      <c r="Y120" t="s">
        <v>74</v>
      </c>
      <c r="Z120" t="s">
        <v>74</v>
      </c>
      <c r="AA120" t="s">
        <v>1229</v>
      </c>
      <c r="AB120" t="s">
        <v>1230</v>
      </c>
      <c r="AC120" t="s">
        <v>74</v>
      </c>
      <c r="AD120" t="s">
        <v>74</v>
      </c>
      <c r="AE120" t="s">
        <v>74</v>
      </c>
      <c r="AF120" t="s">
        <v>74</v>
      </c>
      <c r="AG120" t="s">
        <v>74</v>
      </c>
      <c r="AH120" t="s">
        <v>74</v>
      </c>
      <c r="AI120" t="s">
        <v>74</v>
      </c>
      <c r="AJ120" t="s">
        <v>74</v>
      </c>
      <c r="AK120" t="s">
        <v>74</v>
      </c>
      <c r="AL120" t="s">
        <v>74</v>
      </c>
      <c r="AM120" t="s">
        <v>74</v>
      </c>
      <c r="AN120" t="s">
        <v>74</v>
      </c>
      <c r="AO120" t="s">
        <v>1231</v>
      </c>
      <c r="AP120" t="s">
        <v>1232</v>
      </c>
      <c r="AQ120" t="s">
        <v>74</v>
      </c>
      <c r="AR120" t="s">
        <v>74</v>
      </c>
      <c r="AS120" t="s">
        <v>74</v>
      </c>
      <c r="AT120" t="s">
        <v>743</v>
      </c>
      <c r="AU120">
        <v>2017</v>
      </c>
      <c r="AV120">
        <v>41</v>
      </c>
      <c r="AW120">
        <v>6</v>
      </c>
      <c r="AX120" t="s">
        <v>74</v>
      </c>
      <c r="AY120" t="s">
        <v>74</v>
      </c>
      <c r="AZ120" t="s">
        <v>1233</v>
      </c>
      <c r="BA120" t="s">
        <v>74</v>
      </c>
      <c r="BB120">
        <v>1347</v>
      </c>
      <c r="BC120">
        <v>1363</v>
      </c>
      <c r="BD120" t="s">
        <v>74</v>
      </c>
      <c r="BE120" t="s">
        <v>1234</v>
      </c>
      <c r="BF120" t="str">
        <f>HYPERLINK("http://dx.doi.org/10.1007/s10514-016-9580-2","http://dx.doi.org/10.1007/s10514-016-9580-2")</f>
        <v>http://dx.doi.org/10.1007/s10514-016-9580-2</v>
      </c>
      <c r="BG120" t="s">
        <v>74</v>
      </c>
      <c r="BH120" t="s">
        <v>74</v>
      </c>
      <c r="BI120" t="s">
        <v>74</v>
      </c>
      <c r="BJ120" t="s">
        <v>74</v>
      </c>
      <c r="BK120" t="s">
        <v>74</v>
      </c>
      <c r="BL120" t="s">
        <v>74</v>
      </c>
      <c r="BM120" t="s">
        <v>74</v>
      </c>
      <c r="BN120" t="s">
        <v>74</v>
      </c>
      <c r="BO120" t="s">
        <v>74</v>
      </c>
      <c r="BP120" t="s">
        <v>74</v>
      </c>
      <c r="BQ120" t="s">
        <v>74</v>
      </c>
      <c r="BR120" t="s">
        <v>74</v>
      </c>
      <c r="BS120" t="s">
        <v>1235</v>
      </c>
      <c r="BT120" t="str">
        <f>HYPERLINK("https%3A%2F%2Fwww.webofscience.com%2Fwos%2Fwoscc%2Ffull-record%2FWOS:000404635100004","View Full Record in Web of Science")</f>
        <v>View Full Record in Web of Science</v>
      </c>
    </row>
    <row r="121" spans="1:72" x14ac:dyDescent="0.2">
      <c r="A121" t="s">
        <v>84</v>
      </c>
      <c r="B121" t="s">
        <v>1236</v>
      </c>
      <c r="C121" t="s">
        <v>74</v>
      </c>
      <c r="D121" t="s">
        <v>74</v>
      </c>
      <c r="E121" t="s">
        <v>1237</v>
      </c>
      <c r="F121" t="s">
        <v>1238</v>
      </c>
      <c r="G121" t="s">
        <v>74</v>
      </c>
      <c r="H121" t="s">
        <v>74</v>
      </c>
      <c r="I121" t="s">
        <v>1239</v>
      </c>
      <c r="J121" t="s">
        <v>1240</v>
      </c>
      <c r="K121" t="s">
        <v>1241</v>
      </c>
      <c r="L121" t="s">
        <v>74</v>
      </c>
      <c r="M121" t="s">
        <v>74</v>
      </c>
      <c r="N121" t="s">
        <v>74</v>
      </c>
      <c r="O121" t="s">
        <v>1242</v>
      </c>
      <c r="P121" t="s">
        <v>1243</v>
      </c>
      <c r="Q121" t="s">
        <v>244</v>
      </c>
      <c r="R121" t="s">
        <v>74</v>
      </c>
      <c r="S121" t="s">
        <v>74</v>
      </c>
      <c r="T121" t="s">
        <v>74</v>
      </c>
      <c r="U121" t="s">
        <v>74</v>
      </c>
      <c r="V121" t="s">
        <v>74</v>
      </c>
      <c r="W121" t="s">
        <v>74</v>
      </c>
      <c r="X121" t="s">
        <v>74</v>
      </c>
      <c r="Y121" t="s">
        <v>74</v>
      </c>
      <c r="Z121" t="s">
        <v>74</v>
      </c>
      <c r="AA121" t="s">
        <v>74</v>
      </c>
      <c r="AB121" t="s">
        <v>74</v>
      </c>
      <c r="AC121" t="s">
        <v>74</v>
      </c>
      <c r="AD121" t="s">
        <v>74</v>
      </c>
      <c r="AE121" t="s">
        <v>74</v>
      </c>
      <c r="AF121" t="s">
        <v>74</v>
      </c>
      <c r="AG121" t="s">
        <v>74</v>
      </c>
      <c r="AH121" t="s">
        <v>74</v>
      </c>
      <c r="AI121" t="s">
        <v>74</v>
      </c>
      <c r="AJ121" t="s">
        <v>74</v>
      </c>
      <c r="AK121" t="s">
        <v>74</v>
      </c>
      <c r="AL121" t="s">
        <v>74</v>
      </c>
      <c r="AM121" t="s">
        <v>74</v>
      </c>
      <c r="AN121" t="s">
        <v>74</v>
      </c>
      <c r="AO121" t="s">
        <v>1244</v>
      </c>
      <c r="AP121" t="s">
        <v>74</v>
      </c>
      <c r="AQ121" t="s">
        <v>74</v>
      </c>
      <c r="AR121" t="s">
        <v>74</v>
      </c>
      <c r="AS121" t="s">
        <v>74</v>
      </c>
      <c r="AT121" t="s">
        <v>74</v>
      </c>
      <c r="AU121">
        <v>2021</v>
      </c>
      <c r="AV121">
        <v>632</v>
      </c>
      <c r="AW121" t="s">
        <v>74</v>
      </c>
      <c r="AX121" t="s">
        <v>74</v>
      </c>
      <c r="AY121" t="s">
        <v>74</v>
      </c>
      <c r="AZ121" t="s">
        <v>74</v>
      </c>
      <c r="BA121" t="s">
        <v>74</v>
      </c>
      <c r="BB121" t="s">
        <v>74</v>
      </c>
      <c r="BC121" t="s">
        <v>74</v>
      </c>
      <c r="BD121">
        <v>32051</v>
      </c>
      <c r="BE121" t="s">
        <v>1245</v>
      </c>
      <c r="BF121" t="str">
        <f>HYPERLINK("http://dx.doi.org/10.1088/1755-1315/632/3/032051","http://dx.doi.org/10.1088/1755-1315/632/3/032051")</f>
        <v>http://dx.doi.org/10.1088/1755-1315/632/3/032051</v>
      </c>
      <c r="BG121" t="s">
        <v>74</v>
      </c>
      <c r="BH121" t="s">
        <v>74</v>
      </c>
      <c r="BI121" t="s">
        <v>74</v>
      </c>
      <c r="BJ121" t="s">
        <v>74</v>
      </c>
      <c r="BK121" t="s">
        <v>74</v>
      </c>
      <c r="BL121" t="s">
        <v>74</v>
      </c>
      <c r="BM121" t="s">
        <v>74</v>
      </c>
      <c r="BN121" t="s">
        <v>74</v>
      </c>
      <c r="BO121" t="s">
        <v>74</v>
      </c>
      <c r="BP121" t="s">
        <v>74</v>
      </c>
      <c r="BQ121" t="s">
        <v>74</v>
      </c>
      <c r="BR121" t="s">
        <v>74</v>
      </c>
      <c r="BS121" t="s">
        <v>1246</v>
      </c>
      <c r="BT121" t="str">
        <f>HYPERLINK("https%3A%2F%2Fwww.webofscience.com%2Fwos%2Fwoscc%2Ffull-record%2FWOS:000688420701023","View Full Record in Web of Science")</f>
        <v>View Full Record in Web of Science</v>
      </c>
    </row>
    <row r="122" spans="1:72" x14ac:dyDescent="0.2">
      <c r="A122" t="s">
        <v>72</v>
      </c>
      <c r="B122" t="s">
        <v>1247</v>
      </c>
      <c r="C122" t="s">
        <v>74</v>
      </c>
      <c r="D122" t="s">
        <v>74</v>
      </c>
      <c r="E122" t="s">
        <v>74</v>
      </c>
      <c r="F122" t="s">
        <v>1248</v>
      </c>
      <c r="G122" t="s">
        <v>74</v>
      </c>
      <c r="H122" t="s">
        <v>74</v>
      </c>
      <c r="I122" t="s">
        <v>1249</v>
      </c>
      <c r="J122" t="s">
        <v>1250</v>
      </c>
      <c r="K122" t="s">
        <v>74</v>
      </c>
      <c r="L122" t="s">
        <v>74</v>
      </c>
      <c r="M122" t="s">
        <v>74</v>
      </c>
      <c r="N122" t="s">
        <v>74</v>
      </c>
      <c r="O122" t="s">
        <v>74</v>
      </c>
      <c r="P122" t="s">
        <v>74</v>
      </c>
      <c r="Q122" t="s">
        <v>74</v>
      </c>
      <c r="R122" t="s">
        <v>74</v>
      </c>
      <c r="S122" t="s">
        <v>74</v>
      </c>
      <c r="T122" t="s">
        <v>74</v>
      </c>
      <c r="U122" t="s">
        <v>74</v>
      </c>
      <c r="V122" t="s">
        <v>74</v>
      </c>
      <c r="W122" t="s">
        <v>74</v>
      </c>
      <c r="X122" t="s">
        <v>74</v>
      </c>
      <c r="Y122" t="s">
        <v>74</v>
      </c>
      <c r="Z122" t="s">
        <v>74</v>
      </c>
      <c r="AA122" t="s">
        <v>74</v>
      </c>
      <c r="AB122" t="s">
        <v>1251</v>
      </c>
      <c r="AC122" t="s">
        <v>74</v>
      </c>
      <c r="AD122" t="s">
        <v>74</v>
      </c>
      <c r="AE122" t="s">
        <v>74</v>
      </c>
      <c r="AF122" t="s">
        <v>74</v>
      </c>
      <c r="AG122" t="s">
        <v>74</v>
      </c>
      <c r="AH122" t="s">
        <v>74</v>
      </c>
      <c r="AI122" t="s">
        <v>74</v>
      </c>
      <c r="AJ122" t="s">
        <v>74</v>
      </c>
      <c r="AK122" t="s">
        <v>74</v>
      </c>
      <c r="AL122" t="s">
        <v>74</v>
      </c>
      <c r="AM122" t="s">
        <v>74</v>
      </c>
      <c r="AN122" t="s">
        <v>74</v>
      </c>
      <c r="AO122" t="s">
        <v>1252</v>
      </c>
      <c r="AP122" t="s">
        <v>1253</v>
      </c>
      <c r="AQ122" t="s">
        <v>74</v>
      </c>
      <c r="AR122" t="s">
        <v>74</v>
      </c>
      <c r="AS122" t="s">
        <v>74</v>
      </c>
      <c r="AT122" t="s">
        <v>286</v>
      </c>
      <c r="AU122">
        <v>2024</v>
      </c>
      <c r="AV122">
        <v>43</v>
      </c>
      <c r="AW122">
        <v>7</v>
      </c>
      <c r="AX122" t="s">
        <v>74</v>
      </c>
      <c r="AY122" t="s">
        <v>74</v>
      </c>
      <c r="AZ122" t="s">
        <v>74</v>
      </c>
      <c r="BA122" t="s">
        <v>74</v>
      </c>
      <c r="BB122">
        <v>918</v>
      </c>
      <c r="BC122">
        <v>941</v>
      </c>
      <c r="BD122" t="s">
        <v>74</v>
      </c>
      <c r="BE122" t="s">
        <v>1254</v>
      </c>
      <c r="BF122" t="str">
        <f>HYPERLINK("http://dx.doi.org/10.1177/02783649231220955","http://dx.doi.org/10.1177/02783649231220955")</f>
        <v>http://dx.doi.org/10.1177/02783649231220955</v>
      </c>
      <c r="BG122" t="s">
        <v>74</v>
      </c>
      <c r="BH122" t="s">
        <v>298</v>
      </c>
      <c r="BI122" t="s">
        <v>74</v>
      </c>
      <c r="BJ122" t="s">
        <v>74</v>
      </c>
      <c r="BK122" t="s">
        <v>74</v>
      </c>
      <c r="BL122" t="s">
        <v>74</v>
      </c>
      <c r="BM122" t="s">
        <v>74</v>
      </c>
      <c r="BN122" t="s">
        <v>74</v>
      </c>
      <c r="BO122" t="s">
        <v>74</v>
      </c>
      <c r="BP122" t="s">
        <v>74</v>
      </c>
      <c r="BQ122" t="s">
        <v>74</v>
      </c>
      <c r="BR122" t="s">
        <v>74</v>
      </c>
      <c r="BS122" t="s">
        <v>1255</v>
      </c>
      <c r="BT122" t="str">
        <f>HYPERLINK("https%3A%2F%2Fwww.webofscience.com%2Fwos%2Fwoscc%2Ffull-record%2FWOS:001126265200001","View Full Record in Web of Science")</f>
        <v>View Full Record in Web of Science</v>
      </c>
    </row>
    <row r="123" spans="1:72" x14ac:dyDescent="0.2">
      <c r="A123" t="s">
        <v>72</v>
      </c>
      <c r="B123" t="s">
        <v>1256</v>
      </c>
      <c r="C123" t="s">
        <v>74</v>
      </c>
      <c r="D123" t="s">
        <v>74</v>
      </c>
      <c r="E123" t="s">
        <v>74</v>
      </c>
      <c r="F123" t="s">
        <v>1257</v>
      </c>
      <c r="G123" t="s">
        <v>74</v>
      </c>
      <c r="H123" t="s">
        <v>74</v>
      </c>
      <c r="I123" t="s">
        <v>1258</v>
      </c>
      <c r="J123" t="s">
        <v>478</v>
      </c>
      <c r="K123" t="s">
        <v>74</v>
      </c>
      <c r="L123" t="s">
        <v>74</v>
      </c>
      <c r="M123" t="s">
        <v>74</v>
      </c>
      <c r="N123" t="s">
        <v>74</v>
      </c>
      <c r="O123" t="s">
        <v>74</v>
      </c>
      <c r="P123" t="s">
        <v>74</v>
      </c>
      <c r="Q123" t="s">
        <v>74</v>
      </c>
      <c r="R123" t="s">
        <v>74</v>
      </c>
      <c r="S123" t="s">
        <v>74</v>
      </c>
      <c r="T123" t="s">
        <v>74</v>
      </c>
      <c r="U123" t="s">
        <v>74</v>
      </c>
      <c r="V123" t="s">
        <v>74</v>
      </c>
      <c r="W123" t="s">
        <v>74</v>
      </c>
      <c r="X123" t="s">
        <v>74</v>
      </c>
      <c r="Y123" t="s">
        <v>74</v>
      </c>
      <c r="Z123" t="s">
        <v>74</v>
      </c>
      <c r="AA123" t="s">
        <v>74</v>
      </c>
      <c r="AB123" t="s">
        <v>1259</v>
      </c>
      <c r="AC123" t="s">
        <v>74</v>
      </c>
      <c r="AD123" t="s">
        <v>74</v>
      </c>
      <c r="AE123" t="s">
        <v>74</v>
      </c>
      <c r="AF123" t="s">
        <v>74</v>
      </c>
      <c r="AG123" t="s">
        <v>74</v>
      </c>
      <c r="AH123" t="s">
        <v>74</v>
      </c>
      <c r="AI123" t="s">
        <v>74</v>
      </c>
      <c r="AJ123" t="s">
        <v>74</v>
      </c>
      <c r="AK123" t="s">
        <v>74</v>
      </c>
      <c r="AL123" t="s">
        <v>74</v>
      </c>
      <c r="AM123" t="s">
        <v>74</v>
      </c>
      <c r="AN123" t="s">
        <v>74</v>
      </c>
      <c r="AO123" t="s">
        <v>481</v>
      </c>
      <c r="AP123" t="s">
        <v>482</v>
      </c>
      <c r="AQ123" t="s">
        <v>74</v>
      </c>
      <c r="AR123" t="s">
        <v>74</v>
      </c>
      <c r="AS123" t="s">
        <v>74</v>
      </c>
      <c r="AT123" t="s">
        <v>743</v>
      </c>
      <c r="AU123">
        <v>2020</v>
      </c>
      <c r="AV123">
        <v>99</v>
      </c>
      <c r="AW123">
        <v>2</v>
      </c>
      <c r="AX123" t="s">
        <v>74</v>
      </c>
      <c r="AY123" t="s">
        <v>74</v>
      </c>
      <c r="AZ123" t="s">
        <v>74</v>
      </c>
      <c r="BA123" t="s">
        <v>74</v>
      </c>
      <c r="BB123">
        <v>371</v>
      </c>
      <c r="BC123">
        <v>386</v>
      </c>
      <c r="BD123" t="s">
        <v>74</v>
      </c>
      <c r="BE123" t="s">
        <v>1260</v>
      </c>
      <c r="BF123" t="str">
        <f>HYPERLINK("http://dx.doi.org/10.1007/s10846-019-01106-x","http://dx.doi.org/10.1007/s10846-019-01106-x")</f>
        <v>http://dx.doi.org/10.1007/s10846-019-01106-x</v>
      </c>
      <c r="BG123" t="s">
        <v>74</v>
      </c>
      <c r="BH123" t="s">
        <v>1261</v>
      </c>
      <c r="BI123" t="s">
        <v>74</v>
      </c>
      <c r="BJ123" t="s">
        <v>74</v>
      </c>
      <c r="BK123" t="s">
        <v>74</v>
      </c>
      <c r="BL123" t="s">
        <v>74</v>
      </c>
      <c r="BM123" t="s">
        <v>74</v>
      </c>
      <c r="BN123" t="s">
        <v>74</v>
      </c>
      <c r="BO123" t="s">
        <v>74</v>
      </c>
      <c r="BP123" t="s">
        <v>74</v>
      </c>
      <c r="BQ123" t="s">
        <v>74</v>
      </c>
      <c r="BR123" t="s">
        <v>74</v>
      </c>
      <c r="BS123" t="s">
        <v>1262</v>
      </c>
      <c r="BT123" t="str">
        <f>HYPERLINK("https%3A%2F%2Fwww.webofscience.com%2Fwos%2Fwoscc%2Ffull-record%2FWOS:000494789100001","View Full Record in Web of Science")</f>
        <v>View Full Record in Web of Science</v>
      </c>
    </row>
    <row r="124" spans="1:72" x14ac:dyDescent="0.2">
      <c r="A124" t="s">
        <v>72</v>
      </c>
      <c r="B124" t="s">
        <v>1263</v>
      </c>
      <c r="C124" t="s">
        <v>74</v>
      </c>
      <c r="D124" t="s">
        <v>74</v>
      </c>
      <c r="E124" t="s">
        <v>74</v>
      </c>
      <c r="F124" t="s">
        <v>1264</v>
      </c>
      <c r="G124" t="s">
        <v>74</v>
      </c>
      <c r="H124" t="s">
        <v>74</v>
      </c>
      <c r="I124" t="s">
        <v>1265</v>
      </c>
      <c r="J124" t="s">
        <v>1104</v>
      </c>
      <c r="K124" t="s">
        <v>74</v>
      </c>
      <c r="L124" t="s">
        <v>74</v>
      </c>
      <c r="M124" t="s">
        <v>74</v>
      </c>
      <c r="N124" t="s">
        <v>74</v>
      </c>
      <c r="O124" t="s">
        <v>74</v>
      </c>
      <c r="P124" t="s">
        <v>74</v>
      </c>
      <c r="Q124" t="s">
        <v>74</v>
      </c>
      <c r="R124" t="s">
        <v>74</v>
      </c>
      <c r="S124" t="s">
        <v>74</v>
      </c>
      <c r="T124" t="s">
        <v>74</v>
      </c>
      <c r="U124" t="s">
        <v>74</v>
      </c>
      <c r="V124" t="s">
        <v>74</v>
      </c>
      <c r="W124" t="s">
        <v>74</v>
      </c>
      <c r="X124" t="s">
        <v>74</v>
      </c>
      <c r="Y124" t="s">
        <v>74</v>
      </c>
      <c r="Z124" t="s">
        <v>74</v>
      </c>
      <c r="AA124" t="s">
        <v>1266</v>
      </c>
      <c r="AB124" t="s">
        <v>1267</v>
      </c>
      <c r="AC124" t="s">
        <v>74</v>
      </c>
      <c r="AD124" t="s">
        <v>74</v>
      </c>
      <c r="AE124" t="s">
        <v>74</v>
      </c>
      <c r="AF124" t="s">
        <v>74</v>
      </c>
      <c r="AG124" t="s">
        <v>74</v>
      </c>
      <c r="AH124" t="s">
        <v>74</v>
      </c>
      <c r="AI124" t="s">
        <v>74</v>
      </c>
      <c r="AJ124" t="s">
        <v>74</v>
      </c>
      <c r="AK124" t="s">
        <v>74</v>
      </c>
      <c r="AL124" t="s">
        <v>74</v>
      </c>
      <c r="AM124" t="s">
        <v>74</v>
      </c>
      <c r="AN124" t="s">
        <v>74</v>
      </c>
      <c r="AO124" t="s">
        <v>1106</v>
      </c>
      <c r="AP124" t="s">
        <v>1107</v>
      </c>
      <c r="AQ124" t="s">
        <v>74</v>
      </c>
      <c r="AR124" t="s">
        <v>74</v>
      </c>
      <c r="AS124" t="s">
        <v>74</v>
      </c>
      <c r="AT124" t="s">
        <v>213</v>
      </c>
      <c r="AU124">
        <v>2023</v>
      </c>
      <c r="AV124">
        <v>179</v>
      </c>
      <c r="AW124" t="s">
        <v>74</v>
      </c>
      <c r="AX124" t="s">
        <v>74</v>
      </c>
      <c r="AY124" t="s">
        <v>74</v>
      </c>
      <c r="AZ124" t="s">
        <v>74</v>
      </c>
      <c r="BA124" t="s">
        <v>74</v>
      </c>
      <c r="BB124" t="s">
        <v>74</v>
      </c>
      <c r="BC124" t="s">
        <v>74</v>
      </c>
      <c r="BD124">
        <v>109225</v>
      </c>
      <c r="BE124" t="s">
        <v>1268</v>
      </c>
      <c r="BF124" t="str">
        <f>HYPERLINK("http://dx.doi.org/10.1016/j.cie.2023.109225","http://dx.doi.org/10.1016/j.cie.2023.109225")</f>
        <v>http://dx.doi.org/10.1016/j.cie.2023.109225</v>
      </c>
      <c r="BG124" t="s">
        <v>74</v>
      </c>
      <c r="BH124" t="s">
        <v>1269</v>
      </c>
      <c r="BI124" t="s">
        <v>74</v>
      </c>
      <c r="BJ124" t="s">
        <v>74</v>
      </c>
      <c r="BK124" t="s">
        <v>74</v>
      </c>
      <c r="BL124" t="s">
        <v>74</v>
      </c>
      <c r="BM124" t="s">
        <v>74</v>
      </c>
      <c r="BN124" t="s">
        <v>74</v>
      </c>
      <c r="BO124" t="s">
        <v>74</v>
      </c>
      <c r="BP124" t="s">
        <v>74</v>
      </c>
      <c r="BQ124" t="s">
        <v>74</v>
      </c>
      <c r="BR124" t="s">
        <v>74</v>
      </c>
      <c r="BS124" t="s">
        <v>1270</v>
      </c>
      <c r="BT124" t="str">
        <f>HYPERLINK("https%3A%2F%2Fwww.webofscience.com%2Fwos%2Fwoscc%2Ffull-record%2FWOS:000976260700001","View Full Record in Web of Science")</f>
        <v>View Full Record in Web of Science</v>
      </c>
    </row>
    <row r="125" spans="1:72" x14ac:dyDescent="0.2">
      <c r="A125" t="s">
        <v>72</v>
      </c>
      <c r="B125" t="s">
        <v>1271</v>
      </c>
      <c r="C125" t="s">
        <v>74</v>
      </c>
      <c r="D125" t="s">
        <v>74</v>
      </c>
      <c r="E125" t="s">
        <v>74</v>
      </c>
      <c r="F125" t="s">
        <v>1272</v>
      </c>
      <c r="G125" t="s">
        <v>74</v>
      </c>
      <c r="H125" t="s">
        <v>74</v>
      </c>
      <c r="I125" t="s">
        <v>1273</v>
      </c>
      <c r="J125" t="s">
        <v>928</v>
      </c>
      <c r="K125" t="s">
        <v>74</v>
      </c>
      <c r="L125" t="s">
        <v>74</v>
      </c>
      <c r="M125" t="s">
        <v>74</v>
      </c>
      <c r="N125" t="s">
        <v>74</v>
      </c>
      <c r="O125" t="s">
        <v>74</v>
      </c>
      <c r="P125" t="s">
        <v>74</v>
      </c>
      <c r="Q125" t="s">
        <v>74</v>
      </c>
      <c r="R125" t="s">
        <v>74</v>
      </c>
      <c r="S125" t="s">
        <v>74</v>
      </c>
      <c r="T125" t="s">
        <v>74</v>
      </c>
      <c r="U125" t="s">
        <v>74</v>
      </c>
      <c r="V125" t="s">
        <v>74</v>
      </c>
      <c r="W125" t="s">
        <v>74</v>
      </c>
      <c r="X125" t="s">
        <v>74</v>
      </c>
      <c r="Y125" t="s">
        <v>74</v>
      </c>
      <c r="Z125" t="s">
        <v>74</v>
      </c>
      <c r="AA125" t="s">
        <v>1274</v>
      </c>
      <c r="AB125" t="s">
        <v>1275</v>
      </c>
      <c r="AC125" t="s">
        <v>74</v>
      </c>
      <c r="AD125" t="s">
        <v>74</v>
      </c>
      <c r="AE125" t="s">
        <v>74</v>
      </c>
      <c r="AF125" t="s">
        <v>74</v>
      </c>
      <c r="AG125" t="s">
        <v>74</v>
      </c>
      <c r="AH125" t="s">
        <v>74</v>
      </c>
      <c r="AI125" t="s">
        <v>74</v>
      </c>
      <c r="AJ125" t="s">
        <v>74</v>
      </c>
      <c r="AK125" t="s">
        <v>74</v>
      </c>
      <c r="AL125" t="s">
        <v>74</v>
      </c>
      <c r="AM125" t="s">
        <v>74</v>
      </c>
      <c r="AN125" t="s">
        <v>74</v>
      </c>
      <c r="AO125" t="s">
        <v>929</v>
      </c>
      <c r="AP125" t="s">
        <v>930</v>
      </c>
      <c r="AQ125" t="s">
        <v>74</v>
      </c>
      <c r="AR125" t="s">
        <v>74</v>
      </c>
      <c r="AS125" t="s">
        <v>74</v>
      </c>
      <c r="AT125" t="s">
        <v>286</v>
      </c>
      <c r="AU125">
        <v>2020</v>
      </c>
      <c r="AV125">
        <v>25</v>
      </c>
      <c r="AW125">
        <v>3</v>
      </c>
      <c r="AX125" t="s">
        <v>74</v>
      </c>
      <c r="AY125" t="s">
        <v>74</v>
      </c>
      <c r="AZ125" t="s">
        <v>74</v>
      </c>
      <c r="BA125" t="s">
        <v>74</v>
      </c>
      <c r="BB125">
        <v>1310</v>
      </c>
      <c r="BC125">
        <v>1321</v>
      </c>
      <c r="BD125" t="s">
        <v>74</v>
      </c>
      <c r="BE125" t="s">
        <v>1276</v>
      </c>
      <c r="BF125" t="str">
        <f>HYPERLINK("http://dx.doi.org/10.1109/TMECH.2020.2974296","http://dx.doi.org/10.1109/TMECH.2020.2974296")</f>
        <v>http://dx.doi.org/10.1109/TMECH.2020.2974296</v>
      </c>
      <c r="BG125" t="s">
        <v>74</v>
      </c>
      <c r="BH125" t="s">
        <v>74</v>
      </c>
      <c r="BI125" t="s">
        <v>74</v>
      </c>
      <c r="BJ125" t="s">
        <v>74</v>
      </c>
      <c r="BK125" t="s">
        <v>74</v>
      </c>
      <c r="BL125" t="s">
        <v>74</v>
      </c>
      <c r="BM125" t="s">
        <v>74</v>
      </c>
      <c r="BN125" t="s">
        <v>74</v>
      </c>
      <c r="BO125" t="s">
        <v>74</v>
      </c>
      <c r="BP125" t="s">
        <v>74</v>
      </c>
      <c r="BQ125" t="s">
        <v>74</v>
      </c>
      <c r="BR125" t="s">
        <v>74</v>
      </c>
      <c r="BS125" t="s">
        <v>1277</v>
      </c>
      <c r="BT125" t="str">
        <f>HYPERLINK("https%3A%2F%2Fwww.webofscience.com%2Fwos%2Fwoscc%2Ffull-record%2FWOS:000544038100016","View Full Record in Web of Science")</f>
        <v>View Full Record in Web of Science</v>
      </c>
    </row>
    <row r="126" spans="1:72" x14ac:dyDescent="0.2">
      <c r="A126" t="s">
        <v>72</v>
      </c>
      <c r="B126" t="s">
        <v>1278</v>
      </c>
      <c r="C126" t="s">
        <v>74</v>
      </c>
      <c r="D126" t="s">
        <v>74</v>
      </c>
      <c r="E126" t="s">
        <v>74</v>
      </c>
      <c r="F126" t="s">
        <v>1279</v>
      </c>
      <c r="G126" t="s">
        <v>74</v>
      </c>
      <c r="H126" t="s">
        <v>74</v>
      </c>
      <c r="I126" t="s">
        <v>1280</v>
      </c>
      <c r="J126" t="s">
        <v>365</v>
      </c>
      <c r="K126" t="s">
        <v>74</v>
      </c>
      <c r="L126" t="s">
        <v>74</v>
      </c>
      <c r="M126" t="s">
        <v>74</v>
      </c>
      <c r="N126" t="s">
        <v>74</v>
      </c>
      <c r="O126" t="s">
        <v>74</v>
      </c>
      <c r="P126" t="s">
        <v>74</v>
      </c>
      <c r="Q126" t="s">
        <v>74</v>
      </c>
      <c r="R126" t="s">
        <v>74</v>
      </c>
      <c r="S126" t="s">
        <v>74</v>
      </c>
      <c r="T126" t="s">
        <v>74</v>
      </c>
      <c r="U126" t="s">
        <v>74</v>
      </c>
      <c r="V126" t="s">
        <v>74</v>
      </c>
      <c r="W126" t="s">
        <v>74</v>
      </c>
      <c r="X126" t="s">
        <v>74</v>
      </c>
      <c r="Y126" t="s">
        <v>74</v>
      </c>
      <c r="Z126" t="s">
        <v>74</v>
      </c>
      <c r="AA126" t="s">
        <v>74</v>
      </c>
      <c r="AB126" t="s">
        <v>74</v>
      </c>
      <c r="AC126" t="s">
        <v>74</v>
      </c>
      <c r="AD126" t="s">
        <v>74</v>
      </c>
      <c r="AE126" t="s">
        <v>74</v>
      </c>
      <c r="AF126" t="s">
        <v>74</v>
      </c>
      <c r="AG126" t="s">
        <v>74</v>
      </c>
      <c r="AH126" t="s">
        <v>74</v>
      </c>
      <c r="AI126" t="s">
        <v>74</v>
      </c>
      <c r="AJ126" t="s">
        <v>74</v>
      </c>
      <c r="AK126" t="s">
        <v>74</v>
      </c>
      <c r="AL126" t="s">
        <v>74</v>
      </c>
      <c r="AM126" t="s">
        <v>74</v>
      </c>
      <c r="AN126" t="s">
        <v>74</v>
      </c>
      <c r="AO126" t="s">
        <v>367</v>
      </c>
      <c r="AP126" t="s">
        <v>74</v>
      </c>
      <c r="AQ126" t="s">
        <v>74</v>
      </c>
      <c r="AR126" t="s">
        <v>74</v>
      </c>
      <c r="AS126" t="s">
        <v>74</v>
      </c>
      <c r="AT126" t="s">
        <v>278</v>
      </c>
      <c r="AU126">
        <v>2021</v>
      </c>
      <c r="AV126">
        <v>6</v>
      </c>
      <c r="AW126">
        <v>2</v>
      </c>
      <c r="AX126" t="s">
        <v>74</v>
      </c>
      <c r="AY126" t="s">
        <v>74</v>
      </c>
      <c r="AZ126" t="s">
        <v>74</v>
      </c>
      <c r="BA126" t="s">
        <v>74</v>
      </c>
      <c r="BB126">
        <v>1816</v>
      </c>
      <c r="BC126">
        <v>1823</v>
      </c>
      <c r="BD126" t="s">
        <v>74</v>
      </c>
      <c r="BE126" t="s">
        <v>1281</v>
      </c>
      <c r="BF126" t="str">
        <f>HYPERLINK("http://dx.doi.org/10.1109/LRA.2021.3060717","http://dx.doi.org/10.1109/LRA.2021.3060717")</f>
        <v>http://dx.doi.org/10.1109/LRA.2021.3060717</v>
      </c>
      <c r="BG126" t="s">
        <v>74</v>
      </c>
      <c r="BH126" t="s">
        <v>74</v>
      </c>
      <c r="BI126" t="s">
        <v>74</v>
      </c>
      <c r="BJ126" t="s">
        <v>74</v>
      </c>
      <c r="BK126" t="s">
        <v>74</v>
      </c>
      <c r="BL126" t="s">
        <v>74</v>
      </c>
      <c r="BM126" t="s">
        <v>74</v>
      </c>
      <c r="BN126" t="s">
        <v>74</v>
      </c>
      <c r="BO126" t="s">
        <v>74</v>
      </c>
      <c r="BP126" t="s">
        <v>74</v>
      </c>
      <c r="BQ126" t="s">
        <v>74</v>
      </c>
      <c r="BR126" t="s">
        <v>74</v>
      </c>
      <c r="BS126" t="s">
        <v>1282</v>
      </c>
      <c r="BT126" t="str">
        <f>HYPERLINK("https%3A%2F%2Fwww.webofscience.com%2Fwos%2Fwoscc%2Ffull-record%2FWOS:000629028400016","View Full Record in Web of Science")</f>
        <v>View Full Record in Web of Science</v>
      </c>
    </row>
    <row r="127" spans="1:72" x14ac:dyDescent="0.2">
      <c r="A127" t="s">
        <v>84</v>
      </c>
      <c r="B127" t="s">
        <v>1283</v>
      </c>
      <c r="C127" t="s">
        <v>74</v>
      </c>
      <c r="D127" t="s">
        <v>1284</v>
      </c>
      <c r="E127" t="s">
        <v>74</v>
      </c>
      <c r="F127" t="s">
        <v>1285</v>
      </c>
      <c r="G127" t="s">
        <v>74</v>
      </c>
      <c r="H127" t="s">
        <v>74</v>
      </c>
      <c r="I127" t="s">
        <v>1286</v>
      </c>
      <c r="J127" t="s">
        <v>1287</v>
      </c>
      <c r="K127" t="s">
        <v>1288</v>
      </c>
      <c r="L127" t="s">
        <v>74</v>
      </c>
      <c r="M127" t="s">
        <v>74</v>
      </c>
      <c r="N127" t="s">
        <v>74</v>
      </c>
      <c r="O127" t="s">
        <v>1289</v>
      </c>
      <c r="P127" t="s">
        <v>1290</v>
      </c>
      <c r="Q127" t="s">
        <v>244</v>
      </c>
      <c r="R127" t="s">
        <v>74</v>
      </c>
      <c r="S127" t="s">
        <v>74</v>
      </c>
      <c r="T127" t="s">
        <v>74</v>
      </c>
      <c r="U127" t="s">
        <v>74</v>
      </c>
      <c r="V127" t="s">
        <v>74</v>
      </c>
      <c r="W127" t="s">
        <v>74</v>
      </c>
      <c r="X127" t="s">
        <v>74</v>
      </c>
      <c r="Y127" t="s">
        <v>74</v>
      </c>
      <c r="Z127" t="s">
        <v>74</v>
      </c>
      <c r="AA127" t="s">
        <v>74</v>
      </c>
      <c r="AB127" t="s">
        <v>1291</v>
      </c>
      <c r="AC127" t="s">
        <v>74</v>
      </c>
      <c r="AD127" t="s">
        <v>74</v>
      </c>
      <c r="AE127" t="s">
        <v>74</v>
      </c>
      <c r="AF127" t="s">
        <v>74</v>
      </c>
      <c r="AG127" t="s">
        <v>74</v>
      </c>
      <c r="AH127" t="s">
        <v>74</v>
      </c>
      <c r="AI127" t="s">
        <v>74</v>
      </c>
      <c r="AJ127" t="s">
        <v>74</v>
      </c>
      <c r="AK127" t="s">
        <v>74</v>
      </c>
      <c r="AL127" t="s">
        <v>74</v>
      </c>
      <c r="AM127" t="s">
        <v>74</v>
      </c>
      <c r="AN127" t="s">
        <v>74</v>
      </c>
      <c r="AO127" t="s">
        <v>1292</v>
      </c>
      <c r="AP127" t="s">
        <v>1293</v>
      </c>
      <c r="AQ127" t="s">
        <v>1294</v>
      </c>
      <c r="AR127" t="s">
        <v>74</v>
      </c>
      <c r="AS127" t="s">
        <v>74</v>
      </c>
      <c r="AT127" t="s">
        <v>74</v>
      </c>
      <c r="AU127">
        <v>2022</v>
      </c>
      <c r="AV127">
        <v>412</v>
      </c>
      <c r="AW127" t="s">
        <v>74</v>
      </c>
      <c r="AX127" t="s">
        <v>74</v>
      </c>
      <c r="AY127" t="s">
        <v>74</v>
      </c>
      <c r="AZ127" t="s">
        <v>74</v>
      </c>
      <c r="BA127" t="s">
        <v>74</v>
      </c>
      <c r="BB127">
        <v>580</v>
      </c>
      <c r="BC127">
        <v>593</v>
      </c>
      <c r="BD127" t="s">
        <v>74</v>
      </c>
      <c r="BE127" t="s">
        <v>1295</v>
      </c>
      <c r="BF127" t="str">
        <f>HYPERLINK("http://dx.doi.org/10.1007/978-3-030-95892-3_44","http://dx.doi.org/10.1007/978-3-030-95892-3_44")</f>
        <v>http://dx.doi.org/10.1007/978-3-030-95892-3_44</v>
      </c>
      <c r="BG127" t="s">
        <v>74</v>
      </c>
      <c r="BH127" t="s">
        <v>74</v>
      </c>
      <c r="BI127" t="s">
        <v>74</v>
      </c>
      <c r="BJ127" t="s">
        <v>74</v>
      </c>
      <c r="BK127" t="s">
        <v>74</v>
      </c>
      <c r="BL127" t="s">
        <v>74</v>
      </c>
      <c r="BM127" t="s">
        <v>74</v>
      </c>
      <c r="BN127" t="s">
        <v>74</v>
      </c>
      <c r="BO127" t="s">
        <v>74</v>
      </c>
      <c r="BP127" t="s">
        <v>74</v>
      </c>
      <c r="BQ127" t="s">
        <v>74</v>
      </c>
      <c r="BR127" t="s">
        <v>74</v>
      </c>
      <c r="BS127" t="s">
        <v>1296</v>
      </c>
      <c r="BT127" t="str">
        <f>HYPERLINK("https%3A%2F%2Fwww.webofscience.com%2Fwos%2Fwoscc%2Ffull-record%2FWOS:000835746300044","View Full Record in Web of Science")</f>
        <v>View Full Record in Web of Science</v>
      </c>
    </row>
    <row r="128" spans="1:72" x14ac:dyDescent="0.2">
      <c r="A128" t="s">
        <v>72</v>
      </c>
      <c r="B128" t="s">
        <v>1297</v>
      </c>
      <c r="C128" t="s">
        <v>74</v>
      </c>
      <c r="D128" t="s">
        <v>74</v>
      </c>
      <c r="E128" t="s">
        <v>74</v>
      </c>
      <c r="F128" t="s">
        <v>1298</v>
      </c>
      <c r="G128" t="s">
        <v>74</v>
      </c>
      <c r="H128" t="s">
        <v>74</v>
      </c>
      <c r="I128" t="s">
        <v>1299</v>
      </c>
      <c r="J128" t="s">
        <v>757</v>
      </c>
      <c r="K128" t="s">
        <v>74</v>
      </c>
      <c r="L128" t="s">
        <v>74</v>
      </c>
      <c r="M128" t="s">
        <v>74</v>
      </c>
      <c r="N128" t="s">
        <v>74</v>
      </c>
      <c r="O128" t="s">
        <v>74</v>
      </c>
      <c r="P128" t="s">
        <v>74</v>
      </c>
      <c r="Q128" t="s">
        <v>74</v>
      </c>
      <c r="R128" t="s">
        <v>74</v>
      </c>
      <c r="S128" t="s">
        <v>74</v>
      </c>
      <c r="T128" t="s">
        <v>74</v>
      </c>
      <c r="U128" t="s">
        <v>74</v>
      </c>
      <c r="V128" t="s">
        <v>74</v>
      </c>
      <c r="W128" t="s">
        <v>74</v>
      </c>
      <c r="X128" t="s">
        <v>74</v>
      </c>
      <c r="Y128" t="s">
        <v>74</v>
      </c>
      <c r="Z128" t="s">
        <v>74</v>
      </c>
      <c r="AA128" t="s">
        <v>74</v>
      </c>
      <c r="AB128" t="s">
        <v>74</v>
      </c>
      <c r="AC128" t="s">
        <v>74</v>
      </c>
      <c r="AD128" t="s">
        <v>74</v>
      </c>
      <c r="AE128" t="s">
        <v>74</v>
      </c>
      <c r="AF128" t="s">
        <v>74</v>
      </c>
      <c r="AG128" t="s">
        <v>74</v>
      </c>
      <c r="AH128" t="s">
        <v>74</v>
      </c>
      <c r="AI128" t="s">
        <v>74</v>
      </c>
      <c r="AJ128" t="s">
        <v>74</v>
      </c>
      <c r="AK128" t="s">
        <v>74</v>
      </c>
      <c r="AL128" t="s">
        <v>74</v>
      </c>
      <c r="AM128" t="s">
        <v>74</v>
      </c>
      <c r="AN128" t="s">
        <v>74</v>
      </c>
      <c r="AO128" t="s">
        <v>74</v>
      </c>
      <c r="AP128" t="s">
        <v>759</v>
      </c>
      <c r="AQ128" t="s">
        <v>74</v>
      </c>
      <c r="AR128" t="s">
        <v>74</v>
      </c>
      <c r="AS128" t="s">
        <v>74</v>
      </c>
      <c r="AT128" t="s">
        <v>81</v>
      </c>
      <c r="AU128">
        <v>2023</v>
      </c>
      <c r="AV128">
        <v>12</v>
      </c>
      <c r="AW128">
        <v>1</v>
      </c>
      <c r="AX128" t="s">
        <v>74</v>
      </c>
      <c r="AY128" t="s">
        <v>74</v>
      </c>
      <c r="AZ128" t="s">
        <v>74</v>
      </c>
      <c r="BA128" t="s">
        <v>74</v>
      </c>
      <c r="BB128" t="s">
        <v>74</v>
      </c>
      <c r="BC128" t="s">
        <v>74</v>
      </c>
      <c r="BD128">
        <v>12</v>
      </c>
      <c r="BE128" t="s">
        <v>1300</v>
      </c>
      <c r="BF128" t="str">
        <f>HYPERLINK("http://dx.doi.org/10.3390/robotics12010012","http://dx.doi.org/10.3390/robotics12010012")</f>
        <v>http://dx.doi.org/10.3390/robotics12010012</v>
      </c>
      <c r="BG128" t="s">
        <v>74</v>
      </c>
      <c r="BH128" t="s">
        <v>74</v>
      </c>
      <c r="BI128" t="s">
        <v>74</v>
      </c>
      <c r="BJ128" t="s">
        <v>74</v>
      </c>
      <c r="BK128" t="s">
        <v>74</v>
      </c>
      <c r="BL128" t="s">
        <v>74</v>
      </c>
      <c r="BM128" t="s">
        <v>74</v>
      </c>
      <c r="BN128" t="s">
        <v>74</v>
      </c>
      <c r="BO128" t="s">
        <v>74</v>
      </c>
      <c r="BP128" t="s">
        <v>74</v>
      </c>
      <c r="BQ128" t="s">
        <v>74</v>
      </c>
      <c r="BR128" t="s">
        <v>74</v>
      </c>
      <c r="BS128" t="s">
        <v>1301</v>
      </c>
      <c r="BT128" t="str">
        <f>HYPERLINK("https%3A%2F%2Fwww.webofscience.com%2Fwos%2Fwoscc%2Ffull-record%2FWOS:000940602400001","View Full Record in Web of Science")</f>
        <v>View Full Record in Web of Science</v>
      </c>
    </row>
    <row r="129" spans="1:72" x14ac:dyDescent="0.2">
      <c r="A129" t="s">
        <v>72</v>
      </c>
      <c r="B129" t="s">
        <v>1302</v>
      </c>
      <c r="C129" t="s">
        <v>74</v>
      </c>
      <c r="D129" t="s">
        <v>74</v>
      </c>
      <c r="E129" t="s">
        <v>74</v>
      </c>
      <c r="F129" t="s">
        <v>1303</v>
      </c>
      <c r="G129" t="s">
        <v>74</v>
      </c>
      <c r="H129" t="s">
        <v>74</v>
      </c>
      <c r="I129" t="s">
        <v>1304</v>
      </c>
      <c r="J129" t="s">
        <v>1305</v>
      </c>
      <c r="K129" t="s">
        <v>74</v>
      </c>
      <c r="L129" t="s">
        <v>74</v>
      </c>
      <c r="M129" t="s">
        <v>74</v>
      </c>
      <c r="N129" t="s">
        <v>74</v>
      </c>
      <c r="O129" t="s">
        <v>74</v>
      </c>
      <c r="P129" t="s">
        <v>74</v>
      </c>
      <c r="Q129" t="s">
        <v>74</v>
      </c>
      <c r="R129" t="s">
        <v>74</v>
      </c>
      <c r="S129" t="s">
        <v>74</v>
      </c>
      <c r="T129" t="s">
        <v>74</v>
      </c>
      <c r="U129" t="s">
        <v>74</v>
      </c>
      <c r="V129" t="s">
        <v>74</v>
      </c>
      <c r="W129" t="s">
        <v>74</v>
      </c>
      <c r="X129" t="s">
        <v>74</v>
      </c>
      <c r="Y129" t="s">
        <v>74</v>
      </c>
      <c r="Z129" t="s">
        <v>74</v>
      </c>
      <c r="AA129" t="s">
        <v>1306</v>
      </c>
      <c r="AB129" t="s">
        <v>1307</v>
      </c>
      <c r="AC129" t="s">
        <v>74</v>
      </c>
      <c r="AD129" t="s">
        <v>74</v>
      </c>
      <c r="AE129" t="s">
        <v>74</v>
      </c>
      <c r="AF129" t="s">
        <v>74</v>
      </c>
      <c r="AG129" t="s">
        <v>74</v>
      </c>
      <c r="AH129" t="s">
        <v>74</v>
      </c>
      <c r="AI129" t="s">
        <v>74</v>
      </c>
      <c r="AJ129" t="s">
        <v>74</v>
      </c>
      <c r="AK129" t="s">
        <v>74</v>
      </c>
      <c r="AL129" t="s">
        <v>74</v>
      </c>
      <c r="AM129" t="s">
        <v>74</v>
      </c>
      <c r="AN129" t="s">
        <v>74</v>
      </c>
      <c r="AO129" t="s">
        <v>1308</v>
      </c>
      <c r="AP129" t="s">
        <v>1309</v>
      </c>
      <c r="AQ129" t="s">
        <v>74</v>
      </c>
      <c r="AR129" t="s">
        <v>74</v>
      </c>
      <c r="AS129" t="s">
        <v>74</v>
      </c>
      <c r="AT129" t="s">
        <v>1310</v>
      </c>
      <c r="AU129">
        <v>2024</v>
      </c>
      <c r="AV129">
        <v>12</v>
      </c>
      <c r="AW129" t="s">
        <v>1311</v>
      </c>
      <c r="AX129" t="s">
        <v>74</v>
      </c>
      <c r="AY129" t="s">
        <v>74</v>
      </c>
      <c r="AZ129" t="s">
        <v>1233</v>
      </c>
      <c r="BA129" t="s">
        <v>74</v>
      </c>
      <c r="BB129">
        <v>112</v>
      </c>
      <c r="BC129">
        <v>122</v>
      </c>
      <c r="BD129" t="s">
        <v>74</v>
      </c>
      <c r="BE129" t="s">
        <v>1312</v>
      </c>
      <c r="BF129" t="str">
        <f>HYPERLINK("http://dx.doi.org/10.1080/24725838.2023.2222651","http://dx.doi.org/10.1080/24725838.2023.2222651")</f>
        <v>http://dx.doi.org/10.1080/24725838.2023.2222651</v>
      </c>
      <c r="BG129" t="s">
        <v>74</v>
      </c>
      <c r="BH129" t="s">
        <v>515</v>
      </c>
      <c r="BI129" t="s">
        <v>74</v>
      </c>
      <c r="BJ129" t="s">
        <v>74</v>
      </c>
      <c r="BK129" t="s">
        <v>74</v>
      </c>
      <c r="BL129" t="s">
        <v>74</v>
      </c>
      <c r="BM129" t="s">
        <v>74</v>
      </c>
      <c r="BN129">
        <v>37282366</v>
      </c>
      <c r="BO129" t="s">
        <v>74</v>
      </c>
      <c r="BP129" t="s">
        <v>74</v>
      </c>
      <c r="BQ129" t="s">
        <v>74</v>
      </c>
      <c r="BR129" t="s">
        <v>74</v>
      </c>
      <c r="BS129" t="s">
        <v>1313</v>
      </c>
      <c r="BT129" t="str">
        <f>HYPERLINK("https%3A%2F%2Fwww.webofscience.com%2Fwos%2Fwoscc%2Ffull-record%2FWOS:001016822600001","View Full Record in Web of Science")</f>
        <v>View Full Record in Web of Science</v>
      </c>
    </row>
    <row r="130" spans="1:72" x14ac:dyDescent="0.2">
      <c r="A130" t="s">
        <v>84</v>
      </c>
      <c r="B130" t="s">
        <v>1314</v>
      </c>
      <c r="C130" t="s">
        <v>74</v>
      </c>
      <c r="D130" t="s">
        <v>74</v>
      </c>
      <c r="E130" t="s">
        <v>1315</v>
      </c>
      <c r="F130" t="s">
        <v>1316</v>
      </c>
      <c r="G130" t="s">
        <v>74</v>
      </c>
      <c r="H130" t="s">
        <v>74</v>
      </c>
      <c r="I130" t="s">
        <v>1317</v>
      </c>
      <c r="J130" t="s">
        <v>1318</v>
      </c>
      <c r="K130" t="s">
        <v>74</v>
      </c>
      <c r="L130" t="s">
        <v>74</v>
      </c>
      <c r="M130" t="s">
        <v>74</v>
      </c>
      <c r="N130" t="s">
        <v>74</v>
      </c>
      <c r="O130" t="s">
        <v>1319</v>
      </c>
      <c r="P130" t="s">
        <v>1320</v>
      </c>
      <c r="Q130" t="s">
        <v>1321</v>
      </c>
      <c r="R130" t="s">
        <v>1322</v>
      </c>
      <c r="S130" t="s">
        <v>1323</v>
      </c>
      <c r="T130" t="s">
        <v>74</v>
      </c>
      <c r="U130" t="s">
        <v>74</v>
      </c>
      <c r="V130" t="s">
        <v>74</v>
      </c>
      <c r="W130" t="s">
        <v>74</v>
      </c>
      <c r="X130" t="s">
        <v>74</v>
      </c>
      <c r="Y130" t="s">
        <v>74</v>
      </c>
      <c r="Z130" t="s">
        <v>74</v>
      </c>
      <c r="AA130" t="s">
        <v>74</v>
      </c>
      <c r="AB130" t="s">
        <v>74</v>
      </c>
      <c r="AC130" t="s">
        <v>74</v>
      </c>
      <c r="AD130" t="s">
        <v>74</v>
      </c>
      <c r="AE130" t="s">
        <v>74</v>
      </c>
      <c r="AF130" t="s">
        <v>74</v>
      </c>
      <c r="AG130" t="s">
        <v>74</v>
      </c>
      <c r="AH130" t="s">
        <v>74</v>
      </c>
      <c r="AI130" t="s">
        <v>74</v>
      </c>
      <c r="AJ130" t="s">
        <v>74</v>
      </c>
      <c r="AK130" t="s">
        <v>74</v>
      </c>
      <c r="AL130" t="s">
        <v>74</v>
      </c>
      <c r="AM130" t="s">
        <v>74</v>
      </c>
      <c r="AN130" t="s">
        <v>74</v>
      </c>
      <c r="AO130" t="s">
        <v>74</v>
      </c>
      <c r="AP130" t="s">
        <v>74</v>
      </c>
      <c r="AQ130" t="s">
        <v>1324</v>
      </c>
      <c r="AR130" t="s">
        <v>74</v>
      </c>
      <c r="AS130" t="s">
        <v>74</v>
      </c>
      <c r="AT130" t="s">
        <v>74</v>
      </c>
      <c r="AU130">
        <v>2021</v>
      </c>
      <c r="AV130" t="s">
        <v>74</v>
      </c>
      <c r="AW130" t="s">
        <v>74</v>
      </c>
      <c r="AX130" t="s">
        <v>74</v>
      </c>
      <c r="AY130" t="s">
        <v>74</v>
      </c>
      <c r="AZ130" t="s">
        <v>74</v>
      </c>
      <c r="BA130" t="s">
        <v>74</v>
      </c>
      <c r="BB130">
        <v>272</v>
      </c>
      <c r="BC130">
        <v>276</v>
      </c>
      <c r="BD130" t="s">
        <v>74</v>
      </c>
      <c r="BE130" t="s">
        <v>1325</v>
      </c>
      <c r="BF130" t="str">
        <f>HYPERLINK("http://dx.doi.org/10.1145/3472307.3484659","http://dx.doi.org/10.1145/3472307.3484659")</f>
        <v>http://dx.doi.org/10.1145/3472307.3484659</v>
      </c>
      <c r="BG130" t="s">
        <v>74</v>
      </c>
      <c r="BH130" t="s">
        <v>74</v>
      </c>
      <c r="BI130" t="s">
        <v>74</v>
      </c>
      <c r="BJ130" t="s">
        <v>74</v>
      </c>
      <c r="BK130" t="s">
        <v>74</v>
      </c>
      <c r="BL130" t="s">
        <v>74</v>
      </c>
      <c r="BM130" t="s">
        <v>74</v>
      </c>
      <c r="BN130" t="s">
        <v>74</v>
      </c>
      <c r="BO130" t="s">
        <v>74</v>
      </c>
      <c r="BP130" t="s">
        <v>74</v>
      </c>
      <c r="BQ130" t="s">
        <v>74</v>
      </c>
      <c r="BR130" t="s">
        <v>74</v>
      </c>
      <c r="BS130" t="s">
        <v>1326</v>
      </c>
      <c r="BT130" t="str">
        <f>HYPERLINK("https%3A%2F%2Fwww.webofscience.com%2Fwos%2Fwoscc%2Ffull-record%2FWOS:001157536800036","View Full Record in Web of Science")</f>
        <v>View Full Record in Web of Science</v>
      </c>
    </row>
    <row r="131" spans="1:72" x14ac:dyDescent="0.2">
      <c r="A131" t="s">
        <v>72</v>
      </c>
      <c r="B131" t="s">
        <v>1327</v>
      </c>
      <c r="C131" t="s">
        <v>74</v>
      </c>
      <c r="D131" t="s">
        <v>74</v>
      </c>
      <c r="E131" t="s">
        <v>74</v>
      </c>
      <c r="F131" t="s">
        <v>1328</v>
      </c>
      <c r="G131" t="s">
        <v>74</v>
      </c>
      <c r="H131" t="s">
        <v>74</v>
      </c>
      <c r="I131" t="s">
        <v>1329</v>
      </c>
      <c r="J131" t="s">
        <v>227</v>
      </c>
      <c r="K131" t="s">
        <v>74</v>
      </c>
      <c r="L131" t="s">
        <v>74</v>
      </c>
      <c r="M131" t="s">
        <v>74</v>
      </c>
      <c r="N131" t="s">
        <v>74</v>
      </c>
      <c r="O131" t="s">
        <v>74</v>
      </c>
      <c r="P131" t="s">
        <v>74</v>
      </c>
      <c r="Q131" t="s">
        <v>74</v>
      </c>
      <c r="R131" t="s">
        <v>74</v>
      </c>
      <c r="S131" t="s">
        <v>74</v>
      </c>
      <c r="T131" t="s">
        <v>74</v>
      </c>
      <c r="U131" t="s">
        <v>74</v>
      </c>
      <c r="V131" t="s">
        <v>74</v>
      </c>
      <c r="W131" t="s">
        <v>74</v>
      </c>
      <c r="X131" t="s">
        <v>74</v>
      </c>
      <c r="Y131" t="s">
        <v>74</v>
      </c>
      <c r="Z131" t="s">
        <v>74</v>
      </c>
      <c r="AA131" t="s">
        <v>1330</v>
      </c>
      <c r="AB131" t="s">
        <v>1331</v>
      </c>
      <c r="AC131" t="s">
        <v>74</v>
      </c>
      <c r="AD131" t="s">
        <v>74</v>
      </c>
      <c r="AE131" t="s">
        <v>74</v>
      </c>
      <c r="AF131" t="s">
        <v>74</v>
      </c>
      <c r="AG131" t="s">
        <v>74</v>
      </c>
      <c r="AH131" t="s">
        <v>74</v>
      </c>
      <c r="AI131" t="s">
        <v>74</v>
      </c>
      <c r="AJ131" t="s">
        <v>74</v>
      </c>
      <c r="AK131" t="s">
        <v>74</v>
      </c>
      <c r="AL131" t="s">
        <v>74</v>
      </c>
      <c r="AM131" t="s">
        <v>74</v>
      </c>
      <c r="AN131" t="s">
        <v>74</v>
      </c>
      <c r="AO131" t="s">
        <v>229</v>
      </c>
      <c r="AP131" t="s">
        <v>74</v>
      </c>
      <c r="AQ131" t="s">
        <v>74</v>
      </c>
      <c r="AR131" t="s">
        <v>74</v>
      </c>
      <c r="AS131" t="s">
        <v>74</v>
      </c>
      <c r="AT131" t="s">
        <v>74</v>
      </c>
      <c r="AU131">
        <v>2020</v>
      </c>
      <c r="AV131">
        <v>8</v>
      </c>
      <c r="AW131" t="s">
        <v>74</v>
      </c>
      <c r="AX131" t="s">
        <v>74</v>
      </c>
      <c r="AY131" t="s">
        <v>74</v>
      </c>
      <c r="AZ131" t="s">
        <v>74</v>
      </c>
      <c r="BA131" t="s">
        <v>74</v>
      </c>
      <c r="BB131">
        <v>92637</v>
      </c>
      <c r="BC131">
        <v>92646</v>
      </c>
      <c r="BD131" t="s">
        <v>74</v>
      </c>
      <c r="BE131" t="s">
        <v>1332</v>
      </c>
      <c r="BF131" t="str">
        <f>HYPERLINK("http://dx.doi.org/10.1109/ACCESS.2020.2994472","http://dx.doi.org/10.1109/ACCESS.2020.2994472")</f>
        <v>http://dx.doi.org/10.1109/ACCESS.2020.2994472</v>
      </c>
      <c r="BG131" t="s">
        <v>74</v>
      </c>
      <c r="BH131" t="s">
        <v>74</v>
      </c>
      <c r="BI131" t="s">
        <v>74</v>
      </c>
      <c r="BJ131" t="s">
        <v>74</v>
      </c>
      <c r="BK131" t="s">
        <v>74</v>
      </c>
      <c r="BL131" t="s">
        <v>74</v>
      </c>
      <c r="BM131" t="s">
        <v>74</v>
      </c>
      <c r="BN131" t="s">
        <v>74</v>
      </c>
      <c r="BO131" t="s">
        <v>74</v>
      </c>
      <c r="BP131" t="s">
        <v>74</v>
      </c>
      <c r="BQ131" t="s">
        <v>74</v>
      </c>
      <c r="BR131" t="s">
        <v>74</v>
      </c>
      <c r="BS131" t="s">
        <v>1333</v>
      </c>
      <c r="BT131" t="str">
        <f>HYPERLINK("https%3A%2F%2Fwww.webofscience.com%2Fwos%2Fwoscc%2Ffull-record%2FWOS:000539041600031","View Full Record in Web of Science")</f>
        <v>View Full Record in Web of Science</v>
      </c>
    </row>
    <row r="132" spans="1:72" x14ac:dyDescent="0.2">
      <c r="A132" t="s">
        <v>72</v>
      </c>
      <c r="B132" t="s">
        <v>1334</v>
      </c>
      <c r="C132" t="s">
        <v>74</v>
      </c>
      <c r="D132" t="s">
        <v>74</v>
      </c>
      <c r="E132" t="s">
        <v>74</v>
      </c>
      <c r="F132" t="s">
        <v>1335</v>
      </c>
      <c r="G132" t="s">
        <v>74</v>
      </c>
      <c r="H132" t="s">
        <v>74</v>
      </c>
      <c r="I132" t="s">
        <v>1336</v>
      </c>
      <c r="J132" t="s">
        <v>1228</v>
      </c>
      <c r="K132" t="s">
        <v>74</v>
      </c>
      <c r="L132" t="s">
        <v>74</v>
      </c>
      <c r="M132" t="s">
        <v>74</v>
      </c>
      <c r="N132" t="s">
        <v>74</v>
      </c>
      <c r="O132" t="s">
        <v>74</v>
      </c>
      <c r="P132" t="s">
        <v>74</v>
      </c>
      <c r="Q132" t="s">
        <v>74</v>
      </c>
      <c r="R132" t="s">
        <v>74</v>
      </c>
      <c r="S132" t="s">
        <v>74</v>
      </c>
      <c r="T132" t="s">
        <v>74</v>
      </c>
      <c r="U132" t="s">
        <v>74</v>
      </c>
      <c r="V132" t="s">
        <v>74</v>
      </c>
      <c r="W132" t="s">
        <v>74</v>
      </c>
      <c r="X132" t="s">
        <v>74</v>
      </c>
      <c r="Y132" t="s">
        <v>74</v>
      </c>
      <c r="Z132" t="s">
        <v>74</v>
      </c>
      <c r="AA132" t="s">
        <v>1337</v>
      </c>
      <c r="AB132" t="s">
        <v>1338</v>
      </c>
      <c r="AC132" t="s">
        <v>74</v>
      </c>
      <c r="AD132" t="s">
        <v>74</v>
      </c>
      <c r="AE132" t="s">
        <v>74</v>
      </c>
      <c r="AF132" t="s">
        <v>74</v>
      </c>
      <c r="AG132" t="s">
        <v>74</v>
      </c>
      <c r="AH132" t="s">
        <v>74</v>
      </c>
      <c r="AI132" t="s">
        <v>74</v>
      </c>
      <c r="AJ132" t="s">
        <v>74</v>
      </c>
      <c r="AK132" t="s">
        <v>74</v>
      </c>
      <c r="AL132" t="s">
        <v>74</v>
      </c>
      <c r="AM132" t="s">
        <v>74</v>
      </c>
      <c r="AN132" t="s">
        <v>74</v>
      </c>
      <c r="AO132" t="s">
        <v>1231</v>
      </c>
      <c r="AP132" t="s">
        <v>1232</v>
      </c>
      <c r="AQ132" t="s">
        <v>74</v>
      </c>
      <c r="AR132" t="s">
        <v>74</v>
      </c>
      <c r="AS132" t="s">
        <v>74</v>
      </c>
      <c r="AT132" t="s">
        <v>81</v>
      </c>
      <c r="AU132">
        <v>2022</v>
      </c>
      <c r="AV132">
        <v>46</v>
      </c>
      <c r="AW132">
        <v>2</v>
      </c>
      <c r="AX132" t="s">
        <v>74</v>
      </c>
      <c r="AY132" t="s">
        <v>74</v>
      </c>
      <c r="AZ132" t="s">
        <v>74</v>
      </c>
      <c r="BA132" t="s">
        <v>74</v>
      </c>
      <c r="BB132">
        <v>401</v>
      </c>
      <c r="BC132">
        <v>420</v>
      </c>
      <c r="BD132" t="s">
        <v>74</v>
      </c>
      <c r="BE132" t="s">
        <v>1339</v>
      </c>
      <c r="BF132" t="str">
        <f>HYPERLINK("http://dx.doi.org/10.1007/s10514-021-10029-2","http://dx.doi.org/10.1007/s10514-021-10029-2")</f>
        <v>http://dx.doi.org/10.1007/s10514-021-10029-2</v>
      </c>
      <c r="BG132" t="s">
        <v>74</v>
      </c>
      <c r="BH132" t="s">
        <v>1340</v>
      </c>
      <c r="BI132" t="s">
        <v>74</v>
      </c>
      <c r="BJ132" t="s">
        <v>74</v>
      </c>
      <c r="BK132" t="s">
        <v>74</v>
      </c>
      <c r="BL132" t="s">
        <v>74</v>
      </c>
      <c r="BM132" t="s">
        <v>74</v>
      </c>
      <c r="BN132" t="s">
        <v>74</v>
      </c>
      <c r="BO132" t="s">
        <v>74</v>
      </c>
      <c r="BP132" t="s">
        <v>74</v>
      </c>
      <c r="BQ132" t="s">
        <v>74</v>
      </c>
      <c r="BR132" t="s">
        <v>74</v>
      </c>
      <c r="BS132" t="s">
        <v>1341</v>
      </c>
      <c r="BT132" t="str">
        <f>HYPERLINK("https%3A%2F%2Fwww.webofscience.com%2Fwos%2Fwoscc%2Ffull-record%2FWOS:000746764600001","View Full Record in Web of Science")</f>
        <v>View Full Record in Web of Science</v>
      </c>
    </row>
    <row r="133" spans="1:72" x14ac:dyDescent="0.2">
      <c r="A133" t="s">
        <v>72</v>
      </c>
      <c r="B133" t="s">
        <v>1342</v>
      </c>
      <c r="C133" t="s">
        <v>74</v>
      </c>
      <c r="D133" t="s">
        <v>74</v>
      </c>
      <c r="E133" t="s">
        <v>74</v>
      </c>
      <c r="F133" t="s">
        <v>1343</v>
      </c>
      <c r="G133" t="s">
        <v>74</v>
      </c>
      <c r="H133" t="s">
        <v>74</v>
      </c>
      <c r="I133" t="s">
        <v>1344</v>
      </c>
      <c r="J133" t="s">
        <v>478</v>
      </c>
      <c r="K133" t="s">
        <v>74</v>
      </c>
      <c r="L133" t="s">
        <v>74</v>
      </c>
      <c r="M133" t="s">
        <v>74</v>
      </c>
      <c r="N133" t="s">
        <v>74</v>
      </c>
      <c r="O133" t="s">
        <v>74</v>
      </c>
      <c r="P133" t="s">
        <v>74</v>
      </c>
      <c r="Q133" t="s">
        <v>74</v>
      </c>
      <c r="R133" t="s">
        <v>74</v>
      </c>
      <c r="S133" t="s">
        <v>74</v>
      </c>
      <c r="T133" t="s">
        <v>74</v>
      </c>
      <c r="U133" t="s">
        <v>74</v>
      </c>
      <c r="V133" t="s">
        <v>74</v>
      </c>
      <c r="W133" t="s">
        <v>74</v>
      </c>
      <c r="X133" t="s">
        <v>74</v>
      </c>
      <c r="Y133" t="s">
        <v>74</v>
      </c>
      <c r="Z133" t="s">
        <v>74</v>
      </c>
      <c r="AA133" t="s">
        <v>1345</v>
      </c>
      <c r="AB133" t="s">
        <v>457</v>
      </c>
      <c r="AC133" t="s">
        <v>74</v>
      </c>
      <c r="AD133" t="s">
        <v>74</v>
      </c>
      <c r="AE133" t="s">
        <v>74</v>
      </c>
      <c r="AF133" t="s">
        <v>74</v>
      </c>
      <c r="AG133" t="s">
        <v>74</v>
      </c>
      <c r="AH133" t="s">
        <v>74</v>
      </c>
      <c r="AI133" t="s">
        <v>74</v>
      </c>
      <c r="AJ133" t="s">
        <v>74</v>
      </c>
      <c r="AK133" t="s">
        <v>74</v>
      </c>
      <c r="AL133" t="s">
        <v>74</v>
      </c>
      <c r="AM133" t="s">
        <v>74</v>
      </c>
      <c r="AN133" t="s">
        <v>74</v>
      </c>
      <c r="AO133" t="s">
        <v>481</v>
      </c>
      <c r="AP133" t="s">
        <v>482</v>
      </c>
      <c r="AQ133" t="s">
        <v>74</v>
      </c>
      <c r="AR133" t="s">
        <v>74</v>
      </c>
      <c r="AS133" t="s">
        <v>74</v>
      </c>
      <c r="AT133" t="s">
        <v>1346</v>
      </c>
      <c r="AU133">
        <v>2021</v>
      </c>
      <c r="AV133">
        <v>101</v>
      </c>
      <c r="AW133">
        <v>2</v>
      </c>
      <c r="AX133" t="s">
        <v>74</v>
      </c>
      <c r="AY133" t="s">
        <v>74</v>
      </c>
      <c r="AZ133" t="s">
        <v>74</v>
      </c>
      <c r="BA133" t="s">
        <v>74</v>
      </c>
      <c r="BB133" t="s">
        <v>74</v>
      </c>
      <c r="BC133" t="s">
        <v>74</v>
      </c>
      <c r="BD133">
        <v>30</v>
      </c>
      <c r="BE133" t="s">
        <v>1347</v>
      </c>
      <c r="BF133" t="str">
        <f>HYPERLINK("http://dx.doi.org/10.1007/s10846-020-01279-w","http://dx.doi.org/10.1007/s10846-020-01279-w")</f>
        <v>http://dx.doi.org/10.1007/s10846-020-01279-w</v>
      </c>
      <c r="BG133" t="s">
        <v>74</v>
      </c>
      <c r="BH133" t="s">
        <v>74</v>
      </c>
      <c r="BI133" t="s">
        <v>74</v>
      </c>
      <c r="BJ133" t="s">
        <v>74</v>
      </c>
      <c r="BK133" t="s">
        <v>74</v>
      </c>
      <c r="BL133" t="s">
        <v>74</v>
      </c>
      <c r="BM133" t="s">
        <v>74</v>
      </c>
      <c r="BN133" t="s">
        <v>74</v>
      </c>
      <c r="BO133" t="s">
        <v>74</v>
      </c>
      <c r="BP133" t="s">
        <v>74</v>
      </c>
      <c r="BQ133" t="s">
        <v>74</v>
      </c>
      <c r="BR133" t="s">
        <v>74</v>
      </c>
      <c r="BS133" t="s">
        <v>1348</v>
      </c>
      <c r="BT133" t="str">
        <f>HYPERLINK("https%3A%2F%2Fwww.webofscience.com%2Fwos%2Fwoscc%2Ffull-record%2FWOS:000612863100001","View Full Record in Web of Science")</f>
        <v>View Full Record in Web of Science</v>
      </c>
    </row>
    <row r="134" spans="1:72" x14ac:dyDescent="0.2">
      <c r="A134" t="s">
        <v>84</v>
      </c>
      <c r="B134" t="s">
        <v>1349</v>
      </c>
      <c r="C134" t="s">
        <v>74</v>
      </c>
      <c r="D134" t="s">
        <v>1350</v>
      </c>
      <c r="E134" t="s">
        <v>74</v>
      </c>
      <c r="F134" t="s">
        <v>1351</v>
      </c>
      <c r="G134" t="s">
        <v>74</v>
      </c>
      <c r="H134" t="s">
        <v>74</v>
      </c>
      <c r="I134" t="s">
        <v>1352</v>
      </c>
      <c r="J134" t="s">
        <v>1353</v>
      </c>
      <c r="K134" t="s">
        <v>602</v>
      </c>
      <c r="L134" t="s">
        <v>74</v>
      </c>
      <c r="M134" t="s">
        <v>74</v>
      </c>
      <c r="N134" t="s">
        <v>74</v>
      </c>
      <c r="O134" t="s">
        <v>1354</v>
      </c>
      <c r="P134" t="s">
        <v>1355</v>
      </c>
      <c r="Q134" t="s">
        <v>1356</v>
      </c>
      <c r="R134" t="s">
        <v>1357</v>
      </c>
      <c r="S134" t="s">
        <v>74</v>
      </c>
      <c r="T134" t="s">
        <v>74</v>
      </c>
      <c r="U134" t="s">
        <v>74</v>
      </c>
      <c r="V134" t="s">
        <v>74</v>
      </c>
      <c r="W134" t="s">
        <v>74</v>
      </c>
      <c r="X134" t="s">
        <v>74</v>
      </c>
      <c r="Y134" t="s">
        <v>74</v>
      </c>
      <c r="Z134" t="s">
        <v>74</v>
      </c>
      <c r="AA134" t="s">
        <v>74</v>
      </c>
      <c r="AB134" t="s">
        <v>1358</v>
      </c>
      <c r="AC134" t="s">
        <v>74</v>
      </c>
      <c r="AD134" t="s">
        <v>74</v>
      </c>
      <c r="AE134" t="s">
        <v>74</v>
      </c>
      <c r="AF134" t="s">
        <v>74</v>
      </c>
      <c r="AG134" t="s">
        <v>74</v>
      </c>
      <c r="AH134" t="s">
        <v>74</v>
      </c>
      <c r="AI134" t="s">
        <v>74</v>
      </c>
      <c r="AJ134" t="s">
        <v>74</v>
      </c>
      <c r="AK134" t="s">
        <v>74</v>
      </c>
      <c r="AL134" t="s">
        <v>74</v>
      </c>
      <c r="AM134" t="s">
        <v>74</v>
      </c>
      <c r="AN134" t="s">
        <v>74</v>
      </c>
      <c r="AO134" t="s">
        <v>608</v>
      </c>
      <c r="AP134" t="s">
        <v>609</v>
      </c>
      <c r="AQ134" t="s">
        <v>1359</v>
      </c>
      <c r="AR134" t="s">
        <v>74</v>
      </c>
      <c r="AS134" t="s">
        <v>74</v>
      </c>
      <c r="AT134" t="s">
        <v>74</v>
      </c>
      <c r="AU134">
        <v>2021</v>
      </c>
      <c r="AV134">
        <v>13089</v>
      </c>
      <c r="AW134" t="s">
        <v>74</v>
      </c>
      <c r="AX134" t="s">
        <v>74</v>
      </c>
      <c r="AY134" t="s">
        <v>74</v>
      </c>
      <c r="AZ134" t="s">
        <v>74</v>
      </c>
      <c r="BA134" t="s">
        <v>74</v>
      </c>
      <c r="BB134">
        <v>158</v>
      </c>
      <c r="BC134">
        <v>165</v>
      </c>
      <c r="BD134" t="s">
        <v>74</v>
      </c>
      <c r="BE134" t="s">
        <v>1360</v>
      </c>
      <c r="BF134" t="str">
        <f>HYPERLINK("http://dx.doi.org/10.1007/978-3-030-92836-0_14","http://dx.doi.org/10.1007/978-3-030-92836-0_14")</f>
        <v>http://dx.doi.org/10.1007/978-3-030-92836-0_14</v>
      </c>
      <c r="BG134" t="s">
        <v>74</v>
      </c>
      <c r="BH134" t="s">
        <v>74</v>
      </c>
      <c r="BI134" t="s">
        <v>74</v>
      </c>
      <c r="BJ134" t="s">
        <v>74</v>
      </c>
      <c r="BK134" t="s">
        <v>74</v>
      </c>
      <c r="BL134" t="s">
        <v>74</v>
      </c>
      <c r="BM134" t="s">
        <v>74</v>
      </c>
      <c r="BN134" t="s">
        <v>74</v>
      </c>
      <c r="BO134" t="s">
        <v>74</v>
      </c>
      <c r="BP134" t="s">
        <v>74</v>
      </c>
      <c r="BQ134" t="s">
        <v>74</v>
      </c>
      <c r="BR134" t="s">
        <v>74</v>
      </c>
      <c r="BS134" t="s">
        <v>1361</v>
      </c>
      <c r="BT134" t="str">
        <f>HYPERLINK("https%3A%2F%2Fwww.webofscience.com%2Fwos%2Fwoscc%2Ffull-record%2FWOS:000763915900014","View Full Record in Web of Science")</f>
        <v>View Full Record in Web of Science</v>
      </c>
    </row>
    <row r="135" spans="1:72" x14ac:dyDescent="0.2">
      <c r="A135" t="s">
        <v>72</v>
      </c>
      <c r="B135" t="s">
        <v>1362</v>
      </c>
      <c r="C135" t="s">
        <v>74</v>
      </c>
      <c r="D135" t="s">
        <v>74</v>
      </c>
      <c r="E135" t="s">
        <v>74</v>
      </c>
      <c r="F135" t="s">
        <v>1363</v>
      </c>
      <c r="G135" t="s">
        <v>74</v>
      </c>
      <c r="H135" t="s">
        <v>74</v>
      </c>
      <c r="I135" t="s">
        <v>1364</v>
      </c>
      <c r="J135" t="s">
        <v>147</v>
      </c>
      <c r="K135" t="s">
        <v>74</v>
      </c>
      <c r="L135" t="s">
        <v>74</v>
      </c>
      <c r="M135" t="s">
        <v>74</v>
      </c>
      <c r="N135" t="s">
        <v>74</v>
      </c>
      <c r="O135" t="s">
        <v>74</v>
      </c>
      <c r="P135" t="s">
        <v>74</v>
      </c>
      <c r="Q135" t="s">
        <v>74</v>
      </c>
      <c r="R135" t="s">
        <v>74</v>
      </c>
      <c r="S135" t="s">
        <v>74</v>
      </c>
      <c r="T135" t="s">
        <v>74</v>
      </c>
      <c r="U135" t="s">
        <v>74</v>
      </c>
      <c r="V135" t="s">
        <v>74</v>
      </c>
      <c r="W135" t="s">
        <v>74</v>
      </c>
      <c r="X135" t="s">
        <v>74</v>
      </c>
      <c r="Y135" t="s">
        <v>74</v>
      </c>
      <c r="Z135" t="s">
        <v>74</v>
      </c>
      <c r="AA135" t="s">
        <v>1365</v>
      </c>
      <c r="AB135" t="s">
        <v>74</v>
      </c>
      <c r="AC135" t="s">
        <v>74</v>
      </c>
      <c r="AD135" t="s">
        <v>74</v>
      </c>
      <c r="AE135" t="s">
        <v>74</v>
      </c>
      <c r="AF135" t="s">
        <v>74</v>
      </c>
      <c r="AG135" t="s">
        <v>74</v>
      </c>
      <c r="AH135" t="s">
        <v>74</v>
      </c>
      <c r="AI135" t="s">
        <v>74</v>
      </c>
      <c r="AJ135" t="s">
        <v>74</v>
      </c>
      <c r="AK135" t="s">
        <v>74</v>
      </c>
      <c r="AL135" t="s">
        <v>74</v>
      </c>
      <c r="AM135" t="s">
        <v>74</v>
      </c>
      <c r="AN135" t="s">
        <v>74</v>
      </c>
      <c r="AO135" t="s">
        <v>148</v>
      </c>
      <c r="AP135" t="s">
        <v>74</v>
      </c>
      <c r="AQ135" t="s">
        <v>74</v>
      </c>
      <c r="AR135" t="s">
        <v>74</v>
      </c>
      <c r="AS135" t="s">
        <v>74</v>
      </c>
      <c r="AT135" t="s">
        <v>1366</v>
      </c>
      <c r="AU135">
        <v>2018</v>
      </c>
      <c r="AV135">
        <v>15</v>
      </c>
      <c r="AW135">
        <v>1</v>
      </c>
      <c r="AX135" t="s">
        <v>74</v>
      </c>
      <c r="AY135" t="s">
        <v>74</v>
      </c>
      <c r="AZ135" t="s">
        <v>74</v>
      </c>
      <c r="BA135" t="s">
        <v>74</v>
      </c>
      <c r="BB135" t="s">
        <v>74</v>
      </c>
      <c r="BC135" t="s">
        <v>74</v>
      </c>
      <c r="BD135">
        <v>1729881418759107</v>
      </c>
      <c r="BE135" t="s">
        <v>1367</v>
      </c>
      <c r="BF135" t="str">
        <f>HYPERLINK("http://dx.doi.org/10.1177/1729881418759107","http://dx.doi.org/10.1177/1729881418759107")</f>
        <v>http://dx.doi.org/10.1177/1729881418759107</v>
      </c>
      <c r="BG135" t="s">
        <v>74</v>
      </c>
      <c r="BH135" t="s">
        <v>74</v>
      </c>
      <c r="BI135" t="s">
        <v>74</v>
      </c>
      <c r="BJ135" t="s">
        <v>74</v>
      </c>
      <c r="BK135" t="s">
        <v>74</v>
      </c>
      <c r="BL135" t="s">
        <v>74</v>
      </c>
      <c r="BM135" t="s">
        <v>74</v>
      </c>
      <c r="BN135" t="s">
        <v>74</v>
      </c>
      <c r="BO135" t="s">
        <v>74</v>
      </c>
      <c r="BP135" t="s">
        <v>74</v>
      </c>
      <c r="BQ135" t="s">
        <v>74</v>
      </c>
      <c r="BR135" t="s">
        <v>74</v>
      </c>
      <c r="BS135" t="s">
        <v>1368</v>
      </c>
      <c r="BT135" t="str">
        <f>HYPERLINK("https%3A%2F%2Fwww.webofscience.com%2Fwos%2Fwoscc%2Ffull-record%2FWOS:000426281800001","View Full Record in Web of Science")</f>
        <v>View Full Record in Web of Science</v>
      </c>
    </row>
    <row r="136" spans="1:72" x14ac:dyDescent="0.2">
      <c r="A136" t="s">
        <v>72</v>
      </c>
      <c r="B136" t="s">
        <v>1369</v>
      </c>
      <c r="C136" t="s">
        <v>74</v>
      </c>
      <c r="D136" t="s">
        <v>74</v>
      </c>
      <c r="E136" t="s">
        <v>74</v>
      </c>
      <c r="F136" t="s">
        <v>1370</v>
      </c>
      <c r="G136" t="s">
        <v>74</v>
      </c>
      <c r="H136" t="s">
        <v>74</v>
      </c>
      <c r="I136" t="s">
        <v>1371</v>
      </c>
      <c r="J136" t="s">
        <v>1372</v>
      </c>
      <c r="K136" t="s">
        <v>74</v>
      </c>
      <c r="L136" t="s">
        <v>74</v>
      </c>
      <c r="M136" t="s">
        <v>74</v>
      </c>
      <c r="N136" t="s">
        <v>74</v>
      </c>
      <c r="O136" t="s">
        <v>74</v>
      </c>
      <c r="P136" t="s">
        <v>74</v>
      </c>
      <c r="Q136" t="s">
        <v>74</v>
      </c>
      <c r="R136" t="s">
        <v>74</v>
      </c>
      <c r="S136" t="s">
        <v>74</v>
      </c>
      <c r="T136" t="s">
        <v>74</v>
      </c>
      <c r="U136" t="s">
        <v>74</v>
      </c>
      <c r="V136" t="s">
        <v>74</v>
      </c>
      <c r="W136" t="s">
        <v>74</v>
      </c>
      <c r="X136" t="s">
        <v>74</v>
      </c>
      <c r="Y136" t="s">
        <v>74</v>
      </c>
      <c r="Z136" t="s">
        <v>74</v>
      </c>
      <c r="AA136" t="s">
        <v>74</v>
      </c>
      <c r="AB136" t="s">
        <v>1373</v>
      </c>
      <c r="AC136" t="s">
        <v>74</v>
      </c>
      <c r="AD136" t="s">
        <v>74</v>
      </c>
      <c r="AE136" t="s">
        <v>74</v>
      </c>
      <c r="AF136" t="s">
        <v>74</v>
      </c>
      <c r="AG136" t="s">
        <v>74</v>
      </c>
      <c r="AH136" t="s">
        <v>74</v>
      </c>
      <c r="AI136" t="s">
        <v>74</v>
      </c>
      <c r="AJ136" t="s">
        <v>74</v>
      </c>
      <c r="AK136" t="s">
        <v>74</v>
      </c>
      <c r="AL136" t="s">
        <v>74</v>
      </c>
      <c r="AM136" t="s">
        <v>74</v>
      </c>
      <c r="AN136" t="s">
        <v>74</v>
      </c>
      <c r="AO136" t="s">
        <v>1374</v>
      </c>
      <c r="AP136" t="s">
        <v>1375</v>
      </c>
      <c r="AQ136" t="s">
        <v>74</v>
      </c>
      <c r="AR136" t="s">
        <v>74</v>
      </c>
      <c r="AS136" t="s">
        <v>74</v>
      </c>
      <c r="AT136" t="s">
        <v>1376</v>
      </c>
      <c r="AU136">
        <v>2024</v>
      </c>
      <c r="AV136">
        <v>35</v>
      </c>
      <c r="AW136">
        <v>4</v>
      </c>
      <c r="AX136" t="s">
        <v>74</v>
      </c>
      <c r="AY136" t="s">
        <v>74</v>
      </c>
      <c r="AZ136" t="s">
        <v>74</v>
      </c>
      <c r="BA136" t="s">
        <v>74</v>
      </c>
      <c r="BB136" t="s">
        <v>74</v>
      </c>
      <c r="BC136" t="s">
        <v>74</v>
      </c>
      <c r="BD136">
        <v>45118</v>
      </c>
      <c r="BE136" t="s">
        <v>1377</v>
      </c>
      <c r="BF136" t="str">
        <f>HYPERLINK("http://dx.doi.org/10.1088/1361-6501/ad1e4d","http://dx.doi.org/10.1088/1361-6501/ad1e4d")</f>
        <v>http://dx.doi.org/10.1088/1361-6501/ad1e4d</v>
      </c>
      <c r="BG136" t="s">
        <v>74</v>
      </c>
      <c r="BH136" t="s">
        <v>74</v>
      </c>
      <c r="BI136" t="s">
        <v>74</v>
      </c>
      <c r="BJ136" t="s">
        <v>74</v>
      </c>
      <c r="BK136" t="s">
        <v>74</v>
      </c>
      <c r="BL136" t="s">
        <v>74</v>
      </c>
      <c r="BM136" t="s">
        <v>74</v>
      </c>
      <c r="BN136" t="s">
        <v>74</v>
      </c>
      <c r="BO136" t="s">
        <v>74</v>
      </c>
      <c r="BP136" t="s">
        <v>74</v>
      </c>
      <c r="BQ136" t="s">
        <v>74</v>
      </c>
      <c r="BR136" t="s">
        <v>74</v>
      </c>
      <c r="BS136" t="s">
        <v>1378</v>
      </c>
      <c r="BT136" t="str">
        <f>HYPERLINK("https%3A%2F%2Fwww.webofscience.com%2Fwos%2Fwoscc%2Ffull-record%2FWOS:001148228500001","View Full Record in Web of Science")</f>
        <v>View Full Record in Web of Science</v>
      </c>
    </row>
    <row r="137" spans="1:72" x14ac:dyDescent="0.2">
      <c r="A137" t="s">
        <v>72</v>
      </c>
      <c r="B137" t="s">
        <v>1379</v>
      </c>
      <c r="C137" t="s">
        <v>74</v>
      </c>
      <c r="D137" t="s">
        <v>74</v>
      </c>
      <c r="E137" t="s">
        <v>74</v>
      </c>
      <c r="F137" t="s">
        <v>1380</v>
      </c>
      <c r="G137" t="s">
        <v>74</v>
      </c>
      <c r="H137" t="s">
        <v>74</v>
      </c>
      <c r="I137" t="s">
        <v>1381</v>
      </c>
      <c r="J137" t="s">
        <v>227</v>
      </c>
      <c r="K137" t="s">
        <v>74</v>
      </c>
      <c r="L137" t="s">
        <v>74</v>
      </c>
      <c r="M137" t="s">
        <v>74</v>
      </c>
      <c r="N137" t="s">
        <v>74</v>
      </c>
      <c r="O137" t="s">
        <v>74</v>
      </c>
      <c r="P137" t="s">
        <v>74</v>
      </c>
      <c r="Q137" t="s">
        <v>74</v>
      </c>
      <c r="R137" t="s">
        <v>74</v>
      </c>
      <c r="S137" t="s">
        <v>74</v>
      </c>
      <c r="T137" t="s">
        <v>74</v>
      </c>
      <c r="U137" t="s">
        <v>74</v>
      </c>
      <c r="V137" t="s">
        <v>74</v>
      </c>
      <c r="W137" t="s">
        <v>74</v>
      </c>
      <c r="X137" t="s">
        <v>74</v>
      </c>
      <c r="Y137" t="s">
        <v>74</v>
      </c>
      <c r="Z137" t="s">
        <v>74</v>
      </c>
      <c r="AA137" t="s">
        <v>1382</v>
      </c>
      <c r="AB137" t="s">
        <v>1383</v>
      </c>
      <c r="AC137" t="s">
        <v>74</v>
      </c>
      <c r="AD137" t="s">
        <v>74</v>
      </c>
      <c r="AE137" t="s">
        <v>74</v>
      </c>
      <c r="AF137" t="s">
        <v>74</v>
      </c>
      <c r="AG137" t="s">
        <v>74</v>
      </c>
      <c r="AH137" t="s">
        <v>74</v>
      </c>
      <c r="AI137" t="s">
        <v>74</v>
      </c>
      <c r="AJ137" t="s">
        <v>74</v>
      </c>
      <c r="AK137" t="s">
        <v>74</v>
      </c>
      <c r="AL137" t="s">
        <v>74</v>
      </c>
      <c r="AM137" t="s">
        <v>74</v>
      </c>
      <c r="AN137" t="s">
        <v>74</v>
      </c>
      <c r="AO137" t="s">
        <v>229</v>
      </c>
      <c r="AP137" t="s">
        <v>74</v>
      </c>
      <c r="AQ137" t="s">
        <v>74</v>
      </c>
      <c r="AR137" t="s">
        <v>74</v>
      </c>
      <c r="AS137" t="s">
        <v>74</v>
      </c>
      <c r="AT137" t="s">
        <v>74</v>
      </c>
      <c r="AU137">
        <v>2022</v>
      </c>
      <c r="AV137">
        <v>10</v>
      </c>
      <c r="AW137" t="s">
        <v>74</v>
      </c>
      <c r="AX137" t="s">
        <v>74</v>
      </c>
      <c r="AY137" t="s">
        <v>74</v>
      </c>
      <c r="AZ137" t="s">
        <v>74</v>
      </c>
      <c r="BA137" t="s">
        <v>74</v>
      </c>
      <c r="BB137">
        <v>106972</v>
      </c>
      <c r="BC137">
        <v>106987</v>
      </c>
      <c r="BD137" t="s">
        <v>74</v>
      </c>
      <c r="BE137" t="s">
        <v>1384</v>
      </c>
      <c r="BF137" t="str">
        <f>HYPERLINK("http://dx.doi.org/10.1109/ACCESS.2022.3212407","http://dx.doi.org/10.1109/ACCESS.2022.3212407")</f>
        <v>http://dx.doi.org/10.1109/ACCESS.2022.3212407</v>
      </c>
      <c r="BG137" t="s">
        <v>74</v>
      </c>
      <c r="BH137" t="s">
        <v>74</v>
      </c>
      <c r="BI137" t="s">
        <v>74</v>
      </c>
      <c r="BJ137" t="s">
        <v>74</v>
      </c>
      <c r="BK137" t="s">
        <v>74</v>
      </c>
      <c r="BL137" t="s">
        <v>74</v>
      </c>
      <c r="BM137" t="s">
        <v>74</v>
      </c>
      <c r="BN137" t="s">
        <v>74</v>
      </c>
      <c r="BO137" t="s">
        <v>74</v>
      </c>
      <c r="BP137" t="s">
        <v>74</v>
      </c>
      <c r="BQ137" t="s">
        <v>74</v>
      </c>
      <c r="BR137" t="s">
        <v>74</v>
      </c>
      <c r="BS137" t="s">
        <v>1385</v>
      </c>
      <c r="BT137" t="str">
        <f>HYPERLINK("https%3A%2F%2Fwww.webofscience.com%2Fwos%2Fwoscc%2Ffull-record%2FWOS:000866430600001","View Full Record in Web of Science")</f>
        <v>View Full Record in Web of Science</v>
      </c>
    </row>
    <row r="138" spans="1:72" x14ac:dyDescent="0.2">
      <c r="A138" t="s">
        <v>84</v>
      </c>
      <c r="B138" t="s">
        <v>1386</v>
      </c>
      <c r="C138" t="s">
        <v>74</v>
      </c>
      <c r="D138" t="s">
        <v>74</v>
      </c>
      <c r="E138" t="s">
        <v>104</v>
      </c>
      <c r="F138" t="s">
        <v>1387</v>
      </c>
      <c r="G138" t="s">
        <v>74</v>
      </c>
      <c r="H138" t="s">
        <v>74</v>
      </c>
      <c r="I138" t="s">
        <v>1388</v>
      </c>
      <c r="J138" t="s">
        <v>1389</v>
      </c>
      <c r="K138" t="s">
        <v>1390</v>
      </c>
      <c r="L138" t="s">
        <v>74</v>
      </c>
      <c r="M138" t="s">
        <v>74</v>
      </c>
      <c r="N138" t="s">
        <v>74</v>
      </c>
      <c r="O138" t="s">
        <v>1391</v>
      </c>
      <c r="P138" t="s">
        <v>1392</v>
      </c>
      <c r="Q138" t="s">
        <v>244</v>
      </c>
      <c r="R138" t="s">
        <v>1393</v>
      </c>
      <c r="S138" t="s">
        <v>74</v>
      </c>
      <c r="T138" t="s">
        <v>74</v>
      </c>
      <c r="U138" t="s">
        <v>74</v>
      </c>
      <c r="V138" t="s">
        <v>74</v>
      </c>
      <c r="W138" t="s">
        <v>74</v>
      </c>
      <c r="X138" t="s">
        <v>74</v>
      </c>
      <c r="Y138" t="s">
        <v>74</v>
      </c>
      <c r="Z138" t="s">
        <v>74</v>
      </c>
      <c r="AA138" t="s">
        <v>1394</v>
      </c>
      <c r="AB138" t="s">
        <v>74</v>
      </c>
      <c r="AC138" t="s">
        <v>74</v>
      </c>
      <c r="AD138" t="s">
        <v>74</v>
      </c>
      <c r="AE138" t="s">
        <v>74</v>
      </c>
      <c r="AF138" t="s">
        <v>74</v>
      </c>
      <c r="AG138" t="s">
        <v>74</v>
      </c>
      <c r="AH138" t="s">
        <v>74</v>
      </c>
      <c r="AI138" t="s">
        <v>74</v>
      </c>
      <c r="AJ138" t="s">
        <v>74</v>
      </c>
      <c r="AK138" t="s">
        <v>74</v>
      </c>
      <c r="AL138" t="s">
        <v>74</v>
      </c>
      <c r="AM138" t="s">
        <v>74</v>
      </c>
      <c r="AN138" t="s">
        <v>74</v>
      </c>
      <c r="AO138" t="s">
        <v>1395</v>
      </c>
      <c r="AP138" t="s">
        <v>74</v>
      </c>
      <c r="AQ138" t="s">
        <v>1396</v>
      </c>
      <c r="AR138" t="s">
        <v>74</v>
      </c>
      <c r="AS138" t="s">
        <v>74</v>
      </c>
      <c r="AT138" t="s">
        <v>74</v>
      </c>
      <c r="AU138">
        <v>2020</v>
      </c>
      <c r="AV138" t="s">
        <v>74</v>
      </c>
      <c r="AW138" t="s">
        <v>74</v>
      </c>
      <c r="AX138" t="s">
        <v>74</v>
      </c>
      <c r="AY138" t="s">
        <v>74</v>
      </c>
      <c r="AZ138" t="s">
        <v>74</v>
      </c>
      <c r="BA138" t="s">
        <v>74</v>
      </c>
      <c r="BB138">
        <v>494</v>
      </c>
      <c r="BC138">
        <v>501</v>
      </c>
      <c r="BD138" t="s">
        <v>74</v>
      </c>
      <c r="BE138" t="s">
        <v>74</v>
      </c>
      <c r="BF138" t="s">
        <v>74</v>
      </c>
      <c r="BG138" t="s">
        <v>74</v>
      </c>
      <c r="BH138" t="s">
        <v>74</v>
      </c>
      <c r="BI138" t="s">
        <v>74</v>
      </c>
      <c r="BJ138" t="s">
        <v>74</v>
      </c>
      <c r="BK138" t="s">
        <v>74</v>
      </c>
      <c r="BL138" t="s">
        <v>74</v>
      </c>
      <c r="BM138" t="s">
        <v>74</v>
      </c>
      <c r="BN138" t="s">
        <v>74</v>
      </c>
      <c r="BO138" t="s">
        <v>74</v>
      </c>
      <c r="BP138" t="s">
        <v>74</v>
      </c>
      <c r="BQ138" t="s">
        <v>74</v>
      </c>
      <c r="BR138" t="s">
        <v>74</v>
      </c>
      <c r="BS138" t="s">
        <v>1397</v>
      </c>
      <c r="BT138" t="str">
        <f>HYPERLINK("https%3A%2F%2Fwww.webofscience.com%2Fwos%2Fwoscc%2Ffull-record%2FWOS:000907230200075","View Full Record in Web of Science")</f>
        <v>View Full Record in Web of Science</v>
      </c>
    </row>
    <row r="139" spans="1:72" x14ac:dyDescent="0.2">
      <c r="A139" t="s">
        <v>84</v>
      </c>
      <c r="B139" t="s">
        <v>1398</v>
      </c>
      <c r="C139" t="s">
        <v>74</v>
      </c>
      <c r="D139" t="s">
        <v>74</v>
      </c>
      <c r="E139" t="s">
        <v>74</v>
      </c>
      <c r="F139" t="s">
        <v>1399</v>
      </c>
      <c r="G139" t="s">
        <v>74</v>
      </c>
      <c r="H139" t="s">
        <v>74</v>
      </c>
      <c r="I139" t="s">
        <v>1400</v>
      </c>
      <c r="J139" t="s">
        <v>337</v>
      </c>
      <c r="K139" t="s">
        <v>74</v>
      </c>
      <c r="L139" t="s">
        <v>74</v>
      </c>
      <c r="M139" t="s">
        <v>74</v>
      </c>
      <c r="N139" t="s">
        <v>74</v>
      </c>
      <c r="O139" t="s">
        <v>1401</v>
      </c>
      <c r="P139" t="s">
        <v>1402</v>
      </c>
      <c r="Q139" t="s">
        <v>1019</v>
      </c>
      <c r="R139" t="s">
        <v>1403</v>
      </c>
      <c r="S139" t="s">
        <v>74</v>
      </c>
      <c r="T139" t="s">
        <v>74</v>
      </c>
      <c r="U139" t="s">
        <v>74</v>
      </c>
      <c r="V139" t="s">
        <v>74</v>
      </c>
      <c r="W139" t="s">
        <v>74</v>
      </c>
      <c r="X139" t="s">
        <v>74</v>
      </c>
      <c r="Y139" t="s">
        <v>74</v>
      </c>
      <c r="Z139" t="s">
        <v>74</v>
      </c>
      <c r="AA139" t="s">
        <v>1404</v>
      </c>
      <c r="AB139" t="s">
        <v>1405</v>
      </c>
      <c r="AC139" t="s">
        <v>74</v>
      </c>
      <c r="AD139" t="s">
        <v>74</v>
      </c>
      <c r="AE139" t="s">
        <v>74</v>
      </c>
      <c r="AF139" t="s">
        <v>74</v>
      </c>
      <c r="AG139" t="s">
        <v>74</v>
      </c>
      <c r="AH139" t="s">
        <v>74</v>
      </c>
      <c r="AI139" t="s">
        <v>74</v>
      </c>
      <c r="AJ139" t="s">
        <v>74</v>
      </c>
      <c r="AK139" t="s">
        <v>74</v>
      </c>
      <c r="AL139" t="s">
        <v>74</v>
      </c>
      <c r="AM139" t="s">
        <v>74</v>
      </c>
      <c r="AN139" t="s">
        <v>74</v>
      </c>
      <c r="AO139" t="s">
        <v>343</v>
      </c>
      <c r="AP139" t="s">
        <v>74</v>
      </c>
      <c r="AQ139" t="s">
        <v>74</v>
      </c>
      <c r="AR139" t="s">
        <v>74</v>
      </c>
      <c r="AS139" t="s">
        <v>74</v>
      </c>
      <c r="AT139" t="s">
        <v>74</v>
      </c>
      <c r="AU139">
        <v>2015</v>
      </c>
      <c r="AV139">
        <v>48</v>
      </c>
      <c r="AW139">
        <v>23</v>
      </c>
      <c r="AX139" t="s">
        <v>74</v>
      </c>
      <c r="AY139" t="s">
        <v>74</v>
      </c>
      <c r="AZ139" t="s">
        <v>74</v>
      </c>
      <c r="BA139" t="s">
        <v>74</v>
      </c>
      <c r="BB139">
        <v>260</v>
      </c>
      <c r="BC139">
        <v>265</v>
      </c>
      <c r="BD139" t="s">
        <v>74</v>
      </c>
      <c r="BE139" t="s">
        <v>1406</v>
      </c>
      <c r="BF139" t="str">
        <f>HYPERLINK("http://dx.doi.org/10.1016/j.ifacol.2015.11.293","http://dx.doi.org/10.1016/j.ifacol.2015.11.293")</f>
        <v>http://dx.doi.org/10.1016/j.ifacol.2015.11.293</v>
      </c>
      <c r="BG139" t="s">
        <v>74</v>
      </c>
      <c r="BH139" t="s">
        <v>74</v>
      </c>
      <c r="BI139" t="s">
        <v>74</v>
      </c>
      <c r="BJ139" t="s">
        <v>74</v>
      </c>
      <c r="BK139" t="s">
        <v>74</v>
      </c>
      <c r="BL139" t="s">
        <v>74</v>
      </c>
      <c r="BM139" t="s">
        <v>74</v>
      </c>
      <c r="BN139" t="s">
        <v>74</v>
      </c>
      <c r="BO139" t="s">
        <v>74</v>
      </c>
      <c r="BP139" t="s">
        <v>74</v>
      </c>
      <c r="BQ139" t="s">
        <v>74</v>
      </c>
      <c r="BR139" t="s">
        <v>74</v>
      </c>
      <c r="BS139" t="s">
        <v>1407</v>
      </c>
      <c r="BT139" t="str">
        <f>HYPERLINK("https%3A%2F%2Fwww.webofscience.com%2Fwos%2Fwoscc%2Ffull-record%2FWOS:000375847100040","View Full Record in Web of Science")</f>
        <v>View Full Record in Web of Science</v>
      </c>
    </row>
    <row r="140" spans="1:72" x14ac:dyDescent="0.2">
      <c r="A140" t="s">
        <v>72</v>
      </c>
      <c r="B140" t="s">
        <v>1408</v>
      </c>
      <c r="C140" t="s">
        <v>74</v>
      </c>
      <c r="D140" t="s">
        <v>74</v>
      </c>
      <c r="E140" t="s">
        <v>74</v>
      </c>
      <c r="F140" t="s">
        <v>1409</v>
      </c>
      <c r="G140" t="s">
        <v>74</v>
      </c>
      <c r="H140" t="s">
        <v>74</v>
      </c>
      <c r="I140" t="s">
        <v>1410</v>
      </c>
      <c r="J140" t="s">
        <v>1411</v>
      </c>
      <c r="K140" t="s">
        <v>74</v>
      </c>
      <c r="L140" t="s">
        <v>74</v>
      </c>
      <c r="M140" t="s">
        <v>74</v>
      </c>
      <c r="N140" t="s">
        <v>74</v>
      </c>
      <c r="O140" t="s">
        <v>74</v>
      </c>
      <c r="P140" t="s">
        <v>74</v>
      </c>
      <c r="Q140" t="s">
        <v>74</v>
      </c>
      <c r="R140" t="s">
        <v>74</v>
      </c>
      <c r="S140" t="s">
        <v>74</v>
      </c>
      <c r="T140" t="s">
        <v>74</v>
      </c>
      <c r="U140" t="s">
        <v>74</v>
      </c>
      <c r="V140" t="s">
        <v>74</v>
      </c>
      <c r="W140" t="s">
        <v>74</v>
      </c>
      <c r="X140" t="s">
        <v>74</v>
      </c>
      <c r="Y140" t="s">
        <v>74</v>
      </c>
      <c r="Z140" t="s">
        <v>74</v>
      </c>
      <c r="AA140" t="s">
        <v>1412</v>
      </c>
      <c r="AB140" t="s">
        <v>1413</v>
      </c>
      <c r="AC140" t="s">
        <v>74</v>
      </c>
      <c r="AD140" t="s">
        <v>74</v>
      </c>
      <c r="AE140" t="s">
        <v>74</v>
      </c>
      <c r="AF140" t="s">
        <v>74</v>
      </c>
      <c r="AG140" t="s">
        <v>74</v>
      </c>
      <c r="AH140" t="s">
        <v>74</v>
      </c>
      <c r="AI140" t="s">
        <v>74</v>
      </c>
      <c r="AJ140" t="s">
        <v>74</v>
      </c>
      <c r="AK140" t="s">
        <v>74</v>
      </c>
      <c r="AL140" t="s">
        <v>74</v>
      </c>
      <c r="AM140" t="s">
        <v>74</v>
      </c>
      <c r="AN140" t="s">
        <v>74</v>
      </c>
      <c r="AO140" t="s">
        <v>1414</v>
      </c>
      <c r="AP140" t="s">
        <v>1415</v>
      </c>
      <c r="AQ140" t="s">
        <v>74</v>
      </c>
      <c r="AR140" t="s">
        <v>74</v>
      </c>
      <c r="AS140" t="s">
        <v>74</v>
      </c>
      <c r="AT140" t="s">
        <v>313</v>
      </c>
      <c r="AU140">
        <v>2015</v>
      </c>
      <c r="AV140">
        <v>23</v>
      </c>
      <c r="AW140">
        <v>5</v>
      </c>
      <c r="AX140" t="s">
        <v>74</v>
      </c>
      <c r="AY140" t="s">
        <v>74</v>
      </c>
      <c r="AZ140" t="s">
        <v>74</v>
      </c>
      <c r="BA140" t="s">
        <v>74</v>
      </c>
      <c r="BB140">
        <v>1927</v>
      </c>
      <c r="BC140">
        <v>1934</v>
      </c>
      <c r="BD140" t="s">
        <v>74</v>
      </c>
      <c r="BE140" t="s">
        <v>1416</v>
      </c>
      <c r="BF140" t="str">
        <f>HYPERLINK("http://dx.doi.org/10.1109/TCST.2014.2382578","http://dx.doi.org/10.1109/TCST.2014.2382578")</f>
        <v>http://dx.doi.org/10.1109/TCST.2014.2382578</v>
      </c>
      <c r="BG140" t="s">
        <v>74</v>
      </c>
      <c r="BH140" t="s">
        <v>74</v>
      </c>
      <c r="BI140" t="s">
        <v>74</v>
      </c>
      <c r="BJ140" t="s">
        <v>74</v>
      </c>
      <c r="BK140" t="s">
        <v>74</v>
      </c>
      <c r="BL140" t="s">
        <v>74</v>
      </c>
      <c r="BM140" t="s">
        <v>74</v>
      </c>
      <c r="BN140" t="s">
        <v>74</v>
      </c>
      <c r="BO140" t="s">
        <v>74</v>
      </c>
      <c r="BP140" t="s">
        <v>74</v>
      </c>
      <c r="BQ140" t="s">
        <v>74</v>
      </c>
      <c r="BR140" t="s">
        <v>74</v>
      </c>
      <c r="BS140" t="s">
        <v>1417</v>
      </c>
      <c r="BT140" t="str">
        <f>HYPERLINK("https%3A%2F%2Fwww.webofscience.com%2Fwos%2Fwoscc%2Ffull-record%2FWOS:000359541200019","View Full Record in Web of Science")</f>
        <v>View Full Record in Web of Science</v>
      </c>
    </row>
    <row r="141" spans="1:72" x14ac:dyDescent="0.2">
      <c r="A141" t="s">
        <v>72</v>
      </c>
      <c r="B141" t="s">
        <v>1418</v>
      </c>
      <c r="C141" t="s">
        <v>74</v>
      </c>
      <c r="D141" t="s">
        <v>74</v>
      </c>
      <c r="E141" t="s">
        <v>74</v>
      </c>
      <c r="F141" t="s">
        <v>1419</v>
      </c>
      <c r="G141" t="s">
        <v>74</v>
      </c>
      <c r="H141" t="s">
        <v>74</v>
      </c>
      <c r="I141" t="s">
        <v>1420</v>
      </c>
      <c r="J141" t="s">
        <v>365</v>
      </c>
      <c r="K141" t="s">
        <v>74</v>
      </c>
      <c r="L141" t="s">
        <v>74</v>
      </c>
      <c r="M141" t="s">
        <v>74</v>
      </c>
      <c r="N141" t="s">
        <v>74</v>
      </c>
      <c r="O141" t="s">
        <v>74</v>
      </c>
      <c r="P141" t="s">
        <v>74</v>
      </c>
      <c r="Q141" t="s">
        <v>74</v>
      </c>
      <c r="R141" t="s">
        <v>74</v>
      </c>
      <c r="S141" t="s">
        <v>74</v>
      </c>
      <c r="T141" t="s">
        <v>74</v>
      </c>
      <c r="U141" t="s">
        <v>74</v>
      </c>
      <c r="V141" t="s">
        <v>74</v>
      </c>
      <c r="W141" t="s">
        <v>74</v>
      </c>
      <c r="X141" t="s">
        <v>74</v>
      </c>
      <c r="Y141" t="s">
        <v>74</v>
      </c>
      <c r="Z141" t="s">
        <v>74</v>
      </c>
      <c r="AA141" t="s">
        <v>74</v>
      </c>
      <c r="AB141" t="s">
        <v>1421</v>
      </c>
      <c r="AC141" t="s">
        <v>74</v>
      </c>
      <c r="AD141" t="s">
        <v>74</v>
      </c>
      <c r="AE141" t="s">
        <v>74</v>
      </c>
      <c r="AF141" t="s">
        <v>74</v>
      </c>
      <c r="AG141" t="s">
        <v>74</v>
      </c>
      <c r="AH141" t="s">
        <v>74</v>
      </c>
      <c r="AI141" t="s">
        <v>74</v>
      </c>
      <c r="AJ141" t="s">
        <v>74</v>
      </c>
      <c r="AK141" t="s">
        <v>74</v>
      </c>
      <c r="AL141" t="s">
        <v>74</v>
      </c>
      <c r="AM141" t="s">
        <v>74</v>
      </c>
      <c r="AN141" t="s">
        <v>74</v>
      </c>
      <c r="AO141" t="s">
        <v>367</v>
      </c>
      <c r="AP141" t="s">
        <v>74</v>
      </c>
      <c r="AQ141" t="s">
        <v>74</v>
      </c>
      <c r="AR141" t="s">
        <v>74</v>
      </c>
      <c r="AS141" t="s">
        <v>74</v>
      </c>
      <c r="AT141" t="s">
        <v>278</v>
      </c>
      <c r="AU141">
        <v>2020</v>
      </c>
      <c r="AV141">
        <v>5</v>
      </c>
      <c r="AW141">
        <v>2</v>
      </c>
      <c r="AX141" t="s">
        <v>74</v>
      </c>
      <c r="AY141" t="s">
        <v>74</v>
      </c>
      <c r="AZ141" t="s">
        <v>74</v>
      </c>
      <c r="BA141" t="s">
        <v>74</v>
      </c>
      <c r="BB141">
        <v>1650</v>
      </c>
      <c r="BC141">
        <v>1655</v>
      </c>
      <c r="BD141" t="s">
        <v>74</v>
      </c>
      <c r="BE141" t="s">
        <v>1422</v>
      </c>
      <c r="BF141" t="str">
        <f>HYPERLINK("http://dx.doi.org/10.1109/LRA.2020.2969941","http://dx.doi.org/10.1109/LRA.2020.2969941")</f>
        <v>http://dx.doi.org/10.1109/LRA.2020.2969941</v>
      </c>
      <c r="BG141" t="s">
        <v>74</v>
      </c>
      <c r="BH141" t="s">
        <v>74</v>
      </c>
      <c r="BI141" t="s">
        <v>74</v>
      </c>
      <c r="BJ141" t="s">
        <v>74</v>
      </c>
      <c r="BK141" t="s">
        <v>74</v>
      </c>
      <c r="BL141" t="s">
        <v>74</v>
      </c>
      <c r="BM141" t="s">
        <v>74</v>
      </c>
      <c r="BN141" t="s">
        <v>74</v>
      </c>
      <c r="BO141" t="s">
        <v>74</v>
      </c>
      <c r="BP141" t="s">
        <v>74</v>
      </c>
      <c r="BQ141" t="s">
        <v>74</v>
      </c>
      <c r="BR141" t="s">
        <v>74</v>
      </c>
      <c r="BS141" t="s">
        <v>1423</v>
      </c>
      <c r="BT141" t="str">
        <f>HYPERLINK("https%3A%2F%2Fwww.webofscience.com%2Fwos%2Fwoscc%2Ffull-record%2FWOS:000515856700007","View Full Record in Web of Science")</f>
        <v>View Full Record in Web of Science</v>
      </c>
    </row>
    <row r="142" spans="1:72" x14ac:dyDescent="0.2">
      <c r="A142" t="s">
        <v>72</v>
      </c>
      <c r="B142" t="s">
        <v>1424</v>
      </c>
      <c r="C142" t="s">
        <v>74</v>
      </c>
      <c r="D142" t="s">
        <v>74</v>
      </c>
      <c r="E142" t="s">
        <v>74</v>
      </c>
      <c r="F142" t="s">
        <v>1425</v>
      </c>
      <c r="G142" t="s">
        <v>74</v>
      </c>
      <c r="H142" t="s">
        <v>74</v>
      </c>
      <c r="I142" t="s">
        <v>1426</v>
      </c>
      <c r="J142" t="s">
        <v>757</v>
      </c>
      <c r="K142" t="s">
        <v>74</v>
      </c>
      <c r="L142" t="s">
        <v>74</v>
      </c>
      <c r="M142" t="s">
        <v>74</v>
      </c>
      <c r="N142" t="s">
        <v>74</v>
      </c>
      <c r="O142" t="s">
        <v>74</v>
      </c>
      <c r="P142" t="s">
        <v>74</v>
      </c>
      <c r="Q142" t="s">
        <v>74</v>
      </c>
      <c r="R142" t="s">
        <v>74</v>
      </c>
      <c r="S142" t="s">
        <v>74</v>
      </c>
      <c r="T142" t="s">
        <v>74</v>
      </c>
      <c r="U142" t="s">
        <v>74</v>
      </c>
      <c r="V142" t="s">
        <v>74</v>
      </c>
      <c r="W142" t="s">
        <v>74</v>
      </c>
      <c r="X142" t="s">
        <v>74</v>
      </c>
      <c r="Y142" t="s">
        <v>74</v>
      </c>
      <c r="Z142" t="s">
        <v>74</v>
      </c>
      <c r="AA142" t="s">
        <v>1427</v>
      </c>
      <c r="AB142" t="s">
        <v>1428</v>
      </c>
      <c r="AC142" t="s">
        <v>74</v>
      </c>
      <c r="AD142" t="s">
        <v>74</v>
      </c>
      <c r="AE142" t="s">
        <v>74</v>
      </c>
      <c r="AF142" t="s">
        <v>74</v>
      </c>
      <c r="AG142" t="s">
        <v>74</v>
      </c>
      <c r="AH142" t="s">
        <v>74</v>
      </c>
      <c r="AI142" t="s">
        <v>74</v>
      </c>
      <c r="AJ142" t="s">
        <v>74</v>
      </c>
      <c r="AK142" t="s">
        <v>74</v>
      </c>
      <c r="AL142" t="s">
        <v>74</v>
      </c>
      <c r="AM142" t="s">
        <v>74</v>
      </c>
      <c r="AN142" t="s">
        <v>74</v>
      </c>
      <c r="AO142" t="s">
        <v>74</v>
      </c>
      <c r="AP142" t="s">
        <v>759</v>
      </c>
      <c r="AQ142" t="s">
        <v>74</v>
      </c>
      <c r="AR142" t="s">
        <v>74</v>
      </c>
      <c r="AS142" t="s">
        <v>74</v>
      </c>
      <c r="AT142" t="s">
        <v>305</v>
      </c>
      <c r="AU142">
        <v>2022</v>
      </c>
      <c r="AV142">
        <v>11</v>
      </c>
      <c r="AW142">
        <v>5</v>
      </c>
      <c r="AX142" t="s">
        <v>74</v>
      </c>
      <c r="AY142" t="s">
        <v>74</v>
      </c>
      <c r="AZ142" t="s">
        <v>74</v>
      </c>
      <c r="BA142" t="s">
        <v>74</v>
      </c>
      <c r="BB142" t="s">
        <v>74</v>
      </c>
      <c r="BC142" t="s">
        <v>74</v>
      </c>
      <c r="BD142">
        <v>93</v>
      </c>
      <c r="BE142" t="s">
        <v>1429</v>
      </c>
      <c r="BF142" t="str">
        <f>HYPERLINK("http://dx.doi.org/10.3390/robotics11050093","http://dx.doi.org/10.3390/robotics11050093")</f>
        <v>http://dx.doi.org/10.3390/robotics11050093</v>
      </c>
      <c r="BG142" t="s">
        <v>74</v>
      </c>
      <c r="BH142" t="s">
        <v>74</v>
      </c>
      <c r="BI142" t="s">
        <v>74</v>
      </c>
      <c r="BJ142" t="s">
        <v>74</v>
      </c>
      <c r="BK142" t="s">
        <v>74</v>
      </c>
      <c r="BL142" t="s">
        <v>74</v>
      </c>
      <c r="BM142" t="s">
        <v>74</v>
      </c>
      <c r="BN142" t="s">
        <v>74</v>
      </c>
      <c r="BO142" t="s">
        <v>74</v>
      </c>
      <c r="BP142" t="s">
        <v>74</v>
      </c>
      <c r="BQ142" t="s">
        <v>74</v>
      </c>
      <c r="BR142" t="s">
        <v>74</v>
      </c>
      <c r="BS142" t="s">
        <v>1430</v>
      </c>
      <c r="BT142" t="str">
        <f>HYPERLINK("https%3A%2F%2Fwww.webofscience.com%2Fwos%2Fwoscc%2Ffull-record%2FWOS:000873627000001","View Full Record in Web of Science")</f>
        <v>View Full Record in Web of Science</v>
      </c>
    </row>
    <row r="143" spans="1:72" x14ac:dyDescent="0.2">
      <c r="A143" t="s">
        <v>84</v>
      </c>
      <c r="B143" t="s">
        <v>1431</v>
      </c>
      <c r="C143" t="s">
        <v>74</v>
      </c>
      <c r="D143" t="s">
        <v>1432</v>
      </c>
      <c r="E143" t="s">
        <v>74</v>
      </c>
      <c r="F143" t="s">
        <v>1433</v>
      </c>
      <c r="G143" t="s">
        <v>74</v>
      </c>
      <c r="H143" t="s">
        <v>74</v>
      </c>
      <c r="I143" t="s">
        <v>1434</v>
      </c>
      <c r="J143" t="s">
        <v>1435</v>
      </c>
      <c r="K143" t="s">
        <v>1153</v>
      </c>
      <c r="L143" t="s">
        <v>74</v>
      </c>
      <c r="M143" t="s">
        <v>74</v>
      </c>
      <c r="N143" t="s">
        <v>74</v>
      </c>
      <c r="O143" t="s">
        <v>1436</v>
      </c>
      <c r="P143" t="s">
        <v>1437</v>
      </c>
      <c r="Q143" t="s">
        <v>681</v>
      </c>
      <c r="R143" t="s">
        <v>1438</v>
      </c>
      <c r="S143" t="s">
        <v>74</v>
      </c>
      <c r="T143" t="s">
        <v>74</v>
      </c>
      <c r="U143" t="s">
        <v>74</v>
      </c>
      <c r="V143" t="s">
        <v>74</v>
      </c>
      <c r="W143" t="s">
        <v>74</v>
      </c>
      <c r="X143" t="s">
        <v>74</v>
      </c>
      <c r="Y143" t="s">
        <v>74</v>
      </c>
      <c r="Z143" t="s">
        <v>74</v>
      </c>
      <c r="AA143" t="s">
        <v>1439</v>
      </c>
      <c r="AB143" t="s">
        <v>1440</v>
      </c>
      <c r="AC143" t="s">
        <v>74</v>
      </c>
      <c r="AD143" t="s">
        <v>74</v>
      </c>
      <c r="AE143" t="s">
        <v>74</v>
      </c>
      <c r="AF143" t="s">
        <v>74</v>
      </c>
      <c r="AG143" t="s">
        <v>74</v>
      </c>
      <c r="AH143" t="s">
        <v>74</v>
      </c>
      <c r="AI143" t="s">
        <v>74</v>
      </c>
      <c r="AJ143" t="s">
        <v>74</v>
      </c>
      <c r="AK143" t="s">
        <v>74</v>
      </c>
      <c r="AL143" t="s">
        <v>74</v>
      </c>
      <c r="AM143" t="s">
        <v>74</v>
      </c>
      <c r="AN143" t="s">
        <v>74</v>
      </c>
      <c r="AO143" t="s">
        <v>1159</v>
      </c>
      <c r="AP143" t="s">
        <v>74</v>
      </c>
      <c r="AQ143" t="s">
        <v>1441</v>
      </c>
      <c r="AR143" t="s">
        <v>74</v>
      </c>
      <c r="AS143" t="s">
        <v>74</v>
      </c>
      <c r="AT143" t="s">
        <v>74</v>
      </c>
      <c r="AU143">
        <v>2018</v>
      </c>
      <c r="AV143" t="s">
        <v>74</v>
      </c>
      <c r="AW143" t="s">
        <v>74</v>
      </c>
      <c r="AX143" t="s">
        <v>74</v>
      </c>
      <c r="AY143" t="s">
        <v>74</v>
      </c>
      <c r="AZ143" t="s">
        <v>74</v>
      </c>
      <c r="BA143" t="s">
        <v>74</v>
      </c>
      <c r="BB143">
        <v>6848</v>
      </c>
      <c r="BC143">
        <v>6853</v>
      </c>
      <c r="BD143" t="s">
        <v>74</v>
      </c>
      <c r="BE143" t="s">
        <v>74</v>
      </c>
      <c r="BF143" t="s">
        <v>74</v>
      </c>
      <c r="BG143" t="s">
        <v>74</v>
      </c>
      <c r="BH143" t="s">
        <v>74</v>
      </c>
      <c r="BI143" t="s">
        <v>74</v>
      </c>
      <c r="BJ143" t="s">
        <v>74</v>
      </c>
      <c r="BK143" t="s">
        <v>74</v>
      </c>
      <c r="BL143" t="s">
        <v>74</v>
      </c>
      <c r="BM143" t="s">
        <v>74</v>
      </c>
      <c r="BN143" t="s">
        <v>74</v>
      </c>
      <c r="BO143" t="s">
        <v>74</v>
      </c>
      <c r="BP143" t="s">
        <v>74</v>
      </c>
      <c r="BQ143" t="s">
        <v>74</v>
      </c>
      <c r="BR143" t="s">
        <v>74</v>
      </c>
      <c r="BS143" t="s">
        <v>1442</v>
      </c>
      <c r="BT143" t="str">
        <f>HYPERLINK("https%3A%2F%2Fwww.webofscience.com%2Fwos%2Fwoscc%2Ffull-record%2FWOS:000468622401106","View Full Record in Web of Science")</f>
        <v>View Full Record in Web of Science</v>
      </c>
    </row>
    <row r="144" spans="1:72" x14ac:dyDescent="0.2">
      <c r="A144" t="s">
        <v>72</v>
      </c>
      <c r="B144" t="s">
        <v>1443</v>
      </c>
      <c r="C144" t="s">
        <v>74</v>
      </c>
      <c r="D144" t="s">
        <v>74</v>
      </c>
      <c r="E144" t="s">
        <v>74</v>
      </c>
      <c r="F144" t="s">
        <v>1444</v>
      </c>
      <c r="G144" t="s">
        <v>74</v>
      </c>
      <c r="H144" t="s">
        <v>74</v>
      </c>
      <c r="I144" t="s">
        <v>1445</v>
      </c>
      <c r="J144" t="s">
        <v>730</v>
      </c>
      <c r="K144" t="s">
        <v>74</v>
      </c>
      <c r="L144" t="s">
        <v>74</v>
      </c>
      <c r="M144" t="s">
        <v>74</v>
      </c>
      <c r="N144" t="s">
        <v>74</v>
      </c>
      <c r="O144" t="s">
        <v>74</v>
      </c>
      <c r="P144" t="s">
        <v>74</v>
      </c>
      <c r="Q144" t="s">
        <v>74</v>
      </c>
      <c r="R144" t="s">
        <v>74</v>
      </c>
      <c r="S144" t="s">
        <v>74</v>
      </c>
      <c r="T144" t="s">
        <v>74</v>
      </c>
      <c r="U144" t="s">
        <v>74</v>
      </c>
      <c r="V144" t="s">
        <v>74</v>
      </c>
      <c r="W144" t="s">
        <v>74</v>
      </c>
      <c r="X144" t="s">
        <v>74</v>
      </c>
      <c r="Y144" t="s">
        <v>74</v>
      </c>
      <c r="Z144" t="s">
        <v>74</v>
      </c>
      <c r="AA144" t="s">
        <v>1446</v>
      </c>
      <c r="AB144" t="s">
        <v>74</v>
      </c>
      <c r="AC144" t="s">
        <v>74</v>
      </c>
      <c r="AD144" t="s">
        <v>74</v>
      </c>
      <c r="AE144" t="s">
        <v>74</v>
      </c>
      <c r="AF144" t="s">
        <v>74</v>
      </c>
      <c r="AG144" t="s">
        <v>74</v>
      </c>
      <c r="AH144" t="s">
        <v>74</v>
      </c>
      <c r="AI144" t="s">
        <v>74</v>
      </c>
      <c r="AJ144" t="s">
        <v>74</v>
      </c>
      <c r="AK144" t="s">
        <v>74</v>
      </c>
      <c r="AL144" t="s">
        <v>74</v>
      </c>
      <c r="AM144" t="s">
        <v>74</v>
      </c>
      <c r="AN144" t="s">
        <v>74</v>
      </c>
      <c r="AO144" t="s">
        <v>733</v>
      </c>
      <c r="AP144" t="s">
        <v>734</v>
      </c>
      <c r="AQ144" t="s">
        <v>74</v>
      </c>
      <c r="AR144" t="s">
        <v>74</v>
      </c>
      <c r="AS144" t="s">
        <v>74</v>
      </c>
      <c r="AT144" t="s">
        <v>1447</v>
      </c>
      <c r="AU144">
        <v>2015</v>
      </c>
      <c r="AV144">
        <v>29</v>
      </c>
      <c r="AW144">
        <v>4</v>
      </c>
      <c r="AX144" t="s">
        <v>74</v>
      </c>
      <c r="AY144" t="s">
        <v>74</v>
      </c>
      <c r="AZ144" t="s">
        <v>74</v>
      </c>
      <c r="BA144" t="s">
        <v>74</v>
      </c>
      <c r="BB144">
        <v>239</v>
      </c>
      <c r="BC144">
        <v>251</v>
      </c>
      <c r="BD144" t="s">
        <v>74</v>
      </c>
      <c r="BE144" t="s">
        <v>1448</v>
      </c>
      <c r="BF144" t="str">
        <f>HYPERLINK("http://dx.doi.org/10.1080/01691864.2014.985610","http://dx.doi.org/10.1080/01691864.2014.985610")</f>
        <v>http://dx.doi.org/10.1080/01691864.2014.985610</v>
      </c>
      <c r="BG144" t="s">
        <v>74</v>
      </c>
      <c r="BH144" t="s">
        <v>74</v>
      </c>
      <c r="BI144" t="s">
        <v>74</v>
      </c>
      <c r="BJ144" t="s">
        <v>74</v>
      </c>
      <c r="BK144" t="s">
        <v>74</v>
      </c>
      <c r="BL144" t="s">
        <v>74</v>
      </c>
      <c r="BM144" t="s">
        <v>74</v>
      </c>
      <c r="BN144" t="s">
        <v>74</v>
      </c>
      <c r="BO144" t="s">
        <v>74</v>
      </c>
      <c r="BP144" t="s">
        <v>74</v>
      </c>
      <c r="BQ144" t="s">
        <v>74</v>
      </c>
      <c r="BR144" t="s">
        <v>74</v>
      </c>
      <c r="BS144" t="s">
        <v>1449</v>
      </c>
      <c r="BT144" t="str">
        <f>HYPERLINK("https%3A%2F%2Fwww.webofscience.com%2Fwos%2Fwoscc%2Ffull-record%2FWOS:000349522200002","View Full Record in Web of Science")</f>
        <v>View Full Record in Web of Science</v>
      </c>
    </row>
    <row r="145" spans="1:72" x14ac:dyDescent="0.2">
      <c r="A145" t="s">
        <v>72</v>
      </c>
      <c r="B145" t="s">
        <v>1450</v>
      </c>
      <c r="C145" t="s">
        <v>74</v>
      </c>
      <c r="D145" t="s">
        <v>74</v>
      </c>
      <c r="E145" t="s">
        <v>74</v>
      </c>
      <c r="F145" t="s">
        <v>1451</v>
      </c>
      <c r="G145" t="s">
        <v>74</v>
      </c>
      <c r="H145" t="s">
        <v>74</v>
      </c>
      <c r="I145" t="s">
        <v>1452</v>
      </c>
      <c r="J145" t="s">
        <v>200</v>
      </c>
      <c r="K145" t="s">
        <v>74</v>
      </c>
      <c r="L145" t="s">
        <v>74</v>
      </c>
      <c r="M145" t="s">
        <v>74</v>
      </c>
      <c r="N145" t="s">
        <v>74</v>
      </c>
      <c r="O145" t="s">
        <v>74</v>
      </c>
      <c r="P145" t="s">
        <v>74</v>
      </c>
      <c r="Q145" t="s">
        <v>74</v>
      </c>
      <c r="R145" t="s">
        <v>74</v>
      </c>
      <c r="S145" t="s">
        <v>74</v>
      </c>
      <c r="T145" t="s">
        <v>74</v>
      </c>
      <c r="U145" t="s">
        <v>74</v>
      </c>
      <c r="V145" t="s">
        <v>74</v>
      </c>
      <c r="W145" t="s">
        <v>74</v>
      </c>
      <c r="X145" t="s">
        <v>74</v>
      </c>
      <c r="Y145" t="s">
        <v>74</v>
      </c>
      <c r="Z145" t="s">
        <v>74</v>
      </c>
      <c r="AA145" t="s">
        <v>74</v>
      </c>
      <c r="AB145" t="s">
        <v>1453</v>
      </c>
      <c r="AC145" t="s">
        <v>74</v>
      </c>
      <c r="AD145" t="s">
        <v>74</v>
      </c>
      <c r="AE145" t="s">
        <v>74</v>
      </c>
      <c r="AF145" t="s">
        <v>74</v>
      </c>
      <c r="AG145" t="s">
        <v>74</v>
      </c>
      <c r="AH145" t="s">
        <v>74</v>
      </c>
      <c r="AI145" t="s">
        <v>74</v>
      </c>
      <c r="AJ145" t="s">
        <v>74</v>
      </c>
      <c r="AK145" t="s">
        <v>74</v>
      </c>
      <c r="AL145" t="s">
        <v>74</v>
      </c>
      <c r="AM145" t="s">
        <v>74</v>
      </c>
      <c r="AN145" t="s">
        <v>74</v>
      </c>
      <c r="AO145" t="s">
        <v>202</v>
      </c>
      <c r="AP145" t="s">
        <v>203</v>
      </c>
      <c r="AQ145" t="s">
        <v>74</v>
      </c>
      <c r="AR145" t="s">
        <v>74</v>
      </c>
      <c r="AS145" t="s">
        <v>74</v>
      </c>
      <c r="AT145" t="s">
        <v>743</v>
      </c>
      <c r="AU145">
        <v>2021</v>
      </c>
      <c r="AV145">
        <v>39</v>
      </c>
      <c r="AW145">
        <v>8</v>
      </c>
      <c r="AX145" t="s">
        <v>74</v>
      </c>
      <c r="AY145" t="s">
        <v>74</v>
      </c>
      <c r="AZ145" t="s">
        <v>74</v>
      </c>
      <c r="BA145" t="s">
        <v>74</v>
      </c>
      <c r="BB145">
        <v>1405</v>
      </c>
      <c r="BC145">
        <v>1416</v>
      </c>
      <c r="BD145" t="s">
        <v>1454</v>
      </c>
      <c r="BE145" t="s">
        <v>1455</v>
      </c>
      <c r="BF145" t="str">
        <f>HYPERLINK("http://dx.doi.org/10.1017/S0263574720001241","http://dx.doi.org/10.1017/S0263574720001241")</f>
        <v>http://dx.doi.org/10.1017/S0263574720001241</v>
      </c>
      <c r="BG145" t="s">
        <v>74</v>
      </c>
      <c r="BH145" t="s">
        <v>74</v>
      </c>
      <c r="BI145" t="s">
        <v>74</v>
      </c>
      <c r="BJ145" t="s">
        <v>74</v>
      </c>
      <c r="BK145" t="s">
        <v>74</v>
      </c>
      <c r="BL145" t="s">
        <v>74</v>
      </c>
      <c r="BM145" t="s">
        <v>74</v>
      </c>
      <c r="BN145" t="s">
        <v>74</v>
      </c>
      <c r="BO145" t="s">
        <v>74</v>
      </c>
      <c r="BP145" t="s">
        <v>74</v>
      </c>
      <c r="BQ145" t="s">
        <v>74</v>
      </c>
      <c r="BR145" t="s">
        <v>74</v>
      </c>
      <c r="BS145" t="s">
        <v>1456</v>
      </c>
      <c r="BT145" t="str">
        <f>HYPERLINK("https%3A%2F%2Fwww.webofscience.com%2Fwos%2Fwoscc%2Ffull-record%2FWOS:000670277600004","View Full Record in Web of Science")</f>
        <v>View Full Record in Web of Science</v>
      </c>
    </row>
    <row r="146" spans="1:72" x14ac:dyDescent="0.2">
      <c r="A146" t="s">
        <v>72</v>
      </c>
      <c r="B146" t="s">
        <v>1457</v>
      </c>
      <c r="C146" t="s">
        <v>74</v>
      </c>
      <c r="D146" t="s">
        <v>74</v>
      </c>
      <c r="E146" t="s">
        <v>74</v>
      </c>
      <c r="F146" t="s">
        <v>1458</v>
      </c>
      <c r="G146" t="s">
        <v>74</v>
      </c>
      <c r="H146" t="s">
        <v>74</v>
      </c>
      <c r="I146" t="s">
        <v>1459</v>
      </c>
      <c r="J146" t="s">
        <v>1460</v>
      </c>
      <c r="K146" t="s">
        <v>74</v>
      </c>
      <c r="L146" t="s">
        <v>74</v>
      </c>
      <c r="M146" t="s">
        <v>74</v>
      </c>
      <c r="N146" t="s">
        <v>74</v>
      </c>
      <c r="O146" t="s">
        <v>74</v>
      </c>
      <c r="P146" t="s">
        <v>74</v>
      </c>
      <c r="Q146" t="s">
        <v>74</v>
      </c>
      <c r="R146" t="s">
        <v>74</v>
      </c>
      <c r="S146" t="s">
        <v>74</v>
      </c>
      <c r="T146" t="s">
        <v>74</v>
      </c>
      <c r="U146" t="s">
        <v>74</v>
      </c>
      <c r="V146" t="s">
        <v>74</v>
      </c>
      <c r="W146" t="s">
        <v>74</v>
      </c>
      <c r="X146" t="s">
        <v>74</v>
      </c>
      <c r="Y146" t="s">
        <v>74</v>
      </c>
      <c r="Z146" t="s">
        <v>74</v>
      </c>
      <c r="AA146" t="s">
        <v>1461</v>
      </c>
      <c r="AB146" t="s">
        <v>1462</v>
      </c>
      <c r="AC146" t="s">
        <v>74</v>
      </c>
      <c r="AD146" t="s">
        <v>74</v>
      </c>
      <c r="AE146" t="s">
        <v>74</v>
      </c>
      <c r="AF146" t="s">
        <v>74</v>
      </c>
      <c r="AG146" t="s">
        <v>74</v>
      </c>
      <c r="AH146" t="s">
        <v>74</v>
      </c>
      <c r="AI146" t="s">
        <v>74</v>
      </c>
      <c r="AJ146" t="s">
        <v>74</v>
      </c>
      <c r="AK146" t="s">
        <v>74</v>
      </c>
      <c r="AL146" t="s">
        <v>74</v>
      </c>
      <c r="AM146" t="s">
        <v>74</v>
      </c>
      <c r="AN146" t="s">
        <v>74</v>
      </c>
      <c r="AO146" t="s">
        <v>74</v>
      </c>
      <c r="AP146" t="s">
        <v>1463</v>
      </c>
      <c r="AQ146" t="s">
        <v>74</v>
      </c>
      <c r="AR146" t="s">
        <v>74</v>
      </c>
      <c r="AS146" t="s">
        <v>74</v>
      </c>
      <c r="AT146" t="s">
        <v>278</v>
      </c>
      <c r="AU146">
        <v>2020</v>
      </c>
      <c r="AV146">
        <v>9</v>
      </c>
      <c r="AW146">
        <v>4</v>
      </c>
      <c r="AX146" t="s">
        <v>74</v>
      </c>
      <c r="AY146" t="s">
        <v>74</v>
      </c>
      <c r="AZ146" t="s">
        <v>74</v>
      </c>
      <c r="BA146" t="s">
        <v>74</v>
      </c>
      <c r="BB146" t="s">
        <v>74</v>
      </c>
      <c r="BC146" t="s">
        <v>74</v>
      </c>
      <c r="BD146">
        <v>548</v>
      </c>
      <c r="BE146" t="s">
        <v>1464</v>
      </c>
      <c r="BF146" t="str">
        <f>HYPERLINK("http://dx.doi.org/10.3390/electronics9040548","http://dx.doi.org/10.3390/electronics9040548")</f>
        <v>http://dx.doi.org/10.3390/electronics9040548</v>
      </c>
      <c r="BG146" t="s">
        <v>74</v>
      </c>
      <c r="BH146" t="s">
        <v>74</v>
      </c>
      <c r="BI146" t="s">
        <v>74</v>
      </c>
      <c r="BJ146" t="s">
        <v>74</v>
      </c>
      <c r="BK146" t="s">
        <v>74</v>
      </c>
      <c r="BL146" t="s">
        <v>74</v>
      </c>
      <c r="BM146" t="s">
        <v>74</v>
      </c>
      <c r="BN146" t="s">
        <v>74</v>
      </c>
      <c r="BO146" t="s">
        <v>74</v>
      </c>
      <c r="BP146" t="s">
        <v>74</v>
      </c>
      <c r="BQ146" t="s">
        <v>74</v>
      </c>
      <c r="BR146" t="s">
        <v>74</v>
      </c>
      <c r="BS146" t="s">
        <v>1465</v>
      </c>
      <c r="BT146" t="str">
        <f>HYPERLINK("https%3A%2F%2Fwww.webofscience.com%2Fwos%2Fwoscc%2Ffull-record%2FWOS:000539533200007","View Full Record in Web of Science")</f>
        <v>View Full Record in Web of Science</v>
      </c>
    </row>
    <row r="147" spans="1:72" x14ac:dyDescent="0.2">
      <c r="A147" t="s">
        <v>72</v>
      </c>
      <c r="B147" t="s">
        <v>1466</v>
      </c>
      <c r="C147" t="s">
        <v>74</v>
      </c>
      <c r="D147" t="s">
        <v>74</v>
      </c>
      <c r="E147" t="s">
        <v>74</v>
      </c>
      <c r="F147" t="s">
        <v>1467</v>
      </c>
      <c r="G147" t="s">
        <v>74</v>
      </c>
      <c r="H147" t="s">
        <v>74</v>
      </c>
      <c r="I147" t="s">
        <v>1468</v>
      </c>
      <c r="J147" t="s">
        <v>478</v>
      </c>
      <c r="K147" t="s">
        <v>74</v>
      </c>
      <c r="L147" t="s">
        <v>74</v>
      </c>
      <c r="M147" t="s">
        <v>74</v>
      </c>
      <c r="N147" t="s">
        <v>74</v>
      </c>
      <c r="O147" t="s">
        <v>74</v>
      </c>
      <c r="P147" t="s">
        <v>74</v>
      </c>
      <c r="Q147" t="s">
        <v>74</v>
      </c>
      <c r="R147" t="s">
        <v>74</v>
      </c>
      <c r="S147" t="s">
        <v>74</v>
      </c>
      <c r="T147" t="s">
        <v>74</v>
      </c>
      <c r="U147" t="s">
        <v>74</v>
      </c>
      <c r="V147" t="s">
        <v>74</v>
      </c>
      <c r="W147" t="s">
        <v>74</v>
      </c>
      <c r="X147" t="s">
        <v>74</v>
      </c>
      <c r="Y147" t="s">
        <v>74</v>
      </c>
      <c r="Z147" t="s">
        <v>74</v>
      </c>
      <c r="AA147" t="s">
        <v>1469</v>
      </c>
      <c r="AB147" t="s">
        <v>1470</v>
      </c>
      <c r="AC147" t="s">
        <v>74</v>
      </c>
      <c r="AD147" t="s">
        <v>74</v>
      </c>
      <c r="AE147" t="s">
        <v>74</v>
      </c>
      <c r="AF147" t="s">
        <v>74</v>
      </c>
      <c r="AG147" t="s">
        <v>74</v>
      </c>
      <c r="AH147" t="s">
        <v>74</v>
      </c>
      <c r="AI147" t="s">
        <v>74</v>
      </c>
      <c r="AJ147" t="s">
        <v>74</v>
      </c>
      <c r="AK147" t="s">
        <v>74</v>
      </c>
      <c r="AL147" t="s">
        <v>74</v>
      </c>
      <c r="AM147" t="s">
        <v>74</v>
      </c>
      <c r="AN147" t="s">
        <v>74</v>
      </c>
      <c r="AO147" t="s">
        <v>481</v>
      </c>
      <c r="AP147" t="s">
        <v>482</v>
      </c>
      <c r="AQ147" t="s">
        <v>74</v>
      </c>
      <c r="AR147" t="s">
        <v>74</v>
      </c>
      <c r="AS147" t="s">
        <v>74</v>
      </c>
      <c r="AT147" t="s">
        <v>313</v>
      </c>
      <c r="AU147">
        <v>2016</v>
      </c>
      <c r="AV147">
        <v>83</v>
      </c>
      <c r="AW147" t="s">
        <v>1098</v>
      </c>
      <c r="AX147" t="s">
        <v>74</v>
      </c>
      <c r="AY147" t="s">
        <v>74</v>
      </c>
      <c r="AZ147" t="s">
        <v>1233</v>
      </c>
      <c r="BA147" t="s">
        <v>74</v>
      </c>
      <c r="BB147">
        <v>503</v>
      </c>
      <c r="BC147">
        <v>523</v>
      </c>
      <c r="BD147" t="s">
        <v>74</v>
      </c>
      <c r="BE147" t="s">
        <v>1471</v>
      </c>
      <c r="BF147" t="str">
        <f>HYPERLINK("http://dx.doi.org/10.1007/s10846-015-0309-9","http://dx.doi.org/10.1007/s10846-015-0309-9")</f>
        <v>http://dx.doi.org/10.1007/s10846-015-0309-9</v>
      </c>
      <c r="BG147" t="s">
        <v>74</v>
      </c>
      <c r="BH147" t="s">
        <v>74</v>
      </c>
      <c r="BI147" t="s">
        <v>74</v>
      </c>
      <c r="BJ147" t="s">
        <v>74</v>
      </c>
      <c r="BK147" t="s">
        <v>74</v>
      </c>
      <c r="BL147" t="s">
        <v>74</v>
      </c>
      <c r="BM147" t="s">
        <v>74</v>
      </c>
      <c r="BN147" t="s">
        <v>74</v>
      </c>
      <c r="BO147" t="s">
        <v>74</v>
      </c>
      <c r="BP147" t="s">
        <v>74</v>
      </c>
      <c r="BQ147" t="s">
        <v>74</v>
      </c>
      <c r="BR147" t="s">
        <v>74</v>
      </c>
      <c r="BS147" t="s">
        <v>1472</v>
      </c>
      <c r="BT147" t="str">
        <f>HYPERLINK("https%3A%2F%2Fwww.webofscience.com%2Fwos%2Fwoscc%2Ffull-record%2FWOS:000386366000012","View Full Record in Web of Science")</f>
        <v>View Full Record in Web of Science</v>
      </c>
    </row>
    <row r="148" spans="1:72" x14ac:dyDescent="0.2">
      <c r="A148" t="s">
        <v>72</v>
      </c>
      <c r="B148" t="s">
        <v>1473</v>
      </c>
      <c r="C148" t="s">
        <v>74</v>
      </c>
      <c r="D148" t="s">
        <v>74</v>
      </c>
      <c r="E148" t="s">
        <v>74</v>
      </c>
      <c r="F148" t="s">
        <v>1474</v>
      </c>
      <c r="G148" t="s">
        <v>74</v>
      </c>
      <c r="H148" t="s">
        <v>74</v>
      </c>
      <c r="I148" t="s">
        <v>1475</v>
      </c>
      <c r="J148" t="s">
        <v>1476</v>
      </c>
      <c r="K148" t="s">
        <v>74</v>
      </c>
      <c r="L148" t="s">
        <v>74</v>
      </c>
      <c r="M148" t="s">
        <v>74</v>
      </c>
      <c r="N148" t="s">
        <v>74</v>
      </c>
      <c r="O148" t="s">
        <v>74</v>
      </c>
      <c r="P148" t="s">
        <v>74</v>
      </c>
      <c r="Q148" t="s">
        <v>74</v>
      </c>
      <c r="R148" t="s">
        <v>74</v>
      </c>
      <c r="S148" t="s">
        <v>74</v>
      </c>
      <c r="T148" t="s">
        <v>74</v>
      </c>
      <c r="U148" t="s">
        <v>74</v>
      </c>
      <c r="V148" t="s">
        <v>74</v>
      </c>
      <c r="W148" t="s">
        <v>74</v>
      </c>
      <c r="X148" t="s">
        <v>74</v>
      </c>
      <c r="Y148" t="s">
        <v>74</v>
      </c>
      <c r="Z148" t="s">
        <v>74</v>
      </c>
      <c r="AA148" t="s">
        <v>1477</v>
      </c>
      <c r="AB148" t="s">
        <v>1478</v>
      </c>
      <c r="AC148" t="s">
        <v>74</v>
      </c>
      <c r="AD148" t="s">
        <v>74</v>
      </c>
      <c r="AE148" t="s">
        <v>74</v>
      </c>
      <c r="AF148" t="s">
        <v>74</v>
      </c>
      <c r="AG148" t="s">
        <v>74</v>
      </c>
      <c r="AH148" t="s">
        <v>74</v>
      </c>
      <c r="AI148" t="s">
        <v>74</v>
      </c>
      <c r="AJ148" t="s">
        <v>74</v>
      </c>
      <c r="AK148" t="s">
        <v>74</v>
      </c>
      <c r="AL148" t="s">
        <v>74</v>
      </c>
      <c r="AM148" t="s">
        <v>74</v>
      </c>
      <c r="AN148" t="s">
        <v>74</v>
      </c>
      <c r="AO148" t="s">
        <v>1479</v>
      </c>
      <c r="AP148" t="s">
        <v>1480</v>
      </c>
      <c r="AQ148" t="s">
        <v>74</v>
      </c>
      <c r="AR148" t="s">
        <v>74</v>
      </c>
      <c r="AS148" t="s">
        <v>74</v>
      </c>
      <c r="AT148" t="s">
        <v>204</v>
      </c>
      <c r="AU148">
        <v>2021</v>
      </c>
      <c r="AV148">
        <v>33</v>
      </c>
      <c r="AW148">
        <v>10</v>
      </c>
      <c r="AX148" t="s">
        <v>74</v>
      </c>
      <c r="AY148" t="s">
        <v>74</v>
      </c>
      <c r="AZ148" t="s">
        <v>74</v>
      </c>
      <c r="BA148" t="s">
        <v>74</v>
      </c>
      <c r="BB148">
        <v>1231</v>
      </c>
      <c r="BC148">
        <v>1241</v>
      </c>
      <c r="BD148" t="s">
        <v>74</v>
      </c>
      <c r="BE148" t="s">
        <v>1481</v>
      </c>
      <c r="BF148" t="str">
        <f>HYPERLINK("http://dx.doi.org/10.1016/j.jksuci.2018.09.001","http://dx.doi.org/10.1016/j.jksuci.2018.09.001")</f>
        <v>http://dx.doi.org/10.1016/j.jksuci.2018.09.001</v>
      </c>
      <c r="BG148" t="s">
        <v>74</v>
      </c>
      <c r="BH148" t="s">
        <v>1482</v>
      </c>
      <c r="BI148" t="s">
        <v>74</v>
      </c>
      <c r="BJ148" t="s">
        <v>74</v>
      </c>
      <c r="BK148" t="s">
        <v>74</v>
      </c>
      <c r="BL148" t="s">
        <v>74</v>
      </c>
      <c r="BM148" t="s">
        <v>74</v>
      </c>
      <c r="BN148" t="s">
        <v>74</v>
      </c>
      <c r="BO148" t="s">
        <v>74</v>
      </c>
      <c r="BP148" t="s">
        <v>74</v>
      </c>
      <c r="BQ148" t="s">
        <v>74</v>
      </c>
      <c r="BR148" t="s">
        <v>74</v>
      </c>
      <c r="BS148" t="s">
        <v>1483</v>
      </c>
      <c r="BT148" t="str">
        <f>HYPERLINK("https%3A%2F%2Fwww.webofscience.com%2Fwos%2Fwoscc%2Ffull-record%2FWOS:000729895200008","View Full Record in Web of Science")</f>
        <v>View Full Record in Web of Science</v>
      </c>
    </row>
    <row r="149" spans="1:72" x14ac:dyDescent="0.2">
      <c r="A149" t="s">
        <v>72</v>
      </c>
      <c r="B149" t="s">
        <v>1484</v>
      </c>
      <c r="C149" t="s">
        <v>74</v>
      </c>
      <c r="D149" t="s">
        <v>74</v>
      </c>
      <c r="E149" t="s">
        <v>74</v>
      </c>
      <c r="F149" t="s">
        <v>1485</v>
      </c>
      <c r="G149" t="s">
        <v>74</v>
      </c>
      <c r="H149" t="s">
        <v>74</v>
      </c>
      <c r="I149" t="s">
        <v>1486</v>
      </c>
      <c r="J149" t="s">
        <v>652</v>
      </c>
      <c r="K149" t="s">
        <v>74</v>
      </c>
      <c r="L149" t="s">
        <v>74</v>
      </c>
      <c r="M149" t="s">
        <v>74</v>
      </c>
      <c r="N149" t="s">
        <v>74</v>
      </c>
      <c r="O149" t="s">
        <v>74</v>
      </c>
      <c r="P149" t="s">
        <v>74</v>
      </c>
      <c r="Q149" t="s">
        <v>74</v>
      </c>
      <c r="R149" t="s">
        <v>74</v>
      </c>
      <c r="S149" t="s">
        <v>74</v>
      </c>
      <c r="T149" t="s">
        <v>74</v>
      </c>
      <c r="U149" t="s">
        <v>74</v>
      </c>
      <c r="V149" t="s">
        <v>74</v>
      </c>
      <c r="W149" t="s">
        <v>74</v>
      </c>
      <c r="X149" t="s">
        <v>74</v>
      </c>
      <c r="Y149" t="s">
        <v>74</v>
      </c>
      <c r="Z149" t="s">
        <v>74</v>
      </c>
      <c r="AA149" t="s">
        <v>74</v>
      </c>
      <c r="AB149" t="s">
        <v>74</v>
      </c>
      <c r="AC149" t="s">
        <v>74</v>
      </c>
      <c r="AD149" t="s">
        <v>74</v>
      </c>
      <c r="AE149" t="s">
        <v>74</v>
      </c>
      <c r="AF149" t="s">
        <v>74</v>
      </c>
      <c r="AG149" t="s">
        <v>74</v>
      </c>
      <c r="AH149" t="s">
        <v>74</v>
      </c>
      <c r="AI149" t="s">
        <v>74</v>
      </c>
      <c r="AJ149" t="s">
        <v>74</v>
      </c>
      <c r="AK149" t="s">
        <v>74</v>
      </c>
      <c r="AL149" t="s">
        <v>74</v>
      </c>
      <c r="AM149" t="s">
        <v>74</v>
      </c>
      <c r="AN149" t="s">
        <v>74</v>
      </c>
      <c r="AO149" t="s">
        <v>74</v>
      </c>
      <c r="AP149" t="s">
        <v>654</v>
      </c>
      <c r="AQ149" t="s">
        <v>74</v>
      </c>
      <c r="AR149" t="s">
        <v>74</v>
      </c>
      <c r="AS149" t="s">
        <v>74</v>
      </c>
      <c r="AT149" t="s">
        <v>254</v>
      </c>
      <c r="AU149">
        <v>2018</v>
      </c>
      <c r="AV149">
        <v>18</v>
      </c>
      <c r="AW149">
        <v>7</v>
      </c>
      <c r="AX149" t="s">
        <v>74</v>
      </c>
      <c r="AY149" t="s">
        <v>74</v>
      </c>
      <c r="AZ149" t="s">
        <v>74</v>
      </c>
      <c r="BA149" t="s">
        <v>74</v>
      </c>
      <c r="BB149" t="s">
        <v>74</v>
      </c>
      <c r="BC149" t="s">
        <v>74</v>
      </c>
      <c r="BD149">
        <v>2355</v>
      </c>
      <c r="BE149" t="s">
        <v>1487</v>
      </c>
      <c r="BF149" t="str">
        <f>HYPERLINK("http://dx.doi.org/10.3390/s18072355","http://dx.doi.org/10.3390/s18072355")</f>
        <v>http://dx.doi.org/10.3390/s18072355</v>
      </c>
      <c r="BG149" t="s">
        <v>74</v>
      </c>
      <c r="BH149" t="s">
        <v>74</v>
      </c>
      <c r="BI149" t="s">
        <v>74</v>
      </c>
      <c r="BJ149" t="s">
        <v>74</v>
      </c>
      <c r="BK149" t="s">
        <v>74</v>
      </c>
      <c r="BL149" t="s">
        <v>74</v>
      </c>
      <c r="BM149" t="s">
        <v>74</v>
      </c>
      <c r="BN149">
        <v>30036976</v>
      </c>
      <c r="BO149" t="s">
        <v>74</v>
      </c>
      <c r="BP149" t="s">
        <v>74</v>
      </c>
      <c r="BQ149" t="s">
        <v>74</v>
      </c>
      <c r="BR149" t="s">
        <v>74</v>
      </c>
      <c r="BS149" t="s">
        <v>1488</v>
      </c>
      <c r="BT149" t="str">
        <f>HYPERLINK("https%3A%2F%2Fwww.webofscience.com%2Fwos%2Fwoscc%2Ffull-record%2FWOS:000441334300377","View Full Record in Web of Science")</f>
        <v>View Full Record in Web of Science</v>
      </c>
    </row>
    <row r="150" spans="1:72" x14ac:dyDescent="0.2">
      <c r="A150" t="s">
        <v>84</v>
      </c>
      <c r="B150" t="s">
        <v>1489</v>
      </c>
      <c r="C150" t="s">
        <v>74</v>
      </c>
      <c r="D150" t="s">
        <v>74</v>
      </c>
      <c r="E150" t="s">
        <v>104</v>
      </c>
      <c r="F150" t="s">
        <v>1490</v>
      </c>
      <c r="G150" t="s">
        <v>74</v>
      </c>
      <c r="H150" t="s">
        <v>74</v>
      </c>
      <c r="I150" t="s">
        <v>1491</v>
      </c>
      <c r="J150" t="s">
        <v>1492</v>
      </c>
      <c r="K150" t="s">
        <v>1493</v>
      </c>
      <c r="L150" t="s">
        <v>74</v>
      </c>
      <c r="M150" t="s">
        <v>74</v>
      </c>
      <c r="N150" t="s">
        <v>74</v>
      </c>
      <c r="O150" t="s">
        <v>1494</v>
      </c>
      <c r="P150" t="s">
        <v>1495</v>
      </c>
      <c r="Q150" t="s">
        <v>1496</v>
      </c>
      <c r="R150" t="s">
        <v>1497</v>
      </c>
      <c r="S150" t="s">
        <v>74</v>
      </c>
      <c r="T150" t="s">
        <v>74</v>
      </c>
      <c r="U150" t="s">
        <v>74</v>
      </c>
      <c r="V150" t="s">
        <v>74</v>
      </c>
      <c r="W150" t="s">
        <v>74</v>
      </c>
      <c r="X150" t="s">
        <v>74</v>
      </c>
      <c r="Y150" t="s">
        <v>74</v>
      </c>
      <c r="Z150" t="s">
        <v>74</v>
      </c>
      <c r="AA150" t="s">
        <v>74</v>
      </c>
      <c r="AB150" t="s">
        <v>74</v>
      </c>
      <c r="AC150" t="s">
        <v>74</v>
      </c>
      <c r="AD150" t="s">
        <v>74</v>
      </c>
      <c r="AE150" t="s">
        <v>74</v>
      </c>
      <c r="AF150" t="s">
        <v>74</v>
      </c>
      <c r="AG150" t="s">
        <v>74</v>
      </c>
      <c r="AH150" t="s">
        <v>74</v>
      </c>
      <c r="AI150" t="s">
        <v>74</v>
      </c>
      <c r="AJ150" t="s">
        <v>74</v>
      </c>
      <c r="AK150" t="s">
        <v>74</v>
      </c>
      <c r="AL150" t="s">
        <v>74</v>
      </c>
      <c r="AM150" t="s">
        <v>74</v>
      </c>
      <c r="AN150" t="s">
        <v>74</v>
      </c>
      <c r="AO150" t="s">
        <v>1498</v>
      </c>
      <c r="AP150" t="s">
        <v>74</v>
      </c>
      <c r="AQ150" t="s">
        <v>1499</v>
      </c>
      <c r="AR150" t="s">
        <v>74</v>
      </c>
      <c r="AS150" t="s">
        <v>74</v>
      </c>
      <c r="AT150" t="s">
        <v>74</v>
      </c>
      <c r="AU150">
        <v>2024</v>
      </c>
      <c r="AV150" t="s">
        <v>74</v>
      </c>
      <c r="AW150" t="s">
        <v>74</v>
      </c>
      <c r="AX150" t="s">
        <v>74</v>
      </c>
      <c r="AY150" t="s">
        <v>74</v>
      </c>
      <c r="AZ150" t="s">
        <v>74</v>
      </c>
      <c r="BA150" t="s">
        <v>74</v>
      </c>
      <c r="BB150" t="s">
        <v>74</v>
      </c>
      <c r="BC150" t="s">
        <v>74</v>
      </c>
      <c r="BD150" t="s">
        <v>74</v>
      </c>
      <c r="BE150" t="s">
        <v>1500</v>
      </c>
      <c r="BF150" t="str">
        <f>HYPERLINK("http://dx.doi.org/10.1109/ISCAS58744.2024.10558394","http://dx.doi.org/10.1109/ISCAS58744.2024.10558394")</f>
        <v>http://dx.doi.org/10.1109/ISCAS58744.2024.10558394</v>
      </c>
      <c r="BG150" t="s">
        <v>74</v>
      </c>
      <c r="BH150" t="s">
        <v>74</v>
      </c>
      <c r="BI150" t="s">
        <v>74</v>
      </c>
      <c r="BJ150" t="s">
        <v>74</v>
      </c>
      <c r="BK150" t="s">
        <v>74</v>
      </c>
      <c r="BL150" t="s">
        <v>74</v>
      </c>
      <c r="BM150" t="s">
        <v>74</v>
      </c>
      <c r="BN150" t="s">
        <v>74</v>
      </c>
      <c r="BO150" t="s">
        <v>74</v>
      </c>
      <c r="BP150" t="s">
        <v>74</v>
      </c>
      <c r="BQ150" t="s">
        <v>74</v>
      </c>
      <c r="BR150" t="s">
        <v>74</v>
      </c>
      <c r="BS150" t="s">
        <v>1501</v>
      </c>
      <c r="BT150" t="str">
        <f>HYPERLINK("https%3A%2F%2Fwww.webofscience.com%2Fwos%2Fwoscc%2Ffull-record%2FWOS:001268541102183","View Full Record in Web of Science")</f>
        <v>View Full Record in Web of Science</v>
      </c>
    </row>
    <row r="151" spans="1:72" x14ac:dyDescent="0.2">
      <c r="A151" t="s">
        <v>72</v>
      </c>
      <c r="B151" t="s">
        <v>1502</v>
      </c>
      <c r="C151" t="s">
        <v>74</v>
      </c>
      <c r="D151" t="s">
        <v>74</v>
      </c>
      <c r="E151" t="s">
        <v>74</v>
      </c>
      <c r="F151" t="s">
        <v>1503</v>
      </c>
      <c r="G151" t="s">
        <v>74</v>
      </c>
      <c r="H151" t="s">
        <v>74</v>
      </c>
      <c r="I151" t="s">
        <v>1504</v>
      </c>
      <c r="J151" t="s">
        <v>365</v>
      </c>
      <c r="K151" t="s">
        <v>74</v>
      </c>
      <c r="L151" t="s">
        <v>74</v>
      </c>
      <c r="M151" t="s">
        <v>74</v>
      </c>
      <c r="N151" t="s">
        <v>74</v>
      </c>
      <c r="O151" t="s">
        <v>74</v>
      </c>
      <c r="P151" t="s">
        <v>74</v>
      </c>
      <c r="Q151" t="s">
        <v>74</v>
      </c>
      <c r="R151" t="s">
        <v>74</v>
      </c>
      <c r="S151" t="s">
        <v>74</v>
      </c>
      <c r="T151" t="s">
        <v>74</v>
      </c>
      <c r="U151" t="s">
        <v>74</v>
      </c>
      <c r="V151" t="s">
        <v>74</v>
      </c>
      <c r="W151" t="s">
        <v>74</v>
      </c>
      <c r="X151" t="s">
        <v>74</v>
      </c>
      <c r="Y151" t="s">
        <v>74</v>
      </c>
      <c r="Z151" t="s">
        <v>74</v>
      </c>
      <c r="AA151" t="s">
        <v>1505</v>
      </c>
      <c r="AB151" t="s">
        <v>1506</v>
      </c>
      <c r="AC151" t="s">
        <v>74</v>
      </c>
      <c r="AD151" t="s">
        <v>74</v>
      </c>
      <c r="AE151" t="s">
        <v>74</v>
      </c>
      <c r="AF151" t="s">
        <v>74</v>
      </c>
      <c r="AG151" t="s">
        <v>74</v>
      </c>
      <c r="AH151" t="s">
        <v>74</v>
      </c>
      <c r="AI151" t="s">
        <v>74</v>
      </c>
      <c r="AJ151" t="s">
        <v>74</v>
      </c>
      <c r="AK151" t="s">
        <v>74</v>
      </c>
      <c r="AL151" t="s">
        <v>74</v>
      </c>
      <c r="AM151" t="s">
        <v>74</v>
      </c>
      <c r="AN151" t="s">
        <v>74</v>
      </c>
      <c r="AO151" t="s">
        <v>367</v>
      </c>
      <c r="AP151" t="s">
        <v>74</v>
      </c>
      <c r="AQ151" t="s">
        <v>74</v>
      </c>
      <c r="AR151" t="s">
        <v>74</v>
      </c>
      <c r="AS151" t="s">
        <v>74</v>
      </c>
      <c r="AT151" t="s">
        <v>254</v>
      </c>
      <c r="AU151">
        <v>2022</v>
      </c>
      <c r="AV151">
        <v>7</v>
      </c>
      <c r="AW151">
        <v>3</v>
      </c>
      <c r="AX151" t="s">
        <v>74</v>
      </c>
      <c r="AY151" t="s">
        <v>74</v>
      </c>
      <c r="AZ151" t="s">
        <v>74</v>
      </c>
      <c r="BA151" t="s">
        <v>74</v>
      </c>
      <c r="BB151">
        <v>6886</v>
      </c>
      <c r="BC151">
        <v>6893</v>
      </c>
      <c r="BD151" t="s">
        <v>74</v>
      </c>
      <c r="BE151" t="s">
        <v>1507</v>
      </c>
      <c r="BF151" t="str">
        <f>HYPERLINK("http://dx.doi.org/10.1109/LRA.2022.3178791","http://dx.doi.org/10.1109/LRA.2022.3178791")</f>
        <v>http://dx.doi.org/10.1109/LRA.2022.3178791</v>
      </c>
      <c r="BG151" t="s">
        <v>74</v>
      </c>
      <c r="BH151" t="s">
        <v>74</v>
      </c>
      <c r="BI151" t="s">
        <v>74</v>
      </c>
      <c r="BJ151" t="s">
        <v>74</v>
      </c>
      <c r="BK151" t="s">
        <v>74</v>
      </c>
      <c r="BL151" t="s">
        <v>74</v>
      </c>
      <c r="BM151" t="s">
        <v>74</v>
      </c>
      <c r="BN151" t="s">
        <v>74</v>
      </c>
      <c r="BO151" t="s">
        <v>74</v>
      </c>
      <c r="BP151" t="s">
        <v>74</v>
      </c>
      <c r="BQ151" t="s">
        <v>74</v>
      </c>
      <c r="BR151" t="s">
        <v>74</v>
      </c>
      <c r="BS151" t="s">
        <v>1508</v>
      </c>
      <c r="BT151" t="str">
        <f>HYPERLINK("https%3A%2F%2Fwww.webofscience.com%2Fwos%2Fwoscc%2Ffull-record%2FWOS:000808065000007","View Full Record in Web of Science")</f>
        <v>View Full Record in Web of Science</v>
      </c>
    </row>
    <row r="152" spans="1:72" x14ac:dyDescent="0.2">
      <c r="A152" t="s">
        <v>72</v>
      </c>
      <c r="B152" t="s">
        <v>1509</v>
      </c>
      <c r="C152" t="s">
        <v>74</v>
      </c>
      <c r="D152" t="s">
        <v>74</v>
      </c>
      <c r="E152" t="s">
        <v>74</v>
      </c>
      <c r="F152" t="s">
        <v>1510</v>
      </c>
      <c r="G152" t="s">
        <v>74</v>
      </c>
      <c r="H152" t="s">
        <v>74</v>
      </c>
      <c r="I152" t="s">
        <v>1511</v>
      </c>
      <c r="J152" t="s">
        <v>77</v>
      </c>
      <c r="K152" t="s">
        <v>74</v>
      </c>
      <c r="L152" t="s">
        <v>74</v>
      </c>
      <c r="M152" t="s">
        <v>74</v>
      </c>
      <c r="N152" t="s">
        <v>74</v>
      </c>
      <c r="O152" t="s">
        <v>74</v>
      </c>
      <c r="P152" t="s">
        <v>74</v>
      </c>
      <c r="Q152" t="s">
        <v>74</v>
      </c>
      <c r="R152" t="s">
        <v>74</v>
      </c>
      <c r="S152" t="s">
        <v>74</v>
      </c>
      <c r="T152" t="s">
        <v>74</v>
      </c>
      <c r="U152" t="s">
        <v>74</v>
      </c>
      <c r="V152" t="s">
        <v>74</v>
      </c>
      <c r="W152" t="s">
        <v>74</v>
      </c>
      <c r="X152" t="s">
        <v>74</v>
      </c>
      <c r="Y152" t="s">
        <v>74</v>
      </c>
      <c r="Z152" t="s">
        <v>74</v>
      </c>
      <c r="AA152" t="s">
        <v>1512</v>
      </c>
      <c r="AB152" t="s">
        <v>1513</v>
      </c>
      <c r="AC152" t="s">
        <v>74</v>
      </c>
      <c r="AD152" t="s">
        <v>74</v>
      </c>
      <c r="AE152" t="s">
        <v>74</v>
      </c>
      <c r="AF152" t="s">
        <v>74</v>
      </c>
      <c r="AG152" t="s">
        <v>74</v>
      </c>
      <c r="AH152" t="s">
        <v>74</v>
      </c>
      <c r="AI152" t="s">
        <v>74</v>
      </c>
      <c r="AJ152" t="s">
        <v>74</v>
      </c>
      <c r="AK152" t="s">
        <v>74</v>
      </c>
      <c r="AL152" t="s">
        <v>74</v>
      </c>
      <c r="AM152" t="s">
        <v>74</v>
      </c>
      <c r="AN152" t="s">
        <v>74</v>
      </c>
      <c r="AO152" t="s">
        <v>74</v>
      </c>
      <c r="AP152" t="s">
        <v>80</v>
      </c>
      <c r="AQ152" t="s">
        <v>74</v>
      </c>
      <c r="AR152" t="s">
        <v>74</v>
      </c>
      <c r="AS152" t="s">
        <v>74</v>
      </c>
      <c r="AT152" t="s">
        <v>743</v>
      </c>
      <c r="AU152">
        <v>2023</v>
      </c>
      <c r="AV152">
        <v>13</v>
      </c>
      <c r="AW152">
        <v>15</v>
      </c>
      <c r="AX152" t="s">
        <v>74</v>
      </c>
      <c r="AY152" t="s">
        <v>74</v>
      </c>
      <c r="AZ152" t="s">
        <v>74</v>
      </c>
      <c r="BA152" t="s">
        <v>74</v>
      </c>
      <c r="BB152" t="s">
        <v>74</v>
      </c>
      <c r="BC152" t="s">
        <v>74</v>
      </c>
      <c r="BD152">
        <v>8602</v>
      </c>
      <c r="BE152" t="s">
        <v>1514</v>
      </c>
      <c r="BF152" t="str">
        <f>HYPERLINK("http://dx.doi.org/10.3390/app13158602","http://dx.doi.org/10.3390/app13158602")</f>
        <v>http://dx.doi.org/10.3390/app13158602</v>
      </c>
      <c r="BG152" t="s">
        <v>74</v>
      </c>
      <c r="BH152" t="s">
        <v>74</v>
      </c>
      <c r="BI152" t="s">
        <v>74</v>
      </c>
      <c r="BJ152" t="s">
        <v>74</v>
      </c>
      <c r="BK152" t="s">
        <v>74</v>
      </c>
      <c r="BL152" t="s">
        <v>74</v>
      </c>
      <c r="BM152" t="s">
        <v>74</v>
      </c>
      <c r="BN152" t="s">
        <v>74</v>
      </c>
      <c r="BO152" t="s">
        <v>74</v>
      </c>
      <c r="BP152" t="s">
        <v>74</v>
      </c>
      <c r="BQ152" t="s">
        <v>74</v>
      </c>
      <c r="BR152" t="s">
        <v>74</v>
      </c>
      <c r="BS152" t="s">
        <v>1515</v>
      </c>
      <c r="BT152" t="str">
        <f>HYPERLINK("https%3A%2F%2Fwww.webofscience.com%2Fwos%2Fwoscc%2Ffull-record%2FWOS:001046139100001","View Full Record in Web of Science")</f>
        <v>View Full Record in Web of Science</v>
      </c>
    </row>
    <row r="153" spans="1:72" x14ac:dyDescent="0.2">
      <c r="A153" t="s">
        <v>72</v>
      </c>
      <c r="B153" t="s">
        <v>1516</v>
      </c>
      <c r="C153" t="s">
        <v>74</v>
      </c>
      <c r="D153" t="s">
        <v>74</v>
      </c>
      <c r="E153" t="s">
        <v>74</v>
      </c>
      <c r="F153" t="s">
        <v>1517</v>
      </c>
      <c r="G153" t="s">
        <v>74</v>
      </c>
      <c r="H153" t="s">
        <v>74</v>
      </c>
      <c r="I153" t="s">
        <v>1518</v>
      </c>
      <c r="J153" t="s">
        <v>1228</v>
      </c>
      <c r="K153" t="s">
        <v>74</v>
      </c>
      <c r="L153" t="s">
        <v>74</v>
      </c>
      <c r="M153" t="s">
        <v>74</v>
      </c>
      <c r="N153" t="s">
        <v>74</v>
      </c>
      <c r="O153" t="s">
        <v>74</v>
      </c>
      <c r="P153" t="s">
        <v>74</v>
      </c>
      <c r="Q153" t="s">
        <v>74</v>
      </c>
      <c r="R153" t="s">
        <v>74</v>
      </c>
      <c r="S153" t="s">
        <v>74</v>
      </c>
      <c r="T153" t="s">
        <v>74</v>
      </c>
      <c r="U153" t="s">
        <v>74</v>
      </c>
      <c r="V153" t="s">
        <v>74</v>
      </c>
      <c r="W153" t="s">
        <v>74</v>
      </c>
      <c r="X153" t="s">
        <v>74</v>
      </c>
      <c r="Y153" t="s">
        <v>74</v>
      </c>
      <c r="Z153" t="s">
        <v>74</v>
      </c>
      <c r="AA153" t="s">
        <v>1337</v>
      </c>
      <c r="AB153" t="s">
        <v>74</v>
      </c>
      <c r="AC153" t="s">
        <v>74</v>
      </c>
      <c r="AD153" t="s">
        <v>74</v>
      </c>
      <c r="AE153" t="s">
        <v>74</v>
      </c>
      <c r="AF153" t="s">
        <v>74</v>
      </c>
      <c r="AG153" t="s">
        <v>74</v>
      </c>
      <c r="AH153" t="s">
        <v>74</v>
      </c>
      <c r="AI153" t="s">
        <v>74</v>
      </c>
      <c r="AJ153" t="s">
        <v>74</v>
      </c>
      <c r="AK153" t="s">
        <v>74</v>
      </c>
      <c r="AL153" t="s">
        <v>74</v>
      </c>
      <c r="AM153" t="s">
        <v>74</v>
      </c>
      <c r="AN153" t="s">
        <v>74</v>
      </c>
      <c r="AO153" t="s">
        <v>1231</v>
      </c>
      <c r="AP153" t="s">
        <v>1232</v>
      </c>
      <c r="AQ153" t="s">
        <v>74</v>
      </c>
      <c r="AR153" t="s">
        <v>74</v>
      </c>
      <c r="AS153" t="s">
        <v>74</v>
      </c>
      <c r="AT153" t="s">
        <v>204</v>
      </c>
      <c r="AU153">
        <v>2023</v>
      </c>
      <c r="AV153">
        <v>47</v>
      </c>
      <c r="AW153">
        <v>8</v>
      </c>
      <c r="AX153" t="s">
        <v>74</v>
      </c>
      <c r="AY153" t="s">
        <v>74</v>
      </c>
      <c r="AZ153" t="s">
        <v>74</v>
      </c>
      <c r="BA153" t="s">
        <v>74</v>
      </c>
      <c r="BB153">
        <v>1275</v>
      </c>
      <c r="BC153">
        <v>1297</v>
      </c>
      <c r="BD153" t="s">
        <v>74</v>
      </c>
      <c r="BE153" t="s">
        <v>1519</v>
      </c>
      <c r="BF153" t="str">
        <f>HYPERLINK("http://dx.doi.org/10.1007/s10514-023-10127-3","http://dx.doi.org/10.1007/s10514-023-10127-3")</f>
        <v>http://dx.doi.org/10.1007/s10514-023-10127-3</v>
      </c>
      <c r="BG153" t="s">
        <v>74</v>
      </c>
      <c r="BH153" t="s">
        <v>504</v>
      </c>
      <c r="BI153" t="s">
        <v>74</v>
      </c>
      <c r="BJ153" t="s">
        <v>74</v>
      </c>
      <c r="BK153" t="s">
        <v>74</v>
      </c>
      <c r="BL153" t="s">
        <v>74</v>
      </c>
      <c r="BM153" t="s">
        <v>74</v>
      </c>
      <c r="BN153" t="s">
        <v>74</v>
      </c>
      <c r="BO153" t="s">
        <v>74</v>
      </c>
      <c r="BP153" t="s">
        <v>74</v>
      </c>
      <c r="BQ153" t="s">
        <v>74</v>
      </c>
      <c r="BR153" t="s">
        <v>74</v>
      </c>
      <c r="BS153" t="s">
        <v>1520</v>
      </c>
      <c r="BT153" t="str">
        <f>HYPERLINK("https%3A%2F%2Fwww.webofscience.com%2Fwos%2Fwoscc%2Ffull-record%2FWOS:001050238300001","View Full Record in Web of Science")</f>
        <v>View Full Record in Web of Science</v>
      </c>
    </row>
    <row r="154" spans="1:72" x14ac:dyDescent="0.2">
      <c r="A154" t="s">
        <v>72</v>
      </c>
      <c r="B154" t="s">
        <v>1521</v>
      </c>
      <c r="C154" t="s">
        <v>74</v>
      </c>
      <c r="D154" t="s">
        <v>74</v>
      </c>
      <c r="E154" t="s">
        <v>74</v>
      </c>
      <c r="F154" t="s">
        <v>1522</v>
      </c>
      <c r="G154" t="s">
        <v>74</v>
      </c>
      <c r="H154" t="s">
        <v>74</v>
      </c>
      <c r="I154" t="s">
        <v>1523</v>
      </c>
      <c r="J154" t="s">
        <v>365</v>
      </c>
      <c r="K154" t="s">
        <v>74</v>
      </c>
      <c r="L154" t="s">
        <v>74</v>
      </c>
      <c r="M154" t="s">
        <v>74</v>
      </c>
      <c r="N154" t="s">
        <v>74</v>
      </c>
      <c r="O154" t="s">
        <v>74</v>
      </c>
      <c r="P154" t="s">
        <v>74</v>
      </c>
      <c r="Q154" t="s">
        <v>74</v>
      </c>
      <c r="R154" t="s">
        <v>74</v>
      </c>
      <c r="S154" t="s">
        <v>74</v>
      </c>
      <c r="T154" t="s">
        <v>74</v>
      </c>
      <c r="U154" t="s">
        <v>74</v>
      </c>
      <c r="V154" t="s">
        <v>74</v>
      </c>
      <c r="W154" t="s">
        <v>74</v>
      </c>
      <c r="X154" t="s">
        <v>74</v>
      </c>
      <c r="Y154" t="s">
        <v>74</v>
      </c>
      <c r="Z154" t="s">
        <v>74</v>
      </c>
      <c r="AA154" t="s">
        <v>74</v>
      </c>
      <c r="AB154" t="s">
        <v>1524</v>
      </c>
      <c r="AC154" t="s">
        <v>74</v>
      </c>
      <c r="AD154" t="s">
        <v>74</v>
      </c>
      <c r="AE154" t="s">
        <v>74</v>
      </c>
      <c r="AF154" t="s">
        <v>74</v>
      </c>
      <c r="AG154" t="s">
        <v>74</v>
      </c>
      <c r="AH154" t="s">
        <v>74</v>
      </c>
      <c r="AI154" t="s">
        <v>74</v>
      </c>
      <c r="AJ154" t="s">
        <v>74</v>
      </c>
      <c r="AK154" t="s">
        <v>74</v>
      </c>
      <c r="AL154" t="s">
        <v>74</v>
      </c>
      <c r="AM154" t="s">
        <v>74</v>
      </c>
      <c r="AN154" t="s">
        <v>74</v>
      </c>
      <c r="AO154" t="s">
        <v>367</v>
      </c>
      <c r="AP154" t="s">
        <v>74</v>
      </c>
      <c r="AQ154" t="s">
        <v>74</v>
      </c>
      <c r="AR154" t="s">
        <v>74</v>
      </c>
      <c r="AS154" t="s">
        <v>74</v>
      </c>
      <c r="AT154" t="s">
        <v>278</v>
      </c>
      <c r="AU154">
        <v>2021</v>
      </c>
      <c r="AV154">
        <v>6</v>
      </c>
      <c r="AW154">
        <v>2</v>
      </c>
      <c r="AX154" t="s">
        <v>74</v>
      </c>
      <c r="AY154" t="s">
        <v>74</v>
      </c>
      <c r="AZ154" t="s">
        <v>74</v>
      </c>
      <c r="BA154" t="s">
        <v>74</v>
      </c>
      <c r="BB154">
        <v>1240</v>
      </c>
      <c r="BC154">
        <v>1247</v>
      </c>
      <c r="BD154" t="s">
        <v>74</v>
      </c>
      <c r="BE154" t="s">
        <v>1525</v>
      </c>
      <c r="BF154" t="str">
        <f>HYPERLINK("http://dx.doi.org/10.1109/LRA.2021.3057024","http://dx.doi.org/10.1109/LRA.2021.3057024")</f>
        <v>http://dx.doi.org/10.1109/LRA.2021.3057024</v>
      </c>
      <c r="BG154" t="s">
        <v>74</v>
      </c>
      <c r="BH154" t="s">
        <v>74</v>
      </c>
      <c r="BI154" t="s">
        <v>74</v>
      </c>
      <c r="BJ154" t="s">
        <v>74</v>
      </c>
      <c r="BK154" t="s">
        <v>74</v>
      </c>
      <c r="BL154" t="s">
        <v>74</v>
      </c>
      <c r="BM154" t="s">
        <v>74</v>
      </c>
      <c r="BN154" t="s">
        <v>74</v>
      </c>
      <c r="BO154" t="s">
        <v>74</v>
      </c>
      <c r="BP154" t="s">
        <v>74</v>
      </c>
      <c r="BQ154" t="s">
        <v>74</v>
      </c>
      <c r="BR154" t="s">
        <v>74</v>
      </c>
      <c r="BS154" t="s">
        <v>1526</v>
      </c>
      <c r="BT154" t="str">
        <f>HYPERLINK("https%3A%2F%2Fwww.webofscience.com%2Fwos%2Fwoscc%2Ffull-record%2FWOS:000621399900004","View Full Record in Web of Science")</f>
        <v>View Full Record in Web of Science</v>
      </c>
    </row>
    <row r="155" spans="1:72" x14ac:dyDescent="0.2">
      <c r="A155" t="s">
        <v>84</v>
      </c>
      <c r="B155" t="s">
        <v>1527</v>
      </c>
      <c r="C155" t="s">
        <v>74</v>
      </c>
      <c r="D155" t="s">
        <v>74</v>
      </c>
      <c r="E155" t="s">
        <v>104</v>
      </c>
      <c r="F155" t="s">
        <v>1528</v>
      </c>
      <c r="G155" t="s">
        <v>74</v>
      </c>
      <c r="H155" t="s">
        <v>74</v>
      </c>
      <c r="I155" t="s">
        <v>1529</v>
      </c>
      <c r="J155" t="s">
        <v>1530</v>
      </c>
      <c r="K155" t="s">
        <v>74</v>
      </c>
      <c r="L155" t="s">
        <v>74</v>
      </c>
      <c r="M155" t="s">
        <v>74</v>
      </c>
      <c r="N155" t="s">
        <v>74</v>
      </c>
      <c r="O155" t="s">
        <v>1531</v>
      </c>
      <c r="P155" t="s">
        <v>1532</v>
      </c>
      <c r="Q155" t="s">
        <v>1533</v>
      </c>
      <c r="R155" t="s">
        <v>1534</v>
      </c>
      <c r="S155" t="s">
        <v>74</v>
      </c>
      <c r="T155" t="s">
        <v>74</v>
      </c>
      <c r="U155" t="s">
        <v>74</v>
      </c>
      <c r="V155" t="s">
        <v>74</v>
      </c>
      <c r="W155" t="s">
        <v>74</v>
      </c>
      <c r="X155" t="s">
        <v>74</v>
      </c>
      <c r="Y155" t="s">
        <v>74</v>
      </c>
      <c r="Z155" t="s">
        <v>74</v>
      </c>
      <c r="AA155" t="s">
        <v>1535</v>
      </c>
      <c r="AB155" t="s">
        <v>74</v>
      </c>
      <c r="AC155" t="s">
        <v>74</v>
      </c>
      <c r="AD155" t="s">
        <v>74</v>
      </c>
      <c r="AE155" t="s">
        <v>74</v>
      </c>
      <c r="AF155" t="s">
        <v>74</v>
      </c>
      <c r="AG155" t="s">
        <v>74</v>
      </c>
      <c r="AH155" t="s">
        <v>74</v>
      </c>
      <c r="AI155" t="s">
        <v>74</v>
      </c>
      <c r="AJ155" t="s">
        <v>74</v>
      </c>
      <c r="AK155" t="s">
        <v>74</v>
      </c>
      <c r="AL155" t="s">
        <v>74</v>
      </c>
      <c r="AM155" t="s">
        <v>74</v>
      </c>
      <c r="AN155" t="s">
        <v>74</v>
      </c>
      <c r="AO155" t="s">
        <v>74</v>
      </c>
      <c r="AP155" t="s">
        <v>74</v>
      </c>
      <c r="AQ155" t="s">
        <v>1536</v>
      </c>
      <c r="AR155" t="s">
        <v>74</v>
      </c>
      <c r="AS155" t="s">
        <v>74</v>
      </c>
      <c r="AT155" t="s">
        <v>74</v>
      </c>
      <c r="AU155">
        <v>2024</v>
      </c>
      <c r="AV155" t="s">
        <v>74</v>
      </c>
      <c r="AW155" t="s">
        <v>74</v>
      </c>
      <c r="AX155" t="s">
        <v>74</v>
      </c>
      <c r="AY155" t="s">
        <v>74</v>
      </c>
      <c r="AZ155" t="s">
        <v>74</v>
      </c>
      <c r="BA155" t="s">
        <v>74</v>
      </c>
      <c r="BB155" t="s">
        <v>74</v>
      </c>
      <c r="BC155" t="s">
        <v>74</v>
      </c>
      <c r="BD155" t="s">
        <v>74</v>
      </c>
      <c r="BE155" t="s">
        <v>74</v>
      </c>
      <c r="BF155" t="s">
        <v>74</v>
      </c>
      <c r="BG155" t="s">
        <v>74</v>
      </c>
      <c r="BH155" t="s">
        <v>74</v>
      </c>
      <c r="BI155" t="s">
        <v>74</v>
      </c>
      <c r="BJ155" t="s">
        <v>74</v>
      </c>
      <c r="BK155" t="s">
        <v>74</v>
      </c>
      <c r="BL155" t="s">
        <v>74</v>
      </c>
      <c r="BM155" t="s">
        <v>74</v>
      </c>
      <c r="BN155" t="s">
        <v>74</v>
      </c>
      <c r="BO155" t="s">
        <v>74</v>
      </c>
      <c r="BP155" t="s">
        <v>74</v>
      </c>
      <c r="BQ155" t="s">
        <v>74</v>
      </c>
      <c r="BR155" t="s">
        <v>74</v>
      </c>
      <c r="BS155" t="s">
        <v>1537</v>
      </c>
      <c r="BT155" t="str">
        <f>HYPERLINK("https%3A%2F%2Fwww.webofscience.com%2Fwos%2Fwoscc%2Ffull-record%2FWOS:001215536203059","View Full Record in Web of Science")</f>
        <v>View Full Record in Web of Science</v>
      </c>
    </row>
    <row r="156" spans="1:72" x14ac:dyDescent="0.2">
      <c r="A156" t="s">
        <v>72</v>
      </c>
      <c r="B156" t="s">
        <v>1538</v>
      </c>
      <c r="C156" t="s">
        <v>74</v>
      </c>
      <c r="D156" t="s">
        <v>74</v>
      </c>
      <c r="E156" t="s">
        <v>74</v>
      </c>
      <c r="F156" t="s">
        <v>1539</v>
      </c>
      <c r="G156" t="s">
        <v>74</v>
      </c>
      <c r="H156" t="s">
        <v>74</v>
      </c>
      <c r="I156" t="s">
        <v>1540</v>
      </c>
      <c r="J156" t="s">
        <v>936</v>
      </c>
      <c r="K156" t="s">
        <v>74</v>
      </c>
      <c r="L156" t="s">
        <v>74</v>
      </c>
      <c r="M156" t="s">
        <v>74</v>
      </c>
      <c r="N156" t="s">
        <v>74</v>
      </c>
      <c r="O156" t="s">
        <v>74</v>
      </c>
      <c r="P156" t="s">
        <v>74</v>
      </c>
      <c r="Q156" t="s">
        <v>74</v>
      </c>
      <c r="R156" t="s">
        <v>74</v>
      </c>
      <c r="S156" t="s">
        <v>74</v>
      </c>
      <c r="T156" t="s">
        <v>74</v>
      </c>
      <c r="U156" t="s">
        <v>74</v>
      </c>
      <c r="V156" t="s">
        <v>74</v>
      </c>
      <c r="W156" t="s">
        <v>74</v>
      </c>
      <c r="X156" t="s">
        <v>74</v>
      </c>
      <c r="Y156" t="s">
        <v>74</v>
      </c>
      <c r="Z156" t="s">
        <v>74</v>
      </c>
      <c r="AA156" t="s">
        <v>1541</v>
      </c>
      <c r="AB156" t="s">
        <v>74</v>
      </c>
      <c r="AC156" t="s">
        <v>74</v>
      </c>
      <c r="AD156" t="s">
        <v>74</v>
      </c>
      <c r="AE156" t="s">
        <v>74</v>
      </c>
      <c r="AF156" t="s">
        <v>74</v>
      </c>
      <c r="AG156" t="s">
        <v>74</v>
      </c>
      <c r="AH156" t="s">
        <v>74</v>
      </c>
      <c r="AI156" t="s">
        <v>74</v>
      </c>
      <c r="AJ156" t="s">
        <v>74</v>
      </c>
      <c r="AK156" t="s">
        <v>74</v>
      </c>
      <c r="AL156" t="s">
        <v>74</v>
      </c>
      <c r="AM156" t="s">
        <v>74</v>
      </c>
      <c r="AN156" t="s">
        <v>74</v>
      </c>
      <c r="AO156" t="s">
        <v>939</v>
      </c>
      <c r="AP156" t="s">
        <v>940</v>
      </c>
      <c r="AQ156" t="s">
        <v>74</v>
      </c>
      <c r="AR156" t="s">
        <v>74</v>
      </c>
      <c r="AS156" t="s">
        <v>74</v>
      </c>
      <c r="AT156" t="s">
        <v>1542</v>
      </c>
      <c r="AU156">
        <v>2024</v>
      </c>
      <c r="AV156">
        <v>51</v>
      </c>
      <c r="AW156">
        <v>1</v>
      </c>
      <c r="AX156" t="s">
        <v>74</v>
      </c>
      <c r="AY156" t="s">
        <v>74</v>
      </c>
      <c r="AZ156" t="s">
        <v>74</v>
      </c>
      <c r="BA156" t="s">
        <v>74</v>
      </c>
      <c r="BB156">
        <v>73</v>
      </c>
      <c r="BC156">
        <v>90</v>
      </c>
      <c r="BD156" t="s">
        <v>74</v>
      </c>
      <c r="BE156" t="s">
        <v>1543</v>
      </c>
      <c r="BF156" t="str">
        <f>HYPERLINK("http://dx.doi.org/10.1108/IR-05-2023-0107","http://dx.doi.org/10.1108/IR-05-2023-0107")</f>
        <v>http://dx.doi.org/10.1108/IR-05-2023-0107</v>
      </c>
      <c r="BG156" t="s">
        <v>74</v>
      </c>
      <c r="BH156" t="s">
        <v>332</v>
      </c>
      <c r="BI156" t="s">
        <v>74</v>
      </c>
      <c r="BJ156" t="s">
        <v>74</v>
      </c>
      <c r="BK156" t="s">
        <v>74</v>
      </c>
      <c r="BL156" t="s">
        <v>74</v>
      </c>
      <c r="BM156" t="s">
        <v>74</v>
      </c>
      <c r="BN156" t="s">
        <v>74</v>
      </c>
      <c r="BO156" t="s">
        <v>74</v>
      </c>
      <c r="BP156" t="s">
        <v>74</v>
      </c>
      <c r="BQ156" t="s">
        <v>74</v>
      </c>
      <c r="BR156" t="s">
        <v>74</v>
      </c>
      <c r="BS156" t="s">
        <v>1544</v>
      </c>
      <c r="BT156" t="str">
        <f>HYPERLINK("https%3A%2F%2Fwww.webofscience.com%2Fwos%2Fwoscc%2Ffull-record%2FWOS:001087944100001","View Full Record in Web of Science")</f>
        <v>View Full Record in Web of Science</v>
      </c>
    </row>
    <row r="157" spans="1:72" x14ac:dyDescent="0.2">
      <c r="A157" t="s">
        <v>72</v>
      </c>
      <c r="B157" t="s">
        <v>1545</v>
      </c>
      <c r="C157" t="s">
        <v>74</v>
      </c>
      <c r="D157" t="s">
        <v>74</v>
      </c>
      <c r="E157" t="s">
        <v>74</v>
      </c>
      <c r="F157" t="s">
        <v>1546</v>
      </c>
      <c r="G157" t="s">
        <v>74</v>
      </c>
      <c r="H157" t="s">
        <v>74</v>
      </c>
      <c r="I157" t="s">
        <v>1547</v>
      </c>
      <c r="J157" t="s">
        <v>1548</v>
      </c>
      <c r="K157" t="s">
        <v>74</v>
      </c>
      <c r="L157" t="s">
        <v>74</v>
      </c>
      <c r="M157" t="s">
        <v>74</v>
      </c>
      <c r="N157" t="s">
        <v>74</v>
      </c>
      <c r="O157" t="s">
        <v>74</v>
      </c>
      <c r="P157" t="s">
        <v>74</v>
      </c>
      <c r="Q157" t="s">
        <v>74</v>
      </c>
      <c r="R157" t="s">
        <v>74</v>
      </c>
      <c r="S157" t="s">
        <v>74</v>
      </c>
      <c r="T157" t="s">
        <v>74</v>
      </c>
      <c r="U157" t="s">
        <v>74</v>
      </c>
      <c r="V157" t="s">
        <v>74</v>
      </c>
      <c r="W157" t="s">
        <v>74</v>
      </c>
      <c r="X157" t="s">
        <v>74</v>
      </c>
      <c r="Y157" t="s">
        <v>74</v>
      </c>
      <c r="Z157" t="s">
        <v>74</v>
      </c>
      <c r="AA157" t="s">
        <v>1549</v>
      </c>
      <c r="AB157" t="s">
        <v>1550</v>
      </c>
      <c r="AC157" t="s">
        <v>74</v>
      </c>
      <c r="AD157" t="s">
        <v>74</v>
      </c>
      <c r="AE157" t="s">
        <v>74</v>
      </c>
      <c r="AF157" t="s">
        <v>74</v>
      </c>
      <c r="AG157" t="s">
        <v>74</v>
      </c>
      <c r="AH157" t="s">
        <v>74</v>
      </c>
      <c r="AI157" t="s">
        <v>74</v>
      </c>
      <c r="AJ157" t="s">
        <v>74</v>
      </c>
      <c r="AK157" t="s">
        <v>74</v>
      </c>
      <c r="AL157" t="s">
        <v>74</v>
      </c>
      <c r="AM157" t="s">
        <v>74</v>
      </c>
      <c r="AN157" t="s">
        <v>74</v>
      </c>
      <c r="AO157" t="s">
        <v>1551</v>
      </c>
      <c r="AP157" t="s">
        <v>1552</v>
      </c>
      <c r="AQ157" t="s">
        <v>74</v>
      </c>
      <c r="AR157" t="s">
        <v>74</v>
      </c>
      <c r="AS157" t="s">
        <v>74</v>
      </c>
      <c r="AT157" t="s">
        <v>193</v>
      </c>
      <c r="AU157">
        <v>2022</v>
      </c>
      <c r="AV157">
        <v>52</v>
      </c>
      <c r="AW157">
        <v>1</v>
      </c>
      <c r="AX157" t="s">
        <v>74</v>
      </c>
      <c r="AY157" t="s">
        <v>74</v>
      </c>
      <c r="AZ157" t="s">
        <v>74</v>
      </c>
      <c r="BA157" t="s">
        <v>74</v>
      </c>
      <c r="BB157">
        <v>429</v>
      </c>
      <c r="BC157">
        <v>451</v>
      </c>
      <c r="BD157" t="s">
        <v>74</v>
      </c>
      <c r="BE157" t="s">
        <v>1553</v>
      </c>
      <c r="BF157" t="str">
        <f>HYPERLINK("http://dx.doi.org/10.1007/s10489-021-02397-0","http://dx.doi.org/10.1007/s10489-021-02397-0")</f>
        <v>http://dx.doi.org/10.1007/s10489-021-02397-0</v>
      </c>
      <c r="BG157" t="s">
        <v>74</v>
      </c>
      <c r="BH157" t="s">
        <v>1554</v>
      </c>
      <c r="BI157" t="s">
        <v>74</v>
      </c>
      <c r="BJ157" t="s">
        <v>74</v>
      </c>
      <c r="BK157" t="s">
        <v>74</v>
      </c>
      <c r="BL157" t="s">
        <v>74</v>
      </c>
      <c r="BM157" t="s">
        <v>74</v>
      </c>
      <c r="BN157" t="s">
        <v>74</v>
      </c>
      <c r="BO157" t="s">
        <v>74</v>
      </c>
      <c r="BP157" t="s">
        <v>74</v>
      </c>
      <c r="BQ157" t="s">
        <v>74</v>
      </c>
      <c r="BR157" t="s">
        <v>74</v>
      </c>
      <c r="BS157" t="s">
        <v>1555</v>
      </c>
      <c r="BT157" t="str">
        <f>HYPERLINK("https%3A%2F%2Fwww.webofscience.com%2Fwos%2Fwoscc%2Ffull-record%2FWOS:000646513300004","View Full Record in Web of Science")</f>
        <v>View Full Record in Web of Science</v>
      </c>
    </row>
    <row r="158" spans="1:72" x14ac:dyDescent="0.2">
      <c r="A158" t="s">
        <v>72</v>
      </c>
      <c r="B158" t="s">
        <v>1556</v>
      </c>
      <c r="C158" t="s">
        <v>74</v>
      </c>
      <c r="D158" t="s">
        <v>74</v>
      </c>
      <c r="E158" t="s">
        <v>74</v>
      </c>
      <c r="F158" t="s">
        <v>1557</v>
      </c>
      <c r="G158" t="s">
        <v>74</v>
      </c>
      <c r="H158" t="s">
        <v>74</v>
      </c>
      <c r="I158" t="s">
        <v>1558</v>
      </c>
      <c r="J158" t="s">
        <v>1559</v>
      </c>
      <c r="K158" t="s">
        <v>74</v>
      </c>
      <c r="L158" t="s">
        <v>74</v>
      </c>
      <c r="M158" t="s">
        <v>74</v>
      </c>
      <c r="N158" t="s">
        <v>74</v>
      </c>
      <c r="O158" t="s">
        <v>74</v>
      </c>
      <c r="P158" t="s">
        <v>74</v>
      </c>
      <c r="Q158" t="s">
        <v>74</v>
      </c>
      <c r="R158" t="s">
        <v>74</v>
      </c>
      <c r="S158" t="s">
        <v>74</v>
      </c>
      <c r="T158" t="s">
        <v>74</v>
      </c>
      <c r="U158" t="s">
        <v>74</v>
      </c>
      <c r="V158" t="s">
        <v>74</v>
      </c>
      <c r="W158" t="s">
        <v>74</v>
      </c>
      <c r="X158" t="s">
        <v>74</v>
      </c>
      <c r="Y158" t="s">
        <v>74</v>
      </c>
      <c r="Z158" t="s">
        <v>74</v>
      </c>
      <c r="AA158" t="s">
        <v>1560</v>
      </c>
      <c r="AB158" t="s">
        <v>1561</v>
      </c>
      <c r="AC158" t="s">
        <v>74</v>
      </c>
      <c r="AD158" t="s">
        <v>74</v>
      </c>
      <c r="AE158" t="s">
        <v>74</v>
      </c>
      <c r="AF158" t="s">
        <v>74</v>
      </c>
      <c r="AG158" t="s">
        <v>74</v>
      </c>
      <c r="AH158" t="s">
        <v>74</v>
      </c>
      <c r="AI158" t="s">
        <v>74</v>
      </c>
      <c r="AJ158" t="s">
        <v>74</v>
      </c>
      <c r="AK158" t="s">
        <v>74</v>
      </c>
      <c r="AL158" t="s">
        <v>74</v>
      </c>
      <c r="AM158" t="s">
        <v>74</v>
      </c>
      <c r="AN158" t="s">
        <v>74</v>
      </c>
      <c r="AO158" t="s">
        <v>74</v>
      </c>
      <c r="AP158" t="s">
        <v>1562</v>
      </c>
      <c r="AQ158" t="s">
        <v>74</v>
      </c>
      <c r="AR158" t="s">
        <v>74</v>
      </c>
      <c r="AS158" t="s">
        <v>74</v>
      </c>
      <c r="AT158" t="s">
        <v>1563</v>
      </c>
      <c r="AU158">
        <v>2022</v>
      </c>
      <c r="AV158">
        <v>3</v>
      </c>
      <c r="AW158">
        <v>3</v>
      </c>
      <c r="AX158" t="s">
        <v>74</v>
      </c>
      <c r="AY158" t="s">
        <v>74</v>
      </c>
      <c r="AZ158" t="s">
        <v>74</v>
      </c>
      <c r="BA158" t="s">
        <v>74</v>
      </c>
      <c r="BB158">
        <v>719</v>
      </c>
      <c r="BC158">
        <v>738</v>
      </c>
      <c r="BD158" t="s">
        <v>74</v>
      </c>
      <c r="BE158" t="s">
        <v>1564</v>
      </c>
      <c r="BF158" t="str">
        <f>HYPERLINK("http://dx.doi.org/10.3390/ai3030042","http://dx.doi.org/10.3390/ai3030042")</f>
        <v>http://dx.doi.org/10.3390/ai3030042</v>
      </c>
      <c r="BG158" t="s">
        <v>74</v>
      </c>
      <c r="BH158" t="s">
        <v>74</v>
      </c>
      <c r="BI158" t="s">
        <v>74</v>
      </c>
      <c r="BJ158" t="s">
        <v>74</v>
      </c>
      <c r="BK158" t="s">
        <v>74</v>
      </c>
      <c r="BL158" t="s">
        <v>74</v>
      </c>
      <c r="BM158" t="s">
        <v>74</v>
      </c>
      <c r="BN158" t="s">
        <v>74</v>
      </c>
      <c r="BO158" t="s">
        <v>74</v>
      </c>
      <c r="BP158" t="s">
        <v>74</v>
      </c>
      <c r="BQ158" t="s">
        <v>74</v>
      </c>
      <c r="BR158" t="s">
        <v>74</v>
      </c>
      <c r="BS158" t="s">
        <v>1565</v>
      </c>
      <c r="BT158" t="str">
        <f>HYPERLINK("https%3A%2F%2Fwww.webofscience.com%2Fwos%2Fwoscc%2Ffull-record%2FWOS:001021511400001","View Full Record in Web of Science")</f>
        <v>View Full Record in Web of Science</v>
      </c>
    </row>
    <row r="159" spans="1:72" x14ac:dyDescent="0.2">
      <c r="A159" t="s">
        <v>72</v>
      </c>
      <c r="B159" t="s">
        <v>1566</v>
      </c>
      <c r="C159" t="s">
        <v>74</v>
      </c>
      <c r="D159" t="s">
        <v>74</v>
      </c>
      <c r="E159" t="s">
        <v>74</v>
      </c>
      <c r="F159" t="s">
        <v>1567</v>
      </c>
      <c r="G159" t="s">
        <v>74</v>
      </c>
      <c r="H159" t="s">
        <v>74</v>
      </c>
      <c r="I159" t="s">
        <v>1568</v>
      </c>
      <c r="J159" t="s">
        <v>575</v>
      </c>
      <c r="K159" t="s">
        <v>74</v>
      </c>
      <c r="L159" t="s">
        <v>74</v>
      </c>
      <c r="M159" t="s">
        <v>74</v>
      </c>
      <c r="N159" t="s">
        <v>74</v>
      </c>
      <c r="O159" t="s">
        <v>74</v>
      </c>
      <c r="P159" t="s">
        <v>74</v>
      </c>
      <c r="Q159" t="s">
        <v>74</v>
      </c>
      <c r="R159" t="s">
        <v>74</v>
      </c>
      <c r="S159" t="s">
        <v>74</v>
      </c>
      <c r="T159" t="s">
        <v>74</v>
      </c>
      <c r="U159" t="s">
        <v>74</v>
      </c>
      <c r="V159" t="s">
        <v>74</v>
      </c>
      <c r="W159" t="s">
        <v>74</v>
      </c>
      <c r="X159" t="s">
        <v>74</v>
      </c>
      <c r="Y159" t="s">
        <v>74</v>
      </c>
      <c r="Z159" t="s">
        <v>74</v>
      </c>
      <c r="AA159" t="s">
        <v>74</v>
      </c>
      <c r="AB159" t="s">
        <v>74</v>
      </c>
      <c r="AC159" t="s">
        <v>74</v>
      </c>
      <c r="AD159" t="s">
        <v>74</v>
      </c>
      <c r="AE159" t="s">
        <v>74</v>
      </c>
      <c r="AF159" t="s">
        <v>74</v>
      </c>
      <c r="AG159" t="s">
        <v>74</v>
      </c>
      <c r="AH159" t="s">
        <v>74</v>
      </c>
      <c r="AI159" t="s">
        <v>74</v>
      </c>
      <c r="AJ159" t="s">
        <v>74</v>
      </c>
      <c r="AK159" t="s">
        <v>74</v>
      </c>
      <c r="AL159" t="s">
        <v>74</v>
      </c>
      <c r="AM159" t="s">
        <v>74</v>
      </c>
      <c r="AN159" t="s">
        <v>74</v>
      </c>
      <c r="AO159" t="s">
        <v>577</v>
      </c>
      <c r="AP159" t="s">
        <v>74</v>
      </c>
      <c r="AQ159" t="s">
        <v>74</v>
      </c>
      <c r="AR159" t="s">
        <v>74</v>
      </c>
      <c r="AS159" t="s">
        <v>74</v>
      </c>
      <c r="AT159" t="s">
        <v>1569</v>
      </c>
      <c r="AU159">
        <v>2024</v>
      </c>
      <c r="AV159">
        <v>18</v>
      </c>
      <c r="AW159" t="s">
        <v>74</v>
      </c>
      <c r="AX159" t="s">
        <v>74</v>
      </c>
      <c r="AY159" t="s">
        <v>74</v>
      </c>
      <c r="AZ159" t="s">
        <v>74</v>
      </c>
      <c r="BA159" t="s">
        <v>74</v>
      </c>
      <c r="BB159" t="s">
        <v>74</v>
      </c>
      <c r="BC159" t="s">
        <v>74</v>
      </c>
      <c r="BD159">
        <v>1375309</v>
      </c>
      <c r="BE159" t="s">
        <v>1570</v>
      </c>
      <c r="BF159" t="str">
        <f>HYPERLINK("http://dx.doi.org/10.3389/fnbot.2024.1375309","http://dx.doi.org/10.3389/fnbot.2024.1375309")</f>
        <v>http://dx.doi.org/10.3389/fnbot.2024.1375309</v>
      </c>
      <c r="BG159" t="s">
        <v>74</v>
      </c>
      <c r="BH159" t="s">
        <v>74</v>
      </c>
      <c r="BI159" t="s">
        <v>74</v>
      </c>
      <c r="BJ159" t="s">
        <v>74</v>
      </c>
      <c r="BK159" t="s">
        <v>74</v>
      </c>
      <c r="BL159" t="s">
        <v>74</v>
      </c>
      <c r="BM159" t="s">
        <v>74</v>
      </c>
      <c r="BN159">
        <v>38606052</v>
      </c>
      <c r="BO159" t="s">
        <v>74</v>
      </c>
      <c r="BP159" t="s">
        <v>74</v>
      </c>
      <c r="BQ159" t="s">
        <v>74</v>
      </c>
      <c r="BR159" t="s">
        <v>74</v>
      </c>
      <c r="BS159" t="s">
        <v>1571</v>
      </c>
      <c r="BT159" t="str">
        <f>HYPERLINK("https%3A%2F%2Fwww.webofscience.com%2Fwos%2Fwoscc%2Ffull-record%2FWOS:001199615700001","View Full Record in Web of Science")</f>
        <v>View Full Record in Web of Science</v>
      </c>
    </row>
    <row r="160" spans="1:72" x14ac:dyDescent="0.2">
      <c r="A160" t="s">
        <v>72</v>
      </c>
      <c r="B160" t="s">
        <v>1572</v>
      </c>
      <c r="C160" t="s">
        <v>74</v>
      </c>
      <c r="D160" t="s">
        <v>74</v>
      </c>
      <c r="E160" t="s">
        <v>74</v>
      </c>
      <c r="F160" t="s">
        <v>1573</v>
      </c>
      <c r="G160" t="s">
        <v>74</v>
      </c>
      <c r="H160" t="s">
        <v>74</v>
      </c>
      <c r="I160" t="s">
        <v>1574</v>
      </c>
      <c r="J160" t="s">
        <v>1575</v>
      </c>
      <c r="K160" t="s">
        <v>74</v>
      </c>
      <c r="L160" t="s">
        <v>74</v>
      </c>
      <c r="M160" t="s">
        <v>74</v>
      </c>
      <c r="N160" t="s">
        <v>74</v>
      </c>
      <c r="O160" t="s">
        <v>74</v>
      </c>
      <c r="P160" t="s">
        <v>74</v>
      </c>
      <c r="Q160" t="s">
        <v>74</v>
      </c>
      <c r="R160" t="s">
        <v>74</v>
      </c>
      <c r="S160" t="s">
        <v>74</v>
      </c>
      <c r="T160" t="s">
        <v>74</v>
      </c>
      <c r="U160" t="s">
        <v>74</v>
      </c>
      <c r="V160" t="s">
        <v>74</v>
      </c>
      <c r="W160" t="s">
        <v>74</v>
      </c>
      <c r="X160" t="s">
        <v>74</v>
      </c>
      <c r="Y160" t="s">
        <v>74</v>
      </c>
      <c r="Z160" t="s">
        <v>74</v>
      </c>
      <c r="AA160" t="s">
        <v>74</v>
      </c>
      <c r="AB160" t="s">
        <v>1576</v>
      </c>
      <c r="AC160" t="s">
        <v>74</v>
      </c>
      <c r="AD160" t="s">
        <v>74</v>
      </c>
      <c r="AE160" t="s">
        <v>74</v>
      </c>
      <c r="AF160" t="s">
        <v>74</v>
      </c>
      <c r="AG160" t="s">
        <v>74</v>
      </c>
      <c r="AH160" t="s">
        <v>74</v>
      </c>
      <c r="AI160" t="s">
        <v>74</v>
      </c>
      <c r="AJ160" t="s">
        <v>74</v>
      </c>
      <c r="AK160" t="s">
        <v>74</v>
      </c>
      <c r="AL160" t="s">
        <v>74</v>
      </c>
      <c r="AM160" t="s">
        <v>74</v>
      </c>
      <c r="AN160" t="s">
        <v>74</v>
      </c>
      <c r="AO160" t="s">
        <v>1577</v>
      </c>
      <c r="AP160" t="s">
        <v>1578</v>
      </c>
      <c r="AQ160" t="s">
        <v>74</v>
      </c>
      <c r="AR160" t="s">
        <v>74</v>
      </c>
      <c r="AS160" t="s">
        <v>74</v>
      </c>
      <c r="AT160" t="s">
        <v>286</v>
      </c>
      <c r="AU160">
        <v>2024</v>
      </c>
      <c r="AV160">
        <v>38</v>
      </c>
      <c r="AW160">
        <v>6</v>
      </c>
      <c r="AX160" t="s">
        <v>74</v>
      </c>
      <c r="AY160" t="s">
        <v>74</v>
      </c>
      <c r="AZ160" t="s">
        <v>74</v>
      </c>
      <c r="BA160" t="s">
        <v>74</v>
      </c>
      <c r="BB160">
        <v>3113</v>
      </c>
      <c r="BC160">
        <v>3129</v>
      </c>
      <c r="BD160" t="s">
        <v>74</v>
      </c>
      <c r="BE160" t="s">
        <v>1579</v>
      </c>
      <c r="BF160" t="str">
        <f>HYPERLINK("http://dx.doi.org/10.1007/s12206-024-0530-1","http://dx.doi.org/10.1007/s12206-024-0530-1")</f>
        <v>http://dx.doi.org/10.1007/s12206-024-0530-1</v>
      </c>
      <c r="BG160" t="s">
        <v>74</v>
      </c>
      <c r="BH160" t="s">
        <v>1580</v>
      </c>
      <c r="BI160" t="s">
        <v>74</v>
      </c>
      <c r="BJ160" t="s">
        <v>74</v>
      </c>
      <c r="BK160" t="s">
        <v>74</v>
      </c>
      <c r="BL160" t="s">
        <v>74</v>
      </c>
      <c r="BM160" t="s">
        <v>74</v>
      </c>
      <c r="BN160" t="s">
        <v>74</v>
      </c>
      <c r="BO160" t="s">
        <v>74</v>
      </c>
      <c r="BP160" t="s">
        <v>74</v>
      </c>
      <c r="BQ160" t="s">
        <v>74</v>
      </c>
      <c r="BR160" t="s">
        <v>74</v>
      </c>
      <c r="BS160" t="s">
        <v>1581</v>
      </c>
      <c r="BT160" t="str">
        <f>HYPERLINK("https%3A%2F%2Fwww.webofscience.com%2Fwos%2Fwoscc%2Ffull-record%2FWOS:001243359000009","View Full Record in Web of Science")</f>
        <v>View Full Record in Web of Science</v>
      </c>
    </row>
    <row r="161" spans="1:72" x14ac:dyDescent="0.2">
      <c r="A161" t="s">
        <v>72</v>
      </c>
      <c r="B161" t="s">
        <v>1582</v>
      </c>
      <c r="C161" t="s">
        <v>74</v>
      </c>
      <c r="D161" t="s">
        <v>74</v>
      </c>
      <c r="E161" t="s">
        <v>74</v>
      </c>
      <c r="F161" t="s">
        <v>1583</v>
      </c>
      <c r="G161" t="s">
        <v>74</v>
      </c>
      <c r="H161" t="s">
        <v>74</v>
      </c>
      <c r="I161" t="s">
        <v>1584</v>
      </c>
      <c r="J161" t="s">
        <v>1575</v>
      </c>
      <c r="K161" t="s">
        <v>74</v>
      </c>
      <c r="L161" t="s">
        <v>74</v>
      </c>
      <c r="M161" t="s">
        <v>74</v>
      </c>
      <c r="N161" t="s">
        <v>74</v>
      </c>
      <c r="O161" t="s">
        <v>74</v>
      </c>
      <c r="P161" t="s">
        <v>74</v>
      </c>
      <c r="Q161" t="s">
        <v>74</v>
      </c>
      <c r="R161" t="s">
        <v>74</v>
      </c>
      <c r="S161" t="s">
        <v>74</v>
      </c>
      <c r="T161" t="s">
        <v>74</v>
      </c>
      <c r="U161" t="s">
        <v>74</v>
      </c>
      <c r="V161" t="s">
        <v>74</v>
      </c>
      <c r="W161" t="s">
        <v>74</v>
      </c>
      <c r="X161" t="s">
        <v>74</v>
      </c>
      <c r="Y161" t="s">
        <v>74</v>
      </c>
      <c r="Z161" t="s">
        <v>74</v>
      </c>
      <c r="AA161" t="s">
        <v>1585</v>
      </c>
      <c r="AB161" t="s">
        <v>74</v>
      </c>
      <c r="AC161" t="s">
        <v>74</v>
      </c>
      <c r="AD161" t="s">
        <v>74</v>
      </c>
      <c r="AE161" t="s">
        <v>74</v>
      </c>
      <c r="AF161" t="s">
        <v>74</v>
      </c>
      <c r="AG161" t="s">
        <v>74</v>
      </c>
      <c r="AH161" t="s">
        <v>74</v>
      </c>
      <c r="AI161" t="s">
        <v>74</v>
      </c>
      <c r="AJ161" t="s">
        <v>74</v>
      </c>
      <c r="AK161" t="s">
        <v>74</v>
      </c>
      <c r="AL161" t="s">
        <v>74</v>
      </c>
      <c r="AM161" t="s">
        <v>74</v>
      </c>
      <c r="AN161" t="s">
        <v>74</v>
      </c>
      <c r="AO161" t="s">
        <v>1577</v>
      </c>
      <c r="AP161" t="s">
        <v>1578</v>
      </c>
      <c r="AQ161" t="s">
        <v>74</v>
      </c>
      <c r="AR161" t="s">
        <v>74</v>
      </c>
      <c r="AS161" t="s">
        <v>74</v>
      </c>
      <c r="AT161" t="s">
        <v>193</v>
      </c>
      <c r="AU161">
        <v>2022</v>
      </c>
      <c r="AV161">
        <v>36</v>
      </c>
      <c r="AW161">
        <v>1</v>
      </c>
      <c r="AX161" t="s">
        <v>74</v>
      </c>
      <c r="AY161" t="s">
        <v>74</v>
      </c>
      <c r="AZ161" t="s">
        <v>74</v>
      </c>
      <c r="BA161" t="s">
        <v>74</v>
      </c>
      <c r="BB161">
        <v>385</v>
      </c>
      <c r="BC161">
        <v>394</v>
      </c>
      <c r="BD161" t="s">
        <v>74</v>
      </c>
      <c r="BE161" t="s">
        <v>1586</v>
      </c>
      <c r="BF161" t="str">
        <f>HYPERLINK("http://dx.doi.org/10.1007/s12206-021-1237-1","http://dx.doi.org/10.1007/s12206-021-1237-1")</f>
        <v>http://dx.doi.org/10.1007/s12206-021-1237-1</v>
      </c>
      <c r="BG161" t="s">
        <v>74</v>
      </c>
      <c r="BH161" t="s">
        <v>1340</v>
      </c>
      <c r="BI161" t="s">
        <v>74</v>
      </c>
      <c r="BJ161" t="s">
        <v>74</v>
      </c>
      <c r="BK161" t="s">
        <v>74</v>
      </c>
      <c r="BL161" t="s">
        <v>74</v>
      </c>
      <c r="BM161" t="s">
        <v>74</v>
      </c>
      <c r="BN161" t="s">
        <v>74</v>
      </c>
      <c r="BO161" t="s">
        <v>74</v>
      </c>
      <c r="BP161" t="s">
        <v>74</v>
      </c>
      <c r="BQ161" t="s">
        <v>74</v>
      </c>
      <c r="BR161" t="s">
        <v>74</v>
      </c>
      <c r="BS161" t="s">
        <v>1587</v>
      </c>
      <c r="BT161" t="str">
        <f>HYPERLINK("https%3A%2F%2Fwww.webofscience.com%2Fwos%2Fwoscc%2Ffull-record%2FWOS:000740416000007","View Full Record in Web of Science")</f>
        <v>View Full Record in Web of Science</v>
      </c>
    </row>
    <row r="162" spans="1:72" x14ac:dyDescent="0.2">
      <c r="A162" t="s">
        <v>72</v>
      </c>
      <c r="B162" t="s">
        <v>1588</v>
      </c>
      <c r="C162" t="s">
        <v>74</v>
      </c>
      <c r="D162" t="s">
        <v>74</v>
      </c>
      <c r="E162" t="s">
        <v>74</v>
      </c>
      <c r="F162" t="s">
        <v>1589</v>
      </c>
      <c r="G162" t="s">
        <v>74</v>
      </c>
      <c r="H162" t="s">
        <v>74</v>
      </c>
      <c r="I162" t="s">
        <v>1590</v>
      </c>
      <c r="J162" t="s">
        <v>1411</v>
      </c>
      <c r="K162" t="s">
        <v>74</v>
      </c>
      <c r="L162" t="s">
        <v>74</v>
      </c>
      <c r="M162" t="s">
        <v>74</v>
      </c>
      <c r="N162" t="s">
        <v>74</v>
      </c>
      <c r="O162" t="s">
        <v>74</v>
      </c>
      <c r="P162" t="s">
        <v>74</v>
      </c>
      <c r="Q162" t="s">
        <v>74</v>
      </c>
      <c r="R162" t="s">
        <v>74</v>
      </c>
      <c r="S162" t="s">
        <v>74</v>
      </c>
      <c r="T162" t="s">
        <v>74</v>
      </c>
      <c r="U162" t="s">
        <v>74</v>
      </c>
      <c r="V162" t="s">
        <v>74</v>
      </c>
      <c r="W162" t="s">
        <v>74</v>
      </c>
      <c r="X162" t="s">
        <v>74</v>
      </c>
      <c r="Y162" t="s">
        <v>74</v>
      </c>
      <c r="Z162" t="s">
        <v>74</v>
      </c>
      <c r="AA162" t="s">
        <v>74</v>
      </c>
      <c r="AB162" t="s">
        <v>1591</v>
      </c>
      <c r="AC162" t="s">
        <v>74</v>
      </c>
      <c r="AD162" t="s">
        <v>74</v>
      </c>
      <c r="AE162" t="s">
        <v>74</v>
      </c>
      <c r="AF162" t="s">
        <v>74</v>
      </c>
      <c r="AG162" t="s">
        <v>74</v>
      </c>
      <c r="AH162" t="s">
        <v>74</v>
      </c>
      <c r="AI162" t="s">
        <v>74</v>
      </c>
      <c r="AJ162" t="s">
        <v>74</v>
      </c>
      <c r="AK162" t="s">
        <v>74</v>
      </c>
      <c r="AL162" t="s">
        <v>74</v>
      </c>
      <c r="AM162" t="s">
        <v>74</v>
      </c>
      <c r="AN162" t="s">
        <v>74</v>
      </c>
      <c r="AO162" t="s">
        <v>1414</v>
      </c>
      <c r="AP162" t="s">
        <v>1415</v>
      </c>
      <c r="AQ162" t="s">
        <v>74</v>
      </c>
      <c r="AR162" t="s">
        <v>74</v>
      </c>
      <c r="AS162" t="s">
        <v>74</v>
      </c>
      <c r="AT162" t="s">
        <v>254</v>
      </c>
      <c r="AU162">
        <v>2020</v>
      </c>
      <c r="AV162">
        <v>28</v>
      </c>
      <c r="AW162">
        <v>4</v>
      </c>
      <c r="AX162" t="s">
        <v>74</v>
      </c>
      <c r="AY162" t="s">
        <v>74</v>
      </c>
      <c r="AZ162" t="s">
        <v>74</v>
      </c>
      <c r="BA162" t="s">
        <v>74</v>
      </c>
      <c r="BB162">
        <v>1569</v>
      </c>
      <c r="BC162">
        <v>1578</v>
      </c>
      <c r="BD162" t="s">
        <v>74</v>
      </c>
      <c r="BE162" t="s">
        <v>1592</v>
      </c>
      <c r="BF162" t="str">
        <f>HYPERLINK("http://dx.doi.org/10.1109/TCST.2019.2910478","http://dx.doi.org/10.1109/TCST.2019.2910478")</f>
        <v>http://dx.doi.org/10.1109/TCST.2019.2910478</v>
      </c>
      <c r="BG162" t="s">
        <v>74</v>
      </c>
      <c r="BH162" t="s">
        <v>74</v>
      </c>
      <c r="BI162" t="s">
        <v>74</v>
      </c>
      <c r="BJ162" t="s">
        <v>74</v>
      </c>
      <c r="BK162" t="s">
        <v>74</v>
      </c>
      <c r="BL162" t="s">
        <v>74</v>
      </c>
      <c r="BM162" t="s">
        <v>74</v>
      </c>
      <c r="BN162" t="s">
        <v>74</v>
      </c>
      <c r="BO162" t="s">
        <v>74</v>
      </c>
      <c r="BP162" t="s">
        <v>74</v>
      </c>
      <c r="BQ162" t="s">
        <v>74</v>
      </c>
      <c r="BR162" t="s">
        <v>74</v>
      </c>
      <c r="BS162" t="s">
        <v>1593</v>
      </c>
      <c r="BT162" t="str">
        <f>HYPERLINK("https%3A%2F%2Fwww.webofscience.com%2Fwos%2Fwoscc%2Ffull-record%2FWOS:000542930400031","View Full Record in Web of Science")</f>
        <v>View Full Record in Web of Science</v>
      </c>
    </row>
    <row r="163" spans="1:72" x14ac:dyDescent="0.2">
      <c r="A163" t="s">
        <v>72</v>
      </c>
      <c r="B163" t="s">
        <v>1594</v>
      </c>
      <c r="C163" t="s">
        <v>74</v>
      </c>
      <c r="D163" t="s">
        <v>74</v>
      </c>
      <c r="E163" t="s">
        <v>74</v>
      </c>
      <c r="F163" t="s">
        <v>1595</v>
      </c>
      <c r="G163" t="s">
        <v>74</v>
      </c>
      <c r="H163" t="s">
        <v>74</v>
      </c>
      <c r="I163" t="s">
        <v>1596</v>
      </c>
      <c r="J163" t="s">
        <v>1597</v>
      </c>
      <c r="K163" t="s">
        <v>74</v>
      </c>
      <c r="L163" t="s">
        <v>74</v>
      </c>
      <c r="M163" t="s">
        <v>74</v>
      </c>
      <c r="N163" t="s">
        <v>74</v>
      </c>
      <c r="O163" t="s">
        <v>74</v>
      </c>
      <c r="P163" t="s">
        <v>74</v>
      </c>
      <c r="Q163" t="s">
        <v>74</v>
      </c>
      <c r="R163" t="s">
        <v>74</v>
      </c>
      <c r="S163" t="s">
        <v>74</v>
      </c>
      <c r="T163" t="s">
        <v>74</v>
      </c>
      <c r="U163" t="s">
        <v>74</v>
      </c>
      <c r="V163" t="s">
        <v>74</v>
      </c>
      <c r="W163" t="s">
        <v>74</v>
      </c>
      <c r="X163" t="s">
        <v>74</v>
      </c>
      <c r="Y163" t="s">
        <v>74</v>
      </c>
      <c r="Z163" t="s">
        <v>74</v>
      </c>
      <c r="AA163" t="s">
        <v>1598</v>
      </c>
      <c r="AB163" t="s">
        <v>1599</v>
      </c>
      <c r="AC163" t="s">
        <v>74</v>
      </c>
      <c r="AD163" t="s">
        <v>74</v>
      </c>
      <c r="AE163" t="s">
        <v>74</v>
      </c>
      <c r="AF163" t="s">
        <v>74</v>
      </c>
      <c r="AG163" t="s">
        <v>74</v>
      </c>
      <c r="AH163" t="s">
        <v>74</v>
      </c>
      <c r="AI163" t="s">
        <v>74</v>
      </c>
      <c r="AJ163" t="s">
        <v>74</v>
      </c>
      <c r="AK163" t="s">
        <v>74</v>
      </c>
      <c r="AL163" t="s">
        <v>74</v>
      </c>
      <c r="AM163" t="s">
        <v>74</v>
      </c>
      <c r="AN163" t="s">
        <v>74</v>
      </c>
      <c r="AO163" t="s">
        <v>1600</v>
      </c>
      <c r="AP163" t="s">
        <v>1601</v>
      </c>
      <c r="AQ163" t="s">
        <v>74</v>
      </c>
      <c r="AR163" t="s">
        <v>74</v>
      </c>
      <c r="AS163" t="s">
        <v>74</v>
      </c>
      <c r="AT163" t="s">
        <v>296</v>
      </c>
      <c r="AU163">
        <v>2021</v>
      </c>
      <c r="AV163">
        <v>32</v>
      </c>
      <c r="AW163">
        <v>3</v>
      </c>
      <c r="AX163" t="s">
        <v>74</v>
      </c>
      <c r="AY163" t="s">
        <v>74</v>
      </c>
      <c r="AZ163" t="s">
        <v>74</v>
      </c>
      <c r="BA163" t="s">
        <v>74</v>
      </c>
      <c r="BB163">
        <v>1052</v>
      </c>
      <c r="BC163">
        <v>1066</v>
      </c>
      <c r="BD163" t="s">
        <v>74</v>
      </c>
      <c r="BE163" t="s">
        <v>1602</v>
      </c>
      <c r="BF163" t="str">
        <f>HYPERLINK("http://dx.doi.org/10.1109/TNNLS.2020.2980038","http://dx.doi.org/10.1109/TNNLS.2020.2980038")</f>
        <v>http://dx.doi.org/10.1109/TNNLS.2020.2980038</v>
      </c>
      <c r="BG163" t="s">
        <v>74</v>
      </c>
      <c r="BH163" t="s">
        <v>74</v>
      </c>
      <c r="BI163" t="s">
        <v>74</v>
      </c>
      <c r="BJ163" t="s">
        <v>74</v>
      </c>
      <c r="BK163" t="s">
        <v>74</v>
      </c>
      <c r="BL163" t="s">
        <v>74</v>
      </c>
      <c r="BM163" t="s">
        <v>74</v>
      </c>
      <c r="BN163">
        <v>32310785</v>
      </c>
      <c r="BO163" t="s">
        <v>74</v>
      </c>
      <c r="BP163" t="s">
        <v>74</v>
      </c>
      <c r="BQ163" t="s">
        <v>74</v>
      </c>
      <c r="BR163" t="s">
        <v>74</v>
      </c>
      <c r="BS163" t="s">
        <v>1603</v>
      </c>
      <c r="BT163" t="str">
        <f>HYPERLINK("https%3A%2F%2Fwww.webofscience.com%2Fwos%2Fwoscc%2Ffull-record%2FWOS:000626332700010","View Full Record in Web of Science")</f>
        <v>View Full Record in Web of Science</v>
      </c>
    </row>
    <row r="164" spans="1:72" x14ac:dyDescent="0.2">
      <c r="A164" t="s">
        <v>72</v>
      </c>
      <c r="B164" t="s">
        <v>1604</v>
      </c>
      <c r="C164" t="s">
        <v>74</v>
      </c>
      <c r="D164" t="s">
        <v>74</v>
      </c>
      <c r="E164" t="s">
        <v>74</v>
      </c>
      <c r="F164" t="s">
        <v>1605</v>
      </c>
      <c r="G164" t="s">
        <v>74</v>
      </c>
      <c r="H164" t="s">
        <v>74</v>
      </c>
      <c r="I164" t="s">
        <v>1606</v>
      </c>
      <c r="J164" t="s">
        <v>1607</v>
      </c>
      <c r="K164" t="s">
        <v>74</v>
      </c>
      <c r="L164" t="s">
        <v>74</v>
      </c>
      <c r="M164" t="s">
        <v>74</v>
      </c>
      <c r="N164" t="s">
        <v>74</v>
      </c>
      <c r="O164" t="s">
        <v>74</v>
      </c>
      <c r="P164" t="s">
        <v>74</v>
      </c>
      <c r="Q164" t="s">
        <v>74</v>
      </c>
      <c r="R164" t="s">
        <v>74</v>
      </c>
      <c r="S164" t="s">
        <v>74</v>
      </c>
      <c r="T164" t="s">
        <v>74</v>
      </c>
      <c r="U164" t="s">
        <v>74</v>
      </c>
      <c r="V164" t="s">
        <v>74</v>
      </c>
      <c r="W164" t="s">
        <v>74</v>
      </c>
      <c r="X164" t="s">
        <v>74</v>
      </c>
      <c r="Y164" t="s">
        <v>74</v>
      </c>
      <c r="Z164" t="s">
        <v>74</v>
      </c>
      <c r="AA164" t="s">
        <v>1608</v>
      </c>
      <c r="AB164" t="s">
        <v>500</v>
      </c>
      <c r="AC164" t="s">
        <v>74</v>
      </c>
      <c r="AD164" t="s">
        <v>74</v>
      </c>
      <c r="AE164" t="s">
        <v>74</v>
      </c>
      <c r="AF164" t="s">
        <v>74</v>
      </c>
      <c r="AG164" t="s">
        <v>74</v>
      </c>
      <c r="AH164" t="s">
        <v>74</v>
      </c>
      <c r="AI164" t="s">
        <v>74</v>
      </c>
      <c r="AJ164" t="s">
        <v>74</v>
      </c>
      <c r="AK164" t="s">
        <v>74</v>
      </c>
      <c r="AL164" t="s">
        <v>74</v>
      </c>
      <c r="AM164" t="s">
        <v>74</v>
      </c>
      <c r="AN164" t="s">
        <v>74</v>
      </c>
      <c r="AO164" t="s">
        <v>1609</v>
      </c>
      <c r="AP164" t="s">
        <v>1610</v>
      </c>
      <c r="AQ164" t="s">
        <v>74</v>
      </c>
      <c r="AR164" t="s">
        <v>74</v>
      </c>
      <c r="AS164" t="s">
        <v>74</v>
      </c>
      <c r="AT164" t="s">
        <v>1611</v>
      </c>
      <c r="AU164">
        <v>2024</v>
      </c>
      <c r="AV164">
        <v>73</v>
      </c>
      <c r="AW164">
        <v>12</v>
      </c>
      <c r="AX164" t="s">
        <v>74</v>
      </c>
      <c r="AY164" t="s">
        <v>74</v>
      </c>
      <c r="AZ164" t="s">
        <v>74</v>
      </c>
      <c r="BA164" t="s">
        <v>74</v>
      </c>
      <c r="BB164">
        <v>6255</v>
      </c>
      <c r="BC164">
        <v>6273</v>
      </c>
      <c r="BD164" t="s">
        <v>74</v>
      </c>
      <c r="BE164" t="s">
        <v>1612</v>
      </c>
      <c r="BF164" t="str">
        <f>HYPERLINK("http://dx.doi.org/10.1016/j.asr.2024.03.024","http://dx.doi.org/10.1016/j.asr.2024.03.024")</f>
        <v>http://dx.doi.org/10.1016/j.asr.2024.03.024</v>
      </c>
      <c r="BG164" t="s">
        <v>74</v>
      </c>
      <c r="BH164" t="s">
        <v>1613</v>
      </c>
      <c r="BI164" t="s">
        <v>74</v>
      </c>
      <c r="BJ164" t="s">
        <v>74</v>
      </c>
      <c r="BK164" t="s">
        <v>74</v>
      </c>
      <c r="BL164" t="s">
        <v>74</v>
      </c>
      <c r="BM164" t="s">
        <v>74</v>
      </c>
      <c r="BN164" t="s">
        <v>74</v>
      </c>
      <c r="BO164" t="s">
        <v>74</v>
      </c>
      <c r="BP164" t="s">
        <v>74</v>
      </c>
      <c r="BQ164" t="s">
        <v>74</v>
      </c>
      <c r="BR164" t="s">
        <v>74</v>
      </c>
      <c r="BS164" t="s">
        <v>1614</v>
      </c>
      <c r="BT164" t="str">
        <f>HYPERLINK("https%3A%2F%2Fwww.webofscience.com%2Fwos%2Fwoscc%2Ffull-record%2FWOS:001239398200001","View Full Record in Web of Science")</f>
        <v>View Full Record in Web of Science</v>
      </c>
    </row>
    <row r="165" spans="1:72" x14ac:dyDescent="0.2">
      <c r="A165" t="s">
        <v>84</v>
      </c>
      <c r="B165" t="s">
        <v>1615</v>
      </c>
      <c r="C165" t="s">
        <v>74</v>
      </c>
      <c r="D165" t="s">
        <v>74</v>
      </c>
      <c r="E165" t="s">
        <v>104</v>
      </c>
      <c r="F165" t="s">
        <v>1616</v>
      </c>
      <c r="G165" t="s">
        <v>74</v>
      </c>
      <c r="H165" t="s">
        <v>74</v>
      </c>
      <c r="I165" t="s">
        <v>1617</v>
      </c>
      <c r="J165" t="s">
        <v>1618</v>
      </c>
      <c r="K165" t="s">
        <v>1619</v>
      </c>
      <c r="L165" t="s">
        <v>74</v>
      </c>
      <c r="M165" t="s">
        <v>74</v>
      </c>
      <c r="N165" t="s">
        <v>74</v>
      </c>
      <c r="O165" t="s">
        <v>1620</v>
      </c>
      <c r="P165" t="s">
        <v>1621</v>
      </c>
      <c r="Q165" t="s">
        <v>244</v>
      </c>
      <c r="R165" t="s">
        <v>1622</v>
      </c>
      <c r="S165" t="s">
        <v>74</v>
      </c>
      <c r="T165" t="s">
        <v>74</v>
      </c>
      <c r="U165" t="s">
        <v>74</v>
      </c>
      <c r="V165" t="s">
        <v>74</v>
      </c>
      <c r="W165" t="s">
        <v>74</v>
      </c>
      <c r="X165" t="s">
        <v>74</v>
      </c>
      <c r="Y165" t="s">
        <v>74</v>
      </c>
      <c r="Z165" t="s">
        <v>74</v>
      </c>
      <c r="AA165" t="s">
        <v>74</v>
      </c>
      <c r="AB165" t="s">
        <v>74</v>
      </c>
      <c r="AC165" t="s">
        <v>74</v>
      </c>
      <c r="AD165" t="s">
        <v>74</v>
      </c>
      <c r="AE165" t="s">
        <v>74</v>
      </c>
      <c r="AF165" t="s">
        <v>74</v>
      </c>
      <c r="AG165" t="s">
        <v>74</v>
      </c>
      <c r="AH165" t="s">
        <v>74</v>
      </c>
      <c r="AI165" t="s">
        <v>74</v>
      </c>
      <c r="AJ165" t="s">
        <v>74</v>
      </c>
      <c r="AK165" t="s">
        <v>74</v>
      </c>
      <c r="AL165" t="s">
        <v>74</v>
      </c>
      <c r="AM165" t="s">
        <v>74</v>
      </c>
      <c r="AN165" t="s">
        <v>74</v>
      </c>
      <c r="AO165" t="s">
        <v>1623</v>
      </c>
      <c r="AP165" t="s">
        <v>74</v>
      </c>
      <c r="AQ165" t="s">
        <v>1624</v>
      </c>
      <c r="AR165" t="s">
        <v>74</v>
      </c>
      <c r="AS165" t="s">
        <v>74</v>
      </c>
      <c r="AT165" t="s">
        <v>74</v>
      </c>
      <c r="AU165">
        <v>2021</v>
      </c>
      <c r="AV165" t="s">
        <v>74</v>
      </c>
      <c r="AW165" t="s">
        <v>74</v>
      </c>
      <c r="AX165" t="s">
        <v>74</v>
      </c>
      <c r="AY165" t="s">
        <v>74</v>
      </c>
      <c r="AZ165" t="s">
        <v>74</v>
      </c>
      <c r="BA165" t="s">
        <v>74</v>
      </c>
      <c r="BB165" t="s">
        <v>74</v>
      </c>
      <c r="BC165" t="s">
        <v>74</v>
      </c>
      <c r="BD165" t="s">
        <v>74</v>
      </c>
      <c r="BE165" t="s">
        <v>1625</v>
      </c>
      <c r="BF165" t="str">
        <f>HYPERLINK("http://dx.doi.org/10.1109/IECON48115.2021.9589530","http://dx.doi.org/10.1109/IECON48115.2021.9589530")</f>
        <v>http://dx.doi.org/10.1109/IECON48115.2021.9589530</v>
      </c>
      <c r="BG165" t="s">
        <v>74</v>
      </c>
      <c r="BH165" t="s">
        <v>74</v>
      </c>
      <c r="BI165" t="s">
        <v>74</v>
      </c>
      <c r="BJ165" t="s">
        <v>74</v>
      </c>
      <c r="BK165" t="s">
        <v>74</v>
      </c>
      <c r="BL165" t="s">
        <v>74</v>
      </c>
      <c r="BM165" t="s">
        <v>74</v>
      </c>
      <c r="BN165" t="s">
        <v>74</v>
      </c>
      <c r="BO165" t="s">
        <v>74</v>
      </c>
      <c r="BP165" t="s">
        <v>74</v>
      </c>
      <c r="BQ165" t="s">
        <v>74</v>
      </c>
      <c r="BR165" t="s">
        <v>74</v>
      </c>
      <c r="BS165" t="s">
        <v>1626</v>
      </c>
      <c r="BT165" t="str">
        <f>HYPERLINK("https%3A%2F%2Fwww.webofscience.com%2Fwos%2Fwoscc%2Ffull-record%2FWOS:000767230602126","View Full Record in Web of Science")</f>
        <v>View Full Record in Web of Science</v>
      </c>
    </row>
    <row r="166" spans="1:72" x14ac:dyDescent="0.2">
      <c r="A166" t="s">
        <v>72</v>
      </c>
      <c r="B166" t="s">
        <v>1627</v>
      </c>
      <c r="C166" t="s">
        <v>74</v>
      </c>
      <c r="D166" t="s">
        <v>74</v>
      </c>
      <c r="E166" t="s">
        <v>74</v>
      </c>
      <c r="F166" t="s">
        <v>1628</v>
      </c>
      <c r="G166" t="s">
        <v>74</v>
      </c>
      <c r="H166" t="s">
        <v>74</v>
      </c>
      <c r="I166" t="s">
        <v>1629</v>
      </c>
      <c r="J166" t="s">
        <v>446</v>
      </c>
      <c r="K166" t="s">
        <v>74</v>
      </c>
      <c r="L166" t="s">
        <v>74</v>
      </c>
      <c r="M166" t="s">
        <v>74</v>
      </c>
      <c r="N166" t="s">
        <v>74</v>
      </c>
      <c r="O166" t="s">
        <v>74</v>
      </c>
      <c r="P166" t="s">
        <v>74</v>
      </c>
      <c r="Q166" t="s">
        <v>74</v>
      </c>
      <c r="R166" t="s">
        <v>74</v>
      </c>
      <c r="S166" t="s">
        <v>74</v>
      </c>
      <c r="T166" t="s">
        <v>74</v>
      </c>
      <c r="U166" t="s">
        <v>74</v>
      </c>
      <c r="V166" t="s">
        <v>74</v>
      </c>
      <c r="W166" t="s">
        <v>74</v>
      </c>
      <c r="X166" t="s">
        <v>74</v>
      </c>
      <c r="Y166" t="s">
        <v>74</v>
      </c>
      <c r="Z166" t="s">
        <v>74</v>
      </c>
      <c r="AA166" t="s">
        <v>74</v>
      </c>
      <c r="AB166" t="s">
        <v>1630</v>
      </c>
      <c r="AC166" t="s">
        <v>74</v>
      </c>
      <c r="AD166" t="s">
        <v>74</v>
      </c>
      <c r="AE166" t="s">
        <v>74</v>
      </c>
      <c r="AF166" t="s">
        <v>74</v>
      </c>
      <c r="AG166" t="s">
        <v>74</v>
      </c>
      <c r="AH166" t="s">
        <v>74</v>
      </c>
      <c r="AI166" t="s">
        <v>74</v>
      </c>
      <c r="AJ166" t="s">
        <v>74</v>
      </c>
      <c r="AK166" t="s">
        <v>74</v>
      </c>
      <c r="AL166" t="s">
        <v>74</v>
      </c>
      <c r="AM166" t="s">
        <v>74</v>
      </c>
      <c r="AN166" t="s">
        <v>74</v>
      </c>
      <c r="AO166" t="s">
        <v>447</v>
      </c>
      <c r="AP166" t="s">
        <v>448</v>
      </c>
      <c r="AQ166" t="s">
        <v>74</v>
      </c>
      <c r="AR166" t="s">
        <v>74</v>
      </c>
      <c r="AS166" t="s">
        <v>74</v>
      </c>
      <c r="AT166" t="s">
        <v>204</v>
      </c>
      <c r="AU166">
        <v>2023</v>
      </c>
      <c r="AV166">
        <v>9</v>
      </c>
      <c r="AW166">
        <v>6</v>
      </c>
      <c r="AX166" t="s">
        <v>74</v>
      </c>
      <c r="AY166" t="s">
        <v>74</v>
      </c>
      <c r="AZ166" t="s">
        <v>74</v>
      </c>
      <c r="BA166" t="s">
        <v>74</v>
      </c>
      <c r="BB166">
        <v>7475</v>
      </c>
      <c r="BC166">
        <v>7494</v>
      </c>
      <c r="BD166" t="s">
        <v>74</v>
      </c>
      <c r="BE166" t="s">
        <v>1631</v>
      </c>
      <c r="BF166" t="str">
        <f>HYPERLINK("http://dx.doi.org/10.1007/s40747-023-01131-2","http://dx.doi.org/10.1007/s40747-023-01131-2")</f>
        <v>http://dx.doi.org/10.1007/s40747-023-01131-2</v>
      </c>
      <c r="BG166" t="s">
        <v>74</v>
      </c>
      <c r="BH166" t="s">
        <v>1632</v>
      </c>
      <c r="BI166" t="s">
        <v>74</v>
      </c>
      <c r="BJ166" t="s">
        <v>74</v>
      </c>
      <c r="BK166" t="s">
        <v>74</v>
      </c>
      <c r="BL166" t="s">
        <v>74</v>
      </c>
      <c r="BM166" t="s">
        <v>74</v>
      </c>
      <c r="BN166" t="s">
        <v>74</v>
      </c>
      <c r="BO166" t="s">
        <v>74</v>
      </c>
      <c r="BP166" t="s">
        <v>74</v>
      </c>
      <c r="BQ166" t="s">
        <v>74</v>
      </c>
      <c r="BR166" t="s">
        <v>74</v>
      </c>
      <c r="BS166" t="s">
        <v>1633</v>
      </c>
      <c r="BT166" t="str">
        <f>HYPERLINK("https%3A%2F%2Fwww.webofscience.com%2Fwos%2Fwoscc%2Ffull-record%2FWOS:001022577200002","View Full Record in Web of Science")</f>
        <v>View Full Record in Web of Science</v>
      </c>
    </row>
    <row r="167" spans="1:72" x14ac:dyDescent="0.2">
      <c r="A167" t="s">
        <v>72</v>
      </c>
      <c r="B167" t="s">
        <v>1634</v>
      </c>
      <c r="C167" t="s">
        <v>74</v>
      </c>
      <c r="D167" t="s">
        <v>74</v>
      </c>
      <c r="E167" t="s">
        <v>74</v>
      </c>
      <c r="F167" t="s">
        <v>1635</v>
      </c>
      <c r="G167" t="s">
        <v>74</v>
      </c>
      <c r="H167" t="s">
        <v>74</v>
      </c>
      <c r="I167" t="s">
        <v>1636</v>
      </c>
      <c r="J167" t="s">
        <v>498</v>
      </c>
      <c r="K167" t="s">
        <v>74</v>
      </c>
      <c r="L167" t="s">
        <v>74</v>
      </c>
      <c r="M167" t="s">
        <v>74</v>
      </c>
      <c r="N167" t="s">
        <v>74</v>
      </c>
      <c r="O167" t="s">
        <v>74</v>
      </c>
      <c r="P167" t="s">
        <v>74</v>
      </c>
      <c r="Q167" t="s">
        <v>74</v>
      </c>
      <c r="R167" t="s">
        <v>74</v>
      </c>
      <c r="S167" t="s">
        <v>74</v>
      </c>
      <c r="T167" t="s">
        <v>74</v>
      </c>
      <c r="U167" t="s">
        <v>74</v>
      </c>
      <c r="V167" t="s">
        <v>74</v>
      </c>
      <c r="W167" t="s">
        <v>74</v>
      </c>
      <c r="X167" t="s">
        <v>74</v>
      </c>
      <c r="Y167" t="s">
        <v>74</v>
      </c>
      <c r="Z167" t="s">
        <v>74</v>
      </c>
      <c r="AA167" t="s">
        <v>1637</v>
      </c>
      <c r="AB167" t="s">
        <v>1638</v>
      </c>
      <c r="AC167" t="s">
        <v>74</v>
      </c>
      <c r="AD167" t="s">
        <v>74</v>
      </c>
      <c r="AE167" t="s">
        <v>74</v>
      </c>
      <c r="AF167" t="s">
        <v>74</v>
      </c>
      <c r="AG167" t="s">
        <v>74</v>
      </c>
      <c r="AH167" t="s">
        <v>74</v>
      </c>
      <c r="AI167" t="s">
        <v>74</v>
      </c>
      <c r="AJ167" t="s">
        <v>74</v>
      </c>
      <c r="AK167" t="s">
        <v>74</v>
      </c>
      <c r="AL167" t="s">
        <v>74</v>
      </c>
      <c r="AM167" t="s">
        <v>74</v>
      </c>
      <c r="AN167" t="s">
        <v>74</v>
      </c>
      <c r="AO167" t="s">
        <v>501</v>
      </c>
      <c r="AP167" t="s">
        <v>502</v>
      </c>
      <c r="AQ167" t="s">
        <v>74</v>
      </c>
      <c r="AR167" t="s">
        <v>74</v>
      </c>
      <c r="AS167" t="s">
        <v>74</v>
      </c>
      <c r="AT167" t="s">
        <v>278</v>
      </c>
      <c r="AU167">
        <v>2019</v>
      </c>
      <c r="AV167">
        <v>233</v>
      </c>
      <c r="AW167">
        <v>8</v>
      </c>
      <c r="AX167" t="s">
        <v>74</v>
      </c>
      <c r="AY167" t="s">
        <v>74</v>
      </c>
      <c r="AZ167" t="s">
        <v>74</v>
      </c>
      <c r="BA167" t="s">
        <v>74</v>
      </c>
      <c r="BB167">
        <v>2894</v>
      </c>
      <c r="BC167">
        <v>2908</v>
      </c>
      <c r="BD167" t="s">
        <v>74</v>
      </c>
      <c r="BE167" t="s">
        <v>1639</v>
      </c>
      <c r="BF167" t="str">
        <f>HYPERLINK("http://dx.doi.org/10.1177/0954406218793660","http://dx.doi.org/10.1177/0954406218793660")</f>
        <v>http://dx.doi.org/10.1177/0954406218793660</v>
      </c>
      <c r="BG167" t="s">
        <v>74</v>
      </c>
      <c r="BH167" t="s">
        <v>74</v>
      </c>
      <c r="BI167" t="s">
        <v>74</v>
      </c>
      <c r="BJ167" t="s">
        <v>74</v>
      </c>
      <c r="BK167" t="s">
        <v>74</v>
      </c>
      <c r="BL167" t="s">
        <v>74</v>
      </c>
      <c r="BM167" t="s">
        <v>74</v>
      </c>
      <c r="BN167" t="s">
        <v>74</v>
      </c>
      <c r="BO167" t="s">
        <v>74</v>
      </c>
      <c r="BP167" t="s">
        <v>74</v>
      </c>
      <c r="BQ167" t="s">
        <v>74</v>
      </c>
      <c r="BR167" t="s">
        <v>74</v>
      </c>
      <c r="BS167" t="s">
        <v>1640</v>
      </c>
      <c r="BT167" t="str">
        <f>HYPERLINK("https%3A%2F%2Fwww.webofscience.com%2Fwos%2Fwoscc%2Ffull-record%2FWOS:000462799900022","View Full Record in Web of Science")</f>
        <v>View Full Record in Web of Science</v>
      </c>
    </row>
    <row r="168" spans="1:72" x14ac:dyDescent="0.2">
      <c r="A168" t="s">
        <v>84</v>
      </c>
      <c r="B168" t="s">
        <v>1641</v>
      </c>
      <c r="C168" t="s">
        <v>74</v>
      </c>
      <c r="D168" t="s">
        <v>74</v>
      </c>
      <c r="E168" t="s">
        <v>104</v>
      </c>
      <c r="F168" t="s">
        <v>1642</v>
      </c>
      <c r="G168" t="s">
        <v>74</v>
      </c>
      <c r="H168" t="s">
        <v>74</v>
      </c>
      <c r="I168" t="s">
        <v>1643</v>
      </c>
      <c r="J168" t="s">
        <v>1644</v>
      </c>
      <c r="K168" t="s">
        <v>1645</v>
      </c>
      <c r="L168" t="s">
        <v>74</v>
      </c>
      <c r="M168" t="s">
        <v>74</v>
      </c>
      <c r="N168" t="s">
        <v>74</v>
      </c>
      <c r="O168" t="s">
        <v>1646</v>
      </c>
      <c r="P168" t="s">
        <v>1647</v>
      </c>
      <c r="Q168" t="s">
        <v>1648</v>
      </c>
      <c r="R168" t="s">
        <v>1649</v>
      </c>
      <c r="S168" t="s">
        <v>74</v>
      </c>
      <c r="T168" t="s">
        <v>74</v>
      </c>
      <c r="U168" t="s">
        <v>74</v>
      </c>
      <c r="V168" t="s">
        <v>74</v>
      </c>
      <c r="W168" t="s">
        <v>74</v>
      </c>
      <c r="X168" t="s">
        <v>74</v>
      </c>
      <c r="Y168" t="s">
        <v>74</v>
      </c>
      <c r="Z168" t="s">
        <v>74</v>
      </c>
      <c r="AA168" t="s">
        <v>1650</v>
      </c>
      <c r="AB168" t="s">
        <v>1651</v>
      </c>
      <c r="AC168" t="s">
        <v>74</v>
      </c>
      <c r="AD168" t="s">
        <v>74</v>
      </c>
      <c r="AE168" t="s">
        <v>74</v>
      </c>
      <c r="AF168" t="s">
        <v>74</v>
      </c>
      <c r="AG168" t="s">
        <v>74</v>
      </c>
      <c r="AH168" t="s">
        <v>74</v>
      </c>
      <c r="AI168" t="s">
        <v>74</v>
      </c>
      <c r="AJ168" t="s">
        <v>74</v>
      </c>
      <c r="AK168" t="s">
        <v>74</v>
      </c>
      <c r="AL168" t="s">
        <v>74</v>
      </c>
      <c r="AM168" t="s">
        <v>74</v>
      </c>
      <c r="AN168" t="s">
        <v>74</v>
      </c>
      <c r="AO168" t="s">
        <v>1652</v>
      </c>
      <c r="AP168" t="s">
        <v>74</v>
      </c>
      <c r="AQ168" t="s">
        <v>1653</v>
      </c>
      <c r="AR168" t="s">
        <v>74</v>
      </c>
      <c r="AS168" t="s">
        <v>74</v>
      </c>
      <c r="AT168" t="s">
        <v>74</v>
      </c>
      <c r="AU168">
        <v>2017</v>
      </c>
      <c r="AV168" t="s">
        <v>74</v>
      </c>
      <c r="AW168" t="s">
        <v>74</v>
      </c>
      <c r="AX168" t="s">
        <v>74</v>
      </c>
      <c r="AY168" t="s">
        <v>74</v>
      </c>
      <c r="AZ168" t="s">
        <v>74</v>
      </c>
      <c r="BA168" t="s">
        <v>74</v>
      </c>
      <c r="BB168">
        <v>115</v>
      </c>
      <c r="BC168">
        <v>120</v>
      </c>
      <c r="BD168" t="s">
        <v>74</v>
      </c>
      <c r="BE168" t="s">
        <v>74</v>
      </c>
      <c r="BF168" t="s">
        <v>74</v>
      </c>
      <c r="BG168" t="s">
        <v>74</v>
      </c>
      <c r="BH168" t="s">
        <v>74</v>
      </c>
      <c r="BI168" t="s">
        <v>74</v>
      </c>
      <c r="BJ168" t="s">
        <v>74</v>
      </c>
      <c r="BK168" t="s">
        <v>74</v>
      </c>
      <c r="BL168" t="s">
        <v>74</v>
      </c>
      <c r="BM168" t="s">
        <v>74</v>
      </c>
      <c r="BN168" t="s">
        <v>74</v>
      </c>
      <c r="BO168" t="s">
        <v>74</v>
      </c>
      <c r="BP168" t="s">
        <v>74</v>
      </c>
      <c r="BQ168" t="s">
        <v>74</v>
      </c>
      <c r="BR168" t="s">
        <v>74</v>
      </c>
      <c r="BS168" t="s">
        <v>1654</v>
      </c>
      <c r="BT168" t="str">
        <f>HYPERLINK("https%3A%2F%2Fwww.webofscience.com%2Fwos%2Fwoscc%2Ffull-record%2FWOS:000443202300022","View Full Record in Web of Science")</f>
        <v>View Full Record in Web of Science</v>
      </c>
    </row>
    <row r="169" spans="1:72" x14ac:dyDescent="0.2">
      <c r="A169" t="s">
        <v>72</v>
      </c>
      <c r="B169" t="s">
        <v>1655</v>
      </c>
      <c r="C169" t="s">
        <v>74</v>
      </c>
      <c r="D169" t="s">
        <v>74</v>
      </c>
      <c r="E169" t="s">
        <v>74</v>
      </c>
      <c r="F169" t="s">
        <v>1656</v>
      </c>
      <c r="G169" t="s">
        <v>74</v>
      </c>
      <c r="H169" t="s">
        <v>74</v>
      </c>
      <c r="I169" t="s">
        <v>1657</v>
      </c>
      <c r="J169" t="s">
        <v>320</v>
      </c>
      <c r="K169" t="s">
        <v>74</v>
      </c>
      <c r="L169" t="s">
        <v>74</v>
      </c>
      <c r="M169" t="s">
        <v>74</v>
      </c>
      <c r="N169" t="s">
        <v>74</v>
      </c>
      <c r="O169" t="s">
        <v>74</v>
      </c>
      <c r="P169" t="s">
        <v>74</v>
      </c>
      <c r="Q169" t="s">
        <v>74</v>
      </c>
      <c r="R169" t="s">
        <v>74</v>
      </c>
      <c r="S169" t="s">
        <v>74</v>
      </c>
      <c r="T169" t="s">
        <v>74</v>
      </c>
      <c r="U169" t="s">
        <v>74</v>
      </c>
      <c r="V169" t="s">
        <v>74</v>
      </c>
      <c r="W169" t="s">
        <v>74</v>
      </c>
      <c r="X169" t="s">
        <v>74</v>
      </c>
      <c r="Y169" t="s">
        <v>74</v>
      </c>
      <c r="Z169" t="s">
        <v>74</v>
      </c>
      <c r="AA169" t="s">
        <v>1658</v>
      </c>
      <c r="AB169" t="s">
        <v>74</v>
      </c>
      <c r="AC169" t="s">
        <v>74</v>
      </c>
      <c r="AD169" t="s">
        <v>74</v>
      </c>
      <c r="AE169" t="s">
        <v>74</v>
      </c>
      <c r="AF169" t="s">
        <v>74</v>
      </c>
      <c r="AG169" t="s">
        <v>74</v>
      </c>
      <c r="AH169" t="s">
        <v>74</v>
      </c>
      <c r="AI169" t="s">
        <v>74</v>
      </c>
      <c r="AJ169" t="s">
        <v>74</v>
      </c>
      <c r="AK169" t="s">
        <v>74</v>
      </c>
      <c r="AL169" t="s">
        <v>74</v>
      </c>
      <c r="AM169" t="s">
        <v>74</v>
      </c>
      <c r="AN169" t="s">
        <v>74</v>
      </c>
      <c r="AO169" t="s">
        <v>322</v>
      </c>
      <c r="AP169" t="s">
        <v>323</v>
      </c>
      <c r="AQ169" t="s">
        <v>74</v>
      </c>
      <c r="AR169" t="s">
        <v>74</v>
      </c>
      <c r="AS169" t="s">
        <v>74</v>
      </c>
      <c r="AT169" t="s">
        <v>74</v>
      </c>
      <c r="AU169">
        <v>2014</v>
      </c>
      <c r="AV169">
        <v>29</v>
      </c>
      <c r="AW169">
        <v>3</v>
      </c>
      <c r="AX169" t="s">
        <v>74</v>
      </c>
      <c r="AY169" t="s">
        <v>74</v>
      </c>
      <c r="AZ169" t="s">
        <v>74</v>
      </c>
      <c r="BA169" t="s">
        <v>74</v>
      </c>
      <c r="BB169">
        <v>234</v>
      </c>
      <c r="BC169">
        <v>244</v>
      </c>
      <c r="BD169" t="s">
        <v>74</v>
      </c>
      <c r="BE169" t="s">
        <v>1659</v>
      </c>
      <c r="BF169" t="str">
        <f>HYPERLINK("http://dx.doi.org/10.2316/Journal.206.2014.3.206-3862","http://dx.doi.org/10.2316/Journal.206.2014.3.206-3862")</f>
        <v>http://dx.doi.org/10.2316/Journal.206.2014.3.206-3862</v>
      </c>
      <c r="BG169" t="s">
        <v>74</v>
      </c>
      <c r="BH169" t="s">
        <v>74</v>
      </c>
      <c r="BI169" t="s">
        <v>74</v>
      </c>
      <c r="BJ169" t="s">
        <v>74</v>
      </c>
      <c r="BK169" t="s">
        <v>74</v>
      </c>
      <c r="BL169" t="s">
        <v>74</v>
      </c>
      <c r="BM169" t="s">
        <v>74</v>
      </c>
      <c r="BN169" t="s">
        <v>74</v>
      </c>
      <c r="BO169" t="s">
        <v>74</v>
      </c>
      <c r="BP169" t="s">
        <v>74</v>
      </c>
      <c r="BQ169" t="s">
        <v>74</v>
      </c>
      <c r="BR169" t="s">
        <v>74</v>
      </c>
      <c r="BS169" t="s">
        <v>1660</v>
      </c>
      <c r="BT169" t="str">
        <f>HYPERLINK("https%3A%2F%2Fwww.webofscience.com%2Fwos%2Fwoscc%2Ffull-record%2FWOS:000337778700002","View Full Record in Web of Science")</f>
        <v>View Full Record in Web of Science</v>
      </c>
    </row>
    <row r="170" spans="1:72" x14ac:dyDescent="0.2">
      <c r="A170" t="s">
        <v>72</v>
      </c>
      <c r="B170" t="s">
        <v>1661</v>
      </c>
      <c r="C170" t="s">
        <v>74</v>
      </c>
      <c r="D170" t="s">
        <v>74</v>
      </c>
      <c r="E170" t="s">
        <v>74</v>
      </c>
      <c r="F170" t="s">
        <v>1662</v>
      </c>
      <c r="G170" t="s">
        <v>74</v>
      </c>
      <c r="H170" t="s">
        <v>74</v>
      </c>
      <c r="I170" t="s">
        <v>1663</v>
      </c>
      <c r="J170" t="s">
        <v>365</v>
      </c>
      <c r="K170" t="s">
        <v>74</v>
      </c>
      <c r="L170" t="s">
        <v>74</v>
      </c>
      <c r="M170" t="s">
        <v>74</v>
      </c>
      <c r="N170" t="s">
        <v>74</v>
      </c>
      <c r="O170" t="s">
        <v>74</v>
      </c>
      <c r="P170" t="s">
        <v>74</v>
      </c>
      <c r="Q170" t="s">
        <v>74</v>
      </c>
      <c r="R170" t="s">
        <v>74</v>
      </c>
      <c r="S170" t="s">
        <v>74</v>
      </c>
      <c r="T170" t="s">
        <v>74</v>
      </c>
      <c r="U170" t="s">
        <v>74</v>
      </c>
      <c r="V170" t="s">
        <v>74</v>
      </c>
      <c r="W170" t="s">
        <v>74</v>
      </c>
      <c r="X170" t="s">
        <v>74</v>
      </c>
      <c r="Y170" t="s">
        <v>74</v>
      </c>
      <c r="Z170" t="s">
        <v>74</v>
      </c>
      <c r="AA170" t="s">
        <v>1664</v>
      </c>
      <c r="AB170" t="s">
        <v>1665</v>
      </c>
      <c r="AC170" t="s">
        <v>74</v>
      </c>
      <c r="AD170" t="s">
        <v>74</v>
      </c>
      <c r="AE170" t="s">
        <v>74</v>
      </c>
      <c r="AF170" t="s">
        <v>74</v>
      </c>
      <c r="AG170" t="s">
        <v>74</v>
      </c>
      <c r="AH170" t="s">
        <v>74</v>
      </c>
      <c r="AI170" t="s">
        <v>74</v>
      </c>
      <c r="AJ170" t="s">
        <v>74</v>
      </c>
      <c r="AK170" t="s">
        <v>74</v>
      </c>
      <c r="AL170" t="s">
        <v>74</v>
      </c>
      <c r="AM170" t="s">
        <v>74</v>
      </c>
      <c r="AN170" t="s">
        <v>74</v>
      </c>
      <c r="AO170" t="s">
        <v>367</v>
      </c>
      <c r="AP170" t="s">
        <v>74</v>
      </c>
      <c r="AQ170" t="s">
        <v>74</v>
      </c>
      <c r="AR170" t="s">
        <v>74</v>
      </c>
      <c r="AS170" t="s">
        <v>74</v>
      </c>
      <c r="AT170" t="s">
        <v>278</v>
      </c>
      <c r="AU170">
        <v>2022</v>
      </c>
      <c r="AV170">
        <v>7</v>
      </c>
      <c r="AW170">
        <v>2</v>
      </c>
      <c r="AX170" t="s">
        <v>74</v>
      </c>
      <c r="AY170" t="s">
        <v>74</v>
      </c>
      <c r="AZ170" t="s">
        <v>74</v>
      </c>
      <c r="BA170" t="s">
        <v>74</v>
      </c>
      <c r="BB170">
        <v>2597</v>
      </c>
      <c r="BC170">
        <v>2604</v>
      </c>
      <c r="BD170" t="s">
        <v>74</v>
      </c>
      <c r="BE170" t="s">
        <v>1666</v>
      </c>
      <c r="BF170" t="str">
        <f>HYPERLINK("http://dx.doi.org/10.1109/LRA.2022.3142919","http://dx.doi.org/10.1109/LRA.2022.3142919")</f>
        <v>http://dx.doi.org/10.1109/LRA.2022.3142919</v>
      </c>
      <c r="BG170" t="s">
        <v>74</v>
      </c>
      <c r="BH170" t="s">
        <v>74</v>
      </c>
      <c r="BI170" t="s">
        <v>74</v>
      </c>
      <c r="BJ170" t="s">
        <v>74</v>
      </c>
      <c r="BK170" t="s">
        <v>74</v>
      </c>
      <c r="BL170" t="s">
        <v>74</v>
      </c>
      <c r="BM170" t="s">
        <v>74</v>
      </c>
      <c r="BN170" t="s">
        <v>74</v>
      </c>
      <c r="BO170" t="s">
        <v>74</v>
      </c>
      <c r="BP170" t="s">
        <v>74</v>
      </c>
      <c r="BQ170" t="s">
        <v>74</v>
      </c>
      <c r="BR170" t="s">
        <v>74</v>
      </c>
      <c r="BS170" t="s">
        <v>1667</v>
      </c>
      <c r="BT170" t="str">
        <f>HYPERLINK("https%3A%2F%2Fwww.webofscience.com%2Fwos%2Fwoscc%2Ffull-record%2FWOS:000748371300030","View Full Record in Web of Science")</f>
        <v>View Full Record in Web of Science</v>
      </c>
    </row>
  </sheetData>
  <pageMargins left="0.75" right="0.75" top="1" bottom="1" header="0.5" footer="0.5"/>
  <pageSetup orientation="portrait" horizontalDpi="300" verticalDpi="300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F42E0F78FF578448A469AF45018F14B" ma:contentTypeVersion="11" ma:contentTypeDescription="Crear nuevo documento." ma:contentTypeScope="" ma:versionID="2e047c72dcf51f9771af3f483343ba6d">
  <xsd:schema xmlns:xsd="http://www.w3.org/2001/XMLSchema" xmlns:xs="http://www.w3.org/2001/XMLSchema" xmlns:p="http://schemas.microsoft.com/office/2006/metadata/properties" xmlns:ns2="1394ff19-92bc-479f-b396-44c883f29836" xmlns:ns3="a4af66ce-b9dd-4c4e-85f7-e59a3eeec4b0" targetNamespace="http://schemas.microsoft.com/office/2006/metadata/properties" ma:root="true" ma:fieldsID="e67e46019033059118abd0b32e09ffb5" ns2:_="" ns3:_="">
    <xsd:import namespace="1394ff19-92bc-479f-b396-44c883f29836"/>
    <xsd:import namespace="a4af66ce-b9dd-4c4e-85f7-e59a3eeec4b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394ff19-92bc-479f-b396-44c883f2983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2913247b-4f42-46ec-b0d5-37a9bb01806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af66ce-b9dd-4c4e-85f7-e59a3eeec4b0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ada955e4-ffca-4f84-be3b-ed386599d091}" ma:internalName="TaxCatchAll" ma:showField="CatchAllData" ma:web="a4af66ce-b9dd-4c4e-85f7-e59a3eeec4b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394ff19-92bc-479f-b396-44c883f29836">
      <Terms xmlns="http://schemas.microsoft.com/office/infopath/2007/PartnerControls"/>
    </lcf76f155ced4ddcb4097134ff3c332f>
    <TaxCatchAll xmlns="a4af66ce-b9dd-4c4e-85f7-e59a3eeec4b0"/>
  </documentManagement>
</p:properties>
</file>

<file path=customXml/itemProps1.xml><?xml version="1.0" encoding="utf-8"?>
<ds:datastoreItem xmlns:ds="http://schemas.openxmlformats.org/officeDocument/2006/customXml" ds:itemID="{B2AD936E-8BD5-4675-A73F-4A8E598B9A5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963D615-0AD4-4329-91A4-364F2A1BEBB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394ff19-92bc-479f-b396-44c883f29836"/>
    <ds:schemaRef ds:uri="a4af66ce-b9dd-4c4e-85f7-e59a3eeec4b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7C2DBCB-F387-4758-9721-397F4E20D707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savedrecs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Martinez Peral, Francisco Jose</cp:lastModifiedBy>
  <dcterms:created xsi:type="dcterms:W3CDTF">2024-12-19T12:15:51Z</dcterms:created>
  <dcterms:modified xsi:type="dcterms:W3CDTF">2024-12-19T12:15:51Z</dcterms:modified>
</cp:coreProperties>
</file>