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4\Alexey Nikolayev - Dashboards\CEO\"/>
    </mc:Choice>
  </mc:AlternateContent>
  <xr:revisionPtr revIDLastSave="0" documentId="13_ncr:1_{1A6BC1E8-D477-416D-8B4F-4F6C0DD2E42A}" xr6:coauthVersionLast="47" xr6:coauthVersionMax="47" xr10:uidLastSave="{00000000-0000-0000-0000-000000000000}"/>
  <bookViews>
    <workbookView xWindow="-108" yWindow="-108" windowWidth="23256" windowHeight="13896" activeTab="1" xr2:uid="{C2E4682E-A534-4B94-AD2E-196CF36B66FA}"/>
  </bookViews>
  <sheets>
    <sheet name="Data" sheetId="1" r:id="rId1"/>
    <sheet name="Dashboard" sheetId="2" r:id="rId2"/>
    <sheet name="©" sheetId="3" r:id="rId3"/>
  </sheets>
  <definedNames>
    <definedName name="DECREASE">Data!$J$65</definedName>
    <definedName name="DECREASE2">Data!$J$83</definedName>
    <definedName name="Emp_1">Data!$C$93</definedName>
    <definedName name="Emp_10">Data!$C$102</definedName>
    <definedName name="Emp_11">Data!$C$103</definedName>
    <definedName name="Emp_12">Data!$C$104</definedName>
    <definedName name="Emp_13">Data!$C$105</definedName>
    <definedName name="Emp_14">Data!$C$106</definedName>
    <definedName name="Emp_15">Data!$C$107</definedName>
    <definedName name="Emp_16">Data!$C$108</definedName>
    <definedName name="Emp_17">Data!$C$109</definedName>
    <definedName name="Emp_18">Data!$C$110</definedName>
    <definedName name="Emp_19">Data!$C$111</definedName>
    <definedName name="Emp_2">Data!$C$94</definedName>
    <definedName name="Emp_20">Data!$C$112</definedName>
    <definedName name="Emp_3">Data!$C$95</definedName>
    <definedName name="Emp_4">Data!$C$96</definedName>
    <definedName name="Emp_5">Data!$C$97</definedName>
    <definedName name="Emp_6">Data!$C$98</definedName>
    <definedName name="Emp_7">Data!$C$99</definedName>
    <definedName name="Emp_8">Data!$C$100</definedName>
    <definedName name="Emp_9">Data!$C$101</definedName>
    <definedName name="Increase">Data!$I$65</definedName>
    <definedName name="INCREASE2">Data!$I$83</definedName>
    <definedName name="SHOWME">INDIRECT(Data!$K$65)</definedName>
    <definedName name="SHOWME2">INDIRECT(Data!$K$83)</definedName>
    <definedName name="TopPerformer">INDIRECT(Data!$C$115)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5" i="1" l="1"/>
  <c r="T134" i="1"/>
  <c r="T133" i="1"/>
  <c r="T132" i="1"/>
  <c r="T131" i="1"/>
  <c r="T130" i="1"/>
  <c r="T128" i="1"/>
  <c r="T129" i="1"/>
  <c r="T107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T120" i="1"/>
  <c r="S121" i="1"/>
  <c r="S122" i="1" s="1"/>
  <c r="R121" i="1"/>
  <c r="R122" i="1" s="1"/>
  <c r="Q121" i="1"/>
  <c r="Q122" i="1" s="1"/>
  <c r="P121" i="1"/>
  <c r="P122" i="1" s="1"/>
  <c r="O121" i="1"/>
  <c r="O122" i="1" s="1"/>
  <c r="N121" i="1"/>
  <c r="N122" i="1" s="1"/>
  <c r="M121" i="1"/>
  <c r="M122" i="1" s="1"/>
  <c r="L121" i="1"/>
  <c r="L122" i="1" s="1"/>
  <c r="K121" i="1"/>
  <c r="K122" i="1" s="1"/>
  <c r="J121" i="1"/>
  <c r="J122" i="1" s="1"/>
  <c r="I121" i="1"/>
  <c r="I122" i="1" s="1"/>
  <c r="H121" i="1"/>
  <c r="H122" i="1" s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8" i="1"/>
  <c r="T109" i="1"/>
  <c r="T110" i="1"/>
  <c r="T111" i="1"/>
  <c r="T112" i="1"/>
  <c r="F87" i="1"/>
  <c r="E87" i="1"/>
  <c r="D87" i="1"/>
  <c r="G86" i="1"/>
  <c r="G85" i="1"/>
  <c r="G84" i="1"/>
  <c r="G83" i="1"/>
  <c r="G82" i="1"/>
  <c r="G81" i="1"/>
  <c r="G80" i="1"/>
  <c r="G79" i="1"/>
  <c r="G78" i="1"/>
  <c r="G77" i="1"/>
  <c r="G76" i="1"/>
  <c r="G75" i="1"/>
  <c r="G57" i="1"/>
  <c r="G68" i="1"/>
  <c r="G67" i="1"/>
  <c r="G66" i="1"/>
  <c r="G65" i="1"/>
  <c r="G64" i="1"/>
  <c r="G63" i="1"/>
  <c r="G62" i="1"/>
  <c r="G61" i="1"/>
  <c r="G60" i="1"/>
  <c r="G59" i="1"/>
  <c r="G58" i="1"/>
  <c r="F69" i="1"/>
  <c r="E69" i="1"/>
  <c r="D69" i="1"/>
  <c r="O39" i="1"/>
  <c r="R40" i="1" s="1"/>
  <c r="O27" i="1"/>
  <c r="O33" i="1"/>
  <c r="R34" i="1" s="1"/>
  <c r="O6" i="1"/>
  <c r="R7" i="1"/>
  <c r="G87" i="1" l="1"/>
  <c r="J80" i="1" s="1"/>
  <c r="K80" i="1" s="1"/>
  <c r="B113" i="1"/>
  <c r="T121" i="1"/>
  <c r="T122" i="1" s="1"/>
  <c r="J75" i="1"/>
  <c r="I75" i="1"/>
  <c r="J57" i="1"/>
  <c r="G69" i="1"/>
  <c r="J62" i="1" s="1"/>
  <c r="K62" i="1" s="1"/>
  <c r="I57" i="1"/>
  <c r="O50" i="1"/>
  <c r="O42" i="1"/>
  <c r="R43" i="1" s="1"/>
  <c r="N42" i="1"/>
  <c r="M42" i="1"/>
  <c r="L42" i="1"/>
  <c r="K42" i="1"/>
  <c r="J42" i="1"/>
  <c r="I42" i="1"/>
  <c r="H42" i="1"/>
  <c r="G42" i="1"/>
  <c r="F42" i="1"/>
  <c r="E42" i="1"/>
  <c r="D42" i="1"/>
  <c r="C42" i="1"/>
  <c r="N26" i="1"/>
  <c r="N28" i="1" s="1"/>
  <c r="M26" i="1"/>
  <c r="M28" i="1" s="1"/>
  <c r="L26" i="1"/>
  <c r="L28" i="1" s="1"/>
  <c r="K26" i="1"/>
  <c r="K28" i="1" s="1"/>
  <c r="J26" i="1"/>
  <c r="J28" i="1" s="1"/>
  <c r="I26" i="1"/>
  <c r="I28" i="1" s="1"/>
  <c r="H26" i="1"/>
  <c r="H28" i="1" s="1"/>
  <c r="G26" i="1"/>
  <c r="G28" i="1" s="1"/>
  <c r="F26" i="1"/>
  <c r="F28" i="1" s="1"/>
  <c r="E26" i="1"/>
  <c r="E28" i="1" s="1"/>
  <c r="D26" i="1"/>
  <c r="D28" i="1" s="1"/>
  <c r="C26" i="1"/>
  <c r="C28" i="1" s="1"/>
  <c r="N5" i="1"/>
  <c r="M5" i="1"/>
  <c r="L5" i="1"/>
  <c r="K5" i="1"/>
  <c r="J5" i="1"/>
  <c r="I5" i="1"/>
  <c r="H5" i="1"/>
  <c r="G5" i="1"/>
  <c r="F5" i="1"/>
  <c r="E5" i="1"/>
  <c r="D5" i="1"/>
  <c r="C5" i="1"/>
  <c r="O4" i="1"/>
  <c r="O3" i="1"/>
  <c r="O25" i="1"/>
  <c r="O24" i="1"/>
  <c r="O23" i="1"/>
  <c r="O22" i="1"/>
  <c r="O18" i="1"/>
  <c r="O17" i="1"/>
  <c r="O12" i="1"/>
  <c r="O11" i="1"/>
  <c r="C115" i="1" l="1"/>
  <c r="H115" i="1" a="1"/>
  <c r="H115" i="1" s="1"/>
  <c r="D115" i="1" a="1"/>
  <c r="D115" i="1" s="1"/>
  <c r="B115" i="1" a="1"/>
  <c r="B115" i="1" s="1"/>
  <c r="F115" i="1" a="1"/>
  <c r="F115" i="1" s="1"/>
  <c r="K32" i="1"/>
  <c r="K38" i="1" s="1"/>
  <c r="K40" i="1" s="1"/>
  <c r="L32" i="1"/>
  <c r="L38" i="1" s="1"/>
  <c r="L40" i="1" s="1"/>
  <c r="F32" i="1"/>
  <c r="F38" i="1" s="1"/>
  <c r="F40" i="1" s="1"/>
  <c r="H32" i="1"/>
  <c r="H38" i="1" s="1"/>
  <c r="H40" i="1" s="1"/>
  <c r="J32" i="1"/>
  <c r="J38" i="1" s="1"/>
  <c r="J40" i="1" s="1"/>
  <c r="M32" i="1"/>
  <c r="M34" i="1" s="1"/>
  <c r="N32" i="1"/>
  <c r="N38" i="1" s="1"/>
  <c r="N40" i="1" s="1"/>
  <c r="D32" i="1"/>
  <c r="D34" i="1" s="1"/>
  <c r="E32" i="1"/>
  <c r="E38" i="1" s="1"/>
  <c r="E40" i="1" s="1"/>
  <c r="G32" i="1"/>
  <c r="G38" i="1" s="1"/>
  <c r="G40" i="1" s="1"/>
  <c r="I32" i="1"/>
  <c r="I38" i="1" s="1"/>
  <c r="I40" i="1" s="1"/>
  <c r="K75" i="1"/>
  <c r="K83" i="1"/>
  <c r="K57" i="1"/>
  <c r="K65" i="1"/>
  <c r="R51" i="1"/>
  <c r="C32" i="1"/>
  <c r="C34" i="1" s="1"/>
  <c r="O5" i="1"/>
  <c r="O7" i="1" s="1"/>
  <c r="Q7" i="1" s="1"/>
  <c r="H7" i="1"/>
  <c r="K7" i="1"/>
  <c r="F7" i="1"/>
  <c r="L7" i="1"/>
  <c r="C7" i="1"/>
  <c r="G7" i="1"/>
  <c r="I7" i="1"/>
  <c r="J7" i="1"/>
  <c r="M7" i="1"/>
  <c r="D7" i="1"/>
  <c r="N7" i="1"/>
  <c r="E7" i="1"/>
  <c r="O26" i="1"/>
  <c r="J34" i="1" l="1"/>
  <c r="H34" i="1"/>
  <c r="L41" i="1"/>
  <c r="L43" i="1" s="1"/>
  <c r="L49" i="1"/>
  <c r="L51" i="1" s="1"/>
  <c r="K49" i="1"/>
  <c r="K51" i="1" s="1"/>
  <c r="L34" i="1"/>
  <c r="G34" i="1"/>
  <c r="E34" i="1"/>
  <c r="I34" i="1"/>
  <c r="I41" i="1"/>
  <c r="I43" i="1" s="1"/>
  <c r="I49" i="1"/>
  <c r="I51" i="1" s="1"/>
  <c r="H49" i="1"/>
  <c r="H51" i="1" s="1"/>
  <c r="H41" i="1"/>
  <c r="H43" i="1" s="1"/>
  <c r="F49" i="1"/>
  <c r="F51" i="1" s="1"/>
  <c r="F41" i="1"/>
  <c r="F43" i="1" s="1"/>
  <c r="D38" i="1"/>
  <c r="D40" i="1" s="1"/>
  <c r="N41" i="1"/>
  <c r="N43" i="1" s="1"/>
  <c r="K34" i="1"/>
  <c r="J49" i="1"/>
  <c r="J51" i="1" s="1"/>
  <c r="G49" i="1"/>
  <c r="G51" i="1" s="1"/>
  <c r="M38" i="1"/>
  <c r="M40" i="1" s="1"/>
  <c r="E41" i="1"/>
  <c r="E43" i="1" s="1"/>
  <c r="N34" i="1"/>
  <c r="F34" i="1"/>
  <c r="N49" i="1"/>
  <c r="N51" i="1" s="1"/>
  <c r="J41" i="1"/>
  <c r="J43" i="1" s="1"/>
  <c r="G41" i="1"/>
  <c r="G43" i="1" s="1"/>
  <c r="E49" i="1"/>
  <c r="E51" i="1" s="1"/>
  <c r="K41" i="1"/>
  <c r="K43" i="1" s="1"/>
  <c r="T7" i="1"/>
  <c r="S7" i="1"/>
  <c r="C38" i="1"/>
  <c r="O32" i="1"/>
  <c r="O28" i="1"/>
  <c r="Q28" i="1" s="1"/>
  <c r="T28" i="1"/>
  <c r="R28" i="1"/>
  <c r="S28" i="1"/>
  <c r="P7" i="1"/>
  <c r="M49" i="1" l="1"/>
  <c r="M51" i="1" s="1"/>
  <c r="D49" i="1"/>
  <c r="D51" i="1" s="1"/>
  <c r="M41" i="1"/>
  <c r="M43" i="1" s="1"/>
  <c r="D41" i="1"/>
  <c r="D43" i="1" s="1"/>
  <c r="O38" i="1"/>
  <c r="S40" i="1" s="1"/>
  <c r="P28" i="1"/>
  <c r="S34" i="1"/>
  <c r="T34" i="1"/>
  <c r="O34" i="1"/>
  <c r="C40" i="1"/>
  <c r="C41" i="1"/>
  <c r="C43" i="1" s="1"/>
  <c r="C49" i="1"/>
  <c r="T40" i="1" l="1"/>
  <c r="O40" i="1"/>
  <c r="Q40" i="1" s="1"/>
  <c r="O41" i="1"/>
  <c r="S43" i="1" s="1"/>
  <c r="O49" i="1"/>
  <c r="C51" i="1"/>
  <c r="P34" i="1"/>
  <c r="Q34" i="1"/>
  <c r="O43" i="1" l="1"/>
  <c r="Q43" i="1" s="1"/>
  <c r="T43" i="1"/>
  <c r="P40" i="1"/>
  <c r="P43" i="1"/>
  <c r="S51" i="1"/>
  <c r="T51" i="1"/>
  <c r="O51" i="1"/>
  <c r="Q51" i="1" l="1"/>
  <c r="P5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<sst xmlns="http://schemas.openxmlformats.org/spreadsheetml/2006/main" count="343" uniqueCount="115">
  <si>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</si>
  <si>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</si>
  <si>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</si>
  <si>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</si>
  <si>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</si>
  <si>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</si>
  <si>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</si>
  <si>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</si>
  <si>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</si>
  <si>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</si>
  <si>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</si>
  <si>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</si>
  <si>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</si>
  <si>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REVENUE</t>
  </si>
  <si>
    <t>COGS AND OTHER EXPENSES</t>
  </si>
  <si>
    <t>COGS</t>
  </si>
  <si>
    <t>OTHER EXPENSES</t>
  </si>
  <si>
    <t>INTEREST &amp; TAX</t>
  </si>
  <si>
    <t>INTEREST</t>
  </si>
  <si>
    <t>TAX</t>
  </si>
  <si>
    <t>OPERATING EXPENSES</t>
  </si>
  <si>
    <t>Sales</t>
  </si>
  <si>
    <t>Marketing</t>
  </si>
  <si>
    <t>IT</t>
  </si>
  <si>
    <t>General &amp; Admin</t>
  </si>
  <si>
    <t>GROSS PROFIT</t>
  </si>
  <si>
    <t>Gross profit</t>
  </si>
  <si>
    <t>Services</t>
  </si>
  <si>
    <t>TOTAL REVENUE</t>
  </si>
  <si>
    <t>TOTAL OPERATING EXPENSES</t>
  </si>
  <si>
    <t>EBIT</t>
  </si>
  <si>
    <t>EBIT%</t>
  </si>
  <si>
    <t>NET PROFIT</t>
  </si>
  <si>
    <t>Net profit</t>
  </si>
  <si>
    <t>TARGET REVENUE</t>
  </si>
  <si>
    <t>Difference</t>
  </si>
  <si>
    <t>PLUS</t>
  </si>
  <si>
    <t>MINUS</t>
  </si>
  <si>
    <t>TARGET OPERATING EXPENSES</t>
  </si>
  <si>
    <t>TARGET GROSS PROFIT</t>
  </si>
  <si>
    <t>TARGET EBIT</t>
  </si>
  <si>
    <t>TARGET EBIT%</t>
  </si>
  <si>
    <t>TARGET NET PROFIT</t>
  </si>
  <si>
    <t>TARGET</t>
  </si>
  <si>
    <t xml:space="preserve">RED </t>
  </si>
  <si>
    <t>GREEN</t>
  </si>
  <si>
    <t>Employee Net Promoter Score (eNPS)</t>
  </si>
  <si>
    <t>eNPS Score</t>
  </si>
  <si>
    <t>Promoters
(Respond 4-5)</t>
  </si>
  <si>
    <t>Passives
(Respond 3)</t>
  </si>
  <si>
    <t>Detractors
(Respond 1-2)</t>
  </si>
  <si>
    <t>eNPS
Last 3 Months</t>
  </si>
  <si>
    <t>eNPS
Prev 3 Months</t>
  </si>
  <si>
    <t>Trend Last 
3 months</t>
  </si>
  <si>
    <t>HELPER DATA FOR DONUT CHART</t>
  </si>
  <si>
    <t>NPS
Last 3 Months</t>
  </si>
  <si>
    <t>NPS
Prev 3 Months</t>
  </si>
  <si>
    <t>HELPER DATA</t>
  </si>
  <si>
    <t>Administration</t>
  </si>
  <si>
    <t>EMPLOYEE</t>
  </si>
  <si>
    <t>DEPARTMENT</t>
  </si>
  <si>
    <t>ROLE</t>
  </si>
  <si>
    <t>Sales Manager</t>
  </si>
  <si>
    <t>IT manager</t>
  </si>
  <si>
    <t>Assistant</t>
  </si>
  <si>
    <t>Sales Specialist</t>
  </si>
  <si>
    <t>Account Executive</t>
  </si>
  <si>
    <t>Sales Developer</t>
  </si>
  <si>
    <t>Network Administrator</t>
  </si>
  <si>
    <t>Programer</t>
  </si>
  <si>
    <t>Office Administartor</t>
  </si>
  <si>
    <t>Accounting Manager</t>
  </si>
  <si>
    <t>Brand Manager</t>
  </si>
  <si>
    <t>Marketing Analyst</t>
  </si>
  <si>
    <t>Digital Marketing</t>
  </si>
  <si>
    <t>Liam Smith</t>
  </si>
  <si>
    <t>Noah Johnson</t>
  </si>
  <si>
    <t>Oliver Williams</t>
  </si>
  <si>
    <t>James Jones</t>
  </si>
  <si>
    <t>Mateo Garcia</t>
  </si>
  <si>
    <t>Theodore Miller</t>
  </si>
  <si>
    <t>Lucas Davis</t>
  </si>
  <si>
    <t>William Martinez</t>
  </si>
  <si>
    <t>Benjamin Hernandez</t>
  </si>
  <si>
    <t>Sebastian Gonzales</t>
  </si>
  <si>
    <t>Jack Wilson</t>
  </si>
  <si>
    <t>Michael Thomas</t>
  </si>
  <si>
    <t>Leo Moore</t>
  </si>
  <si>
    <t>Vera Rodriguez</t>
  </si>
  <si>
    <t>Emilia Brown</t>
  </si>
  <si>
    <t>Sarah Lopez</t>
  </si>
  <si>
    <t>Jessica Anderson</t>
  </si>
  <si>
    <t>Alexandra Taylor</t>
  </si>
  <si>
    <t>PHOTO</t>
  </si>
  <si>
    <t>Employee Performance Metrics</t>
  </si>
  <si>
    <t>EMPLOYEE COST</t>
  </si>
  <si>
    <t>SALES</t>
  </si>
  <si>
    <t>EMOLOYEE COST VS SALES (%)</t>
  </si>
  <si>
    <t>TOTAL EMPLOYEES</t>
  </si>
  <si>
    <t>Employee Cost VS Sales</t>
  </si>
  <si>
    <t>Current 
employees</t>
  </si>
  <si>
    <t>TOP PERFORMER</t>
  </si>
  <si>
    <t>"-MAX row for top performer"</t>
  </si>
  <si>
    <t>MAX</t>
  </si>
  <si>
    <t>CEO DASHBOARD   I   YTD (December 2024)</t>
  </si>
  <si>
    <t>COMPANY NAME</t>
  </si>
  <si>
    <t>INVENTORY</t>
  </si>
  <si>
    <t>STOCK VALUE</t>
  </si>
  <si>
    <t>ITEMS AVAILABLE ON STOCK</t>
  </si>
  <si>
    <t>GROUP 1</t>
  </si>
  <si>
    <t>GROUP 2</t>
  </si>
  <si>
    <t>GROUP 3</t>
  </si>
  <si>
    <t>PURCHASED</t>
  </si>
  <si>
    <t>SOLD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</si>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</sst>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\+0.0%;\-0.0%;0.0%"/>
    <numFmt numFmtId="167" formatCode="\+0;\-0;0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ahnschrift"/>
      <family val="2"/>
    </font>
    <font>
      <sz val="16"/>
      <color theme="1" tint="0.249977111117893"/>
      <name val="Bahnschrift"/>
      <family val="2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sz val="12"/>
      <color theme="0"/>
      <name val="Bahnschrift"/>
      <family val="2"/>
    </font>
    <font>
      <sz val="10"/>
      <color theme="0"/>
      <name val="Bahnschrift"/>
      <family val="2"/>
    </font>
    <font>
      <sz val="10"/>
      <color theme="1"/>
      <name val="Arial Unicode MS"/>
    </font>
    <font>
      <b/>
      <sz val="11"/>
      <color theme="1"/>
      <name val="Bahnschrift"/>
      <family val="2"/>
    </font>
    <font>
      <b/>
      <sz val="12"/>
      <color theme="1"/>
      <name val="Bahnschrift"/>
      <family val="2"/>
    </font>
    <font>
      <sz val="11"/>
      <color theme="0"/>
      <name val="Bahnschrift"/>
      <family val="2"/>
    </font>
    <font>
      <b/>
      <sz val="11"/>
      <color theme="0"/>
      <name val="Bahnschrift"/>
      <family val="2"/>
    </font>
    <font>
      <b/>
      <sz val="11"/>
      <color rgb="FF5EDEE8"/>
      <name val="Bahnschrift"/>
      <family val="2"/>
    </font>
    <font>
      <sz val="8"/>
      <name val="Calibri"/>
      <family val="2"/>
      <scheme val="minor"/>
    </font>
    <font>
      <sz val="11"/>
      <color rgb="FF5EDEE8"/>
      <name val="Bahnschrift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F0A28"/>
        <bgColor indexed="64"/>
      </patternFill>
    </fill>
    <fill>
      <patternFill patternType="solid">
        <fgColor rgb="FFC40233"/>
        <bgColor indexed="64"/>
      </patternFill>
    </fill>
    <fill>
      <patternFill patternType="solid">
        <fgColor rgb="FF00A3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186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0" applyFont="1"/>
    <xf numFmtId="164" fontId="6" fillId="0" borderId="1" xfId="4" applyNumberFormat="1" applyFont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 indent="1"/>
    </xf>
    <xf numFmtId="164" fontId="6" fillId="3" borderId="4" xfId="4" applyNumberFormat="1" applyFont="1" applyFill="1" applyBorder="1" applyAlignment="1">
      <alignment horizontal="left" vertical="center"/>
    </xf>
    <xf numFmtId="164" fontId="6" fillId="3" borderId="1" xfId="4" applyNumberFormat="1" applyFont="1" applyFill="1" applyBorder="1" applyAlignment="1">
      <alignment horizontal="left" vertical="center"/>
    </xf>
    <xf numFmtId="0" fontId="7" fillId="4" borderId="1" xfId="1" applyFont="1" applyFill="1" applyBorder="1" applyAlignment="1">
      <alignment horizontal="left" vertical="center" indent="1"/>
    </xf>
    <xf numFmtId="0" fontId="3" fillId="3" borderId="3" xfId="1" applyFont="1" applyFill="1" applyBorder="1" applyAlignment="1">
      <alignment horizontal="left" vertical="center" indent="1"/>
    </xf>
    <xf numFmtId="0" fontId="7" fillId="5" borderId="1" xfId="1" applyFont="1" applyFill="1" applyBorder="1" applyAlignment="1">
      <alignment horizontal="left" vertical="center" indent="1"/>
    </xf>
    <xf numFmtId="165" fontId="6" fillId="3" borderId="1" xfId="4" applyNumberFormat="1" applyFont="1" applyFill="1" applyBorder="1" applyAlignment="1">
      <alignment horizontal="right" vertical="center"/>
    </xf>
    <xf numFmtId="0" fontId="3" fillId="6" borderId="1" xfId="1" applyFont="1" applyFill="1" applyBorder="1" applyAlignment="1">
      <alignment horizontal="left" vertical="center" indent="1"/>
    </xf>
    <xf numFmtId="164" fontId="6" fillId="6" borderId="4" xfId="4" applyNumberFormat="1" applyFont="1" applyFill="1" applyBorder="1" applyAlignment="1">
      <alignment horizontal="left" vertical="center"/>
    </xf>
    <xf numFmtId="164" fontId="6" fillId="6" borderId="1" xfId="4" applyNumberFormat="1" applyFont="1" applyFill="1" applyBorder="1" applyAlignment="1">
      <alignment horizontal="left" vertical="center"/>
    </xf>
    <xf numFmtId="0" fontId="3" fillId="6" borderId="0" xfId="1" applyFont="1" applyFill="1" applyAlignment="1">
      <alignment horizontal="left" vertical="center" indent="1"/>
    </xf>
    <xf numFmtId="166" fontId="6" fillId="6" borderId="0" xfId="4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6" fontId="6" fillId="7" borderId="0" xfId="4" applyNumberFormat="1" applyFont="1" applyFill="1" applyBorder="1" applyAlignment="1">
      <alignment horizontal="right" vertical="center"/>
    </xf>
    <xf numFmtId="165" fontId="6" fillId="6" borderId="1" xfId="4" applyNumberFormat="1" applyFont="1" applyFill="1" applyBorder="1" applyAlignment="1">
      <alignment horizontal="right" vertical="center"/>
    </xf>
    <xf numFmtId="0" fontId="0" fillId="2" borderId="0" xfId="0" applyFill="1"/>
    <xf numFmtId="44" fontId="8" fillId="5" borderId="1" xfId="4" applyFont="1" applyFill="1" applyBorder="1" applyAlignment="1">
      <alignment horizontal="right" vertical="center"/>
    </xf>
    <xf numFmtId="44" fontId="8" fillId="4" borderId="1" xfId="4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5" fontId="6" fillId="9" borderId="1" xfId="4" applyNumberFormat="1" applyFont="1" applyFill="1" applyBorder="1" applyAlignment="1">
      <alignment horizontal="right" vertical="center"/>
    </xf>
    <xf numFmtId="165" fontId="6" fillId="10" borderId="1" xfId="4" applyNumberFormat="1" applyFont="1" applyFill="1" applyBorder="1" applyAlignment="1">
      <alignment horizontal="right" vertical="center"/>
    </xf>
    <xf numFmtId="0" fontId="0" fillId="12" borderId="0" xfId="0" applyFill="1"/>
    <xf numFmtId="1" fontId="6" fillId="11" borderId="1" xfId="4" applyNumberFormat="1" applyFont="1" applyFill="1" applyBorder="1" applyAlignment="1">
      <alignment horizontal="center" vertical="center"/>
    </xf>
    <xf numFmtId="1" fontId="6" fillId="3" borderId="1" xfId="4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44" fontId="8" fillId="5" borderId="1" xfId="4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5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7" fontId="6" fillId="3" borderId="1" xfId="4" applyNumberFormat="1" applyFont="1" applyFill="1" applyBorder="1" applyAlignment="1">
      <alignment horizontal="center" vertical="center"/>
    </xf>
    <xf numFmtId="9" fontId="6" fillId="11" borderId="1" xfId="4" applyNumberFormat="1" applyFont="1" applyFill="1" applyBorder="1" applyAlignment="1">
      <alignment horizontal="center" vertical="center"/>
    </xf>
    <xf numFmtId="44" fontId="8" fillId="4" borderId="7" xfId="4" applyFont="1" applyFill="1" applyBorder="1" applyAlignment="1">
      <alignment horizontal="right" vertical="center"/>
    </xf>
    <xf numFmtId="168" fontId="5" fillId="0" borderId="6" xfId="0" applyNumberFormat="1" applyFont="1" applyBorder="1" applyAlignment="1">
      <alignment horizontal="right" vertical="center"/>
    </xf>
    <xf numFmtId="168" fontId="10" fillId="0" borderId="6" xfId="0" applyNumberFormat="1" applyFont="1" applyBorder="1" applyAlignment="1">
      <alignment horizontal="right" vertical="center"/>
    </xf>
    <xf numFmtId="164" fontId="5" fillId="6" borderId="0" xfId="0" applyNumberFormat="1" applyFont="1" applyFill="1"/>
    <xf numFmtId="9" fontId="5" fillId="6" borderId="0" xfId="0" applyNumberFormat="1" applyFont="1" applyFill="1"/>
    <xf numFmtId="168" fontId="10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0" fontId="3" fillId="0" borderId="0" xfId="1" applyFont="1" applyAlignment="1">
      <alignment horizontal="right" vertical="center" indent="1"/>
    </xf>
    <xf numFmtId="0" fontId="3" fillId="0" borderId="0" xfId="1" applyFont="1" applyAlignment="1">
      <alignment horizontal="right" vertical="center"/>
    </xf>
    <xf numFmtId="1" fontId="5" fillId="0" borderId="0" xfId="0" applyNumberFormat="1" applyFont="1" applyAlignment="1">
      <alignment horizontal="center" vertical="center"/>
    </xf>
    <xf numFmtId="0" fontId="3" fillId="3" borderId="6" xfId="1" applyFont="1" applyFill="1" applyBorder="1" applyAlignment="1">
      <alignment horizontal="right" vertical="center" indent="1"/>
    </xf>
    <xf numFmtId="168" fontId="10" fillId="3" borderId="6" xfId="0" applyNumberFormat="1" applyFont="1" applyFill="1" applyBorder="1" applyAlignment="1">
      <alignment horizontal="right" vertical="center"/>
    </xf>
    <xf numFmtId="0" fontId="11" fillId="3" borderId="0" xfId="1" applyFont="1" applyFill="1" applyAlignment="1">
      <alignment horizontal="right" vertical="center" indent="1"/>
    </xf>
    <xf numFmtId="0" fontId="3" fillId="11" borderId="6" xfId="1" applyFont="1" applyFill="1" applyBorder="1" applyAlignment="1">
      <alignment horizontal="center" vertical="center"/>
    </xf>
    <xf numFmtId="168" fontId="5" fillId="0" borderId="14" xfId="0" applyNumberFormat="1" applyFont="1" applyBorder="1" applyAlignment="1">
      <alignment horizontal="right" vertical="center"/>
    </xf>
    <xf numFmtId="0" fontId="3" fillId="11" borderId="0" xfId="1" applyFont="1" applyFill="1" applyAlignment="1">
      <alignment horizontal="right" vertical="center" indent="1"/>
    </xf>
    <xf numFmtId="0" fontId="3" fillId="11" borderId="13" xfId="1" applyFont="1" applyFill="1" applyBorder="1" applyAlignment="1">
      <alignment horizontal="right" vertical="center" indent="1"/>
    </xf>
    <xf numFmtId="0" fontId="3" fillId="11" borderId="17" xfId="1" applyFont="1" applyFill="1" applyBorder="1" applyAlignment="1">
      <alignment horizontal="right" vertical="center" indent="1"/>
    </xf>
    <xf numFmtId="0" fontId="3" fillId="11" borderId="18" xfId="1" applyFont="1" applyFill="1" applyBorder="1" applyAlignment="1">
      <alignment horizontal="right" vertical="center" indent="1"/>
    </xf>
    <xf numFmtId="0" fontId="3" fillId="11" borderId="12" xfId="1" applyFont="1" applyFill="1" applyBorder="1" applyAlignment="1">
      <alignment horizontal="right" vertical="center" indent="1"/>
    </xf>
    <xf numFmtId="0" fontId="3" fillId="11" borderId="10" xfId="1" applyFont="1" applyFill="1" applyBorder="1" applyAlignment="1">
      <alignment horizontal="right" vertical="center" indent="1"/>
    </xf>
    <xf numFmtId="1" fontId="12" fillId="4" borderId="0" xfId="0" applyNumberFormat="1" applyFont="1" applyFill="1" applyAlignment="1">
      <alignment horizontal="right" vertical="center"/>
    </xf>
    <xf numFmtId="44" fontId="5" fillId="0" borderId="0" xfId="0" applyNumberFormat="1" applyFont="1"/>
    <xf numFmtId="44" fontId="8" fillId="0" borderId="0" xfId="4" applyFont="1" applyFill="1" applyBorder="1" applyAlignment="1">
      <alignment horizontal="right" vertical="center"/>
    </xf>
    <xf numFmtId="168" fontId="5" fillId="0" borderId="0" xfId="0" applyNumberFormat="1" applyFont="1"/>
    <xf numFmtId="168" fontId="10" fillId="0" borderId="0" xfId="0" applyNumberFormat="1" applyFont="1"/>
    <xf numFmtId="37" fontId="5" fillId="6" borderId="0" xfId="0" applyNumberFormat="1" applyFont="1" applyFill="1"/>
    <xf numFmtId="37" fontId="5" fillId="6" borderId="12" xfId="0" applyNumberFormat="1" applyFont="1" applyFill="1" applyBorder="1"/>
    <xf numFmtId="37" fontId="5" fillId="6" borderId="13" xfId="0" applyNumberFormat="1" applyFont="1" applyFill="1" applyBorder="1"/>
    <xf numFmtId="0" fontId="5" fillId="6" borderId="12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6" borderId="13" xfId="0" applyFont="1" applyFill="1" applyBorder="1" applyAlignment="1">
      <alignment horizontal="left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4" fillId="0" borderId="0" xfId="1" applyFont="1" applyAlignment="1">
      <alignment horizontal="left"/>
    </xf>
    <xf numFmtId="0" fontId="3" fillId="11" borderId="13" xfId="1" applyFont="1" applyFill="1" applyBorder="1" applyAlignment="1">
      <alignment horizontal="right" vertical="center"/>
    </xf>
    <xf numFmtId="0" fontId="3" fillId="3" borderId="0" xfId="1" applyFont="1" applyFill="1" applyAlignment="1">
      <alignment horizontal="center" vertical="center"/>
    </xf>
    <xf numFmtId="0" fontId="3" fillId="3" borderId="6" xfId="1" applyFont="1" applyFill="1" applyBorder="1" applyAlignment="1">
      <alignment horizontal="right" vertical="center"/>
    </xf>
    <xf numFmtId="0" fontId="7" fillId="4" borderId="13" xfId="1" applyFont="1" applyFill="1" applyBorder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3" fillId="11" borderId="0" xfId="1" applyFont="1" applyFill="1" applyAlignment="1">
      <alignment horizontal="right" vertical="center"/>
    </xf>
    <xf numFmtId="0" fontId="3" fillId="11" borderId="15" xfId="1" applyFont="1" applyFill="1" applyBorder="1" applyAlignment="1">
      <alignment horizontal="right" vertical="center"/>
    </xf>
    <xf numFmtId="44" fontId="8" fillId="4" borderId="8" xfId="4" applyFont="1" applyFill="1" applyBorder="1" applyAlignment="1">
      <alignment horizontal="right" vertical="center"/>
    </xf>
    <xf numFmtId="44" fontId="8" fillId="4" borderId="9" xfId="4" applyFont="1" applyFill="1" applyBorder="1" applyAlignment="1">
      <alignment horizontal="right" vertical="center"/>
    </xf>
    <xf numFmtId="0" fontId="3" fillId="11" borderId="12" xfId="1" applyFont="1" applyFill="1" applyBorder="1" applyAlignment="1">
      <alignment horizontal="right" vertical="center"/>
    </xf>
    <xf numFmtId="0" fontId="3" fillId="11" borderId="11" xfId="1" applyFont="1" applyFill="1" applyBorder="1" applyAlignment="1">
      <alignment horizontal="right" vertical="center"/>
    </xf>
    <xf numFmtId="0" fontId="3" fillId="11" borderId="16" xfId="1" applyFont="1" applyFill="1" applyBorder="1" applyAlignment="1">
      <alignment horizontal="right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13" fillId="8" borderId="0" xfId="0" applyFont="1" applyFill="1" applyAlignment="1">
      <alignment horizontal="left" vertical="center" indent="2"/>
    </xf>
    <xf numFmtId="0" fontId="14" fillId="8" borderId="0" xfId="0" applyFont="1" applyFill="1" applyAlignment="1">
      <alignment horizontal="right" vertical="center" indent="2"/>
    </xf>
    <xf numFmtId="0" fontId="17" fillId="0" borderId="0" xfId="5"/>
  </cellXfs>
  <cellStyles count="6">
    <cellStyle name="Currency 2" xfId="4" xr:uid="{277C6F9F-4041-44A4-B8BA-D3DF06D67D2E}"/>
    <cellStyle name="Hyperlink" xfId="5" builtinId="8"/>
    <cellStyle name="Normal" xfId="0" builtinId="0"/>
    <cellStyle name="Normal 2" xfId="3" xr:uid="{6246592F-6EAB-4EFF-82AC-1ECE694BD9AF}"/>
    <cellStyle name="Normal 3" xfId="1" xr:uid="{2E314468-7C52-4330-9244-726F987A4ACE}"/>
    <cellStyle name="Percent 2" xfId="2" xr:uid="{3645A032-1435-414A-A9EA-BC4C4D3E1759}"/>
  </cellStyles>
  <dxfs count="0"/>
  <tableStyles count="0" defaultTableStyle="TableStyleMedium2" defaultPivotStyle="PivotStyleLight16"/>
  <colors>
    <mruColors>
      <color rgb="FF241862"/>
      <color rgb="FF5239CF"/>
      <color rgb="FF372494"/>
      <color rgb="FF00A368"/>
      <color rgb="FF5EDEE8"/>
      <color rgb="FF0F0A28"/>
      <color rgb="FFC40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5-4C3D-935B-CB1BB579EC01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5-4C3D-935B-CB1BB579EC01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35-4C3D-935B-CB1BB579EC01}"/>
              </c:ext>
            </c:extLst>
          </c:dPt>
          <c:val>
            <c:numRef>
              <c:f>Data!$R$7:$T$7</c:f>
              <c:numCache>
                <c:formatCode>_("$"* #,##0_);_("$"* \(#,##0\);_("$"* "-"??_);_(@_)</c:formatCode>
                <c:ptCount val="3"/>
                <c:pt idx="0">
                  <c:v>2915000</c:v>
                </c:pt>
                <c:pt idx="1">
                  <c:v>0</c:v>
                </c:pt>
                <c:pt idx="2">
                  <c:v>3281900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5-4C3D-935B-CB1BB579E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21380028212416E-2"/>
          <c:y val="4.0880508205876812E-2"/>
          <c:w val="0.93954482489420343"/>
          <c:h val="0.918238983588246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180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5EDEE8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Data!$G$75:$G$86</c:f>
              <c:numCache>
                <c:formatCode>0</c:formatCode>
                <c:ptCount val="12"/>
                <c:pt idx="0">
                  <c:v>20.000000000000007</c:v>
                </c:pt>
                <c:pt idx="1">
                  <c:v>27.999999999999996</c:v>
                </c:pt>
                <c:pt idx="2">
                  <c:v>34</c:v>
                </c:pt>
                <c:pt idx="3">
                  <c:v>22.000000000000004</c:v>
                </c:pt>
                <c:pt idx="4">
                  <c:v>19.000000000000007</c:v>
                </c:pt>
                <c:pt idx="5">
                  <c:v>19</c:v>
                </c:pt>
                <c:pt idx="6">
                  <c:v>22.000000000000004</c:v>
                </c:pt>
                <c:pt idx="7">
                  <c:v>26</c:v>
                </c:pt>
                <c:pt idx="8">
                  <c:v>34.000000000000007</c:v>
                </c:pt>
                <c:pt idx="9">
                  <c:v>26</c:v>
                </c:pt>
                <c:pt idx="10">
                  <c:v>21.000000000000004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B-4679-960C-0F602274E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90"/>
        <c:axId val="1337192992"/>
        <c:axId val="1337174752"/>
      </c:barChart>
      <c:catAx>
        <c:axId val="1337192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7174752"/>
        <c:crosses val="autoZero"/>
        <c:auto val="1"/>
        <c:lblAlgn val="ctr"/>
        <c:lblOffset val="100"/>
        <c:noMultiLvlLbl val="0"/>
      </c:catAx>
      <c:valAx>
        <c:axId val="133717475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371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F0A2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01361807893605"/>
          <c:y val="8.4387981749966326E-2"/>
          <c:w val="0.81045037105492135"/>
          <c:h val="0.74779410298958171"/>
        </c:manualLayout>
      </c:layout>
      <c:barChart>
        <c:barDir val="col"/>
        <c:grouping val="clustered"/>
        <c:varyColors val="0"/>
        <c:ser>
          <c:idx val="0"/>
          <c:order val="0"/>
          <c:tx>
            <c:v>Sales</c:v>
          </c:tx>
          <c:spPr>
            <a:solidFill>
              <a:srgbClr val="241862"/>
            </a:solidFill>
            <a:ln>
              <a:noFill/>
            </a:ln>
            <a:effectLst/>
          </c:spPr>
          <c:invertIfNegative val="0"/>
          <c:cat>
            <c:strRef>
              <c:f>Data!$H$119:$S$119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Data!$H$120:$S$120</c:f>
              <c:numCache>
                <c:formatCode>_("$"* #,##0_);_("$"* \(#,##0\);_("$"* "-"??_);_(@_)</c:formatCode>
                <c:ptCount val="12"/>
                <c:pt idx="0">
                  <c:v>52200</c:v>
                </c:pt>
                <c:pt idx="1">
                  <c:v>52350</c:v>
                </c:pt>
                <c:pt idx="2">
                  <c:v>56000</c:v>
                </c:pt>
                <c:pt idx="3">
                  <c:v>56200</c:v>
                </c:pt>
                <c:pt idx="4">
                  <c:v>56800</c:v>
                </c:pt>
                <c:pt idx="5">
                  <c:v>60200</c:v>
                </c:pt>
                <c:pt idx="6">
                  <c:v>60350</c:v>
                </c:pt>
                <c:pt idx="7">
                  <c:v>60450</c:v>
                </c:pt>
                <c:pt idx="8">
                  <c:v>62200</c:v>
                </c:pt>
                <c:pt idx="9">
                  <c:v>63000</c:v>
                </c:pt>
                <c:pt idx="10">
                  <c:v>64900</c:v>
                </c:pt>
                <c:pt idx="11">
                  <c:v>65100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0-4D7A-923A-E9F1168E4F42}"/>
            </c:ext>
          </c:extLst>
        </c:ser>
        <c:ser>
          <c:idx val="1"/>
          <c:order val="1"/>
          <c:tx>
            <c:v>Employee Cost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Data!$H$119:$S$119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Data!$H$121:$S$121</c:f>
              <c:numCache>
                <c:formatCode>_("$"* #,##0_);_("$"* \(#,##0\);_("$"* "-"??_);_(@_)</c:formatCode>
                <c:ptCount val="12"/>
                <c:pt idx="0">
                  <c:v>240000</c:v>
                </c:pt>
                <c:pt idx="1">
                  <c:v>280000</c:v>
                </c:pt>
                <c:pt idx="2">
                  <c:v>235000</c:v>
                </c:pt>
                <c:pt idx="3">
                  <c:v>302000</c:v>
                </c:pt>
                <c:pt idx="4">
                  <c:v>215000</c:v>
                </c:pt>
                <c:pt idx="5">
                  <c:v>240000</c:v>
                </c:pt>
                <c:pt idx="6">
                  <c:v>300000</c:v>
                </c:pt>
                <c:pt idx="7">
                  <c:v>218000</c:v>
                </c:pt>
                <c:pt idx="8">
                  <c:v>298000</c:v>
                </c:pt>
                <c:pt idx="9">
                  <c:v>240000</c:v>
                </c:pt>
                <c:pt idx="10">
                  <c:v>251500</c:v>
                </c:pt>
                <c:pt idx="11">
                  <c:v>278500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0-4D7A-923A-E9F1168E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8"/>
        <c:axId val="1820662703"/>
        <c:axId val="1145903247"/>
      </c:barChart>
      <c:catAx>
        <c:axId val="18206627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5903247"/>
        <c:crosses val="autoZero"/>
        <c:auto val="1"/>
        <c:lblAlgn val="ctr"/>
        <c:lblOffset val="100"/>
        <c:noMultiLvlLbl val="0"/>
      </c:catAx>
      <c:valAx>
        <c:axId val="114590324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F0A2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71342039413993"/>
          <c:y val="0.89280914120579979"/>
          <c:w val="0.30886225950569424"/>
          <c:h val="7.7984882910236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EDEE8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F0A28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Data!$H$119:$S$119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Data!$H$122:$S$122</c:f>
              <c:numCache>
                <c:formatCode>0%</c:formatCode>
                <c:ptCount val="12"/>
                <c:pt idx="0">
                  <c:v>0.2175</c:v>
                </c:pt>
                <c:pt idx="1">
                  <c:v>0.18696428571428572</c:v>
                </c:pt>
                <c:pt idx="2">
                  <c:v>0.23829787234042554</c:v>
                </c:pt>
                <c:pt idx="3">
                  <c:v>0.18609271523178808</c:v>
                </c:pt>
                <c:pt idx="4">
                  <c:v>0.26418604651162791</c:v>
                </c:pt>
                <c:pt idx="5">
                  <c:v>0.25083333333333335</c:v>
                </c:pt>
                <c:pt idx="6">
                  <c:v>0.20116666666666666</c:v>
                </c:pt>
                <c:pt idx="7">
                  <c:v>0.27729357798165138</c:v>
                </c:pt>
                <c:pt idx="8">
                  <c:v>0.20872483221476509</c:v>
                </c:pt>
                <c:pt idx="9">
                  <c:v>0.26250000000000001</c:v>
                </c:pt>
                <c:pt idx="10">
                  <c:v>0.25805168986083499</c:v>
                </c:pt>
                <c:pt idx="11">
                  <c:v>0.23375224416517057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C-4CBE-ADB7-1BF3827D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446207"/>
        <c:axId val="1729438527"/>
      </c:lineChart>
      <c:catAx>
        <c:axId val="172944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9438527"/>
        <c:crosses val="autoZero"/>
        <c:auto val="1"/>
        <c:lblAlgn val="ctr"/>
        <c:lblOffset val="100"/>
        <c:noMultiLvlLbl val="0"/>
      </c:catAx>
      <c:valAx>
        <c:axId val="172943852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294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8613684111477"/>
          <c:y val="6.9727923837341776E-2"/>
          <c:w val="0.86787690754523006"/>
          <c:h val="0.877976133284651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EDEE8"/>
            </a:solidFill>
            <a:ln>
              <a:noFill/>
            </a:ln>
            <a:effectLst/>
          </c:spPr>
          <c:invertIfNegative val="0"/>
          <c:val>
            <c:numRef>
              <c:f>Data!$H$113:$S$113</c:f>
              <c:numCache>
                <c:formatCode>0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8-4FF8-B52E-F35A78B1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28701551"/>
        <c:axId val="83099903"/>
      </c:barChart>
      <c:catAx>
        <c:axId val="1828701551"/>
        <c:scaling>
          <c:orientation val="minMax"/>
        </c:scaling>
        <c:delete val="1"/>
        <c:axPos val="b"/>
        <c:majorTickMark val="none"/>
        <c:minorTickMark val="none"/>
        <c:tickLblPos val="nextTo"/>
        <c:crossAx val="83099903"/>
        <c:crosses val="autoZero"/>
        <c:auto val="1"/>
        <c:lblAlgn val="ctr"/>
        <c:lblOffset val="100"/>
        <c:noMultiLvlLbl val="0"/>
      </c:catAx>
      <c:valAx>
        <c:axId val="83099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1" i="0" u="none" strike="noStrike" kern="1200" baseline="0">
                <a:solidFill>
                  <a:srgbClr val="5EDEE8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82870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F0A2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6.4814822690631713E-2"/>
          <c:w val="0.96666666666666667"/>
          <c:h val="0.902777765964052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24186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4186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8-420C-B274-EC7186362AF7}"/>
              </c:ext>
            </c:extLst>
          </c:dPt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Data!$H$115:$I$115</c15:sqref>
                  </c15:fullRef>
                </c:ext>
              </c:extLst>
              <c:f>Data!$H$115</c:f>
              <c:numCache>
                <c:formatCode>0.0</c:formatCode>
                <c:ptCount val="1"/>
                <c:pt idx="0">
                  <c:v>4.6166666666666663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Data!$I$115</c15:sqref>
                  <c15:spPr xmlns:c15="http://schemas.microsoft.com/office/drawing/2012/chart">
                    <a:solidFill>
                      <a:schemeClr val="bg1">
                        <a:lumMod val="85000"/>
                      </a:schemeClr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7C28-420C-B274-EC7186362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2892271"/>
        <c:axId val="1812894191"/>
      </c:barChart>
      <c:catAx>
        <c:axId val="1812892271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812894191"/>
        <c:crosses val="autoZero"/>
        <c:auto val="1"/>
        <c:lblAlgn val="ctr"/>
        <c:lblOffset val="100"/>
        <c:noMultiLvlLbl val="0"/>
      </c:catAx>
      <c:valAx>
        <c:axId val="1812894191"/>
        <c:scaling>
          <c:orientation val="minMax"/>
          <c:max val="5"/>
          <c:min val="0"/>
        </c:scaling>
        <c:delete val="1"/>
        <c:axPos val="b"/>
        <c:numFmt formatCode="0.0" sourceLinked="1"/>
        <c:majorTickMark val="none"/>
        <c:minorTickMark val="none"/>
        <c:tickLblPos val="nextTo"/>
        <c:crossAx val="181289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5716457258341E-2"/>
          <c:y val="1.1618497007691469E-2"/>
          <c:w val="0.96147799695983827"/>
          <c:h val="0.83517742702106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Data!$B$130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2418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(Data!$C$130:$F$130,Data!$T$130)</c15:sqref>
                  </c15:fullRef>
                </c:ext>
              </c:extLst>
              <c:f>Data!$T$130</c:f>
              <c:numCache>
                <c:formatCode>General</c:formatCode>
                <c:ptCount val="1"/>
                <c:pt idx="0" formatCode="#,##0_);\(#,##0\)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4E8A-80CE-0E78BF95A763}"/>
            </c:ext>
          </c:extLst>
        </c:ser>
        <c:ser>
          <c:idx val="1"/>
          <c:order val="1"/>
          <c:tx>
            <c:strRef>
              <c:f>Data!$B$131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372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(Data!$C$131:$F$131,Data!$T$131)</c15:sqref>
                  </c15:fullRef>
                </c:ext>
              </c:extLst>
              <c:f>Data!$T$131</c:f>
              <c:numCache>
                <c:formatCode>General</c:formatCode>
                <c:ptCount val="1"/>
                <c:pt idx="0" formatCode="#,##0_);\(#,##0\)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0-4E8A-80CE-0E78BF95A763}"/>
            </c:ext>
          </c:extLst>
        </c:ser>
        <c:ser>
          <c:idx val="2"/>
          <c:order val="2"/>
          <c:tx>
            <c:strRef>
              <c:f>Data!$B$132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rgbClr val="5239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(Data!$C$132:$F$132,Data!$T$132)</c15:sqref>
                  </c15:fullRef>
                </c:ext>
              </c:extLst>
              <c:f>Data!$T$132</c:f>
              <c:numCache>
                <c:formatCode>General</c:formatCode>
                <c:ptCount val="1"/>
                <c:pt idx="0" formatCode="#,##0_);\(#,##0\)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0-4E8A-80CE-0E78BF95A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7"/>
        <c:axId val="83100383"/>
        <c:axId val="83102783"/>
      </c:barChart>
      <c:catAx>
        <c:axId val="83100383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83102783"/>
        <c:crosses val="autoZero"/>
        <c:auto val="1"/>
        <c:lblAlgn val="ctr"/>
        <c:lblOffset val="100"/>
        <c:noMultiLvlLbl val="0"/>
      </c:catAx>
      <c:valAx>
        <c:axId val="831027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386346051582634E-2"/>
          <c:y val="0.87035571796066569"/>
          <c:w val="0.83756763369419696"/>
          <c:h val="0.1000376344086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7515716457258341E-2"/>
          <c:y val="1.1618497007691469E-2"/>
          <c:w val="0.96147799695983827"/>
          <c:h val="0.83517742702106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Data!$B$133</c:f>
              <c:strCache>
                <c:ptCount val="1"/>
                <c:pt idx="0">
                  <c:v>GROUP 1</c:v>
                </c:pt>
              </c:strCache>
            </c:strRef>
          </c:tx>
          <c:spPr>
            <a:solidFill>
              <a:srgbClr val="2418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(Data!$C$133:$F$133,Data!$T$133)</c15:sqref>
                  </c15:fullRef>
                </c:ext>
              </c:extLst>
              <c:f>Data!$T$133</c:f>
              <c:numCache>
                <c:formatCode>General</c:formatCode>
                <c:ptCount val="1"/>
                <c:pt idx="0" formatCode="#,##0_);\(#,##0\)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B-419B-B862-5F949BB3256B}"/>
            </c:ext>
          </c:extLst>
        </c:ser>
        <c:ser>
          <c:idx val="1"/>
          <c:order val="1"/>
          <c:tx>
            <c:strRef>
              <c:f>Data!$B$134</c:f>
              <c:strCache>
                <c:ptCount val="1"/>
                <c:pt idx="0">
                  <c:v>GROUP 2</c:v>
                </c:pt>
              </c:strCache>
            </c:strRef>
          </c:tx>
          <c:spPr>
            <a:solidFill>
              <a:srgbClr val="37249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(Data!$C$134:$F$134,Data!$T$134)</c15:sqref>
                  </c15:fullRef>
                </c:ext>
              </c:extLst>
              <c:f>Data!$T$134</c:f>
              <c:numCache>
                <c:formatCode>General</c:formatCode>
                <c:ptCount val="1"/>
                <c:pt idx="0" formatCode="#,##0_);\(#,##0\)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B-419B-B862-5F949BB3256B}"/>
            </c:ext>
          </c:extLst>
        </c:ser>
        <c:ser>
          <c:idx val="2"/>
          <c:order val="2"/>
          <c:tx>
            <c:strRef>
              <c:f>Data!$B$135</c:f>
              <c:strCache>
                <c:ptCount val="1"/>
                <c:pt idx="0">
                  <c:v>GROUP 3</c:v>
                </c:pt>
              </c:strCache>
            </c:strRef>
          </c:tx>
          <c:spPr>
            <a:solidFill>
              <a:srgbClr val="5239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(Data!$C$135:$F$135,Data!$T$135)</c15:sqref>
                  </c15:fullRef>
                </c:ext>
              </c:extLst>
              <c:f>Data!$T$135</c:f>
              <c:numCache>
                <c:formatCode>General</c:formatCode>
                <c:ptCount val="1"/>
                <c:pt idx="0" formatCode="#,##0_);\(#,##0\)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B-419B-B862-5F949BB325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7"/>
        <c:axId val="83100383"/>
        <c:axId val="83102783"/>
      </c:barChart>
      <c:catAx>
        <c:axId val="83100383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83102783"/>
        <c:crosses val="autoZero"/>
        <c:auto val="1"/>
        <c:lblAlgn val="ctr"/>
        <c:lblOffset val="100"/>
        <c:noMultiLvlLbl val="0"/>
      </c:catAx>
      <c:valAx>
        <c:axId val="831027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109756097560978E-2"/>
          <c:y val="0.87035571796066569"/>
          <c:w val="0.84333604336043366"/>
          <c:h val="0.1000376344086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5402449693788"/>
          <c:y val="5.0925925925925923E-2"/>
          <c:w val="0.79874037620297467"/>
          <c:h val="0.7526214301287083"/>
        </c:manualLayout>
      </c:layout>
      <c:barChart>
        <c:barDir val="col"/>
        <c:grouping val="clustered"/>
        <c:varyColors val="0"/>
        <c:ser>
          <c:idx val="1"/>
          <c:order val="1"/>
          <c:tx>
            <c:v>Items Available</c:v>
          </c:tx>
          <c:spPr>
            <a:solidFill>
              <a:srgbClr val="5239CF"/>
            </a:solidFill>
            <a:ln>
              <a:noFill/>
            </a:ln>
            <a:effectLst/>
          </c:spPr>
          <c:invertIfNegative val="0"/>
          <c:cat>
            <c:strRef>
              <c:f>Data!$H$127:$S$127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Data!$H$129:$S$129</c:f>
              <c:numCache>
                <c:formatCode>#,##0_);\(#,##0\)</c:formatCode>
                <c:ptCount val="12"/>
                <c:pt idx="0">
                  <c:v>6500</c:v>
                </c:pt>
                <c:pt idx="1">
                  <c:v>7000</c:v>
                </c:pt>
                <c:pt idx="2">
                  <c:v>7100</c:v>
                </c:pt>
                <c:pt idx="3">
                  <c:v>6800</c:v>
                </c:pt>
                <c:pt idx="4">
                  <c:v>6300</c:v>
                </c:pt>
                <c:pt idx="5">
                  <c:v>6100</c:v>
                </c:pt>
                <c:pt idx="6">
                  <c:v>6300</c:v>
                </c:pt>
                <c:pt idx="7">
                  <c:v>6000</c:v>
                </c:pt>
                <c:pt idx="8">
                  <c:v>5700</c:v>
                </c:pt>
                <c:pt idx="9">
                  <c:v>5000</c:v>
                </c:pt>
                <c:pt idx="10">
                  <c:v>5800</c:v>
                </c:pt>
                <c:pt idx="11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A-4971-AE24-5A60ECF6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544191"/>
        <c:axId val="132543711"/>
      </c:barChart>
      <c:lineChart>
        <c:grouping val="standard"/>
        <c:varyColors val="0"/>
        <c:ser>
          <c:idx val="0"/>
          <c:order val="0"/>
          <c:tx>
            <c:v>Stock value</c:v>
          </c:tx>
          <c:spPr>
            <a:ln w="28575" cap="rnd">
              <a:solidFill>
                <a:srgbClr val="241862"/>
              </a:solidFill>
              <a:round/>
            </a:ln>
            <a:effectLst/>
          </c:spPr>
          <c:marker>
            <c:symbol val="none"/>
          </c:marker>
          <c:cat>
            <c:strRef>
              <c:f>Data!$H$127:$S$127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Data!$H$128:$S$128</c:f>
              <c:numCache>
                <c:formatCode>_("$"* #,##0_);_("$"* \(#,##0\);_("$"* "-"??_);_(@_)</c:formatCode>
                <c:ptCount val="12"/>
                <c:pt idx="0">
                  <c:v>650000</c:v>
                </c:pt>
                <c:pt idx="1">
                  <c:v>685000</c:v>
                </c:pt>
                <c:pt idx="2">
                  <c:v>696000</c:v>
                </c:pt>
                <c:pt idx="3">
                  <c:v>672000</c:v>
                </c:pt>
                <c:pt idx="4">
                  <c:v>604000</c:v>
                </c:pt>
                <c:pt idx="5">
                  <c:v>585000</c:v>
                </c:pt>
                <c:pt idx="6">
                  <c:v>603000</c:v>
                </c:pt>
                <c:pt idx="7">
                  <c:v>578000</c:v>
                </c:pt>
                <c:pt idx="8">
                  <c:v>542000</c:v>
                </c:pt>
                <c:pt idx="9">
                  <c:v>485000</c:v>
                </c:pt>
                <c:pt idx="10">
                  <c:v>578000</c:v>
                </c:pt>
                <c:pt idx="11">
                  <c:v>628000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8A-4971-AE24-5A60ECF6D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23071"/>
        <c:axId val="132526911"/>
      </c:lineChart>
      <c:catAx>
        <c:axId val="132523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526911"/>
        <c:crosses val="autoZero"/>
        <c:auto val="1"/>
        <c:lblAlgn val="ctr"/>
        <c:lblOffset val="100"/>
        <c:noMultiLvlLbl val="0"/>
      </c:catAx>
      <c:valAx>
        <c:axId val="132526911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rgbClr val="241862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2523071"/>
        <c:crosses val="autoZero"/>
        <c:crossBetween val="between"/>
      </c:valAx>
      <c:valAx>
        <c:axId val="132543711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rgbClr val="5239CF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2544191"/>
        <c:crosses val="max"/>
        <c:crossBetween val="between"/>
      </c:valAx>
      <c:catAx>
        <c:axId val="132544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543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785739282589676"/>
          <c:y val="0.7965787984980276"/>
          <c:w val="0.48428499562554683"/>
          <c:h val="0.20342120150197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7-40A9-A097-14506F5D4B53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7-40A9-A097-14506F5D4B53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E7-40A9-A097-14506F5D4B53}"/>
              </c:ext>
            </c:extLst>
          </c:dPt>
          <c:val>
            <c:numRef>
              <c:f>Data!$R$34:$T$34</c:f>
              <c:numCache>
                <c:formatCode>_("$"* #,##0_);_("$"* \(#,##0\);_("$"* "-"??_);_(@_)</c:formatCode>
                <c:ptCount val="3"/>
                <c:pt idx="0">
                  <c:v>1623000</c:v>
                </c:pt>
                <c:pt idx="1">
                  <c:v>0</c:v>
                </c:pt>
                <c:pt idx="2">
                  <c:v>1759200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E7-40A9-A097-14506F5D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40233"/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99-4A6A-8D6D-CBC3661BC335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99-4A6A-8D6D-CBC3661BC335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99-4A6A-8D6D-CBC3661BC335}"/>
              </c:ext>
            </c:extLst>
          </c:dPt>
          <c:val>
            <c:numRef>
              <c:f>Data!$R$28:$T$28</c:f>
              <c:numCache>
                <c:formatCode>_("$"* #,##0_);_("$"* \(#,##0\);_("$"* "-"??_);_(@_)</c:formatCode>
                <c:ptCount val="3"/>
                <c:pt idx="0">
                  <c:v>725469</c:v>
                </c:pt>
                <c:pt idx="1">
                  <c:v>720000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99-4A6A-8D6D-CBC3661B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40233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3E-4244-BC02-DA8A5FB68AF0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3E-4244-BC02-DA8A5FB68AF0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3E-4244-BC02-DA8A5FB68AF0}"/>
              </c:ext>
            </c:extLst>
          </c:dPt>
          <c:val>
            <c:numRef>
              <c:f>Data!$R$40:$T$40</c:f>
              <c:numCache>
                <c:formatCode>_("$"* #,##0_);_("$"* \(#,##0\);_("$"* "-"??_);_(@_)</c:formatCode>
                <c:ptCount val="3"/>
                <c:pt idx="0">
                  <c:v>849000</c:v>
                </c:pt>
                <c:pt idx="1">
                  <c:v>0</c:v>
                </c:pt>
                <c:pt idx="2">
                  <c:v>981889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3E-4244-BC02-DA8A5FB6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1F-4E51-8277-6A65AB5B8A57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1F-4E51-8277-6A65AB5B8A57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1F-4E51-8277-6A65AB5B8A57}"/>
              </c:ext>
            </c:extLst>
          </c:dPt>
          <c:val>
            <c:numRef>
              <c:f>Data!$R$43:$T$43</c:f>
              <c:numCache>
                <c:formatCode>0.0%</c:formatCode>
                <c:ptCount val="3"/>
                <c:pt idx="0">
                  <c:v>0.29125214408233274</c:v>
                </c:pt>
                <c:pt idx="1">
                  <c:v>0</c:v>
                </c:pt>
                <c:pt idx="2">
                  <c:v>0.29918309515829244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1F-4E51-8277-6A65AB5B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D2-4042-B9CD-8FA059FE487F}"/>
              </c:ext>
            </c:extLst>
          </c:dPt>
          <c:dPt>
            <c:idx val="1"/>
            <c:bubble3D val="0"/>
            <c:spPr>
              <a:solidFill>
                <a:srgbClr val="C402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D2-4042-B9CD-8FA059FE487F}"/>
              </c:ext>
            </c:extLst>
          </c:dPt>
          <c:dPt>
            <c:idx val="2"/>
            <c:bubble3D val="0"/>
            <c:spPr>
              <a:solidFill>
                <a:srgbClr val="00A36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D2-4042-B9CD-8FA059FE487F}"/>
              </c:ext>
            </c:extLst>
          </c:dPt>
          <c:val>
            <c:numRef>
              <c:f>Data!$R$51:$T$51</c:f>
              <c:numCache>
                <c:formatCode>_("$"* #,##0_);_("$"* \(#,##0\);_("$"* "-"??_);_(@_)</c:formatCode>
                <c:ptCount val="3"/>
                <c:pt idx="0">
                  <c:v>654000</c:v>
                </c:pt>
                <c:pt idx="1">
                  <c:v>0</c:v>
                </c:pt>
                <c:pt idx="2">
                  <c:v>658834.64500000002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D2-4042-B9CD-8FA059FE4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F0A28"/>
            </a:solidFill>
          </c:spPr>
          <c:dPt>
            <c:idx val="0"/>
            <c:bubble3D val="0"/>
            <c:spPr>
              <a:solidFill>
                <a:srgbClr val="0F0A2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6-4C9D-A9BA-CB08A65981DF}"/>
              </c:ext>
            </c:extLst>
          </c:dPt>
          <c:dPt>
            <c:idx val="1"/>
            <c:bubble3D val="0"/>
            <c:spPr>
              <a:solidFill>
                <a:srgbClr val="5EDEE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6-4C9D-A9BA-CB08A65981DF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6-4C9D-A9BA-CB08A65981DF}"/>
              </c:ext>
            </c:extLst>
          </c:dPt>
          <c:val>
            <c:numRef>
              <c:f>Data!$I$62:$K$62</c:f>
              <c:numCache>
                <c:formatCode>0</c:formatCode>
                <c:ptCount val="3"/>
                <c:pt idx="0">
                  <c:v>60</c:v>
                </c:pt>
                <c:pt idx="1">
                  <c:v>184.71615720524017</c:v>
                </c:pt>
                <c:pt idx="2">
                  <c:v>115.28384279475983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06-4C9D-A9BA-CB08A6598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5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F0A2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21380028212416E-2"/>
          <c:y val="4.0880508205876812E-2"/>
          <c:w val="0.93954482489420343"/>
          <c:h val="0.918238983588246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180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5EDEE8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Data!$G$57:$G$68</c:f>
              <c:numCache>
                <c:formatCode>0</c:formatCode>
                <c:ptCount val="12"/>
                <c:pt idx="0">
                  <c:v>22.222222222222221</c:v>
                </c:pt>
                <c:pt idx="1">
                  <c:v>26.315789473684209</c:v>
                </c:pt>
                <c:pt idx="2">
                  <c:v>25</c:v>
                </c:pt>
                <c:pt idx="3">
                  <c:v>25</c:v>
                </c:pt>
                <c:pt idx="4">
                  <c:v>15.789473684210526</c:v>
                </c:pt>
                <c:pt idx="5">
                  <c:v>10.526315789473683</c:v>
                </c:pt>
                <c:pt idx="6">
                  <c:v>5.2631578947368416</c:v>
                </c:pt>
                <c:pt idx="7">
                  <c:v>31.578947368421051</c:v>
                </c:pt>
                <c:pt idx="8">
                  <c:v>21.052631578947366</c:v>
                </c:pt>
                <c:pt idx="9">
                  <c:v>31.578947368421051</c:v>
                </c:pt>
                <c:pt idx="10">
                  <c:v>31.578947368421051</c:v>
                </c:pt>
                <c:pt idx="11">
                  <c:v>31.578947368421051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303-9EC8-A262CE01AB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90"/>
        <c:axId val="1337192992"/>
        <c:axId val="1337174752"/>
      </c:barChart>
      <c:catAx>
        <c:axId val="1337192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7174752"/>
        <c:crosses val="autoZero"/>
        <c:auto val="1"/>
        <c:lblAlgn val="ctr"/>
        <c:lblOffset val="100"/>
        <c:noMultiLvlLbl val="0"/>
      </c:catAx>
      <c:valAx>
        <c:axId val="133717475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3371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F0A2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F0A28"/>
            </a:solidFill>
            <a:ln>
              <a:noFill/>
            </a:ln>
          </c:spPr>
          <c:dPt>
            <c:idx val="0"/>
            <c:bubble3D val="0"/>
            <c:spPr>
              <a:solidFill>
                <a:srgbClr val="0F0A2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32-4FFB-811E-8A23BB326FAB}"/>
              </c:ext>
            </c:extLst>
          </c:dPt>
          <c:dPt>
            <c:idx val="1"/>
            <c:bubble3D val="0"/>
            <c:spPr>
              <a:solidFill>
                <a:srgbClr val="5EDEE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32-4FFB-811E-8A23BB326FAB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32-4FFB-811E-8A23BB326FAB}"/>
              </c:ext>
            </c:extLst>
          </c:dPt>
          <c:val>
            <c:numRef>
              <c:f>Data!$I$80:$K$80</c:f>
              <c:numCache>
                <c:formatCode>0</c:formatCode>
                <c:ptCount val="3"/>
                <c:pt idx="0">
                  <c:v>60</c:v>
                </c:pt>
                <c:pt idx="1">
                  <c:v>186.12500000000003</c:v>
                </c:pt>
                <c:pt idx="2">
                  <c:v>113.87499999999997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32-4FFB-811E-8A23BB32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50"/>
        <c:holeSize val="6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F0A28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9.png"/><Relationship Id="rId18" Type="http://schemas.openxmlformats.org/officeDocument/2006/relationships/chart" Target="../charts/chart14.xml"/><Relationship Id="rId3" Type="http://schemas.openxmlformats.org/officeDocument/2006/relationships/chart" Target="../charts/chart3.xml"/><Relationship Id="rId21" Type="http://schemas.openxmlformats.org/officeDocument/2006/relationships/chart" Target="../charts/chart17.xml"/><Relationship Id="rId7" Type="http://schemas.openxmlformats.org/officeDocument/2006/relationships/chart" Target="../charts/chart7.xml"/><Relationship Id="rId12" Type="http://schemas.openxmlformats.org/officeDocument/2006/relationships/image" Target="../media/image8.emf"/><Relationship Id="rId17" Type="http://schemas.openxmlformats.org/officeDocument/2006/relationships/image" Target="../media/image5.emf"/><Relationship Id="rId2" Type="http://schemas.openxmlformats.org/officeDocument/2006/relationships/chart" Target="../charts/chart2.xml"/><Relationship Id="rId16" Type="http://schemas.openxmlformats.org/officeDocument/2006/relationships/chart" Target="../charts/chart13.xml"/><Relationship Id="rId20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9.xml"/><Relationship Id="rId19" Type="http://schemas.openxmlformats.org/officeDocument/2006/relationships/chart" Target="../charts/chart15.xml"/><Relationship Id="rId4" Type="http://schemas.openxmlformats.org/officeDocument/2006/relationships/chart" Target="../charts/chart4.xml"/><Relationship Id="rId9" Type="http://schemas.openxmlformats.org/officeDocument/2006/relationships/image" Target="../media/image7.emf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https://templatelab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75507</xdr:colOff>
      <xdr:row>64</xdr:row>
      <xdr:rowOff>71716</xdr:rowOff>
    </xdr:from>
    <xdr:to>
      <xdr:col>8</xdr:col>
      <xdr:colOff>903507</xdr:colOff>
      <xdr:row>68</xdr:row>
      <xdr:rowOff>146681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3572AB-4FB3-F171-0053-064B0419D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815" y="13019854"/>
          <a:ext cx="828000" cy="848689"/>
        </a:xfrm>
        <a:prstGeom prst="rect">
          <a:avLst/>
        </a:prstGeom>
      </xdr:spPr>
    </xdr:pic>
    <xdr:clientData/>
  </xdr:twoCellAnchor>
  <xdr:oneCellAnchor>
    <xdr:from>
      <xdr:col>9</xdr:col>
      <xdr:colOff>75507</xdr:colOff>
      <xdr:row>64</xdr:row>
      <xdr:rowOff>82060</xdr:rowOff>
    </xdr:from>
    <xdr:ext cx="828000" cy="828000"/>
    <xdr:pic>
      <xdr:nvPicPr>
        <xdr:cNvPr id="13" name="Picture 12">
          <a:extLst>
            <a:ext uri="{FF2B5EF4-FFF2-40B4-BE49-F238E27FC236}">
              <a16:creationId xmlns:a16="http://schemas.microsoft.com/office/drawing/2014/main" id="{0C69C08A-8A23-4FA0-9075-B8540D78D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62861" y="13030198"/>
          <a:ext cx="828000" cy="828000"/>
        </a:xfrm>
        <a:prstGeom prst="rect">
          <a:avLst/>
        </a:prstGeom>
      </xdr:spPr>
    </xdr:pic>
    <xdr:clientData/>
  </xdr:oneCellAnchor>
  <xdr:oneCellAnchor>
    <xdr:from>
      <xdr:col>8</xdr:col>
      <xdr:colOff>75507</xdr:colOff>
      <xdr:row>82</xdr:row>
      <xdr:rowOff>71716</xdr:rowOff>
    </xdr:from>
    <xdr:ext cx="828000" cy="828000"/>
    <xdr:pic>
      <xdr:nvPicPr>
        <xdr:cNvPr id="14" name="Picture 13">
          <a:extLst>
            <a:ext uri="{FF2B5EF4-FFF2-40B4-BE49-F238E27FC236}">
              <a16:creationId xmlns:a16="http://schemas.microsoft.com/office/drawing/2014/main" id="{08DBBA48-DE9F-450D-A112-B78C59AD2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7436" y="16450234"/>
          <a:ext cx="828000" cy="828000"/>
        </a:xfrm>
        <a:prstGeom prst="rect">
          <a:avLst/>
        </a:prstGeom>
      </xdr:spPr>
    </xdr:pic>
    <xdr:clientData/>
  </xdr:oneCellAnchor>
  <xdr:oneCellAnchor>
    <xdr:from>
      <xdr:col>9</xdr:col>
      <xdr:colOff>75507</xdr:colOff>
      <xdr:row>82</xdr:row>
      <xdr:rowOff>82060</xdr:rowOff>
    </xdr:from>
    <xdr:ext cx="828000" cy="828000"/>
    <xdr:pic>
      <xdr:nvPicPr>
        <xdr:cNvPr id="15" name="Picture 14">
          <a:extLst>
            <a:ext uri="{FF2B5EF4-FFF2-40B4-BE49-F238E27FC236}">
              <a16:creationId xmlns:a16="http://schemas.microsoft.com/office/drawing/2014/main" id="{DBFE62DB-F338-4332-B44F-14022F1EA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250448" y="12829872"/>
          <a:ext cx="828000" cy="828000"/>
        </a:xfrm>
        <a:prstGeom prst="rect">
          <a:avLst/>
        </a:prstGeom>
      </xdr:spPr>
    </xdr:pic>
    <xdr:clientData/>
  </xdr:oneCellAnchor>
  <xdr:twoCellAnchor editAs="oneCell">
    <xdr:from>
      <xdr:col>2</xdr:col>
      <xdr:colOff>124691</xdr:colOff>
      <xdr:row>92</xdr:row>
      <xdr:rowOff>27709</xdr:rowOff>
    </xdr:from>
    <xdr:to>
      <xdr:col>2</xdr:col>
      <xdr:colOff>889380</xdr:colOff>
      <xdr:row>92</xdr:row>
      <xdr:rowOff>747709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B67CD-8BA6-F73C-457F-8BBE34D4B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4255" y="18745200"/>
          <a:ext cx="764689" cy="720000"/>
        </a:xfrm>
        <a:prstGeom prst="rect">
          <a:avLst/>
        </a:prstGeom>
      </xdr:spPr>
    </xdr:pic>
    <xdr:clientData/>
  </xdr:twoCellAnchor>
  <xdr:oneCellAnchor>
    <xdr:from>
      <xdr:col>2</xdr:col>
      <xdr:colOff>124691</xdr:colOff>
      <xdr:row>93</xdr:row>
      <xdr:rowOff>27709</xdr:rowOff>
    </xdr:from>
    <xdr:ext cx="764689" cy="720000"/>
    <xdr:pic>
      <xdr:nvPicPr>
        <xdr:cNvPr id="4" name="Picture 3">
          <a:extLst>
            <a:ext uri="{FF2B5EF4-FFF2-40B4-BE49-F238E27FC236}">
              <a16:creationId xmlns:a16="http://schemas.microsoft.com/office/drawing/2014/main" id="{41A02F05-8A57-455F-969D-CBE1497B4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94</xdr:row>
      <xdr:rowOff>27709</xdr:rowOff>
    </xdr:from>
    <xdr:ext cx="764689" cy="720000"/>
    <xdr:pic>
      <xdr:nvPicPr>
        <xdr:cNvPr id="5" name="Picture 4">
          <a:extLst>
            <a:ext uri="{FF2B5EF4-FFF2-40B4-BE49-F238E27FC236}">
              <a16:creationId xmlns:a16="http://schemas.microsoft.com/office/drawing/2014/main" id="{D4670D0E-D1B1-4B60-B3AC-61B41333D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96</xdr:row>
      <xdr:rowOff>27709</xdr:rowOff>
    </xdr:from>
    <xdr:ext cx="764689" cy="720000"/>
    <xdr:pic>
      <xdr:nvPicPr>
        <xdr:cNvPr id="6" name="Picture 5">
          <a:extLst>
            <a:ext uri="{FF2B5EF4-FFF2-40B4-BE49-F238E27FC236}">
              <a16:creationId xmlns:a16="http://schemas.microsoft.com/office/drawing/2014/main" id="{EFDA3CEB-70A5-4E84-B421-BC64BEADA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97</xdr:row>
      <xdr:rowOff>27709</xdr:rowOff>
    </xdr:from>
    <xdr:ext cx="764689" cy="720000"/>
    <xdr:pic>
      <xdr:nvPicPr>
        <xdr:cNvPr id="7" name="Picture 6">
          <a:extLst>
            <a:ext uri="{FF2B5EF4-FFF2-40B4-BE49-F238E27FC236}">
              <a16:creationId xmlns:a16="http://schemas.microsoft.com/office/drawing/2014/main" id="{7F250CCE-3AAF-4F61-ACEB-53820E42B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98</xdr:row>
      <xdr:rowOff>27709</xdr:rowOff>
    </xdr:from>
    <xdr:ext cx="764689" cy="720000"/>
    <xdr:pic>
      <xdr:nvPicPr>
        <xdr:cNvPr id="8" name="Picture 7">
          <a:extLst>
            <a:ext uri="{FF2B5EF4-FFF2-40B4-BE49-F238E27FC236}">
              <a16:creationId xmlns:a16="http://schemas.microsoft.com/office/drawing/2014/main" id="{5CB5CB6E-265A-4B75-8AEB-3A3912E6E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99</xdr:row>
      <xdr:rowOff>27709</xdr:rowOff>
    </xdr:from>
    <xdr:ext cx="764689" cy="720000"/>
    <xdr:pic>
      <xdr:nvPicPr>
        <xdr:cNvPr id="9" name="Picture 8">
          <a:extLst>
            <a:ext uri="{FF2B5EF4-FFF2-40B4-BE49-F238E27FC236}">
              <a16:creationId xmlns:a16="http://schemas.microsoft.com/office/drawing/2014/main" id="{E5B02B77-BBE0-4912-846B-61A1CBB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101</xdr:row>
      <xdr:rowOff>27709</xdr:rowOff>
    </xdr:from>
    <xdr:ext cx="764689" cy="720000"/>
    <xdr:pic>
      <xdr:nvPicPr>
        <xdr:cNvPr id="10" name="Picture 9">
          <a:extLst>
            <a:ext uri="{FF2B5EF4-FFF2-40B4-BE49-F238E27FC236}">
              <a16:creationId xmlns:a16="http://schemas.microsoft.com/office/drawing/2014/main" id="{0C436CF6-8DC3-4041-824C-B76FE5532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102</xdr:row>
      <xdr:rowOff>27709</xdr:rowOff>
    </xdr:from>
    <xdr:ext cx="764689" cy="720000"/>
    <xdr:pic>
      <xdr:nvPicPr>
        <xdr:cNvPr id="11" name="Picture 10">
          <a:extLst>
            <a:ext uri="{FF2B5EF4-FFF2-40B4-BE49-F238E27FC236}">
              <a16:creationId xmlns:a16="http://schemas.microsoft.com/office/drawing/2014/main" id="{D0B4E63A-2693-47D1-81F3-83623DBE1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104</xdr:row>
      <xdr:rowOff>27709</xdr:rowOff>
    </xdr:from>
    <xdr:ext cx="764689" cy="720000"/>
    <xdr:pic>
      <xdr:nvPicPr>
        <xdr:cNvPr id="16" name="Picture 15">
          <a:extLst>
            <a:ext uri="{FF2B5EF4-FFF2-40B4-BE49-F238E27FC236}">
              <a16:creationId xmlns:a16="http://schemas.microsoft.com/office/drawing/2014/main" id="{5A01B6F8-3B58-41D1-B368-FE26C686B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105</xdr:row>
      <xdr:rowOff>27709</xdr:rowOff>
    </xdr:from>
    <xdr:ext cx="764689" cy="720000"/>
    <xdr:pic>
      <xdr:nvPicPr>
        <xdr:cNvPr id="17" name="Picture 16">
          <a:extLst>
            <a:ext uri="{FF2B5EF4-FFF2-40B4-BE49-F238E27FC236}">
              <a16:creationId xmlns:a16="http://schemas.microsoft.com/office/drawing/2014/main" id="{3A38EEAA-6E49-4F92-8BC8-113A75438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107</xdr:row>
      <xdr:rowOff>27709</xdr:rowOff>
    </xdr:from>
    <xdr:ext cx="764689" cy="720000"/>
    <xdr:pic>
      <xdr:nvPicPr>
        <xdr:cNvPr id="18" name="Picture 17">
          <a:extLst>
            <a:ext uri="{FF2B5EF4-FFF2-40B4-BE49-F238E27FC236}">
              <a16:creationId xmlns:a16="http://schemas.microsoft.com/office/drawing/2014/main" id="{32085340-ED42-4E36-A875-855C575C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109</xdr:row>
      <xdr:rowOff>27709</xdr:rowOff>
    </xdr:from>
    <xdr:ext cx="764689" cy="720000"/>
    <xdr:pic>
      <xdr:nvPicPr>
        <xdr:cNvPr id="19" name="Picture 18">
          <a:extLst>
            <a:ext uri="{FF2B5EF4-FFF2-40B4-BE49-F238E27FC236}">
              <a16:creationId xmlns:a16="http://schemas.microsoft.com/office/drawing/2014/main" id="{E5E480A6-0ACD-44AB-A5D9-1182A86B2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234" y="18772909"/>
          <a:ext cx="764689" cy="720000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108</xdr:row>
      <xdr:rowOff>27709</xdr:rowOff>
    </xdr:from>
    <xdr:ext cx="764689" cy="719999"/>
    <xdr:pic>
      <xdr:nvPicPr>
        <xdr:cNvPr id="20" name="Picture 19">
          <a:extLst>
            <a:ext uri="{FF2B5EF4-FFF2-40B4-BE49-F238E27FC236}">
              <a16:creationId xmlns:a16="http://schemas.microsoft.com/office/drawing/2014/main" id="{F33B0297-07EA-4217-A3FA-F967ECC6C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16234" y="30964909"/>
          <a:ext cx="764689" cy="719999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106</xdr:row>
      <xdr:rowOff>27709</xdr:rowOff>
    </xdr:from>
    <xdr:ext cx="764689" cy="719999"/>
    <xdr:pic>
      <xdr:nvPicPr>
        <xdr:cNvPr id="21" name="Picture 20">
          <a:extLst>
            <a:ext uri="{FF2B5EF4-FFF2-40B4-BE49-F238E27FC236}">
              <a16:creationId xmlns:a16="http://schemas.microsoft.com/office/drawing/2014/main" id="{ED36423A-10D5-4DDE-B848-838F9732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16234" y="30964909"/>
          <a:ext cx="764689" cy="719999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103</xdr:row>
      <xdr:rowOff>27709</xdr:rowOff>
    </xdr:from>
    <xdr:ext cx="764689" cy="719999"/>
    <xdr:pic>
      <xdr:nvPicPr>
        <xdr:cNvPr id="22" name="Picture 21">
          <a:extLst>
            <a:ext uri="{FF2B5EF4-FFF2-40B4-BE49-F238E27FC236}">
              <a16:creationId xmlns:a16="http://schemas.microsoft.com/office/drawing/2014/main" id="{7AC808D3-3C1A-4ABD-A2B4-C9B19D58D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16234" y="30964909"/>
          <a:ext cx="764689" cy="719999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100</xdr:row>
      <xdr:rowOff>27709</xdr:rowOff>
    </xdr:from>
    <xdr:ext cx="764689" cy="719999"/>
    <xdr:pic>
      <xdr:nvPicPr>
        <xdr:cNvPr id="23" name="Picture 22">
          <a:extLst>
            <a:ext uri="{FF2B5EF4-FFF2-40B4-BE49-F238E27FC236}">
              <a16:creationId xmlns:a16="http://schemas.microsoft.com/office/drawing/2014/main" id="{057317CA-9583-445A-A11C-C69481A67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16234" y="30964909"/>
          <a:ext cx="764689" cy="719999"/>
        </a:xfrm>
        <a:prstGeom prst="rect">
          <a:avLst/>
        </a:prstGeom>
      </xdr:spPr>
    </xdr:pic>
    <xdr:clientData/>
  </xdr:oneCellAnchor>
  <xdr:oneCellAnchor>
    <xdr:from>
      <xdr:col>2</xdr:col>
      <xdr:colOff>124691</xdr:colOff>
      <xdr:row>95</xdr:row>
      <xdr:rowOff>27709</xdr:rowOff>
    </xdr:from>
    <xdr:ext cx="764689" cy="719999"/>
    <xdr:pic>
      <xdr:nvPicPr>
        <xdr:cNvPr id="24" name="Picture 23">
          <a:extLst>
            <a:ext uri="{FF2B5EF4-FFF2-40B4-BE49-F238E27FC236}">
              <a16:creationId xmlns:a16="http://schemas.microsoft.com/office/drawing/2014/main" id="{6607771A-4A88-4C8F-A926-FB601EC8D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16234" y="30964909"/>
          <a:ext cx="764689" cy="71999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106680</xdr:colOff>
          <xdr:row>114</xdr:row>
          <xdr:rowOff>68580</xdr:rowOff>
        </xdr:from>
        <xdr:ext cx="830580" cy="640080"/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933F7BDD-98B6-4D0B-B254-E24ED43AB38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TopPerformer" spid="_x0000_s3088"/>
                </a:ext>
              </a:extLst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192780" y="34876740"/>
              <a:ext cx="830580" cy="640080"/>
            </a:xfrm>
            <a:prstGeom prst="rect">
              <a:avLst/>
            </a:prstGeom>
            <a:ln>
              <a:noFill/>
            </a:ln>
          </xdr:spPr>
        </xdr:pic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119817</xdr:colOff>
      <xdr:row>2</xdr:row>
      <xdr:rowOff>5827</xdr:rowOff>
    </xdr:from>
    <xdr:to>
      <xdr:col>3</xdr:col>
      <xdr:colOff>556846</xdr:colOff>
      <xdr:row>15</xdr:row>
      <xdr:rowOff>106265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3EA992C5-BF88-BCA9-3300-79E5CE24FFC9}"/>
            </a:ext>
          </a:extLst>
        </xdr:cNvPr>
        <xdr:cNvGrpSpPr/>
      </xdr:nvGrpSpPr>
      <xdr:grpSpPr>
        <a:xfrm>
          <a:off x="119817" y="516367"/>
          <a:ext cx="2265829" cy="2477878"/>
          <a:chOff x="324971" y="1761117"/>
          <a:chExt cx="2265829" cy="2465052"/>
        </a:xfrm>
      </xdr:grpSpPr>
      <xdr:sp macro="" textlink="">
        <xdr:nvSpPr>
          <xdr:cNvPr id="60" name="Rectangle: Rounded Corners 59">
            <a:extLst>
              <a:ext uri="{FF2B5EF4-FFF2-40B4-BE49-F238E27FC236}">
                <a16:creationId xmlns:a16="http://schemas.microsoft.com/office/drawing/2014/main" id="{29FF58A0-C6A1-4854-8B9D-FB0E603701F1}"/>
              </a:ext>
            </a:extLst>
          </xdr:cNvPr>
          <xdr:cNvSpPr/>
        </xdr:nvSpPr>
        <xdr:spPr>
          <a:xfrm>
            <a:off x="324971" y="1761117"/>
            <a:ext cx="2265829" cy="2465052"/>
          </a:xfrm>
          <a:prstGeom prst="roundRect">
            <a:avLst>
              <a:gd name="adj" fmla="val 3711"/>
            </a:avLst>
          </a:prstGeom>
          <a:solidFill>
            <a:srgbClr val="0F0A28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65" name="Group 64">
            <a:extLst>
              <a:ext uri="{FF2B5EF4-FFF2-40B4-BE49-F238E27FC236}">
                <a16:creationId xmlns:a16="http://schemas.microsoft.com/office/drawing/2014/main" id="{E2D788CA-56E4-C188-8A72-22694E438DD4}"/>
              </a:ext>
            </a:extLst>
          </xdr:cNvPr>
          <xdr:cNvGrpSpPr/>
        </xdr:nvGrpSpPr>
        <xdr:grpSpPr>
          <a:xfrm>
            <a:off x="480652" y="2138747"/>
            <a:ext cx="1921626" cy="198000"/>
            <a:chOff x="445478" y="2138747"/>
            <a:chExt cx="1921626" cy="198000"/>
          </a:xfrm>
        </xdr:grpSpPr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7A76F12A-6031-4EF3-9916-40016E2AEE35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chemeClr val="bg1"/>
                  </a:solidFill>
                  <a:latin typeface="Bahnschrift"/>
                </a:rPr>
                <a:t>REVENUE</a:t>
              </a:r>
            </a:p>
          </xdr:txBody>
        </xdr:sp>
        <xdr:sp macro="" textlink="Data!O5">
          <xdr:nvSpPr>
            <xdr:cNvPr id="64" name="TextBox 63">
              <a:extLst>
                <a:ext uri="{FF2B5EF4-FFF2-40B4-BE49-F238E27FC236}">
                  <a16:creationId xmlns:a16="http://schemas.microsoft.com/office/drawing/2014/main" id="{A0A94532-CA88-43F0-A5A6-2AD1BE8746EC}"/>
                </a:ext>
              </a:extLst>
            </xdr:cNvPr>
            <xdr:cNvSpPr txBox="1"/>
          </xdr:nvSpPr>
          <xdr:spPr>
            <a:xfrm>
              <a:off x="1682250" y="2138747"/>
              <a:ext cx="684854" cy="19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C3B73F43-418E-48C9-95DF-DF067F59F69F}" type="TxLink">
                <a:rPr lang="en-US" sz="800" b="1" i="0" u="none" strike="noStrike">
                  <a:solidFill>
                    <a:schemeClr val="bg1"/>
                  </a:solidFill>
                  <a:latin typeface="Bahnschrift"/>
                </a:rPr>
                <a:pPr algn="r"/>
                <a:t> $3,281,900 </a:t>
              </a:fld>
              <a:endParaRPr lang="en-US" sz="105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39031677-D325-4D6C-BC26-812B5FBA0970}"/>
              </a:ext>
            </a:extLst>
          </xdr:cNvPr>
          <xdr:cNvGrpSpPr/>
        </xdr:nvGrpSpPr>
        <xdr:grpSpPr>
          <a:xfrm>
            <a:off x="480652" y="2338040"/>
            <a:ext cx="1921626" cy="198000"/>
            <a:chOff x="445478" y="2138747"/>
            <a:chExt cx="1921626" cy="198000"/>
          </a:xfrm>
        </xdr:grpSpPr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2516B9C5-4C6C-BD5C-0CDF-622E8FF90C9B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chemeClr val="bg1"/>
                  </a:solidFill>
                  <a:latin typeface="Bahnschrift"/>
                </a:rPr>
                <a:t>COGS</a:t>
              </a:r>
            </a:p>
          </xdr:txBody>
        </xdr:sp>
        <xdr:sp macro="" textlink="Data!O11">
          <xdr:nvSpPr>
            <xdr:cNvPr id="68" name="TextBox 67">
              <a:extLst>
                <a:ext uri="{FF2B5EF4-FFF2-40B4-BE49-F238E27FC236}">
                  <a16:creationId xmlns:a16="http://schemas.microsoft.com/office/drawing/2014/main" id="{FC9CB915-07D4-C051-62E8-2573054D216A}"/>
                </a:ext>
              </a:extLst>
            </xdr:cNvPr>
            <xdr:cNvSpPr txBox="1"/>
          </xdr:nvSpPr>
          <xdr:spPr>
            <a:xfrm>
              <a:off x="1682250" y="2138747"/>
              <a:ext cx="684854" cy="19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0AA29AC7-CD0E-4492-B9D8-98838AF7CA96}" type="TxLink">
                <a:rPr lang="en-US" sz="800" b="1" i="0" u="none" strike="noStrike">
                  <a:solidFill>
                    <a:schemeClr val="bg1"/>
                  </a:solidFill>
                  <a:latin typeface="Bahnschrift"/>
                </a:rPr>
                <a:pPr algn="r"/>
                <a:t> $1,522,700 </a:t>
              </a:fld>
              <a:endParaRPr lang="en-US" sz="900" b="1">
                <a:solidFill>
                  <a:schemeClr val="bg1"/>
                </a:solidFill>
              </a:endParaRPr>
            </a:p>
          </xdr:txBody>
        </xdr:sp>
      </xdr:grp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1E13F88C-58A9-C37F-A9EC-F41BD3F7BDB8}"/>
              </a:ext>
            </a:extLst>
          </xdr:cNvPr>
          <xdr:cNvCxnSpPr/>
        </xdr:nvCxnSpPr>
        <xdr:spPr>
          <a:xfrm>
            <a:off x="521677" y="2590800"/>
            <a:ext cx="1822938" cy="0"/>
          </a:xfrm>
          <a:prstGeom prst="line">
            <a:avLst/>
          </a:prstGeom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" name="Group 70">
            <a:extLst>
              <a:ext uri="{FF2B5EF4-FFF2-40B4-BE49-F238E27FC236}">
                <a16:creationId xmlns:a16="http://schemas.microsoft.com/office/drawing/2014/main" id="{BFF68A46-442E-47BB-8D92-14AEEB42926F}"/>
              </a:ext>
            </a:extLst>
          </xdr:cNvPr>
          <xdr:cNvGrpSpPr/>
        </xdr:nvGrpSpPr>
        <xdr:grpSpPr>
          <a:xfrm>
            <a:off x="480652" y="2683868"/>
            <a:ext cx="1921626" cy="198000"/>
            <a:chOff x="445478" y="2138747"/>
            <a:chExt cx="1921626" cy="198000"/>
          </a:xfrm>
        </xdr:grpSpPr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64A3DEA3-387F-B53E-ED21-DF6F33F06E05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5EDEE8"/>
                  </a:solidFill>
                  <a:latin typeface="Bahnschrift"/>
                </a:rPr>
                <a:t>GROSS</a:t>
              </a:r>
              <a:r>
                <a:rPr lang="en-US" sz="800" b="0" i="0" u="none" strike="noStrike" baseline="0">
                  <a:solidFill>
                    <a:srgbClr val="5EDEE8"/>
                  </a:solidFill>
                  <a:latin typeface="Bahnschrift"/>
                </a:rPr>
                <a:t> PROFIT</a:t>
              </a:r>
              <a:endParaRPr lang="en-US" sz="800" b="0" i="0" u="none" strike="noStrike">
                <a:solidFill>
                  <a:srgbClr val="5EDEE8"/>
                </a:solidFill>
                <a:latin typeface="Bahnschrift"/>
              </a:endParaRPr>
            </a:p>
          </xdr:txBody>
        </xdr:sp>
        <xdr:sp macro="" textlink="Data!O32">
          <xdr:nvSpPr>
            <xdr:cNvPr id="73" name="TextBox 72">
              <a:extLst>
                <a:ext uri="{FF2B5EF4-FFF2-40B4-BE49-F238E27FC236}">
                  <a16:creationId xmlns:a16="http://schemas.microsoft.com/office/drawing/2014/main" id="{A3948636-974D-A82E-D44D-CF4598FED3B6}"/>
                </a:ext>
              </a:extLst>
            </xdr:cNvPr>
            <xdr:cNvSpPr txBox="1"/>
          </xdr:nvSpPr>
          <xdr:spPr>
            <a:xfrm>
              <a:off x="1682250" y="2138747"/>
              <a:ext cx="684854" cy="19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13DA6A55-A8E2-42E2-ABA3-A533BE668486}" type="TxLink">
                <a:rPr lang="en-US" sz="800" b="1" i="0" u="none" strike="noStrike">
                  <a:solidFill>
                    <a:srgbClr val="5EDEE8"/>
                  </a:solidFill>
                  <a:latin typeface="Bahnschrift"/>
                </a:rPr>
                <a:pPr algn="r"/>
                <a:t> $1,759,200 </a:t>
              </a:fld>
              <a:endParaRPr lang="en-US" sz="700" b="1">
                <a:solidFill>
                  <a:srgbClr val="5EDEE8"/>
                </a:solidFill>
              </a:endParaRPr>
            </a:p>
          </xdr:txBody>
        </xdr:sp>
      </xdr:grpSp>
      <xdr:grpSp>
        <xdr:nvGrpSpPr>
          <xdr:cNvPr id="74" name="Group 73">
            <a:extLst>
              <a:ext uri="{FF2B5EF4-FFF2-40B4-BE49-F238E27FC236}">
                <a16:creationId xmlns:a16="http://schemas.microsoft.com/office/drawing/2014/main" id="{4864237B-0D31-418A-A57C-3A88D6B8450D}"/>
              </a:ext>
            </a:extLst>
          </xdr:cNvPr>
          <xdr:cNvGrpSpPr/>
        </xdr:nvGrpSpPr>
        <xdr:grpSpPr>
          <a:xfrm>
            <a:off x="480652" y="2897815"/>
            <a:ext cx="1921626" cy="198000"/>
            <a:chOff x="445478" y="2138747"/>
            <a:chExt cx="1921626" cy="198000"/>
          </a:xfrm>
        </xdr:grpSpPr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C70F381-AC4A-1AB2-DC3D-B46E1DC4449F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chemeClr val="bg1"/>
                  </a:solidFill>
                  <a:latin typeface="Bahnschrift"/>
                </a:rPr>
                <a:t>OPERATING</a:t>
              </a:r>
              <a:r>
                <a:rPr lang="en-US" sz="800" b="0" i="0" u="none" strike="noStrike" baseline="0">
                  <a:solidFill>
                    <a:schemeClr val="bg1"/>
                  </a:solidFill>
                  <a:latin typeface="Bahnschrift"/>
                </a:rPr>
                <a:t> EXPENSES</a:t>
              </a:r>
              <a:endParaRPr lang="en-US" sz="8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O26">
          <xdr:nvSpPr>
            <xdr:cNvPr id="76" name="TextBox 75">
              <a:extLst>
                <a:ext uri="{FF2B5EF4-FFF2-40B4-BE49-F238E27FC236}">
                  <a16:creationId xmlns:a16="http://schemas.microsoft.com/office/drawing/2014/main" id="{10DC581F-D2A1-7DE7-DE44-658392C41B9E}"/>
                </a:ext>
              </a:extLst>
            </xdr:cNvPr>
            <xdr:cNvSpPr txBox="1"/>
          </xdr:nvSpPr>
          <xdr:spPr>
            <a:xfrm>
              <a:off x="1682250" y="2138747"/>
              <a:ext cx="684854" cy="19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6D5C2D27-C4D4-4F74-821D-69F369D90926}" type="TxLink">
                <a:rPr lang="en-US" sz="800" b="1" i="0" u="none" strike="noStrike">
                  <a:solidFill>
                    <a:schemeClr val="bg1"/>
                  </a:solidFill>
                  <a:latin typeface="Bahnschrift"/>
                </a:rPr>
                <a:pPr algn="r"/>
                <a:t> $725,469 </a:t>
              </a:fld>
              <a:endParaRPr lang="en-US" sz="7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1624598A-6630-455A-AECB-6A6A3DA83E83}"/>
              </a:ext>
            </a:extLst>
          </xdr:cNvPr>
          <xdr:cNvGrpSpPr/>
        </xdr:nvGrpSpPr>
        <xdr:grpSpPr>
          <a:xfrm>
            <a:off x="480652" y="3111762"/>
            <a:ext cx="1921626" cy="198000"/>
            <a:chOff x="445478" y="2138747"/>
            <a:chExt cx="1921626" cy="198000"/>
          </a:xfrm>
        </xdr:grpSpPr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FDF536C0-AAF0-A8F8-74A0-9A1EF7E554AB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chemeClr val="bg1"/>
                  </a:solidFill>
                  <a:latin typeface="Bahnschrift"/>
                </a:rPr>
                <a:t>OTHER</a:t>
              </a:r>
              <a:r>
                <a:rPr lang="en-US" sz="800" b="0" i="0" u="none" strike="noStrike" baseline="0">
                  <a:solidFill>
                    <a:schemeClr val="bg1"/>
                  </a:solidFill>
                  <a:latin typeface="Bahnschrift"/>
                </a:rPr>
                <a:t> EXPENSES</a:t>
              </a:r>
              <a:endParaRPr lang="en-US" sz="800" b="0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  <xdr:sp macro="" textlink="Data!O12">
          <xdr:nvSpPr>
            <xdr:cNvPr id="79" name="TextBox 78">
              <a:extLst>
                <a:ext uri="{FF2B5EF4-FFF2-40B4-BE49-F238E27FC236}">
                  <a16:creationId xmlns:a16="http://schemas.microsoft.com/office/drawing/2014/main" id="{ED5AE094-A7B3-7FE5-99BA-BC6CE4B8773A}"/>
                </a:ext>
              </a:extLst>
            </xdr:cNvPr>
            <xdr:cNvSpPr txBox="1"/>
          </xdr:nvSpPr>
          <xdr:spPr>
            <a:xfrm>
              <a:off x="1682250" y="2138747"/>
              <a:ext cx="684854" cy="19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05706633-E094-48BE-8845-9B226B0A5F97}" type="TxLink">
                <a:rPr lang="en-US" sz="800" b="1" i="0" u="none" strike="noStrike">
                  <a:solidFill>
                    <a:schemeClr val="bg1"/>
                  </a:solidFill>
                  <a:latin typeface="Bahnschrift"/>
                </a:rPr>
                <a:pPr algn="r"/>
                <a:t> $51,842 </a:t>
              </a:fld>
              <a:endParaRPr lang="en-US" sz="5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45793BDA-509F-4F74-8444-3F7BC5A9C9F0}"/>
              </a:ext>
            </a:extLst>
          </xdr:cNvPr>
          <xdr:cNvGrpSpPr/>
        </xdr:nvGrpSpPr>
        <xdr:grpSpPr>
          <a:xfrm>
            <a:off x="480652" y="3325709"/>
            <a:ext cx="1921626" cy="198000"/>
            <a:chOff x="445478" y="2138747"/>
            <a:chExt cx="1921626" cy="198000"/>
          </a:xfrm>
        </xdr:grpSpPr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5ECE8728-2C67-FCFE-C7F6-29527CA8CB78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chemeClr val="bg1"/>
                  </a:solidFill>
                  <a:latin typeface="Bahnschrift"/>
                </a:rPr>
                <a:t>INTEREST</a:t>
              </a:r>
            </a:p>
          </xdr:txBody>
        </xdr:sp>
        <xdr:sp macro="" textlink="Data!O17">
          <xdr:nvSpPr>
            <xdr:cNvPr id="82" name="TextBox 81">
              <a:extLst>
                <a:ext uri="{FF2B5EF4-FFF2-40B4-BE49-F238E27FC236}">
                  <a16:creationId xmlns:a16="http://schemas.microsoft.com/office/drawing/2014/main" id="{79918AE3-A663-221C-1D84-E599A5120EBD}"/>
                </a:ext>
              </a:extLst>
            </xdr:cNvPr>
            <xdr:cNvSpPr txBox="1"/>
          </xdr:nvSpPr>
          <xdr:spPr>
            <a:xfrm>
              <a:off x="1682250" y="2138747"/>
              <a:ext cx="684854" cy="19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5C319F3D-BA18-452F-A0C0-C8E7632223B4}" type="TxLink">
                <a:rPr lang="en-US" sz="800" b="1" i="0" u="none" strike="noStrike">
                  <a:solidFill>
                    <a:schemeClr val="bg1"/>
                  </a:solidFill>
                  <a:latin typeface="Bahnschrift"/>
                </a:rPr>
                <a:pPr algn="r"/>
                <a:t> $215,370 </a:t>
              </a:fld>
              <a:endParaRPr lang="en-US" sz="3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83" name="Group 82">
            <a:extLst>
              <a:ext uri="{FF2B5EF4-FFF2-40B4-BE49-F238E27FC236}">
                <a16:creationId xmlns:a16="http://schemas.microsoft.com/office/drawing/2014/main" id="{A6940A4F-AA34-4FF5-8061-203AB55C96E0}"/>
              </a:ext>
            </a:extLst>
          </xdr:cNvPr>
          <xdr:cNvGrpSpPr/>
        </xdr:nvGrpSpPr>
        <xdr:grpSpPr>
          <a:xfrm>
            <a:off x="480652" y="3539655"/>
            <a:ext cx="1921626" cy="198000"/>
            <a:chOff x="445478" y="2138747"/>
            <a:chExt cx="1921626" cy="198000"/>
          </a:xfrm>
        </xdr:grpSpPr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57628296-6437-CD07-A078-A335002E5DAD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chemeClr val="bg1"/>
                  </a:solidFill>
                  <a:latin typeface="Bahnschrift"/>
                </a:rPr>
                <a:t>TAX</a:t>
              </a:r>
            </a:p>
          </xdr:txBody>
        </xdr:sp>
        <xdr:sp macro="" textlink="Data!O18">
          <xdr:nvSpPr>
            <xdr:cNvPr id="85" name="TextBox 84">
              <a:extLst>
                <a:ext uri="{FF2B5EF4-FFF2-40B4-BE49-F238E27FC236}">
                  <a16:creationId xmlns:a16="http://schemas.microsoft.com/office/drawing/2014/main" id="{7B488B08-1402-D685-A175-7F616FFCB530}"/>
                </a:ext>
              </a:extLst>
            </xdr:cNvPr>
            <xdr:cNvSpPr txBox="1"/>
          </xdr:nvSpPr>
          <xdr:spPr>
            <a:xfrm>
              <a:off x="1682250" y="2138747"/>
              <a:ext cx="684854" cy="19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74829B9E-F13C-4B2A-892D-BFCF3F44A601}" type="TxLink">
                <a:rPr lang="en-US" sz="800" b="1" i="0" u="none" strike="noStrike">
                  <a:solidFill>
                    <a:schemeClr val="bg1"/>
                  </a:solidFill>
                  <a:latin typeface="Bahnschrift"/>
                </a:rPr>
                <a:pPr algn="r"/>
                <a:t> $107,685 </a:t>
              </a:fld>
              <a:endParaRPr lang="en-US" sz="100" b="1">
                <a:solidFill>
                  <a:schemeClr val="bg1"/>
                </a:solidFill>
              </a:endParaRPr>
            </a:p>
          </xdr:txBody>
        </xdr:sp>
      </xdr:grpSp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9786174D-BB7E-4BD2-BBB6-57B9CFB5C93A}"/>
              </a:ext>
            </a:extLst>
          </xdr:cNvPr>
          <xdr:cNvCxnSpPr/>
        </xdr:nvCxnSpPr>
        <xdr:spPr>
          <a:xfrm>
            <a:off x="521677" y="3815861"/>
            <a:ext cx="1822938" cy="0"/>
          </a:xfrm>
          <a:prstGeom prst="line">
            <a:avLst/>
          </a:prstGeom>
          <a:ln w="127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87" name="Group 86">
            <a:extLst>
              <a:ext uri="{FF2B5EF4-FFF2-40B4-BE49-F238E27FC236}">
                <a16:creationId xmlns:a16="http://schemas.microsoft.com/office/drawing/2014/main" id="{46E09489-3788-44CD-BA0E-5DFF13992B8F}"/>
              </a:ext>
            </a:extLst>
          </xdr:cNvPr>
          <xdr:cNvGrpSpPr/>
        </xdr:nvGrpSpPr>
        <xdr:grpSpPr>
          <a:xfrm>
            <a:off x="480652" y="3908929"/>
            <a:ext cx="1921626" cy="198000"/>
            <a:chOff x="445478" y="2138747"/>
            <a:chExt cx="1921626" cy="198000"/>
          </a:xfrm>
        </xdr:grpSpPr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7D1E8580-D682-6D7C-32AA-430A5399703D}"/>
                </a:ext>
              </a:extLst>
            </xdr:cNvPr>
            <xdr:cNvSpPr txBox="1"/>
          </xdr:nvSpPr>
          <xdr:spPr>
            <a:xfrm>
              <a:off x="445478" y="2138987"/>
              <a:ext cx="1195748" cy="1975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 baseline="0">
                  <a:solidFill>
                    <a:srgbClr val="5EDEE8"/>
                  </a:solidFill>
                  <a:latin typeface="Bahnschrift"/>
                </a:rPr>
                <a:t>NET PROFIT</a:t>
              </a:r>
              <a:endParaRPr lang="en-US" sz="800" b="0" i="0" u="none" strike="noStrike">
                <a:solidFill>
                  <a:srgbClr val="5EDEE8"/>
                </a:solidFill>
                <a:latin typeface="Bahnschrift"/>
              </a:endParaRPr>
            </a:p>
          </xdr:txBody>
        </xdr:sp>
        <xdr:sp macro="" textlink="Data!O49">
          <xdr:nvSpPr>
            <xdr:cNvPr id="89" name="TextBox 88">
              <a:extLst>
                <a:ext uri="{FF2B5EF4-FFF2-40B4-BE49-F238E27FC236}">
                  <a16:creationId xmlns:a16="http://schemas.microsoft.com/office/drawing/2014/main" id="{232B7929-D89A-E34B-FF04-8CE4B2228D06}"/>
                </a:ext>
              </a:extLst>
            </xdr:cNvPr>
            <xdr:cNvSpPr txBox="1"/>
          </xdr:nvSpPr>
          <xdr:spPr>
            <a:xfrm>
              <a:off x="1682250" y="2138747"/>
              <a:ext cx="684854" cy="19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84EE5135-0ACE-4239-BD7C-B0B9D3149829}" type="TxLink">
                <a:rPr lang="en-US" sz="800" b="1" i="0" u="none" strike="noStrike">
                  <a:solidFill>
                    <a:srgbClr val="5EDEE8"/>
                  </a:solidFill>
                  <a:latin typeface="Bahnschrift"/>
                </a:rPr>
                <a:pPr algn="r"/>
                <a:t> $658,835 </a:t>
              </a:fld>
              <a:endParaRPr lang="en-US" sz="500" b="1">
                <a:solidFill>
                  <a:srgbClr val="5EDEE8"/>
                </a:solidFill>
              </a:endParaRPr>
            </a:p>
          </xdr:txBody>
        </xdr:sp>
      </xdr:grpSp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A9FFD3F8-CC79-4733-A3B9-05C03A0BAEC9}"/>
              </a:ext>
            </a:extLst>
          </xdr:cNvPr>
          <xdr:cNvSpPr txBox="1"/>
        </xdr:nvSpPr>
        <xdr:spPr>
          <a:xfrm>
            <a:off x="480646" y="1834662"/>
            <a:ext cx="1875691" cy="2461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1000" b="1" i="0" u="none" strike="noStrike" baseline="0">
                <a:solidFill>
                  <a:srgbClr val="5EDEE8"/>
                </a:solidFill>
                <a:latin typeface="Bahnschrift"/>
              </a:rPr>
              <a:t>INCOME STATEMENT</a:t>
            </a:r>
            <a:endParaRPr lang="en-US" sz="1000" b="1" i="0" u="none" strike="noStrike">
              <a:solidFill>
                <a:srgbClr val="5EDEE8"/>
              </a:solidFill>
              <a:latin typeface="Bahnschrift"/>
            </a:endParaRPr>
          </a:p>
        </xdr:txBody>
      </xdr:sp>
    </xdr:grpSp>
    <xdr:clientData/>
  </xdr:twoCellAnchor>
  <xdr:twoCellAnchor>
    <xdr:from>
      <xdr:col>4</xdr:col>
      <xdr:colOff>178399</xdr:colOff>
      <xdr:row>2</xdr:row>
      <xdr:rowOff>5827</xdr:rowOff>
    </xdr:from>
    <xdr:to>
      <xdr:col>7</xdr:col>
      <xdr:colOff>495300</xdr:colOff>
      <xdr:row>8</xdr:row>
      <xdr:rowOff>60707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6B17A2A-C398-E900-0559-14728EBFB0E3}"/>
            </a:ext>
          </a:extLst>
        </xdr:cNvPr>
        <xdr:cNvGrpSpPr/>
      </xdr:nvGrpSpPr>
      <xdr:grpSpPr>
        <a:xfrm>
          <a:off x="2616799" y="516367"/>
          <a:ext cx="2145701" cy="1152160"/>
          <a:chOff x="2616799" y="432684"/>
          <a:chExt cx="2145701" cy="1144966"/>
        </a:xfrm>
      </xdr:grpSpPr>
      <xdr:sp macro="" textlink="">
        <xdr:nvSpPr>
          <xdr:cNvPr id="93" name="Rectangle: Rounded Corners 92">
            <a:extLst>
              <a:ext uri="{FF2B5EF4-FFF2-40B4-BE49-F238E27FC236}">
                <a16:creationId xmlns:a16="http://schemas.microsoft.com/office/drawing/2014/main" id="{869C5CB0-D370-404D-BADC-33EABB8C4B79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05" name="Group 104">
            <a:extLst>
              <a:ext uri="{FF2B5EF4-FFF2-40B4-BE49-F238E27FC236}">
                <a16:creationId xmlns:a16="http://schemas.microsoft.com/office/drawing/2014/main" id="{56D62F0A-19C1-ED91-B306-E6586304EEE4}"/>
              </a:ext>
            </a:extLst>
          </xdr:cNvPr>
          <xdr:cNvGrpSpPr/>
        </xdr:nvGrpSpPr>
        <xdr:grpSpPr>
          <a:xfrm>
            <a:off x="3928611" y="588069"/>
            <a:ext cx="716279" cy="820619"/>
            <a:chOff x="3899301" y="587354"/>
            <a:chExt cx="716279" cy="822334"/>
          </a:xfrm>
        </xdr:grpSpPr>
        <xdr:grpSp>
          <xdr:nvGrpSpPr>
            <xdr:cNvPr id="102" name="Group 101">
              <a:extLst>
                <a:ext uri="{FF2B5EF4-FFF2-40B4-BE49-F238E27FC236}">
                  <a16:creationId xmlns:a16="http://schemas.microsoft.com/office/drawing/2014/main" id="{A5E202F8-98F3-540E-4179-AFBAA0DC62FB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92" name="Chart 91">
                <a:extLst>
                  <a:ext uri="{FF2B5EF4-FFF2-40B4-BE49-F238E27FC236}">
                    <a16:creationId xmlns:a16="http://schemas.microsoft.com/office/drawing/2014/main" id="{FFE1703A-74E1-470D-8E11-B86AFF46040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00" name="Isosceles Triangle 99">
                <a:extLst>
                  <a:ext uri="{FF2B5EF4-FFF2-40B4-BE49-F238E27FC236}">
                    <a16:creationId xmlns:a16="http://schemas.microsoft.com/office/drawing/2014/main" id="{C4A1DE97-7AF1-A88F-E9D4-DAB36155172A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Data!P7">
          <xdr:nvSpPr>
            <xdr:cNvPr id="103" name="TextBox 102">
              <a:extLst>
                <a:ext uri="{FF2B5EF4-FFF2-40B4-BE49-F238E27FC236}">
                  <a16:creationId xmlns:a16="http://schemas.microsoft.com/office/drawing/2014/main" id="{FA04650B-5492-4EA0-8922-542B3CEDDD91}"/>
                </a:ext>
              </a:extLst>
            </xdr:cNvPr>
            <xdr:cNvSpPr txBox="1"/>
          </xdr:nvSpPr>
          <xdr:spPr>
            <a:xfrm>
              <a:off x="4060325" y="11866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0E925056-B22A-46C5-BF11-77CC2C706E6B}" type="TxLink">
                <a:rPr lang="en-US" sz="800" b="0" i="0" u="none" strike="noStrike">
                  <a:solidFill>
                    <a:srgbClr val="00A368"/>
                  </a:solidFill>
                  <a:latin typeface="Bahnschrift"/>
                </a:rPr>
                <a:pPr algn="ctr"/>
                <a:t>+12.6%</a:t>
              </a:fld>
              <a:endParaRPr lang="en-US" sz="900" b="1">
                <a:solidFill>
                  <a:srgbClr val="00A368"/>
                </a:solidFill>
              </a:endParaRPr>
            </a:p>
          </xdr:txBody>
        </xdr:sp>
        <xdr:sp macro="" textlink="Data!Q7">
          <xdr:nvSpPr>
            <xdr:cNvPr id="104" name="TextBox 103">
              <a:extLst>
                <a:ext uri="{FF2B5EF4-FFF2-40B4-BE49-F238E27FC236}">
                  <a16:creationId xmlns:a16="http://schemas.microsoft.com/office/drawing/2014/main" id="{AFA8C266-3431-464E-8900-2D6F36778912}"/>
                </a:ext>
              </a:extLst>
            </xdr:cNvPr>
            <xdr:cNvSpPr txBox="1"/>
          </xdr:nvSpPr>
          <xdr:spPr>
            <a:xfrm>
              <a:off x="4060325" y="1184838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A0587844-4B1F-4F3B-A243-BC54270730CC}" type="TxLink">
                <a:rPr lang="en-US" sz="800" b="0" i="0" u="none" strike="noStrike">
                  <a:solidFill>
                    <a:srgbClr val="C40233"/>
                  </a:solidFill>
                  <a:latin typeface="Bahnschrift"/>
                </a:rPr>
                <a:pPr algn="ctr"/>
                <a:t> </a:t>
              </a:fld>
              <a:endParaRPr lang="en-US" sz="700" b="1">
                <a:solidFill>
                  <a:srgbClr val="C40233"/>
                </a:solidFill>
              </a:endParaRPr>
            </a:p>
          </xdr:txBody>
        </xdr:sp>
      </xdr:grpSp>
      <xdr:sp macro="" textlink="">
        <xdr:nvSpPr>
          <xdr:cNvPr id="106" name="TextBox 105">
            <a:extLst>
              <a:ext uri="{FF2B5EF4-FFF2-40B4-BE49-F238E27FC236}">
                <a16:creationId xmlns:a16="http://schemas.microsoft.com/office/drawing/2014/main" id="{71907BD7-8809-4F4B-B8AC-C59EEAD3E833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/>
                </a:solidFill>
                <a:latin typeface="Bahnschrift"/>
              </a:rPr>
              <a:t>REVENUE</a:t>
            </a:r>
          </a:p>
        </xdr:txBody>
      </xdr:sp>
      <xdr:sp macro="" textlink="Data!O5">
        <xdr:nvSpPr>
          <xdr:cNvPr id="107" name="TextBox 106">
            <a:extLst>
              <a:ext uri="{FF2B5EF4-FFF2-40B4-BE49-F238E27FC236}">
                <a16:creationId xmlns:a16="http://schemas.microsoft.com/office/drawing/2014/main" id="{D232AC7F-D030-48BF-8A63-26A853602502}"/>
              </a:ext>
            </a:extLst>
          </xdr:cNvPr>
          <xdr:cNvSpPr txBox="1"/>
        </xdr:nvSpPr>
        <xdr:spPr>
          <a:xfrm>
            <a:off x="2628522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5053F68C-FA6D-464A-83E2-B5FEBEDFF8B4}" type="TxLink">
              <a:rPr lang="en-US" sz="1400" b="1" i="0" u="none" strike="noStrike">
                <a:solidFill>
                  <a:srgbClr val="0F0A28"/>
                </a:solidFill>
                <a:latin typeface="Bahnschrift"/>
              </a:rPr>
              <a:pPr algn="l"/>
              <a:t> $3,281,900 </a:t>
            </a:fld>
            <a:endParaRPr lang="en-US" sz="3600" b="1">
              <a:solidFill>
                <a:srgbClr val="0F0A28"/>
              </a:solidFill>
            </a:endParaRPr>
          </a:p>
        </xdr:txBody>
      </xdr:sp>
      <xdr:sp macro="" textlink="">
        <xdr:nvSpPr>
          <xdr:cNvPr id="108" name="TextBox 107">
            <a:extLst>
              <a:ext uri="{FF2B5EF4-FFF2-40B4-BE49-F238E27FC236}">
                <a16:creationId xmlns:a16="http://schemas.microsoft.com/office/drawing/2014/main" id="{2851024A-EA1E-45CE-A4D5-FF21FDA3F57B}"/>
              </a:ext>
            </a:extLst>
          </xdr:cNvPr>
          <xdr:cNvSpPr txBox="1"/>
        </xdr:nvSpPr>
        <xdr:spPr>
          <a:xfrm>
            <a:off x="2690447" y="1221543"/>
            <a:ext cx="392723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t>Target:</a:t>
            </a:r>
          </a:p>
        </xdr:txBody>
      </xdr:sp>
      <xdr:sp macro="" textlink="Data!O6">
        <xdr:nvSpPr>
          <xdr:cNvPr id="109" name="TextBox 108">
            <a:extLst>
              <a:ext uri="{FF2B5EF4-FFF2-40B4-BE49-F238E27FC236}">
                <a16:creationId xmlns:a16="http://schemas.microsoft.com/office/drawing/2014/main" id="{5BAF2A71-9D56-4D80-BFBF-E2220DE78252}"/>
              </a:ext>
            </a:extLst>
          </xdr:cNvPr>
          <xdr:cNvSpPr txBox="1"/>
        </xdr:nvSpPr>
        <xdr:spPr>
          <a:xfrm>
            <a:off x="3038827" y="1228719"/>
            <a:ext cx="706693" cy="19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5D1549FA-4D47-4A42-A539-E5B540755D1E}" type="TxLink">
              <a:rPr lang="en-US" sz="8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pPr algn="l"/>
              <a:t> $2,915,000 </a:t>
            </a:fld>
            <a:endParaRPr lang="en-US" sz="28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4</xdr:col>
      <xdr:colOff>178399</xdr:colOff>
      <xdr:row>9</xdr:row>
      <xdr:rowOff>51385</xdr:rowOff>
    </xdr:from>
    <xdr:to>
      <xdr:col>7</xdr:col>
      <xdr:colOff>495300</xdr:colOff>
      <xdr:row>15</xdr:row>
      <xdr:rowOff>106265</xdr:rowOff>
    </xdr:to>
    <xdr:grpSp>
      <xdr:nvGrpSpPr>
        <xdr:cNvPr id="111" name="Group 110">
          <a:extLst>
            <a:ext uri="{FF2B5EF4-FFF2-40B4-BE49-F238E27FC236}">
              <a16:creationId xmlns:a16="http://schemas.microsoft.com/office/drawing/2014/main" id="{A9B99DB9-E504-4BD6-9114-2A4D872D4B17}"/>
            </a:ext>
          </a:extLst>
        </xdr:cNvPr>
        <xdr:cNvGrpSpPr/>
      </xdr:nvGrpSpPr>
      <xdr:grpSpPr>
        <a:xfrm>
          <a:off x="2616799" y="1842085"/>
          <a:ext cx="2145701" cy="1152160"/>
          <a:chOff x="2616799" y="432684"/>
          <a:chExt cx="2145701" cy="1144966"/>
        </a:xfrm>
      </xdr:grpSpPr>
      <xdr:sp macro="" textlink="">
        <xdr:nvSpPr>
          <xdr:cNvPr id="112" name="Rectangle: Rounded Corners 111">
            <a:extLst>
              <a:ext uri="{FF2B5EF4-FFF2-40B4-BE49-F238E27FC236}">
                <a16:creationId xmlns:a16="http://schemas.microsoft.com/office/drawing/2014/main" id="{86965237-BB55-1068-CA70-05CB9D5DED8F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13" name="Group 112">
            <a:extLst>
              <a:ext uri="{FF2B5EF4-FFF2-40B4-BE49-F238E27FC236}">
                <a16:creationId xmlns:a16="http://schemas.microsoft.com/office/drawing/2014/main" id="{8DC2284D-C6DA-CB30-334D-1CAC67D496D7}"/>
              </a:ext>
            </a:extLst>
          </xdr:cNvPr>
          <xdr:cNvGrpSpPr/>
        </xdr:nvGrpSpPr>
        <xdr:grpSpPr>
          <a:xfrm>
            <a:off x="3928611" y="588069"/>
            <a:ext cx="716279" cy="820619"/>
            <a:chOff x="3899301" y="587354"/>
            <a:chExt cx="716279" cy="822334"/>
          </a:xfrm>
        </xdr:grpSpPr>
        <xdr:grpSp>
          <xdr:nvGrpSpPr>
            <xdr:cNvPr id="118" name="Group 117">
              <a:extLst>
                <a:ext uri="{FF2B5EF4-FFF2-40B4-BE49-F238E27FC236}">
                  <a16:creationId xmlns:a16="http://schemas.microsoft.com/office/drawing/2014/main" id="{84712FBB-FA8D-DDAC-40FE-C60B6F3F38EE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121" name="Chart 120">
                <a:extLst>
                  <a:ext uri="{FF2B5EF4-FFF2-40B4-BE49-F238E27FC236}">
                    <a16:creationId xmlns:a16="http://schemas.microsoft.com/office/drawing/2014/main" id="{A0829C42-5E8C-1621-2A56-E4AE698D8BF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22" name="Isosceles Triangle 121">
                <a:extLst>
                  <a:ext uri="{FF2B5EF4-FFF2-40B4-BE49-F238E27FC236}">
                    <a16:creationId xmlns:a16="http://schemas.microsoft.com/office/drawing/2014/main" id="{C3B46343-76B8-2682-2970-3E2B720F3C8A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Data!P34">
          <xdr:nvSpPr>
            <xdr:cNvPr id="119" name="TextBox 118">
              <a:extLst>
                <a:ext uri="{FF2B5EF4-FFF2-40B4-BE49-F238E27FC236}">
                  <a16:creationId xmlns:a16="http://schemas.microsoft.com/office/drawing/2014/main" id="{D970DE72-0F79-AFC8-188C-724F15231922}"/>
                </a:ext>
              </a:extLst>
            </xdr:cNvPr>
            <xdr:cNvSpPr txBox="1"/>
          </xdr:nvSpPr>
          <xdr:spPr>
            <a:xfrm>
              <a:off x="4060325" y="11866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8436B3D1-ABD7-4216-86A3-2BB60A95E1B8}" type="TxLink">
                <a:rPr lang="en-US" sz="800" b="0" i="0" u="none" strike="noStrike">
                  <a:solidFill>
                    <a:srgbClr val="00A368"/>
                  </a:solidFill>
                  <a:latin typeface="Bahnschrift"/>
                </a:rPr>
                <a:pPr algn="ctr"/>
                <a:t>+8.4%</a:t>
              </a:fld>
              <a:endParaRPr lang="en-US" sz="200" b="1">
                <a:solidFill>
                  <a:srgbClr val="00A368"/>
                </a:solidFill>
              </a:endParaRPr>
            </a:p>
          </xdr:txBody>
        </xdr:sp>
        <xdr:sp macro="" textlink="Data!Q34">
          <xdr:nvSpPr>
            <xdr:cNvPr id="120" name="TextBox 119">
              <a:extLst>
                <a:ext uri="{FF2B5EF4-FFF2-40B4-BE49-F238E27FC236}">
                  <a16:creationId xmlns:a16="http://schemas.microsoft.com/office/drawing/2014/main" id="{5F08A425-FB7E-BBE6-B4EF-7747026DB6DB}"/>
                </a:ext>
              </a:extLst>
            </xdr:cNvPr>
            <xdr:cNvSpPr txBox="1"/>
          </xdr:nvSpPr>
          <xdr:spPr>
            <a:xfrm>
              <a:off x="4060325" y="1184838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C5D182BC-AAC8-4723-9606-BE1FD5D2ECEA}" type="TxLink">
                <a:rPr lang="en-US" sz="800" b="0" i="0" u="none" strike="noStrike">
                  <a:solidFill>
                    <a:srgbClr val="C40233"/>
                  </a:solidFill>
                  <a:latin typeface="Bahnschrift"/>
                </a:rPr>
                <a:pPr algn="ctr"/>
                <a:t> </a:t>
              </a:fld>
              <a:endParaRPr lang="en-US" sz="300" b="1">
                <a:solidFill>
                  <a:srgbClr val="C40233"/>
                </a:solidFill>
              </a:endParaRPr>
            </a:p>
          </xdr:txBody>
        </xdr:sp>
      </xdr:grpSp>
      <xdr:sp macro="" textlink="">
        <xdr:nvSpPr>
          <xdr:cNvPr id="114" name="TextBox 113">
            <a:extLst>
              <a:ext uri="{FF2B5EF4-FFF2-40B4-BE49-F238E27FC236}">
                <a16:creationId xmlns:a16="http://schemas.microsoft.com/office/drawing/2014/main" id="{AF19352B-9E0D-EB4F-8C12-B5B4E99E814E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/>
                </a:solidFill>
                <a:latin typeface="Bahnschrift"/>
              </a:rPr>
              <a:t>GROSS PROFIT</a:t>
            </a:r>
          </a:p>
        </xdr:txBody>
      </xdr:sp>
      <xdr:sp macro="" textlink="Data!O32">
        <xdr:nvSpPr>
          <xdr:cNvPr id="115" name="TextBox 114">
            <a:extLst>
              <a:ext uri="{FF2B5EF4-FFF2-40B4-BE49-F238E27FC236}">
                <a16:creationId xmlns:a16="http://schemas.microsoft.com/office/drawing/2014/main" id="{4E07B185-4CC3-412C-BCEC-C846F486D2D9}"/>
              </a:ext>
            </a:extLst>
          </xdr:cNvPr>
          <xdr:cNvSpPr txBox="1"/>
        </xdr:nvSpPr>
        <xdr:spPr>
          <a:xfrm>
            <a:off x="2628522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F86D3780-6FC4-4C7D-809B-7C03B921E5EB}" type="TxLink">
              <a:rPr lang="en-US" sz="1600" b="1" i="0" u="none" strike="noStrike">
                <a:solidFill>
                  <a:srgbClr val="0F0A28"/>
                </a:solidFill>
                <a:latin typeface="Bahnschrift"/>
              </a:rPr>
              <a:pPr algn="l"/>
              <a:t> $1,759,200 </a:t>
            </a:fld>
            <a:endParaRPr lang="en-US" sz="6000" b="1">
              <a:solidFill>
                <a:srgbClr val="0F0A28"/>
              </a:solidFill>
            </a:endParaRPr>
          </a:p>
        </xdr:txBody>
      </xdr:sp>
      <xdr:sp macro="" textlink="">
        <xdr:nvSpPr>
          <xdr:cNvPr id="116" name="TextBox 115">
            <a:extLst>
              <a:ext uri="{FF2B5EF4-FFF2-40B4-BE49-F238E27FC236}">
                <a16:creationId xmlns:a16="http://schemas.microsoft.com/office/drawing/2014/main" id="{8FC0BF7E-A50A-CA3B-ED54-49F83FF0174D}"/>
              </a:ext>
            </a:extLst>
          </xdr:cNvPr>
          <xdr:cNvSpPr txBox="1"/>
        </xdr:nvSpPr>
        <xdr:spPr>
          <a:xfrm>
            <a:off x="2690447" y="1221543"/>
            <a:ext cx="392723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t>Target:</a:t>
            </a:r>
          </a:p>
        </xdr:txBody>
      </xdr:sp>
      <xdr:sp macro="" textlink="Data!O33">
        <xdr:nvSpPr>
          <xdr:cNvPr id="117" name="TextBox 116">
            <a:extLst>
              <a:ext uri="{FF2B5EF4-FFF2-40B4-BE49-F238E27FC236}">
                <a16:creationId xmlns:a16="http://schemas.microsoft.com/office/drawing/2014/main" id="{6CB16632-9CF7-04D3-F454-7296F27C86AB}"/>
              </a:ext>
            </a:extLst>
          </xdr:cNvPr>
          <xdr:cNvSpPr txBox="1"/>
        </xdr:nvSpPr>
        <xdr:spPr>
          <a:xfrm>
            <a:off x="3038827" y="1228719"/>
            <a:ext cx="706693" cy="19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BA663640-CD48-4EB9-9175-B66E1A6342D5}" type="TxLink">
              <a:rPr lang="en-US" sz="8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pPr algn="l"/>
              <a:t> $1,623,000 </a:t>
            </a:fld>
            <a:endParaRPr lang="en-US" sz="20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147022</xdr:colOff>
      <xdr:row>2</xdr:row>
      <xdr:rowOff>5827</xdr:rowOff>
    </xdr:from>
    <xdr:to>
      <xdr:col>11</xdr:col>
      <xdr:colOff>463923</xdr:colOff>
      <xdr:row>8</xdr:row>
      <xdr:rowOff>60707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FD827DF6-63A9-F1FB-1C35-7A3B0BA3944C}"/>
            </a:ext>
          </a:extLst>
        </xdr:cNvPr>
        <xdr:cNvGrpSpPr/>
      </xdr:nvGrpSpPr>
      <xdr:grpSpPr>
        <a:xfrm>
          <a:off x="5023822" y="516367"/>
          <a:ext cx="2145701" cy="1152160"/>
          <a:chOff x="2616799" y="432684"/>
          <a:chExt cx="2145701" cy="1144966"/>
        </a:xfrm>
      </xdr:grpSpPr>
      <xdr:sp macro="" textlink="">
        <xdr:nvSpPr>
          <xdr:cNvPr id="138" name="Rectangle: Rounded Corners 137">
            <a:extLst>
              <a:ext uri="{FF2B5EF4-FFF2-40B4-BE49-F238E27FC236}">
                <a16:creationId xmlns:a16="http://schemas.microsoft.com/office/drawing/2014/main" id="{C6D69972-52E2-0388-B830-B4114F6465DF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E0C2C0DB-3816-96A8-FD12-AC91C859F675}"/>
              </a:ext>
            </a:extLst>
          </xdr:cNvPr>
          <xdr:cNvGrpSpPr/>
        </xdr:nvGrpSpPr>
        <xdr:grpSpPr>
          <a:xfrm>
            <a:off x="3928611" y="588069"/>
            <a:ext cx="716279" cy="820619"/>
            <a:chOff x="3899301" y="587354"/>
            <a:chExt cx="716279" cy="822334"/>
          </a:xfrm>
        </xdr:grpSpPr>
        <xdr:grpSp>
          <xdr:nvGrpSpPr>
            <xdr:cNvPr id="144" name="Group 143">
              <a:extLst>
                <a:ext uri="{FF2B5EF4-FFF2-40B4-BE49-F238E27FC236}">
                  <a16:creationId xmlns:a16="http://schemas.microsoft.com/office/drawing/2014/main" id="{BBF8ECE5-9D0B-471A-1ABD-3781675A4F98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147" name="Chart 146">
                <a:extLst>
                  <a:ext uri="{FF2B5EF4-FFF2-40B4-BE49-F238E27FC236}">
                    <a16:creationId xmlns:a16="http://schemas.microsoft.com/office/drawing/2014/main" id="{467EA72D-7F2F-5845-AA82-555953665F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148" name="Isosceles Triangle 147">
                <a:extLst>
                  <a:ext uri="{FF2B5EF4-FFF2-40B4-BE49-F238E27FC236}">
                    <a16:creationId xmlns:a16="http://schemas.microsoft.com/office/drawing/2014/main" id="{C118128E-A1C7-77B1-A11B-6D94AD8D40E8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Data!P28">
          <xdr:nvSpPr>
            <xdr:cNvPr id="145" name="TextBox 144">
              <a:extLst>
                <a:ext uri="{FF2B5EF4-FFF2-40B4-BE49-F238E27FC236}">
                  <a16:creationId xmlns:a16="http://schemas.microsoft.com/office/drawing/2014/main" id="{94B3598F-96B0-DC0A-482A-6EC62DD960A3}"/>
                </a:ext>
              </a:extLst>
            </xdr:cNvPr>
            <xdr:cNvSpPr txBox="1"/>
          </xdr:nvSpPr>
          <xdr:spPr>
            <a:xfrm>
              <a:off x="4060325" y="11866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3C50596F-E1D8-4DA4-AC0F-76144077C258}" type="TxLink">
                <a:rPr lang="en-US" sz="800" b="0" i="0" u="none" strike="noStrike">
                  <a:solidFill>
                    <a:srgbClr val="C40233"/>
                  </a:solidFill>
                  <a:latin typeface="Bahnschrift"/>
                </a:rPr>
                <a:pPr algn="ctr"/>
                <a:t>+0.8%</a:t>
              </a:fld>
              <a:endParaRPr lang="en-US" sz="700" b="0">
                <a:solidFill>
                  <a:srgbClr val="C40233"/>
                </a:solidFill>
              </a:endParaRPr>
            </a:p>
          </xdr:txBody>
        </xdr:sp>
        <xdr:sp macro="" textlink="Data!Q28">
          <xdr:nvSpPr>
            <xdr:cNvPr id="146" name="TextBox 145">
              <a:extLst>
                <a:ext uri="{FF2B5EF4-FFF2-40B4-BE49-F238E27FC236}">
                  <a16:creationId xmlns:a16="http://schemas.microsoft.com/office/drawing/2014/main" id="{FD20D332-4CF4-8180-5BF1-74D7CBEB59B8}"/>
                </a:ext>
              </a:extLst>
            </xdr:cNvPr>
            <xdr:cNvSpPr txBox="1"/>
          </xdr:nvSpPr>
          <xdr:spPr>
            <a:xfrm>
              <a:off x="4060325" y="1184838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CBA62189-A496-4C96-A562-00926E1209F6}" type="TxLink">
                <a:rPr lang="en-US" sz="800" b="0" i="0" u="none" strike="noStrike">
                  <a:solidFill>
                    <a:srgbClr val="00A368"/>
                  </a:solidFill>
                  <a:latin typeface="Bahnschrift"/>
                </a:rPr>
                <a:pPr algn="ctr"/>
                <a:t> </a:t>
              </a:fld>
              <a:endParaRPr lang="en-US" sz="500" b="1">
                <a:solidFill>
                  <a:srgbClr val="00A368"/>
                </a:solidFill>
              </a:endParaRPr>
            </a:p>
          </xdr:txBody>
        </xdr:sp>
      </xdr:grpSp>
      <xdr:sp macro="" textlink="">
        <xdr:nvSpPr>
          <xdr:cNvPr id="140" name="TextBox 139">
            <a:extLst>
              <a:ext uri="{FF2B5EF4-FFF2-40B4-BE49-F238E27FC236}">
                <a16:creationId xmlns:a16="http://schemas.microsoft.com/office/drawing/2014/main" id="{9CF5BEAB-442D-B273-580B-2D3800D8939A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/>
                </a:solidFill>
                <a:latin typeface="Bahnschrift"/>
              </a:rPr>
              <a:t>OPERATING EXPENSES</a:t>
            </a:r>
          </a:p>
        </xdr:txBody>
      </xdr:sp>
      <xdr:sp macro="" textlink="Data!O26">
        <xdr:nvSpPr>
          <xdr:cNvPr id="141" name="TextBox 140">
            <a:extLst>
              <a:ext uri="{FF2B5EF4-FFF2-40B4-BE49-F238E27FC236}">
                <a16:creationId xmlns:a16="http://schemas.microsoft.com/office/drawing/2014/main" id="{FE9F2233-84F6-BF8D-B7A2-790DEAE18EBD}"/>
              </a:ext>
            </a:extLst>
          </xdr:cNvPr>
          <xdr:cNvSpPr txBox="1"/>
        </xdr:nvSpPr>
        <xdr:spPr>
          <a:xfrm>
            <a:off x="2628522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BA4F149C-4255-4C5A-AE22-FB633788EE14}" type="TxLink">
              <a:rPr lang="en-US" sz="1400" b="1" i="0" u="none" strike="noStrike">
                <a:solidFill>
                  <a:srgbClr val="0F0A28"/>
                </a:solidFill>
                <a:latin typeface="Bahnschrift"/>
              </a:rPr>
              <a:pPr algn="l"/>
              <a:t> $725,469 </a:t>
            </a:fld>
            <a:endParaRPr lang="en-US" sz="5400" b="1">
              <a:solidFill>
                <a:srgbClr val="0F0A28"/>
              </a:solidFill>
            </a:endParaRPr>
          </a:p>
        </xdr:txBody>
      </xdr:sp>
      <xdr:sp macro="" textlink="">
        <xdr:nvSpPr>
          <xdr:cNvPr id="142" name="TextBox 141">
            <a:extLst>
              <a:ext uri="{FF2B5EF4-FFF2-40B4-BE49-F238E27FC236}">
                <a16:creationId xmlns:a16="http://schemas.microsoft.com/office/drawing/2014/main" id="{050B5EC3-4BF6-7C4C-6E6C-203514F20C4B}"/>
              </a:ext>
            </a:extLst>
          </xdr:cNvPr>
          <xdr:cNvSpPr txBox="1"/>
        </xdr:nvSpPr>
        <xdr:spPr>
          <a:xfrm>
            <a:off x="2690447" y="1221543"/>
            <a:ext cx="392723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t>Target:</a:t>
            </a:r>
          </a:p>
        </xdr:txBody>
      </xdr:sp>
      <xdr:sp macro="" textlink="Data!O27">
        <xdr:nvSpPr>
          <xdr:cNvPr id="143" name="TextBox 142">
            <a:extLst>
              <a:ext uri="{FF2B5EF4-FFF2-40B4-BE49-F238E27FC236}">
                <a16:creationId xmlns:a16="http://schemas.microsoft.com/office/drawing/2014/main" id="{AAA14BAF-8D73-7530-821C-31D4818C6E2C}"/>
              </a:ext>
            </a:extLst>
          </xdr:cNvPr>
          <xdr:cNvSpPr txBox="1"/>
        </xdr:nvSpPr>
        <xdr:spPr>
          <a:xfrm>
            <a:off x="3038827" y="1228719"/>
            <a:ext cx="706693" cy="19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3041AB3B-EEFB-4190-8014-2B6F9F71BB65}" type="TxLink">
              <a:rPr lang="en-US" sz="8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pPr algn="l"/>
              <a:t> $720,000 </a:t>
            </a:fld>
            <a:endParaRPr lang="en-US" sz="20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8</xdr:col>
      <xdr:colOff>147022</xdr:colOff>
      <xdr:row>9</xdr:row>
      <xdr:rowOff>51385</xdr:rowOff>
    </xdr:from>
    <xdr:to>
      <xdr:col>11</xdr:col>
      <xdr:colOff>463923</xdr:colOff>
      <xdr:row>15</xdr:row>
      <xdr:rowOff>106265</xdr:rowOff>
    </xdr:to>
    <xdr:grpSp>
      <xdr:nvGrpSpPr>
        <xdr:cNvPr id="126" name="Group 125">
          <a:extLst>
            <a:ext uri="{FF2B5EF4-FFF2-40B4-BE49-F238E27FC236}">
              <a16:creationId xmlns:a16="http://schemas.microsoft.com/office/drawing/2014/main" id="{AF66F879-CFD6-C7D6-3831-AC502A3BA29E}"/>
            </a:ext>
          </a:extLst>
        </xdr:cNvPr>
        <xdr:cNvGrpSpPr/>
      </xdr:nvGrpSpPr>
      <xdr:grpSpPr>
        <a:xfrm>
          <a:off x="5023822" y="1842085"/>
          <a:ext cx="2145701" cy="1152160"/>
          <a:chOff x="2616799" y="432684"/>
          <a:chExt cx="2145701" cy="1144966"/>
        </a:xfrm>
      </xdr:grpSpPr>
      <xdr:sp macro="" textlink="">
        <xdr:nvSpPr>
          <xdr:cNvPr id="127" name="Rectangle: Rounded Corners 126">
            <a:extLst>
              <a:ext uri="{FF2B5EF4-FFF2-40B4-BE49-F238E27FC236}">
                <a16:creationId xmlns:a16="http://schemas.microsoft.com/office/drawing/2014/main" id="{831DAF32-1AF4-8E18-FD9B-E7D968431D8B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28" name="Group 127">
            <a:extLst>
              <a:ext uri="{FF2B5EF4-FFF2-40B4-BE49-F238E27FC236}">
                <a16:creationId xmlns:a16="http://schemas.microsoft.com/office/drawing/2014/main" id="{C311F4D7-ADCD-6E8D-79C1-B59058A9E86A}"/>
              </a:ext>
            </a:extLst>
          </xdr:cNvPr>
          <xdr:cNvGrpSpPr/>
        </xdr:nvGrpSpPr>
        <xdr:grpSpPr>
          <a:xfrm>
            <a:off x="3928611" y="588069"/>
            <a:ext cx="716279" cy="820619"/>
            <a:chOff x="3899301" y="587354"/>
            <a:chExt cx="716279" cy="822334"/>
          </a:xfrm>
        </xdr:grpSpPr>
        <xdr:grpSp>
          <xdr:nvGrpSpPr>
            <xdr:cNvPr id="133" name="Group 132">
              <a:extLst>
                <a:ext uri="{FF2B5EF4-FFF2-40B4-BE49-F238E27FC236}">
                  <a16:creationId xmlns:a16="http://schemas.microsoft.com/office/drawing/2014/main" id="{55D0A42C-5439-56E0-64F1-4DE1226CEB49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136" name="Chart 135">
                <a:extLst>
                  <a:ext uri="{FF2B5EF4-FFF2-40B4-BE49-F238E27FC236}">
                    <a16:creationId xmlns:a16="http://schemas.microsoft.com/office/drawing/2014/main" id="{880DA21B-38FA-90C7-7E86-CBD402D7CE7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37" name="Isosceles Triangle 136">
                <a:extLst>
                  <a:ext uri="{FF2B5EF4-FFF2-40B4-BE49-F238E27FC236}">
                    <a16:creationId xmlns:a16="http://schemas.microsoft.com/office/drawing/2014/main" id="{345E8235-963E-B7F8-9AC9-EDA1BABA0BE0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Data!P40">
          <xdr:nvSpPr>
            <xdr:cNvPr id="134" name="TextBox 133">
              <a:extLst>
                <a:ext uri="{FF2B5EF4-FFF2-40B4-BE49-F238E27FC236}">
                  <a16:creationId xmlns:a16="http://schemas.microsoft.com/office/drawing/2014/main" id="{AA82822D-7FED-D4C4-97DA-7C35C340FD53}"/>
                </a:ext>
              </a:extLst>
            </xdr:cNvPr>
            <xdr:cNvSpPr txBox="1"/>
          </xdr:nvSpPr>
          <xdr:spPr>
            <a:xfrm>
              <a:off x="4060325" y="11866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8C8A29CF-9954-4A52-8BC7-54EA6D2D68EA}" type="TxLink">
                <a:rPr lang="en-US" sz="800" b="0" i="0" u="none" strike="noStrike">
                  <a:solidFill>
                    <a:srgbClr val="00A368"/>
                  </a:solidFill>
                  <a:latin typeface="Bahnschrift"/>
                </a:rPr>
                <a:pPr algn="ctr"/>
                <a:t>+15.7%</a:t>
              </a:fld>
              <a:endParaRPr lang="en-US" sz="700" b="1">
                <a:solidFill>
                  <a:srgbClr val="00A368"/>
                </a:solidFill>
              </a:endParaRPr>
            </a:p>
          </xdr:txBody>
        </xdr:sp>
        <xdr:sp macro="" textlink="Data!Q40">
          <xdr:nvSpPr>
            <xdr:cNvPr id="135" name="TextBox 134">
              <a:extLst>
                <a:ext uri="{FF2B5EF4-FFF2-40B4-BE49-F238E27FC236}">
                  <a16:creationId xmlns:a16="http://schemas.microsoft.com/office/drawing/2014/main" id="{E438858F-D7E8-0A8C-A273-A92F8613B723}"/>
                </a:ext>
              </a:extLst>
            </xdr:cNvPr>
            <xdr:cNvSpPr txBox="1"/>
          </xdr:nvSpPr>
          <xdr:spPr>
            <a:xfrm>
              <a:off x="4060325" y="1184838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1C6EA5CD-D89A-4BF5-85AD-52CCA8ABBCD7}" type="TxLink">
                <a:rPr lang="en-US" sz="800" b="0" i="0" u="none" strike="noStrike">
                  <a:solidFill>
                    <a:srgbClr val="C40233"/>
                  </a:solidFill>
                  <a:latin typeface="Bahnschrift"/>
                </a:rPr>
                <a:pPr algn="ctr"/>
                <a:t> </a:t>
              </a:fld>
              <a:endParaRPr lang="en-US" sz="500" b="1">
                <a:solidFill>
                  <a:srgbClr val="C40233"/>
                </a:solidFill>
              </a:endParaRPr>
            </a:p>
          </xdr:txBody>
        </xdr:sp>
      </xdr:grpSp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A19A9D06-7EF5-C7CF-E7EB-37CA47091047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/>
                </a:solidFill>
                <a:latin typeface="Bahnschrift"/>
              </a:rPr>
              <a:t>EBIT</a:t>
            </a:r>
          </a:p>
        </xdr:txBody>
      </xdr:sp>
      <xdr:sp macro="" textlink="Data!O38">
        <xdr:nvSpPr>
          <xdr:cNvPr id="130" name="TextBox 129">
            <a:extLst>
              <a:ext uri="{FF2B5EF4-FFF2-40B4-BE49-F238E27FC236}">
                <a16:creationId xmlns:a16="http://schemas.microsoft.com/office/drawing/2014/main" id="{DF27F011-D475-7F70-23D4-1144287779EF}"/>
              </a:ext>
            </a:extLst>
          </xdr:cNvPr>
          <xdr:cNvSpPr txBox="1"/>
        </xdr:nvSpPr>
        <xdr:spPr>
          <a:xfrm>
            <a:off x="2628522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8DE597AB-5638-4E39-899F-B6D21C48FD11}" type="TxLink">
              <a:rPr lang="en-US" sz="1400" b="1" i="0" u="none" strike="noStrike">
                <a:solidFill>
                  <a:srgbClr val="0F0A28"/>
                </a:solidFill>
                <a:latin typeface="Bahnschrift"/>
              </a:rPr>
              <a:pPr algn="l"/>
              <a:t> $981,889 </a:t>
            </a:fld>
            <a:endParaRPr lang="en-US" sz="5400" b="1">
              <a:solidFill>
                <a:srgbClr val="0F0A28"/>
              </a:solidFill>
            </a:endParaRPr>
          </a:p>
        </xdr:txBody>
      </xdr:sp>
      <xdr:sp macro="" textlink="">
        <xdr:nvSpPr>
          <xdr:cNvPr id="131" name="TextBox 130">
            <a:extLst>
              <a:ext uri="{FF2B5EF4-FFF2-40B4-BE49-F238E27FC236}">
                <a16:creationId xmlns:a16="http://schemas.microsoft.com/office/drawing/2014/main" id="{F34DF22B-FE4B-0F76-EE04-BFDAEFB6839E}"/>
              </a:ext>
            </a:extLst>
          </xdr:cNvPr>
          <xdr:cNvSpPr txBox="1"/>
        </xdr:nvSpPr>
        <xdr:spPr>
          <a:xfrm>
            <a:off x="2690447" y="1221543"/>
            <a:ext cx="392723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t>Target:</a:t>
            </a:r>
          </a:p>
        </xdr:txBody>
      </xdr:sp>
      <xdr:sp macro="" textlink="Data!O39">
        <xdr:nvSpPr>
          <xdr:cNvPr id="132" name="TextBox 131">
            <a:extLst>
              <a:ext uri="{FF2B5EF4-FFF2-40B4-BE49-F238E27FC236}">
                <a16:creationId xmlns:a16="http://schemas.microsoft.com/office/drawing/2014/main" id="{2E6E9000-48D4-753E-A405-7B361F4E8968}"/>
              </a:ext>
            </a:extLst>
          </xdr:cNvPr>
          <xdr:cNvSpPr txBox="1"/>
        </xdr:nvSpPr>
        <xdr:spPr>
          <a:xfrm>
            <a:off x="3038827" y="1228719"/>
            <a:ext cx="706693" cy="19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79E5881F-BDF0-4C6C-87EB-797E7DA56FBD}" type="TxLink">
              <a:rPr lang="en-US" sz="8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pPr algn="l"/>
              <a:t> $849,000 </a:t>
            </a:fld>
            <a:endParaRPr lang="en-US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115646</xdr:colOff>
      <xdr:row>2</xdr:row>
      <xdr:rowOff>5827</xdr:rowOff>
    </xdr:from>
    <xdr:to>
      <xdr:col>15</xdr:col>
      <xdr:colOff>432547</xdr:colOff>
      <xdr:row>8</xdr:row>
      <xdr:rowOff>60707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id="{2A8169D9-75E7-252A-CDF7-58029BFFB8AA}"/>
            </a:ext>
          </a:extLst>
        </xdr:cNvPr>
        <xdr:cNvGrpSpPr/>
      </xdr:nvGrpSpPr>
      <xdr:grpSpPr>
        <a:xfrm>
          <a:off x="7430846" y="516367"/>
          <a:ext cx="2145701" cy="1152160"/>
          <a:chOff x="2616799" y="432684"/>
          <a:chExt cx="2145701" cy="1144966"/>
        </a:xfrm>
      </xdr:grpSpPr>
      <xdr:sp macro="" textlink="">
        <xdr:nvSpPr>
          <xdr:cNvPr id="163" name="Rectangle: Rounded Corners 162">
            <a:extLst>
              <a:ext uri="{FF2B5EF4-FFF2-40B4-BE49-F238E27FC236}">
                <a16:creationId xmlns:a16="http://schemas.microsoft.com/office/drawing/2014/main" id="{E2BF05B8-532B-68C7-C89A-F9C658837AD6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64" name="Group 163">
            <a:extLst>
              <a:ext uri="{FF2B5EF4-FFF2-40B4-BE49-F238E27FC236}">
                <a16:creationId xmlns:a16="http://schemas.microsoft.com/office/drawing/2014/main" id="{ACFC2F47-AC44-8761-E80B-6AD70E28C2F1}"/>
              </a:ext>
            </a:extLst>
          </xdr:cNvPr>
          <xdr:cNvGrpSpPr/>
        </xdr:nvGrpSpPr>
        <xdr:grpSpPr>
          <a:xfrm>
            <a:off x="3928611" y="588069"/>
            <a:ext cx="716279" cy="820619"/>
            <a:chOff x="3899301" y="587354"/>
            <a:chExt cx="716279" cy="822334"/>
          </a:xfrm>
        </xdr:grpSpPr>
        <xdr:grpSp>
          <xdr:nvGrpSpPr>
            <xdr:cNvPr id="169" name="Group 168">
              <a:extLst>
                <a:ext uri="{FF2B5EF4-FFF2-40B4-BE49-F238E27FC236}">
                  <a16:creationId xmlns:a16="http://schemas.microsoft.com/office/drawing/2014/main" id="{183910DE-277C-E3CB-03E7-E673C88C0A05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172" name="Chart 171">
                <a:extLst>
                  <a:ext uri="{FF2B5EF4-FFF2-40B4-BE49-F238E27FC236}">
                    <a16:creationId xmlns:a16="http://schemas.microsoft.com/office/drawing/2014/main" id="{5689494B-3ADB-DFD0-4C77-4284FD8932C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173" name="Isosceles Triangle 172">
                <a:extLst>
                  <a:ext uri="{FF2B5EF4-FFF2-40B4-BE49-F238E27FC236}">
                    <a16:creationId xmlns:a16="http://schemas.microsoft.com/office/drawing/2014/main" id="{64C83411-82C1-B7DE-4684-6C2CB3393B42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Data!P43">
          <xdr:nvSpPr>
            <xdr:cNvPr id="170" name="TextBox 169">
              <a:extLst>
                <a:ext uri="{FF2B5EF4-FFF2-40B4-BE49-F238E27FC236}">
                  <a16:creationId xmlns:a16="http://schemas.microsoft.com/office/drawing/2014/main" id="{4C9C280D-F338-694D-00E6-66BB44DAF1FD}"/>
                </a:ext>
              </a:extLst>
            </xdr:cNvPr>
            <xdr:cNvSpPr txBox="1"/>
          </xdr:nvSpPr>
          <xdr:spPr>
            <a:xfrm>
              <a:off x="4060325" y="11866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242F0101-D420-4F94-8EC2-512B0AA1D98B}" type="TxLink">
                <a:rPr lang="en-US" sz="800" b="0" i="0" u="none" strike="noStrike">
                  <a:solidFill>
                    <a:srgbClr val="00A368"/>
                  </a:solidFill>
                  <a:latin typeface="Bahnschrift"/>
                </a:rPr>
                <a:pPr algn="ctr"/>
                <a:t>+2.7%</a:t>
              </a:fld>
              <a:endParaRPr lang="en-US" sz="700" b="1">
                <a:solidFill>
                  <a:srgbClr val="00A368"/>
                </a:solidFill>
              </a:endParaRPr>
            </a:p>
          </xdr:txBody>
        </xdr:sp>
        <xdr:sp macro="" textlink="Data!Q43">
          <xdr:nvSpPr>
            <xdr:cNvPr id="171" name="TextBox 170">
              <a:extLst>
                <a:ext uri="{FF2B5EF4-FFF2-40B4-BE49-F238E27FC236}">
                  <a16:creationId xmlns:a16="http://schemas.microsoft.com/office/drawing/2014/main" id="{8A57EF0D-118A-E2CE-B0FA-A693925A417C}"/>
                </a:ext>
              </a:extLst>
            </xdr:cNvPr>
            <xdr:cNvSpPr txBox="1"/>
          </xdr:nvSpPr>
          <xdr:spPr>
            <a:xfrm>
              <a:off x="4060325" y="1184838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0AF6CCB4-1D72-47C5-B025-4EDA6B3770D5}" type="TxLink">
                <a:rPr lang="en-US" sz="800" b="0" i="0" u="none" strike="noStrike">
                  <a:solidFill>
                    <a:srgbClr val="C40233"/>
                  </a:solidFill>
                  <a:latin typeface="Bahnschrift"/>
                </a:rPr>
                <a:pPr algn="ctr"/>
                <a:t> </a:t>
              </a:fld>
              <a:endParaRPr lang="en-US" sz="500" b="1">
                <a:solidFill>
                  <a:srgbClr val="C40233"/>
                </a:solidFill>
              </a:endParaRPr>
            </a:p>
          </xdr:txBody>
        </xdr:sp>
      </xdr:grpSp>
      <xdr:sp macro="" textlink="">
        <xdr:nvSpPr>
          <xdr:cNvPr id="165" name="TextBox 164">
            <a:extLst>
              <a:ext uri="{FF2B5EF4-FFF2-40B4-BE49-F238E27FC236}">
                <a16:creationId xmlns:a16="http://schemas.microsoft.com/office/drawing/2014/main" id="{BEAD5E9F-DB0A-62AD-9E10-E2EA17C1736C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/>
                </a:solidFill>
                <a:latin typeface="Bahnschrift"/>
              </a:rPr>
              <a:t>EBIT%</a:t>
            </a:r>
          </a:p>
        </xdr:txBody>
      </xdr:sp>
      <xdr:sp macro="" textlink="Data!O41">
        <xdr:nvSpPr>
          <xdr:cNvPr id="166" name="TextBox 165">
            <a:extLst>
              <a:ext uri="{FF2B5EF4-FFF2-40B4-BE49-F238E27FC236}">
                <a16:creationId xmlns:a16="http://schemas.microsoft.com/office/drawing/2014/main" id="{A4A912B5-BF52-1240-018F-DF7E04EE7CFB}"/>
              </a:ext>
            </a:extLst>
          </xdr:cNvPr>
          <xdr:cNvSpPr txBox="1"/>
        </xdr:nvSpPr>
        <xdr:spPr>
          <a:xfrm>
            <a:off x="2669556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D1110540-8968-4795-B99F-4FF81C8B7D46}" type="TxLink">
              <a:rPr lang="en-US" sz="1400" b="1" i="0" u="none" strike="noStrike">
                <a:solidFill>
                  <a:srgbClr val="0F0A28"/>
                </a:solidFill>
                <a:latin typeface="Bahnschrift"/>
              </a:rPr>
              <a:pPr algn="l"/>
              <a:t>29.9%</a:t>
            </a:fld>
            <a:endParaRPr lang="en-US" sz="5400" b="1">
              <a:solidFill>
                <a:srgbClr val="0F0A28"/>
              </a:solidFill>
            </a:endParaRPr>
          </a:p>
        </xdr:txBody>
      </xdr:sp>
      <xdr:sp macro="" textlink="">
        <xdr:nvSpPr>
          <xdr:cNvPr id="167" name="TextBox 166">
            <a:extLst>
              <a:ext uri="{FF2B5EF4-FFF2-40B4-BE49-F238E27FC236}">
                <a16:creationId xmlns:a16="http://schemas.microsoft.com/office/drawing/2014/main" id="{B2A7A1B0-D0D9-5EFB-D947-26AEC5725F33}"/>
              </a:ext>
            </a:extLst>
          </xdr:cNvPr>
          <xdr:cNvSpPr txBox="1"/>
        </xdr:nvSpPr>
        <xdr:spPr>
          <a:xfrm>
            <a:off x="2690447" y="1221543"/>
            <a:ext cx="392723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t>Target:</a:t>
            </a:r>
          </a:p>
        </xdr:txBody>
      </xdr:sp>
      <xdr:sp macro="" textlink="Data!O42">
        <xdr:nvSpPr>
          <xdr:cNvPr id="168" name="TextBox 167">
            <a:extLst>
              <a:ext uri="{FF2B5EF4-FFF2-40B4-BE49-F238E27FC236}">
                <a16:creationId xmlns:a16="http://schemas.microsoft.com/office/drawing/2014/main" id="{1AB4FD15-CCB0-DEC9-04EB-F7463D418780}"/>
              </a:ext>
            </a:extLst>
          </xdr:cNvPr>
          <xdr:cNvSpPr txBox="1"/>
        </xdr:nvSpPr>
        <xdr:spPr>
          <a:xfrm>
            <a:off x="3038827" y="1228719"/>
            <a:ext cx="706693" cy="19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16964E84-E27B-45B1-B934-215DC4650400}" type="TxLink">
              <a:rPr lang="en-US" sz="8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pPr algn="l"/>
              <a:t>29.1%</a:t>
            </a:fld>
            <a:endParaRPr lang="en-US" sz="20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12</xdr:col>
      <xdr:colOff>115646</xdr:colOff>
      <xdr:row>9</xdr:row>
      <xdr:rowOff>51385</xdr:rowOff>
    </xdr:from>
    <xdr:to>
      <xdr:col>15</xdr:col>
      <xdr:colOff>432547</xdr:colOff>
      <xdr:row>15</xdr:row>
      <xdr:rowOff>106265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C7A0426F-F3A9-0733-9138-752E53389161}"/>
            </a:ext>
          </a:extLst>
        </xdr:cNvPr>
        <xdr:cNvGrpSpPr/>
      </xdr:nvGrpSpPr>
      <xdr:grpSpPr>
        <a:xfrm>
          <a:off x="7430846" y="1842085"/>
          <a:ext cx="2145701" cy="1152160"/>
          <a:chOff x="2616799" y="432684"/>
          <a:chExt cx="2145701" cy="1144966"/>
        </a:xfrm>
      </xdr:grpSpPr>
      <xdr:sp macro="" textlink="">
        <xdr:nvSpPr>
          <xdr:cNvPr id="152" name="Rectangle: Rounded Corners 151">
            <a:extLst>
              <a:ext uri="{FF2B5EF4-FFF2-40B4-BE49-F238E27FC236}">
                <a16:creationId xmlns:a16="http://schemas.microsoft.com/office/drawing/2014/main" id="{406E2E4D-AEC9-8000-0BD9-8845503CF5C0}"/>
              </a:ext>
            </a:extLst>
          </xdr:cNvPr>
          <xdr:cNvSpPr/>
        </xdr:nvSpPr>
        <xdr:spPr>
          <a:xfrm>
            <a:off x="2616799" y="432684"/>
            <a:ext cx="2145701" cy="1144966"/>
          </a:xfrm>
          <a:prstGeom prst="roundRect">
            <a:avLst>
              <a:gd name="adj" fmla="val 7557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53" name="Group 152">
            <a:extLst>
              <a:ext uri="{FF2B5EF4-FFF2-40B4-BE49-F238E27FC236}">
                <a16:creationId xmlns:a16="http://schemas.microsoft.com/office/drawing/2014/main" id="{FBB5C5AC-47F7-8FEC-8E28-867B3F18AF04}"/>
              </a:ext>
            </a:extLst>
          </xdr:cNvPr>
          <xdr:cNvGrpSpPr/>
        </xdr:nvGrpSpPr>
        <xdr:grpSpPr>
          <a:xfrm>
            <a:off x="3928611" y="588069"/>
            <a:ext cx="716279" cy="820619"/>
            <a:chOff x="3899301" y="587354"/>
            <a:chExt cx="716279" cy="822334"/>
          </a:xfrm>
        </xdr:grpSpPr>
        <xdr:grpSp>
          <xdr:nvGrpSpPr>
            <xdr:cNvPr id="158" name="Group 157">
              <a:extLst>
                <a:ext uri="{FF2B5EF4-FFF2-40B4-BE49-F238E27FC236}">
                  <a16:creationId xmlns:a16="http://schemas.microsoft.com/office/drawing/2014/main" id="{1CA4517D-DDCC-4097-BC59-9C6B43C0216C}"/>
                </a:ext>
              </a:extLst>
            </xdr:cNvPr>
            <xdr:cNvGrpSpPr/>
          </xdr:nvGrpSpPr>
          <xdr:grpSpPr>
            <a:xfrm>
              <a:off x="3899301" y="587354"/>
              <a:ext cx="716279" cy="822334"/>
              <a:chOff x="6012181" y="1245405"/>
              <a:chExt cx="716279" cy="819987"/>
            </a:xfrm>
          </xdr:grpSpPr>
          <xdr:graphicFrame macro="">
            <xdr:nvGraphicFramePr>
              <xdr:cNvPr id="161" name="Chart 160">
                <a:extLst>
                  <a:ext uri="{FF2B5EF4-FFF2-40B4-BE49-F238E27FC236}">
                    <a16:creationId xmlns:a16="http://schemas.microsoft.com/office/drawing/2014/main" id="{432856F2-03CD-889E-24AE-A0338D4CEF1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12181" y="1245405"/>
              <a:ext cx="716279" cy="8199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sp macro="" textlink="">
            <xdr:nvSpPr>
              <xdr:cNvPr id="162" name="Isosceles Triangle 161">
                <a:extLst>
                  <a:ext uri="{FF2B5EF4-FFF2-40B4-BE49-F238E27FC236}">
                    <a16:creationId xmlns:a16="http://schemas.microsoft.com/office/drawing/2014/main" id="{99B29EAF-69B9-88BE-1CF0-9289A449AC9F}"/>
                  </a:ext>
                </a:extLst>
              </xdr:cNvPr>
              <xdr:cNvSpPr/>
            </xdr:nvSpPr>
            <xdr:spPr>
              <a:xfrm>
                <a:off x="6188612" y="1654813"/>
                <a:ext cx="363416" cy="270059"/>
              </a:xfrm>
              <a:prstGeom prst="triangle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Data!P51">
          <xdr:nvSpPr>
            <xdr:cNvPr id="159" name="TextBox 158">
              <a:extLst>
                <a:ext uri="{FF2B5EF4-FFF2-40B4-BE49-F238E27FC236}">
                  <a16:creationId xmlns:a16="http://schemas.microsoft.com/office/drawing/2014/main" id="{3152ADE0-0932-DC10-468C-72D326F81FE0}"/>
                </a:ext>
              </a:extLst>
            </xdr:cNvPr>
            <xdr:cNvSpPr txBox="1"/>
          </xdr:nvSpPr>
          <xdr:spPr>
            <a:xfrm>
              <a:off x="4060325" y="1186657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B3AA6319-1156-41DD-9704-EF43868E4FB1}" type="TxLink">
                <a:rPr lang="en-US" sz="800" b="0" i="0" u="none" strike="noStrike">
                  <a:solidFill>
                    <a:srgbClr val="00A368"/>
                  </a:solidFill>
                  <a:latin typeface="Bahnschrift"/>
                </a:rPr>
                <a:pPr algn="ctr"/>
                <a:t>+0.7%</a:t>
              </a:fld>
              <a:endParaRPr lang="en-US" sz="700" b="1">
                <a:solidFill>
                  <a:srgbClr val="00A368"/>
                </a:solidFill>
              </a:endParaRPr>
            </a:p>
          </xdr:txBody>
        </xdr:sp>
        <xdr:sp macro="" textlink="Data!Q51">
          <xdr:nvSpPr>
            <xdr:cNvPr id="160" name="TextBox 159">
              <a:extLst>
                <a:ext uri="{FF2B5EF4-FFF2-40B4-BE49-F238E27FC236}">
                  <a16:creationId xmlns:a16="http://schemas.microsoft.com/office/drawing/2014/main" id="{CAA6273A-1326-D257-FCC5-AD175FC35F9D}"/>
                </a:ext>
              </a:extLst>
            </xdr:cNvPr>
            <xdr:cNvSpPr txBox="1"/>
          </xdr:nvSpPr>
          <xdr:spPr>
            <a:xfrm>
              <a:off x="4060325" y="1184838"/>
              <a:ext cx="399743" cy="19890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12103ADA-D4AF-490E-B918-915C117F0AB2}" type="TxLink">
                <a:rPr lang="en-US" sz="800" b="0" i="0" u="none" strike="noStrike">
                  <a:solidFill>
                    <a:srgbClr val="C40233"/>
                  </a:solidFill>
                  <a:latin typeface="Bahnschrift"/>
                </a:rPr>
                <a:pPr algn="ctr"/>
                <a:t> </a:t>
              </a:fld>
              <a:endParaRPr lang="en-US" sz="500" b="1">
                <a:solidFill>
                  <a:srgbClr val="C40233"/>
                </a:solidFill>
              </a:endParaRPr>
            </a:p>
          </xdr:txBody>
        </xdr:sp>
      </xdr:grpSp>
      <xdr:sp macro="" textlink="">
        <xdr:nvSpPr>
          <xdr:cNvPr id="154" name="TextBox 153">
            <a:extLst>
              <a:ext uri="{FF2B5EF4-FFF2-40B4-BE49-F238E27FC236}">
                <a16:creationId xmlns:a16="http://schemas.microsoft.com/office/drawing/2014/main" id="{EA9128BA-9598-3F0D-94CB-8C5DE8ACF036}"/>
              </a:ext>
            </a:extLst>
          </xdr:cNvPr>
          <xdr:cNvSpPr txBox="1"/>
        </xdr:nvSpPr>
        <xdr:spPr>
          <a:xfrm>
            <a:off x="2672862" y="609600"/>
            <a:ext cx="1184030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/>
                </a:solidFill>
                <a:latin typeface="Bahnschrift"/>
              </a:rPr>
              <a:t>NET PROFIT</a:t>
            </a:r>
          </a:p>
        </xdr:txBody>
      </xdr:sp>
      <xdr:sp macro="" textlink="Data!O49">
        <xdr:nvSpPr>
          <xdr:cNvPr id="155" name="TextBox 154">
            <a:extLst>
              <a:ext uri="{FF2B5EF4-FFF2-40B4-BE49-F238E27FC236}">
                <a16:creationId xmlns:a16="http://schemas.microsoft.com/office/drawing/2014/main" id="{75947884-2F5F-04D0-B9C6-7B474DA1B9DC}"/>
              </a:ext>
            </a:extLst>
          </xdr:cNvPr>
          <xdr:cNvSpPr txBox="1"/>
        </xdr:nvSpPr>
        <xdr:spPr>
          <a:xfrm>
            <a:off x="2628522" y="818959"/>
            <a:ext cx="1040802" cy="288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4DF95AE1-336E-47C2-97B4-C828986CD297}" type="TxLink">
              <a:rPr lang="en-US" sz="1400" b="1" i="0" u="none" strike="noStrike">
                <a:solidFill>
                  <a:srgbClr val="0F0A28"/>
                </a:solidFill>
                <a:latin typeface="Bahnschrift"/>
              </a:rPr>
              <a:pPr algn="l"/>
              <a:t> $658,835 </a:t>
            </a:fld>
            <a:endParaRPr lang="en-US" sz="5400" b="1">
              <a:solidFill>
                <a:srgbClr val="0F0A28"/>
              </a:solidFill>
            </a:endParaRPr>
          </a:p>
        </xdr:txBody>
      </xdr:sp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ABBDCE64-3E06-DF76-F515-2BAF2D11F371}"/>
              </a:ext>
            </a:extLst>
          </xdr:cNvPr>
          <xdr:cNvSpPr txBox="1"/>
        </xdr:nvSpPr>
        <xdr:spPr>
          <a:xfrm>
            <a:off x="2690447" y="1221543"/>
            <a:ext cx="392723" cy="197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8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t>Target:</a:t>
            </a:r>
          </a:p>
        </xdr:txBody>
      </xdr:sp>
      <xdr:sp macro="" textlink="Data!O50">
        <xdr:nvSpPr>
          <xdr:cNvPr id="157" name="TextBox 156">
            <a:extLst>
              <a:ext uri="{FF2B5EF4-FFF2-40B4-BE49-F238E27FC236}">
                <a16:creationId xmlns:a16="http://schemas.microsoft.com/office/drawing/2014/main" id="{6E6EDF71-6B32-3C84-754B-33ABAEF63B3D}"/>
              </a:ext>
            </a:extLst>
          </xdr:cNvPr>
          <xdr:cNvSpPr txBox="1"/>
        </xdr:nvSpPr>
        <xdr:spPr>
          <a:xfrm>
            <a:off x="3038827" y="1228719"/>
            <a:ext cx="706693" cy="19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96A8D96F-863A-4529-9F3B-0E0CED412D1A}" type="TxLink">
              <a:rPr lang="en-US" sz="800" b="1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Bahnschrift"/>
              </a:rPr>
              <a:pPr algn="l"/>
              <a:t> $654,000 </a:t>
            </a:fld>
            <a:endParaRPr lang="en-US" sz="2000" b="1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</xdr:grpSp>
    <xdr:clientData/>
  </xdr:twoCellAnchor>
  <xdr:twoCellAnchor>
    <xdr:from>
      <xdr:col>0</xdr:col>
      <xdr:colOff>175707</xdr:colOff>
      <xdr:row>17</xdr:row>
      <xdr:rowOff>134815</xdr:rowOff>
    </xdr:from>
    <xdr:to>
      <xdr:col>7</xdr:col>
      <xdr:colOff>467332</xdr:colOff>
      <xdr:row>17</xdr:row>
      <xdr:rowOff>1143000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5F6D9F6D-5D15-AA0E-79D7-761C4B5E736B}"/>
            </a:ext>
          </a:extLst>
        </xdr:cNvPr>
        <xdr:cNvGrpSpPr/>
      </xdr:nvGrpSpPr>
      <xdr:grpSpPr>
        <a:xfrm>
          <a:off x="175707" y="3388555"/>
          <a:ext cx="4558825" cy="1008185"/>
          <a:chOff x="238462" y="3403532"/>
          <a:chExt cx="4558825" cy="100818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578726C-1540-6F12-1502-85DAB6CA8C93}"/>
              </a:ext>
            </a:extLst>
          </xdr:cNvPr>
          <xdr:cNvSpPr/>
        </xdr:nvSpPr>
        <xdr:spPr>
          <a:xfrm>
            <a:off x="238462" y="3403532"/>
            <a:ext cx="4558825" cy="1008185"/>
          </a:xfrm>
          <a:prstGeom prst="roundRect">
            <a:avLst>
              <a:gd name="adj" fmla="val 7557"/>
            </a:avLst>
          </a:prstGeom>
          <a:solidFill>
            <a:srgbClr val="0F0A28"/>
          </a:solidFill>
          <a:ln>
            <a:noFill/>
          </a:ln>
          <a:effectLst>
            <a:outerShdw blurRad="88900" dist="88900" dir="2700000" algn="tl" rotWithShape="0">
              <a:schemeClr val="bg1">
                <a:alpha val="23000"/>
              </a:scheme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26ECFB4E-5B98-0259-1D60-007AD9EBFEB1}"/>
              </a:ext>
            </a:extLst>
          </xdr:cNvPr>
          <xdr:cNvGrpSpPr/>
        </xdr:nvGrpSpPr>
        <xdr:grpSpPr>
          <a:xfrm>
            <a:off x="304799" y="3438702"/>
            <a:ext cx="838200" cy="890953"/>
            <a:chOff x="304799" y="3438702"/>
            <a:chExt cx="838200" cy="890953"/>
          </a:xfrm>
        </xdr:grpSpPr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D8B56343-0768-4D18-B19F-1ED9C13C8051}"/>
                </a:ext>
              </a:extLst>
            </xdr:cNvPr>
            <xdr:cNvGraphicFramePr>
              <a:graphicFrameLocks/>
            </xdr:cNvGraphicFramePr>
          </xdr:nvGraphicFramePr>
          <xdr:xfrm>
            <a:off x="304799" y="3438702"/>
            <a:ext cx="838200" cy="8909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Data!G69">
          <xdr:nvSpPr>
            <xdr:cNvPr id="13" name="TextBox 12">
              <a:extLst>
                <a:ext uri="{FF2B5EF4-FFF2-40B4-BE49-F238E27FC236}">
                  <a16:creationId xmlns:a16="http://schemas.microsoft.com/office/drawing/2014/main" id="{DCE0ECA1-9ECA-169E-2A29-8024F6ABC816}"/>
                </a:ext>
              </a:extLst>
            </xdr:cNvPr>
            <xdr:cNvSpPr txBox="1"/>
          </xdr:nvSpPr>
          <xdr:spPr>
            <a:xfrm>
              <a:off x="496875" y="4116235"/>
              <a:ext cx="399743" cy="200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D679347A-1BE0-4EBD-B364-66E4D1BDD4D8}" type="TxLink">
                <a:rPr lang="en-US" sz="1400" b="1" i="0" u="none" strike="noStrike">
                  <a:solidFill>
                    <a:srgbClr val="5EDEE8"/>
                  </a:solidFill>
                  <a:latin typeface="Bahnschrift"/>
                </a:rPr>
                <a:pPr algn="ctr"/>
                <a:t>+23</a:t>
              </a:fld>
              <a:endParaRPr lang="en-US" sz="1600" b="1">
                <a:solidFill>
                  <a:srgbClr val="5EDEE8"/>
                </a:solidFill>
              </a:endParaRPr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6D6EE79-2E36-42ED-8574-69462BFFB6CA}"/>
                </a:ext>
              </a:extLst>
            </xdr:cNvPr>
            <xdr:cNvSpPr txBox="1"/>
          </xdr:nvSpPr>
          <xdr:spPr>
            <a:xfrm>
              <a:off x="326447" y="4090811"/>
              <a:ext cx="209132" cy="1053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-100</a:t>
              </a: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E132C5E-2D11-4AF4-98A0-E98CD9093169}"/>
                </a:ext>
              </a:extLst>
            </xdr:cNvPr>
            <xdr:cNvSpPr txBox="1"/>
          </xdr:nvSpPr>
          <xdr:spPr>
            <a:xfrm>
              <a:off x="870733" y="4090811"/>
              <a:ext cx="209132" cy="1053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+100</a:t>
              </a:r>
            </a:p>
          </xdr:txBody>
        </xdr: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D6B0C23C-726C-A6C0-E5B7-A4CD1C961355}"/>
              </a:ext>
            </a:extLst>
          </xdr:cNvPr>
          <xdr:cNvGrpSpPr/>
        </xdr:nvGrpSpPr>
        <xdr:grpSpPr>
          <a:xfrm>
            <a:off x="1155065" y="3464346"/>
            <a:ext cx="3538242" cy="854920"/>
            <a:chOff x="1155065" y="3464346"/>
            <a:chExt cx="3538242" cy="854920"/>
          </a:xfrm>
        </xdr:grpSpPr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F94188-E2CF-34CD-EF6A-994191B5F8D1}"/>
                </a:ext>
              </a:extLst>
            </xdr:cNvPr>
            <xdr:cNvSpPr txBox="1"/>
          </xdr:nvSpPr>
          <xdr:spPr>
            <a:xfrm>
              <a:off x="1155065" y="3464346"/>
              <a:ext cx="2467365" cy="1987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r>
                <a:rPr lang="en-US" sz="1000" b="1" i="0">
                  <a:solidFill>
                    <a:schemeClr val="bg1"/>
                  </a:solidFill>
                  <a:effectLst/>
                  <a:latin typeface="Bahnschrift" panose="020B0502040204020203" pitchFamily="34" charset="0"/>
                  <a:ea typeface="+mn-ea"/>
                  <a:cs typeface="+mn-cs"/>
                </a:rPr>
                <a:t>Employee Net Promoter Score (eNPS)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83C65AFA-3204-4AEC-8060-64BBCAAE0100}"/>
                </a:ext>
              </a:extLst>
            </xdr:cNvPr>
            <xdr:cNvSpPr txBox="1"/>
          </xdr:nvSpPr>
          <xdr:spPr>
            <a:xfrm>
              <a:off x="3640014" y="3464346"/>
              <a:ext cx="1053293" cy="1987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1000" b="1" i="0">
                  <a:solidFill>
                    <a:schemeClr val="bg1"/>
                  </a:solidFill>
                  <a:effectLst/>
                  <a:latin typeface="Bahnschrift" panose="020B0502040204020203" pitchFamily="34" charset="0"/>
                  <a:ea typeface="+mn-ea"/>
                  <a:cs typeface="+mn-cs"/>
                </a:rPr>
                <a:t>3-Months</a:t>
              </a:r>
              <a:r>
                <a:rPr lang="en-US" sz="1000" b="1" i="0" baseline="0">
                  <a:solidFill>
                    <a:schemeClr val="bg1"/>
                  </a:solidFill>
                  <a:effectLst/>
                  <a:latin typeface="Bahnschrift" panose="020B0502040204020203" pitchFamily="34" charset="0"/>
                  <a:ea typeface="+mn-ea"/>
                  <a:cs typeface="+mn-cs"/>
                </a:rPr>
                <a:t> Trend</a:t>
              </a:r>
              <a:endParaRPr lang="en-US" sz="1000" b="1" i="0">
                <a:solidFill>
                  <a:schemeClr val="bg1"/>
                </a:solidFill>
                <a:effectLst/>
                <a:latin typeface="Bahnschrift" panose="020B0502040204020203" pitchFamily="34" charset="0"/>
                <a:ea typeface="+mn-ea"/>
                <a:cs typeface="+mn-cs"/>
              </a:endParaRPr>
            </a:p>
          </xdr:txBody>
        </xdr:sp>
        <xdr:sp macro="" textlink="Data!K57">
          <xdr:nvSpPr>
            <xdr:cNvPr id="19" name="TextBox 18">
              <a:extLst>
                <a:ext uri="{FF2B5EF4-FFF2-40B4-BE49-F238E27FC236}">
                  <a16:creationId xmlns:a16="http://schemas.microsoft.com/office/drawing/2014/main" id="{467A0717-23F4-48FF-BD88-57ABD9F8E30F}"/>
                </a:ext>
              </a:extLst>
            </xdr:cNvPr>
            <xdr:cNvSpPr txBox="1"/>
          </xdr:nvSpPr>
          <xdr:spPr>
            <a:xfrm>
              <a:off x="3983421" y="3663080"/>
              <a:ext cx="704631" cy="1987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CA6B7583-54E7-4040-9BD2-A2C8B8074512}" type="TxLink">
                <a:rPr lang="en-US" sz="1100" b="1" i="0" u="none" strike="noStrike">
                  <a:solidFill>
                    <a:srgbClr val="5EDEE8"/>
                  </a:solidFill>
                  <a:effectLst/>
                  <a:latin typeface="Bahnschrift"/>
                  <a:ea typeface="+mn-ea"/>
                  <a:cs typeface="+mn-cs"/>
                </a:rPr>
                <a:pPr algn="r"/>
                <a:t>POSITIVE</a:t>
              </a:fld>
              <a:endParaRPr lang="en-US" sz="1000" b="1" i="0">
                <a:solidFill>
                  <a:srgbClr val="5EDEE8"/>
                </a:solidFill>
                <a:effectLst/>
                <a:latin typeface="Bahnschrift" panose="020B0502040204020203" pitchFamily="34" charset="0"/>
                <a:ea typeface="+mn-ea"/>
                <a:cs typeface="+mn-cs"/>
              </a:endParaRPr>
            </a:p>
          </xdr:txBody>
        </xdr:sp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FBFF485F-725C-4D85-A5C3-5C124AC5EEC6}"/>
                </a:ext>
              </a:extLst>
            </xdr:cNvPr>
            <xdr:cNvGraphicFramePr>
              <a:graphicFrameLocks/>
            </xdr:cNvGraphicFramePr>
          </xdr:nvGraphicFramePr>
          <xdr:xfrm>
            <a:off x="1195755" y="3667301"/>
            <a:ext cx="2497014" cy="62132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26" name="Graphic 9">
                  <a:extLst>
                    <a:ext uri="{FF2B5EF4-FFF2-40B4-BE49-F238E27FC236}">
                      <a16:creationId xmlns:a16="http://schemas.microsoft.com/office/drawing/2014/main" id="{3CBB5185-7981-4AE8-AAEF-177C5F907A9C}"/>
                    </a:ext>
                  </a:extLst>
                </xdr:cNvPr>
                <xdr:cNvPicPr>
                  <a:picLocks noChangeAspect="1"/>
                  <a:extLst>
                    <a:ext uri="{84589F7E-364E-4C9E-8A38-B11213B215E9}">
                      <a14:cameraTool cellRange="SHOWME" spid="_x0000_s1095"/>
                    </a:ext>
                  </a:extLst>
                </xdr:cNvPicPr>
              </xdr:nvPicPr>
              <xdr:blipFill>
                <a:blip xmlns:r="http://schemas.openxmlformats.org/officeDocument/2006/relationships" r:embed="rId9"/>
                <a:stretch>
                  <a:fillRect/>
                </a:stretch>
              </xdr:blipFill>
              <xdr:spPr>
                <a:xfrm rot="10800000" flipV="1">
                  <a:off x="4100512" y="3887842"/>
                  <a:ext cx="496270" cy="431424"/>
                </a:xfrm>
                <a:prstGeom prst="rect">
                  <a:avLst/>
                </a:prstGeom>
                <a:ln>
                  <a:noFill/>
                </a:ln>
              </xdr:spPr>
            </xdr:pic>
          </mc:Choice>
          <mc:Fallback xmlns=""/>
        </mc:AlternateContent>
      </xdr:grpSp>
    </xdr:grpSp>
    <xdr:clientData/>
  </xdr:twoCellAnchor>
  <xdr:twoCellAnchor>
    <xdr:from>
      <xdr:col>8</xdr:col>
      <xdr:colOff>145614</xdr:colOff>
      <xdr:row>17</xdr:row>
      <xdr:rowOff>134815</xdr:rowOff>
    </xdr:from>
    <xdr:to>
      <xdr:col>15</xdr:col>
      <xdr:colOff>437239</xdr:colOff>
      <xdr:row>17</xdr:row>
      <xdr:rowOff>1143000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C7B0077-6494-45A2-A0E8-C0CDCFBEBFAF}"/>
            </a:ext>
          </a:extLst>
        </xdr:cNvPr>
        <xdr:cNvGrpSpPr/>
      </xdr:nvGrpSpPr>
      <xdr:grpSpPr>
        <a:xfrm>
          <a:off x="5022414" y="3388555"/>
          <a:ext cx="4558825" cy="1008185"/>
          <a:chOff x="238462" y="3403532"/>
          <a:chExt cx="4558825" cy="1008185"/>
        </a:xfrm>
      </xdr:grpSpPr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0D17B982-C1B3-C5B1-EEB9-04C2B89963F9}"/>
              </a:ext>
            </a:extLst>
          </xdr:cNvPr>
          <xdr:cNvSpPr/>
        </xdr:nvSpPr>
        <xdr:spPr>
          <a:xfrm>
            <a:off x="238462" y="3403532"/>
            <a:ext cx="4558825" cy="1008185"/>
          </a:xfrm>
          <a:prstGeom prst="roundRect">
            <a:avLst>
              <a:gd name="adj" fmla="val 7557"/>
            </a:avLst>
          </a:prstGeom>
          <a:solidFill>
            <a:srgbClr val="0F0A28"/>
          </a:solidFill>
          <a:ln>
            <a:noFill/>
          </a:ln>
          <a:effectLst>
            <a:outerShdw blurRad="88900" dist="88900" dir="2700000" algn="tl" rotWithShape="0">
              <a:schemeClr val="bg1">
                <a:alpha val="23000"/>
              </a:scheme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DC9F004A-5551-182F-1484-3E04D1D295CD}"/>
              </a:ext>
            </a:extLst>
          </xdr:cNvPr>
          <xdr:cNvGrpSpPr/>
        </xdr:nvGrpSpPr>
        <xdr:grpSpPr>
          <a:xfrm>
            <a:off x="304799" y="3438702"/>
            <a:ext cx="838200" cy="894049"/>
            <a:chOff x="304799" y="3438702"/>
            <a:chExt cx="838200" cy="894049"/>
          </a:xfrm>
        </xdr:grpSpPr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FFBC32F3-F4B5-DCA3-9C6E-863634491DB0}"/>
                </a:ext>
              </a:extLst>
            </xdr:cNvPr>
            <xdr:cNvGraphicFramePr>
              <a:graphicFrameLocks/>
            </xdr:cNvGraphicFramePr>
          </xdr:nvGraphicFramePr>
          <xdr:xfrm>
            <a:off x="304799" y="3438702"/>
            <a:ext cx="838200" cy="8909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Data!G87">
          <xdr:nvSpPr>
            <xdr:cNvPr id="41" name="TextBox 40">
              <a:extLst>
                <a:ext uri="{FF2B5EF4-FFF2-40B4-BE49-F238E27FC236}">
                  <a16:creationId xmlns:a16="http://schemas.microsoft.com/office/drawing/2014/main" id="{17AA9DF3-169E-1C8A-61C5-69098C0D3AAD}"/>
                </a:ext>
              </a:extLst>
            </xdr:cNvPr>
            <xdr:cNvSpPr txBox="1"/>
          </xdr:nvSpPr>
          <xdr:spPr>
            <a:xfrm>
              <a:off x="496875" y="4132001"/>
              <a:ext cx="399743" cy="200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702D96DF-D297-48FE-9AD2-BBC4FD4726A4}" type="TxLink">
                <a:rPr lang="en-US" sz="1400" b="1" i="0" u="none" strike="noStrike">
                  <a:solidFill>
                    <a:srgbClr val="5EDEE8"/>
                  </a:solidFill>
                  <a:latin typeface="Bahnschrift"/>
                </a:rPr>
                <a:pPr algn="ctr"/>
                <a:t>+24</a:t>
              </a:fld>
              <a:endParaRPr lang="en-US" sz="2800" b="1">
                <a:solidFill>
                  <a:srgbClr val="5EDEE8"/>
                </a:solidFill>
              </a:endParaRP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B78B1D6-6B42-27A3-2DCF-0206DE2D37E6}"/>
                </a:ext>
              </a:extLst>
            </xdr:cNvPr>
            <xdr:cNvSpPr txBox="1"/>
          </xdr:nvSpPr>
          <xdr:spPr>
            <a:xfrm>
              <a:off x="326447" y="4090811"/>
              <a:ext cx="209132" cy="1053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-100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31BD190-E271-498E-3B44-EEA7FD952A0C}"/>
                </a:ext>
              </a:extLst>
            </xdr:cNvPr>
            <xdr:cNvSpPr txBox="1"/>
          </xdr:nvSpPr>
          <xdr:spPr>
            <a:xfrm>
              <a:off x="870733" y="4090811"/>
              <a:ext cx="209132" cy="1053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600" b="0" i="0" u="none" strike="noStrike">
                  <a:solidFill>
                    <a:schemeClr val="bg1"/>
                  </a:solidFill>
                  <a:latin typeface="Bahnschrift"/>
                </a:rPr>
                <a:t>+100</a:t>
              </a:r>
            </a:p>
          </xdr:txBody>
        </xdr:sp>
      </xdr:grp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858EA8B5-90FA-89D8-FFD0-587A1A4616AE}"/>
              </a:ext>
            </a:extLst>
          </xdr:cNvPr>
          <xdr:cNvGrpSpPr/>
        </xdr:nvGrpSpPr>
        <xdr:grpSpPr>
          <a:xfrm>
            <a:off x="1155065" y="3464346"/>
            <a:ext cx="3538242" cy="824278"/>
            <a:chOff x="1155065" y="3464346"/>
            <a:chExt cx="3538242" cy="824278"/>
          </a:xfrm>
        </xdr:grpSpPr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5CB074CD-DE2D-47F1-E4D3-79B5E188FF2D}"/>
                </a:ext>
              </a:extLst>
            </xdr:cNvPr>
            <xdr:cNvSpPr txBox="1"/>
          </xdr:nvSpPr>
          <xdr:spPr>
            <a:xfrm>
              <a:off x="1155065" y="3464346"/>
              <a:ext cx="2467365" cy="1987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r>
                <a:rPr lang="sr-Latn-RS" sz="1000" b="1" i="0">
                  <a:solidFill>
                    <a:schemeClr val="bg1"/>
                  </a:solidFill>
                  <a:effectLst/>
                  <a:latin typeface="Bahnschrift" panose="020B0502040204020203" pitchFamily="34" charset="0"/>
                  <a:ea typeface="+mn-ea"/>
                  <a:cs typeface="+mn-cs"/>
                </a:rPr>
                <a:t>Customer Satisfaction </a:t>
              </a:r>
              <a:r>
                <a:rPr lang="en-US" sz="1000" b="1" i="0">
                  <a:solidFill>
                    <a:schemeClr val="bg1"/>
                  </a:solidFill>
                  <a:effectLst/>
                  <a:latin typeface="Bahnschrift" panose="020B0502040204020203" pitchFamily="34" charset="0"/>
                  <a:ea typeface="+mn-ea"/>
                  <a:cs typeface="+mn-cs"/>
                </a:rPr>
                <a:t>(NPS)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EF3DD04-46A9-6076-855A-A58E402F46C3}"/>
                </a:ext>
              </a:extLst>
            </xdr:cNvPr>
            <xdr:cNvSpPr txBox="1"/>
          </xdr:nvSpPr>
          <xdr:spPr>
            <a:xfrm>
              <a:off x="3640014" y="3464346"/>
              <a:ext cx="1053293" cy="1987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1000" b="1" i="0">
                  <a:solidFill>
                    <a:schemeClr val="bg1"/>
                  </a:solidFill>
                  <a:effectLst/>
                  <a:latin typeface="Bahnschrift" panose="020B0502040204020203" pitchFamily="34" charset="0"/>
                  <a:ea typeface="+mn-ea"/>
                  <a:cs typeface="+mn-cs"/>
                </a:rPr>
                <a:t>3-Months</a:t>
              </a:r>
              <a:r>
                <a:rPr lang="en-US" sz="1000" b="1" i="0" baseline="0">
                  <a:solidFill>
                    <a:schemeClr val="bg1"/>
                  </a:solidFill>
                  <a:effectLst/>
                  <a:latin typeface="Bahnschrift" panose="020B0502040204020203" pitchFamily="34" charset="0"/>
                  <a:ea typeface="+mn-ea"/>
                  <a:cs typeface="+mn-cs"/>
                </a:rPr>
                <a:t> Trend</a:t>
              </a:r>
              <a:endParaRPr lang="en-US" sz="1000" b="1" i="0">
                <a:solidFill>
                  <a:schemeClr val="bg1"/>
                </a:solidFill>
                <a:effectLst/>
                <a:latin typeface="Bahnschrift" panose="020B0502040204020203" pitchFamily="34" charset="0"/>
                <a:ea typeface="+mn-ea"/>
                <a:cs typeface="+mn-cs"/>
              </a:endParaRPr>
            </a:p>
          </xdr:txBody>
        </xdr:sp>
        <xdr:sp macro="" textlink="Data!K75">
          <xdr:nvSpPr>
            <xdr:cNvPr id="37" name="TextBox 36">
              <a:extLst>
                <a:ext uri="{FF2B5EF4-FFF2-40B4-BE49-F238E27FC236}">
                  <a16:creationId xmlns:a16="http://schemas.microsoft.com/office/drawing/2014/main" id="{1535223A-2CCC-7383-90B5-3F4A255E50C7}"/>
                </a:ext>
              </a:extLst>
            </xdr:cNvPr>
            <xdr:cNvSpPr txBox="1"/>
          </xdr:nvSpPr>
          <xdr:spPr>
            <a:xfrm>
              <a:off x="3983421" y="3663080"/>
              <a:ext cx="704631" cy="1987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63028412-F45F-4CC8-99B7-B3497106E9DE}" type="TxLink">
                <a:rPr lang="en-US" sz="1100" b="1" i="0" u="none" strike="noStrike">
                  <a:solidFill>
                    <a:srgbClr val="5EDEE8"/>
                  </a:solidFill>
                  <a:effectLst/>
                  <a:latin typeface="Bahnschrift"/>
                  <a:ea typeface="+mn-ea"/>
                  <a:cs typeface="+mn-cs"/>
                </a:rPr>
                <a:pPr algn="r"/>
                <a:t>NEGATIVE</a:t>
              </a:fld>
              <a:endParaRPr lang="en-US" sz="1000" b="1" i="0">
                <a:solidFill>
                  <a:srgbClr val="5EDEE8"/>
                </a:solidFill>
                <a:effectLst/>
                <a:latin typeface="Bahnschrift" panose="020B0502040204020203" pitchFamily="34" charset="0"/>
                <a:ea typeface="+mn-ea"/>
                <a:cs typeface="+mn-cs"/>
              </a:endParaRPr>
            </a:p>
          </xdr:txBody>
        </xdr:sp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C6856643-2D79-B990-04DB-0B65C7C035C7}"/>
                </a:ext>
              </a:extLst>
            </xdr:cNvPr>
            <xdr:cNvGraphicFramePr>
              <a:graphicFrameLocks/>
            </xdr:cNvGraphicFramePr>
          </xdr:nvGraphicFramePr>
          <xdr:xfrm>
            <a:off x="1195755" y="3667301"/>
            <a:ext cx="2497014" cy="62132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14</xdr:col>
          <xdr:colOff>370901</xdr:colOff>
          <xdr:row>17</xdr:row>
          <xdr:rowOff>605267</xdr:rowOff>
        </xdr:from>
        <xdr:ext cx="496800" cy="432000"/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2CBB6426-7308-4C4D-968D-D2973BC8C2E3}"/>
                </a:ext>
              </a:extLst>
            </xdr:cNvPr>
            <xdr:cNvPicPr>
              <a:picLocks/>
              <a:extLst>
                <a:ext uri="{84589F7E-364E-4C9E-8A38-B11213B215E9}">
                  <a14:cameraTool cellRange="SHOWME2" spid="_x0000_s1096"/>
                </a:ext>
              </a:extLst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905301" y="3898432"/>
              <a:ext cx="496800" cy="432000"/>
            </a:xfrm>
            <a:prstGeom prst="rect">
              <a:avLst/>
            </a:prstGeom>
          </xdr:spPr>
        </xdr:pic>
        <xdr:clientData/>
      </xdr:oneCellAnchor>
    </mc:Choice>
    <mc:Fallback/>
  </mc:AlternateContent>
  <xdr:twoCellAnchor editAs="oneCell">
    <xdr:from>
      <xdr:col>4</xdr:col>
      <xdr:colOff>544287</xdr:colOff>
      <xdr:row>35</xdr:row>
      <xdr:rowOff>132881</xdr:rowOff>
    </xdr:from>
    <xdr:to>
      <xdr:col>7</xdr:col>
      <xdr:colOff>337977</xdr:colOff>
      <xdr:row>38</xdr:row>
      <xdr:rowOff>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B852352-EC48-63AE-C59F-42DA512B6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2687" y="7765944"/>
          <a:ext cx="1622490" cy="415760"/>
        </a:xfrm>
        <a:prstGeom prst="rect">
          <a:avLst/>
        </a:prstGeom>
      </xdr:spPr>
    </xdr:pic>
    <xdr:clientData/>
  </xdr:twoCellAnchor>
  <xdr:twoCellAnchor>
    <xdr:from>
      <xdr:col>0</xdr:col>
      <xdr:colOff>145774</xdr:colOff>
      <xdr:row>19</xdr:row>
      <xdr:rowOff>112644</xdr:rowOff>
    </xdr:from>
    <xdr:to>
      <xdr:col>7</xdr:col>
      <xdr:colOff>457200</xdr:colOff>
      <xdr:row>38</xdr:row>
      <xdr:rowOff>39756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9DEAE9AB-EAD8-BCF3-1F19-19BD65CDB8D9}"/>
            </a:ext>
          </a:extLst>
        </xdr:cNvPr>
        <xdr:cNvGrpSpPr/>
      </xdr:nvGrpSpPr>
      <xdr:grpSpPr>
        <a:xfrm>
          <a:off x="145774" y="4821804"/>
          <a:ext cx="4578626" cy="3401832"/>
          <a:chOff x="145774" y="4819627"/>
          <a:chExt cx="4578626" cy="3401832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43B806F5-DCDA-47E1-8019-A4797442FD7B}"/>
              </a:ext>
            </a:extLst>
          </xdr:cNvPr>
          <xdr:cNvSpPr/>
        </xdr:nvSpPr>
        <xdr:spPr>
          <a:xfrm>
            <a:off x="145774" y="4819627"/>
            <a:ext cx="4578626" cy="3401832"/>
          </a:xfrm>
          <a:prstGeom prst="roundRect">
            <a:avLst>
              <a:gd name="adj" fmla="val 3123"/>
            </a:avLst>
          </a:prstGeom>
          <a:solidFill>
            <a:schemeClr val="bg1"/>
          </a:solidFill>
          <a:ln>
            <a:noFill/>
          </a:ln>
          <a:effectLst>
            <a:outerShdw blurRad="88900" dist="88900" dir="2700000" algn="tl" rotWithShape="0">
              <a:srgbClr val="002060">
                <a:alpha val="23000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0207362-2B19-48E1-B10E-32E8A136834E}"/>
              </a:ext>
            </a:extLst>
          </xdr:cNvPr>
          <xdr:cNvGraphicFramePr>
            <a:graphicFrameLocks/>
          </xdr:cNvGraphicFramePr>
        </xdr:nvGraphicFramePr>
        <xdr:xfrm>
          <a:off x="251792" y="5218515"/>
          <a:ext cx="4293704" cy="14420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1CD8A57-C986-4DEF-B647-586DBA514A68}"/>
              </a:ext>
            </a:extLst>
          </xdr:cNvPr>
          <xdr:cNvSpPr txBox="1"/>
        </xdr:nvSpPr>
        <xdr:spPr>
          <a:xfrm>
            <a:off x="313763" y="4925722"/>
            <a:ext cx="1860867" cy="1986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1000" b="0" i="0" u="none" strike="noStrike">
                <a:solidFill>
                  <a:srgbClr val="0F0A28"/>
                </a:solidFill>
                <a:latin typeface="Bahnschrift"/>
              </a:rPr>
              <a:t>SALES vs</a:t>
            </a:r>
            <a:r>
              <a:rPr lang="en-US" sz="1000" b="0" i="0" u="none" strike="noStrike" baseline="0">
                <a:solidFill>
                  <a:srgbClr val="0F0A28"/>
                </a:solidFill>
                <a:latin typeface="Bahnschrift"/>
              </a:rPr>
              <a:t> EMPLOYEE COST</a:t>
            </a:r>
            <a:endParaRPr lang="en-US" sz="1000" b="0" i="0" u="none" strike="noStrike">
              <a:solidFill>
                <a:srgbClr val="0F0A28"/>
              </a:solidFill>
              <a:latin typeface="Bahnschrift"/>
            </a:endParaRP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53D715A6-AAB3-4310-1497-A3C95E986DEC}"/>
              </a:ext>
            </a:extLst>
          </xdr:cNvPr>
          <xdr:cNvCxnSpPr/>
        </xdr:nvCxnSpPr>
        <xdr:spPr>
          <a:xfrm flipV="1">
            <a:off x="328246" y="5154805"/>
            <a:ext cx="4202723" cy="0"/>
          </a:xfrm>
          <a:prstGeom prst="line">
            <a:avLst/>
          </a:prstGeom>
          <a:ln w="12700">
            <a:solidFill>
              <a:srgbClr val="0F0A28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F99A3727-264E-4EF7-8DFB-4AD9DEF1754B}"/>
              </a:ext>
            </a:extLst>
          </xdr:cNvPr>
          <xdr:cNvGraphicFramePr>
            <a:graphicFrameLocks/>
          </xdr:cNvGraphicFramePr>
        </xdr:nvGraphicFramePr>
        <xdr:xfrm>
          <a:off x="808382" y="5178761"/>
          <a:ext cx="3750366" cy="14584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pSp>
        <xdr:nvGrpSpPr>
          <xdr:cNvPr id="94" name="Group 93">
            <a:extLst>
              <a:ext uri="{FF2B5EF4-FFF2-40B4-BE49-F238E27FC236}">
                <a16:creationId xmlns:a16="http://schemas.microsoft.com/office/drawing/2014/main" id="{12FEA533-00C2-4E2B-12FE-51AF494C1C1A}"/>
              </a:ext>
            </a:extLst>
          </xdr:cNvPr>
          <xdr:cNvGrpSpPr/>
        </xdr:nvGrpSpPr>
        <xdr:grpSpPr>
          <a:xfrm>
            <a:off x="351183" y="6751794"/>
            <a:ext cx="1245703" cy="1313290"/>
            <a:chOff x="351183" y="6824870"/>
            <a:chExt cx="1245703" cy="1331843"/>
          </a:xfrm>
        </xdr:grpSpPr>
        <xdr:sp macro="" textlink="">
          <xdr:nvSpPr>
            <xdr:cNvPr id="11" name="Rectangle: Rounded Corners 10">
              <a:extLst>
                <a:ext uri="{FF2B5EF4-FFF2-40B4-BE49-F238E27FC236}">
                  <a16:creationId xmlns:a16="http://schemas.microsoft.com/office/drawing/2014/main" id="{0465016E-1DA3-4BE9-A790-931054AB523B}"/>
                </a:ext>
              </a:extLst>
            </xdr:cNvPr>
            <xdr:cNvSpPr/>
          </xdr:nvSpPr>
          <xdr:spPr>
            <a:xfrm>
              <a:off x="351183" y="6824870"/>
              <a:ext cx="1245703" cy="1331843"/>
            </a:xfrm>
            <a:prstGeom prst="roundRect">
              <a:avLst>
                <a:gd name="adj" fmla="val 7557"/>
              </a:avLst>
            </a:prstGeom>
            <a:solidFill>
              <a:srgbClr val="0F0A28"/>
            </a:solidFill>
            <a:ln>
              <a:noFill/>
            </a:ln>
            <a:effectLst>
              <a:outerShdw blurRad="88900" dist="88900" dir="2700000" algn="tl" rotWithShape="0">
                <a:srgbClr val="0F0A28">
                  <a:alpha val="23000"/>
                </a:srgb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985439D-42C5-4043-AAB1-343A0AC099E7}"/>
                </a:ext>
              </a:extLst>
            </xdr:cNvPr>
            <xdr:cNvSpPr txBox="1"/>
          </xdr:nvSpPr>
          <xdr:spPr>
            <a:xfrm>
              <a:off x="478853" y="6895569"/>
              <a:ext cx="990363" cy="1818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chemeClr val="bg1"/>
                  </a:solidFill>
                  <a:latin typeface="Bahnschrift"/>
                </a:rPr>
                <a:t>TOTAL EMPLOYEES</a:t>
              </a:r>
            </a:p>
          </xdr:txBody>
        </xdr:sp>
        <xdr:sp macro="" textlink="Data!$U$113">
          <xdr:nvSpPr>
            <xdr:cNvPr id="14" name="TextBox 13">
              <a:extLst>
                <a:ext uri="{FF2B5EF4-FFF2-40B4-BE49-F238E27FC236}">
                  <a16:creationId xmlns:a16="http://schemas.microsoft.com/office/drawing/2014/main" id="{7BC45849-CB5E-4F42-8ADA-3F3FC9E9B6DA}"/>
                </a:ext>
              </a:extLst>
            </xdr:cNvPr>
            <xdr:cNvSpPr txBox="1"/>
          </xdr:nvSpPr>
          <xdr:spPr>
            <a:xfrm>
              <a:off x="571263" y="7085453"/>
              <a:ext cx="805543" cy="3760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27BD144F-AEA6-4EFC-A472-2B6A8358B1F5}" type="TxLink">
                <a:rPr lang="en-US" sz="2800" b="1" i="0" u="none" strike="noStrike">
                  <a:solidFill>
                    <a:srgbClr val="5EDEE8"/>
                  </a:solidFill>
                  <a:latin typeface="Bahnschrift"/>
                </a:rPr>
                <a:pPr algn="ctr"/>
                <a:t>17</a:t>
              </a:fld>
              <a:endParaRPr lang="en-US" sz="1600" b="1" i="0" u="none" strike="noStrike">
                <a:solidFill>
                  <a:srgbClr val="5EDEE8"/>
                </a:solidFill>
                <a:latin typeface="Bahnschrift"/>
              </a:endParaRPr>
            </a:p>
          </xdr:txBody>
        </xdr:sp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73A5F3A8-458A-46C5-AA83-5FF197FE4B1A}"/>
                </a:ext>
              </a:extLst>
            </xdr:cNvPr>
            <xdr:cNvGraphicFramePr>
              <a:graphicFrameLocks/>
            </xdr:cNvGraphicFramePr>
          </xdr:nvGraphicFramePr>
          <xdr:xfrm>
            <a:off x="431489" y="7488682"/>
            <a:ext cx="1085090" cy="57979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</xdr:grpSp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A89A58C5-8CD0-6258-7C4D-9CA1D3796DEA}"/>
              </a:ext>
            </a:extLst>
          </xdr:cNvPr>
          <xdr:cNvGrpSpPr/>
        </xdr:nvGrpSpPr>
        <xdr:grpSpPr>
          <a:xfrm>
            <a:off x="1685298" y="6753915"/>
            <a:ext cx="2891056" cy="1401588"/>
            <a:chOff x="1685298" y="6826991"/>
            <a:chExt cx="2891056" cy="1420141"/>
          </a:xfrm>
        </xdr:grpSpPr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5F41A5B5-CA83-443C-A7DB-048ED31E3A95}"/>
                </a:ext>
              </a:extLst>
            </xdr:cNvPr>
            <xdr:cNvSpPr txBox="1"/>
          </xdr:nvSpPr>
          <xdr:spPr>
            <a:xfrm>
              <a:off x="1915240" y="6826991"/>
              <a:ext cx="1860867" cy="2012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1000" b="0" i="0" u="none" strike="noStrike">
                  <a:solidFill>
                    <a:srgbClr val="0F0A28"/>
                  </a:solidFill>
                  <a:latin typeface="Bahnschrift"/>
                </a:rPr>
                <a:t>TOP EMPLOYEE PERFORMER</a:t>
              </a: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17" name="Picture 16">
                  <a:extLst>
                    <a:ext uri="{FF2B5EF4-FFF2-40B4-BE49-F238E27FC236}">
                      <a16:creationId xmlns:a16="http://schemas.microsoft.com/office/drawing/2014/main" id="{894C71EE-5033-42AF-9AD2-C1C7FB0F85D6}"/>
                    </a:ext>
                  </a:extLst>
                </xdr:cNvPr>
                <xdr:cNvPicPr>
                  <a:picLocks noChangeAspect="1"/>
                  <a:extLst>
                    <a:ext uri="{84589F7E-364E-4C9E-8A38-B11213B215E9}">
                      <a14:cameraTool cellRange="TopPerformer" spid="_x0000_s1097"/>
                    </a:ext>
                  </a:extLst>
                </xdr:cNvPicPr>
              </xdr:nvPicPr>
              <xdr:blipFill>
                <a:blip xmlns:r="http://schemas.openxmlformats.org/officeDocument/2006/relationships" r:embed="rId17"/>
                <a:stretch>
                  <a:fillRect/>
                </a:stretch>
              </xdr:blipFill>
              <xdr:spPr>
                <a:xfrm>
                  <a:off x="1685298" y="6998014"/>
                  <a:ext cx="1166725" cy="863984"/>
                </a:xfrm>
                <a:prstGeom prst="rect">
                  <a:avLst/>
                </a:prstGeom>
                <a:ln>
                  <a:noFill/>
                </a:ln>
              </xdr:spPr>
            </xdr:pic>
          </mc:Choice>
          <mc:Fallback xmlns=""/>
        </mc:AlternateContent>
        <xdr:grpSp>
          <xdr:nvGrpSpPr>
            <xdr:cNvPr id="62" name="Group 61">
              <a:extLst>
                <a:ext uri="{FF2B5EF4-FFF2-40B4-BE49-F238E27FC236}">
                  <a16:creationId xmlns:a16="http://schemas.microsoft.com/office/drawing/2014/main" id="{74845F70-A144-B2BA-472C-F1A17B505D7C}"/>
                </a:ext>
              </a:extLst>
            </xdr:cNvPr>
            <xdr:cNvGrpSpPr/>
          </xdr:nvGrpSpPr>
          <xdr:grpSpPr>
            <a:xfrm>
              <a:off x="2721738" y="7144048"/>
              <a:ext cx="1824136" cy="538722"/>
              <a:chOff x="2721738" y="7068321"/>
              <a:chExt cx="1824136" cy="530771"/>
            </a:xfrm>
          </xdr:grpSpPr>
          <xdr:sp macro="" textlink="Data!B115">
            <xdr:nvSpPr>
              <xdr:cNvPr id="21" name="TextBox 20">
                <a:extLst>
                  <a:ext uri="{FF2B5EF4-FFF2-40B4-BE49-F238E27FC236}">
                    <a16:creationId xmlns:a16="http://schemas.microsoft.com/office/drawing/2014/main" id="{98893BE6-C39C-48B5-A5A0-896BCAAE6D2F}"/>
                  </a:ext>
                </a:extLst>
              </xdr:cNvPr>
              <xdr:cNvSpPr txBox="1"/>
            </xdr:nvSpPr>
            <xdr:spPr>
              <a:xfrm>
                <a:off x="2721738" y="7068321"/>
                <a:ext cx="1824136" cy="19980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0" tIns="36000" rIns="36000" bIns="36000" rtlCol="0" anchor="ctr"/>
              <a:lstStyle/>
              <a:p>
                <a:pPr algn="l"/>
                <a:fld id="{AC7AA0EC-8E85-43E9-99A5-7471C58C85D4}" type="TxLink">
                  <a:rPr lang="en-US" sz="1200" b="1" i="0" u="none" strike="noStrike">
                    <a:solidFill>
                      <a:srgbClr val="241862"/>
                    </a:solidFill>
                    <a:latin typeface="Bahnschrift"/>
                  </a:rPr>
                  <a:pPr algn="l"/>
                  <a:t>Mateo Garcia</a:t>
                </a:fld>
                <a:endParaRPr lang="en-US" sz="1000" b="1" i="0" u="none" strike="noStrike">
                  <a:solidFill>
                    <a:srgbClr val="241862"/>
                  </a:solidFill>
                  <a:latin typeface="Bahnschrift"/>
                </a:endParaRPr>
              </a:p>
            </xdr:txBody>
          </xdr:sp>
          <xdr:sp macro="" textlink="Data!D115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D2A56860-B928-4D7D-A3AA-35B143F66A25}"/>
                  </a:ext>
                </a:extLst>
              </xdr:cNvPr>
              <xdr:cNvSpPr txBox="1"/>
            </xdr:nvSpPr>
            <xdr:spPr>
              <a:xfrm>
                <a:off x="2721738" y="7272426"/>
                <a:ext cx="1771885" cy="1437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0" tIns="36000" rIns="36000" bIns="36000" rtlCol="0" anchor="ctr"/>
              <a:lstStyle/>
              <a:p>
                <a:pPr algn="l"/>
                <a:fld id="{EF06A893-2D79-44AB-B24E-605846470AB4}" type="TxLink">
                  <a:rPr lang="en-US" sz="900" b="0" i="0" u="none" strike="noStrike">
                    <a:solidFill>
                      <a:srgbClr val="000000"/>
                    </a:solidFill>
                    <a:latin typeface="Bahnschrift"/>
                  </a:rPr>
                  <a:pPr algn="l"/>
                  <a:t>Sales</a:t>
                </a:fld>
                <a:endParaRPr lang="en-US" sz="600" b="0" i="0" u="none" strike="noStrike">
                  <a:solidFill>
                    <a:srgbClr val="241862"/>
                  </a:solidFill>
                  <a:latin typeface="Bahnschrift"/>
                </a:endParaRPr>
              </a:p>
            </xdr:txBody>
          </xdr:sp>
          <xdr:sp macro="" textlink="Data!F115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3D4088DB-CD50-4A97-9EEA-010EDE47359D}"/>
                  </a:ext>
                </a:extLst>
              </xdr:cNvPr>
              <xdr:cNvSpPr txBox="1"/>
            </xdr:nvSpPr>
            <xdr:spPr>
              <a:xfrm>
                <a:off x="2721738" y="7393241"/>
                <a:ext cx="1802365" cy="2058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0" tIns="36000" rIns="36000" bIns="36000" rtlCol="0" anchor="ctr"/>
              <a:lstStyle/>
              <a:p>
                <a:pPr algn="l"/>
                <a:fld id="{1AD70920-B188-4137-9965-82C640434A36}" type="TxLink">
                  <a:rPr lang="en-US" sz="900" b="1" i="0" u="none" strike="noStrike">
                    <a:solidFill>
                      <a:srgbClr val="000000"/>
                    </a:solidFill>
                    <a:latin typeface="Bahnschrift"/>
                  </a:rPr>
                  <a:pPr algn="l"/>
                  <a:t>Sales Specialist</a:t>
                </a:fld>
                <a:endParaRPr lang="en-US" sz="200" b="1" i="0" u="none" strike="noStrike">
                  <a:solidFill>
                    <a:srgbClr val="241862"/>
                  </a:solidFill>
                  <a:latin typeface="Bahnschrift"/>
                </a:endParaRPr>
              </a:p>
            </xdr:txBody>
          </xdr:sp>
        </xdr:grpSp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3B536221-D21F-5AF3-FF9D-F1037DC61B51}"/>
                </a:ext>
              </a:extLst>
            </xdr:cNvPr>
            <xdr:cNvGrpSpPr/>
          </xdr:nvGrpSpPr>
          <xdr:grpSpPr>
            <a:xfrm>
              <a:off x="1887416" y="7767288"/>
              <a:ext cx="2688938" cy="479844"/>
              <a:chOff x="1887416" y="7644451"/>
              <a:chExt cx="2688938" cy="472198"/>
            </a:xfrm>
          </xdr:grpSpPr>
          <xdr:sp macro="" textlink="Data!H115">
            <xdr:nvSpPr>
              <xdr:cNvPr id="45" name="TextBox 44">
                <a:extLst>
                  <a:ext uri="{FF2B5EF4-FFF2-40B4-BE49-F238E27FC236}">
                    <a16:creationId xmlns:a16="http://schemas.microsoft.com/office/drawing/2014/main" id="{29552DC5-89FF-45EC-A38D-A1E921FD1FD6}"/>
                  </a:ext>
                </a:extLst>
              </xdr:cNvPr>
              <xdr:cNvSpPr txBox="1"/>
            </xdr:nvSpPr>
            <xdr:spPr>
              <a:xfrm>
                <a:off x="1887416" y="7674231"/>
                <a:ext cx="780821" cy="367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0" tIns="36000" rIns="36000" bIns="36000" rtlCol="0" anchor="ctr"/>
              <a:lstStyle/>
              <a:p>
                <a:pPr algn="ctr"/>
                <a:fld id="{65F64352-A768-45EF-A57C-8A820CBBCAC6}" type="TxLink">
                  <a:rPr lang="en-US" sz="3200" b="1" i="0" u="none" strike="noStrike">
                    <a:solidFill>
                      <a:srgbClr val="241862"/>
                    </a:solidFill>
                    <a:latin typeface="Bahnschrift"/>
                  </a:rPr>
                  <a:pPr algn="ctr"/>
                  <a:t>4.6</a:t>
                </a:fld>
                <a:endParaRPr lang="en-US" sz="2400" b="1" i="0" u="none" strike="noStrike">
                  <a:solidFill>
                    <a:srgbClr val="241862"/>
                  </a:solidFill>
                  <a:latin typeface="Bahnschrift"/>
                </a:endParaRPr>
              </a:p>
            </xdr:txBody>
          </xdr:sp>
          <xdr:grpSp>
            <xdr:nvGrpSpPr>
              <xdr:cNvPr id="59" name="Group 58">
                <a:extLst>
                  <a:ext uri="{FF2B5EF4-FFF2-40B4-BE49-F238E27FC236}">
                    <a16:creationId xmlns:a16="http://schemas.microsoft.com/office/drawing/2014/main" id="{86145A65-38C5-1FF9-6F6F-11D0A1197D4A}"/>
                  </a:ext>
                </a:extLst>
              </xdr:cNvPr>
              <xdr:cNvGrpSpPr/>
            </xdr:nvGrpSpPr>
            <xdr:grpSpPr>
              <a:xfrm>
                <a:off x="2608216" y="7644451"/>
                <a:ext cx="1968138" cy="472198"/>
                <a:chOff x="2673531" y="7802880"/>
                <a:chExt cx="1968138" cy="474543"/>
              </a:xfrm>
            </xdr:grpSpPr>
            <xdr:sp macro="" textlink="">
              <xdr:nvSpPr>
                <xdr:cNvPr id="58" name="Rectangle 57">
                  <a:extLst>
                    <a:ext uri="{FF2B5EF4-FFF2-40B4-BE49-F238E27FC236}">
                      <a16:creationId xmlns:a16="http://schemas.microsoft.com/office/drawing/2014/main" id="{F19E0E00-FE6E-5938-FC84-4CD2AAC9ECD2}"/>
                    </a:ext>
                  </a:extLst>
                </xdr:cNvPr>
                <xdr:cNvSpPr/>
              </xdr:nvSpPr>
              <xdr:spPr>
                <a:xfrm>
                  <a:off x="2730137" y="7846423"/>
                  <a:ext cx="1902823" cy="361406"/>
                </a:xfrm>
                <a:prstGeom prst="rect">
                  <a:avLst/>
                </a:prstGeom>
                <a:solidFill>
                  <a:schemeClr val="bg1">
                    <a:lumMod val="8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57" name="Group 56">
                  <a:extLst>
                    <a:ext uri="{FF2B5EF4-FFF2-40B4-BE49-F238E27FC236}">
                      <a16:creationId xmlns:a16="http://schemas.microsoft.com/office/drawing/2014/main" id="{6C8E015C-E77F-89B5-DD01-DEACA832D221}"/>
                    </a:ext>
                  </a:extLst>
                </xdr:cNvPr>
                <xdr:cNvGrpSpPr/>
              </xdr:nvGrpSpPr>
              <xdr:grpSpPr>
                <a:xfrm>
                  <a:off x="2673531" y="7802880"/>
                  <a:ext cx="1968138" cy="474543"/>
                  <a:chOff x="2673531" y="7802880"/>
                  <a:chExt cx="1968138" cy="474543"/>
                </a:xfrm>
              </xdr:grpSpPr>
              <xdr:graphicFrame macro="">
                <xdr:nvGraphicFramePr>
                  <xdr:cNvPr id="54" name="Chart 53">
                    <a:extLst>
                      <a:ext uri="{FF2B5EF4-FFF2-40B4-BE49-F238E27FC236}">
                        <a16:creationId xmlns:a16="http://schemas.microsoft.com/office/drawing/2014/main" id="{FEAD66A3-8F28-4343-89E1-D3DD005E7651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2673531" y="7815943"/>
                  <a:ext cx="1968137" cy="408760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8"/>
                  </a:graphicData>
                </a:graphic>
              </xdr:graphicFrame>
              <xdr:pic>
                <xdr:nvPicPr>
                  <xdr:cNvPr id="56" name="Picture 55">
                    <a:extLst>
                      <a:ext uri="{FF2B5EF4-FFF2-40B4-BE49-F238E27FC236}">
                        <a16:creationId xmlns:a16="http://schemas.microsoft.com/office/drawing/2014/main" id="{617CF7C1-03C2-55CC-23DA-C8C2997774BE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3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706661" y="7802880"/>
                    <a:ext cx="1935008" cy="474543"/>
                  </a:xfrm>
                  <a:prstGeom prst="rect">
                    <a:avLst/>
                  </a:prstGeom>
                </xdr:spPr>
              </xdr:pic>
            </xdr:grpSp>
          </xdr:grpSp>
        </xdr:grpSp>
      </xdr:grpSp>
    </xdr:grpSp>
    <xdr:clientData/>
  </xdr:twoCellAnchor>
  <xdr:twoCellAnchor>
    <xdr:from>
      <xdr:col>8</xdr:col>
      <xdr:colOff>119269</xdr:colOff>
      <xdr:row>19</xdr:row>
      <xdr:rowOff>112644</xdr:rowOff>
    </xdr:from>
    <xdr:to>
      <xdr:col>15</xdr:col>
      <xdr:colOff>430695</xdr:colOff>
      <xdr:row>38</xdr:row>
      <xdr:rowOff>39755</xdr:rowOff>
    </xdr:to>
    <xdr:sp macro="" textlink="">
      <xdr:nvSpPr>
        <xdr:cNvPr id="98" name="Rectangle: Rounded Corners 97">
          <a:extLst>
            <a:ext uri="{FF2B5EF4-FFF2-40B4-BE49-F238E27FC236}">
              <a16:creationId xmlns:a16="http://schemas.microsoft.com/office/drawing/2014/main" id="{FC20B9FF-1F75-4811-BA27-84C3B895105F}"/>
            </a:ext>
          </a:extLst>
        </xdr:cNvPr>
        <xdr:cNvSpPr/>
      </xdr:nvSpPr>
      <xdr:spPr>
        <a:xfrm>
          <a:off x="4996069" y="4863548"/>
          <a:ext cx="4578626" cy="3452190"/>
        </a:xfrm>
        <a:prstGeom prst="roundRect">
          <a:avLst>
            <a:gd name="adj" fmla="val 3123"/>
          </a:avLst>
        </a:prstGeom>
        <a:solidFill>
          <a:schemeClr val="bg1"/>
        </a:solidFill>
        <a:ln>
          <a:noFill/>
        </a:ln>
        <a:effectLst>
          <a:outerShdw blurRad="88900" dist="88900" dir="2700000" algn="tl" rotWithShape="0">
            <a:srgbClr val="002060">
              <a:alpha val="23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213550</xdr:colOff>
      <xdr:row>31</xdr:row>
      <xdr:rowOff>113302</xdr:rowOff>
    </xdr:from>
    <xdr:to>
      <xdr:col>11</xdr:col>
      <xdr:colOff>599992</xdr:colOff>
      <xdr:row>37</xdr:row>
      <xdr:rowOff>132022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936771AA-903B-455B-A8BC-259B8755E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478072</xdr:colOff>
      <xdr:row>31</xdr:row>
      <xdr:rowOff>114788</xdr:rowOff>
    </xdr:from>
    <xdr:to>
      <xdr:col>15</xdr:col>
      <xdr:colOff>253672</xdr:colOff>
      <xdr:row>37</xdr:row>
      <xdr:rowOff>133508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30B5CA90-002E-4E73-8BFB-954DA11A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464820</xdr:colOff>
      <xdr:row>29</xdr:row>
      <xdr:rowOff>182879</xdr:rowOff>
    </xdr:from>
    <xdr:to>
      <xdr:col>11</xdr:col>
      <xdr:colOff>496887</xdr:colOff>
      <xdr:row>31</xdr:row>
      <xdr:rowOff>104028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FFB7C24-94AE-4CFE-91F7-F35620625B5F}"/>
            </a:ext>
          </a:extLst>
        </xdr:cNvPr>
        <xdr:cNvSpPr txBox="1"/>
      </xdr:nvSpPr>
      <xdr:spPr>
        <a:xfrm>
          <a:off x="5341620" y="6720839"/>
          <a:ext cx="1860867" cy="286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algn="l"/>
          <a:r>
            <a:rPr lang="en-US" sz="700" b="0" i="0" u="none" strike="noStrike">
              <a:solidFill>
                <a:srgbClr val="0F0A28"/>
              </a:solidFill>
              <a:latin typeface="Bahnschrift"/>
            </a:rPr>
            <a:t>NUMBER OF PURCHASED ITEMS</a:t>
          </a:r>
        </a:p>
        <a:p>
          <a:pPr algn="l"/>
          <a:r>
            <a:rPr lang="en-US" sz="700" b="0" i="0" u="none" strike="noStrike">
              <a:solidFill>
                <a:srgbClr val="0F0A28"/>
              </a:solidFill>
              <a:latin typeface="Bahnschrift"/>
            </a:rPr>
            <a:t>PER GROUPS</a:t>
          </a:r>
        </a:p>
      </xdr:txBody>
    </xdr:sp>
    <xdr:clientData/>
  </xdr:twoCellAnchor>
  <xdr:twoCellAnchor>
    <xdr:from>
      <xdr:col>12</xdr:col>
      <xdr:colOff>186524</xdr:colOff>
      <xdr:row>29</xdr:row>
      <xdr:rowOff>182879</xdr:rowOff>
    </xdr:from>
    <xdr:to>
      <xdr:col>15</xdr:col>
      <xdr:colOff>218591</xdr:colOff>
      <xdr:row>31</xdr:row>
      <xdr:rowOff>104028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4339A530-548C-4363-ADBC-C6FFFA9025D8}"/>
            </a:ext>
          </a:extLst>
        </xdr:cNvPr>
        <xdr:cNvSpPr txBox="1"/>
      </xdr:nvSpPr>
      <xdr:spPr>
        <a:xfrm>
          <a:off x="7501724" y="6720839"/>
          <a:ext cx="1860867" cy="286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36000" tIns="36000" rIns="36000" bIns="36000" rtlCol="0" anchor="ctr"/>
        <a:lstStyle/>
        <a:p>
          <a:pPr algn="l"/>
          <a:r>
            <a:rPr lang="en-US" sz="700" b="0" i="0" u="none" strike="noStrike">
              <a:solidFill>
                <a:srgbClr val="0F0A28"/>
              </a:solidFill>
              <a:latin typeface="Bahnschrift"/>
            </a:rPr>
            <a:t>NUMBER OF SOLD ITEMS</a:t>
          </a:r>
        </a:p>
        <a:p>
          <a:pPr algn="l"/>
          <a:r>
            <a:rPr lang="en-US" sz="700" b="0" i="0" u="none" strike="noStrike">
              <a:solidFill>
                <a:srgbClr val="0F0A28"/>
              </a:solidFill>
              <a:latin typeface="Bahnschrift"/>
            </a:rPr>
            <a:t>PER GROUPS</a:t>
          </a:r>
        </a:p>
      </xdr:txBody>
    </xdr:sp>
    <xdr:clientData/>
  </xdr:twoCellAnchor>
  <xdr:twoCellAnchor>
    <xdr:from>
      <xdr:col>8</xdr:col>
      <xdr:colOff>218660</xdr:colOff>
      <xdr:row>22</xdr:row>
      <xdr:rowOff>152400</xdr:rowOff>
    </xdr:from>
    <xdr:to>
      <xdr:col>15</xdr:col>
      <xdr:colOff>384313</xdr:colOff>
      <xdr:row>29</xdr:row>
      <xdr:rowOff>151738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C7D6A08D-3D66-4552-90A9-4FCD20325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327661</xdr:colOff>
      <xdr:row>20</xdr:row>
      <xdr:rowOff>79353</xdr:rowOff>
    </xdr:from>
    <xdr:to>
      <xdr:col>11</xdr:col>
      <xdr:colOff>205740</xdr:colOff>
      <xdr:row>22</xdr:row>
      <xdr:rowOff>34684</xdr:rowOff>
    </xdr:to>
    <xdr:grpSp>
      <xdr:nvGrpSpPr>
        <xdr:cNvPr id="177" name="Group 176">
          <a:extLst>
            <a:ext uri="{FF2B5EF4-FFF2-40B4-BE49-F238E27FC236}">
              <a16:creationId xmlns:a16="http://schemas.microsoft.com/office/drawing/2014/main" id="{0178B02D-11C2-A2AD-0B41-C1A513EB0329}"/>
            </a:ext>
          </a:extLst>
        </xdr:cNvPr>
        <xdr:cNvGrpSpPr/>
      </xdr:nvGrpSpPr>
      <xdr:grpSpPr>
        <a:xfrm>
          <a:off x="5204461" y="4971393"/>
          <a:ext cx="1706879" cy="321091"/>
          <a:chOff x="5151121" y="4971393"/>
          <a:chExt cx="1706879" cy="321091"/>
        </a:xfrm>
      </xdr:grpSpPr>
      <xdr:sp macro="" textlink="">
        <xdr:nvSpPr>
          <xdr:cNvPr id="174" name="TextBox 173">
            <a:extLst>
              <a:ext uri="{FF2B5EF4-FFF2-40B4-BE49-F238E27FC236}">
                <a16:creationId xmlns:a16="http://schemas.microsoft.com/office/drawing/2014/main" id="{C9DBA672-7214-4974-B103-5AFA2EA3E33D}"/>
              </a:ext>
            </a:extLst>
          </xdr:cNvPr>
          <xdr:cNvSpPr txBox="1"/>
        </xdr:nvSpPr>
        <xdr:spPr>
          <a:xfrm>
            <a:off x="5151121" y="4988484"/>
            <a:ext cx="678180" cy="286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rgbClr val="0F0A28"/>
                </a:solidFill>
                <a:latin typeface="Bahnschrift"/>
              </a:rPr>
              <a:t>ITEMS</a:t>
            </a:r>
          </a:p>
          <a:p>
            <a:pPr algn="l"/>
            <a:r>
              <a:rPr lang="en-US" sz="700" b="0" i="0" u="none" strike="noStrike">
                <a:solidFill>
                  <a:srgbClr val="0F0A28"/>
                </a:solidFill>
                <a:latin typeface="Bahnschrift"/>
              </a:rPr>
              <a:t>AVAILABLE</a:t>
            </a:r>
          </a:p>
        </xdr:txBody>
      </xdr:sp>
      <xdr:grpSp>
        <xdr:nvGrpSpPr>
          <xdr:cNvPr id="176" name="Group 175">
            <a:extLst>
              <a:ext uri="{FF2B5EF4-FFF2-40B4-BE49-F238E27FC236}">
                <a16:creationId xmlns:a16="http://schemas.microsoft.com/office/drawing/2014/main" id="{EEC4272D-48EA-C1AC-9AA7-87C504E73FAA}"/>
              </a:ext>
            </a:extLst>
          </xdr:cNvPr>
          <xdr:cNvGrpSpPr/>
        </xdr:nvGrpSpPr>
        <xdr:grpSpPr>
          <a:xfrm>
            <a:off x="5871341" y="4971393"/>
            <a:ext cx="986659" cy="321091"/>
            <a:chOff x="5871341" y="4971393"/>
            <a:chExt cx="986659" cy="321091"/>
          </a:xfrm>
        </xdr:grpSpPr>
        <xdr:sp macro="" textlink="">
          <xdr:nvSpPr>
            <xdr:cNvPr id="149" name="Rectangle: Rounded Corners 148">
              <a:extLst>
                <a:ext uri="{FF2B5EF4-FFF2-40B4-BE49-F238E27FC236}">
                  <a16:creationId xmlns:a16="http://schemas.microsoft.com/office/drawing/2014/main" id="{7E63A901-5C17-4764-9868-2674C18FB82F}"/>
                </a:ext>
              </a:extLst>
            </xdr:cNvPr>
            <xdr:cNvSpPr/>
          </xdr:nvSpPr>
          <xdr:spPr>
            <a:xfrm>
              <a:off x="5871341" y="4971393"/>
              <a:ext cx="986659" cy="321091"/>
            </a:xfrm>
            <a:prstGeom prst="roundRect">
              <a:avLst>
                <a:gd name="adj" fmla="val 18976"/>
              </a:avLst>
            </a:prstGeom>
            <a:solidFill>
              <a:srgbClr val="5239CF"/>
            </a:solidFill>
            <a:ln>
              <a:noFill/>
            </a:ln>
            <a:effectLst>
              <a:outerShdw blurRad="88900" dist="88900" dir="2700000" algn="tl" rotWithShape="0">
                <a:srgbClr val="0F0A28">
                  <a:alpha val="23000"/>
                </a:srgb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Data!T129">
          <xdr:nvSpPr>
            <xdr:cNvPr id="175" name="TextBox 174">
              <a:extLst>
                <a:ext uri="{FF2B5EF4-FFF2-40B4-BE49-F238E27FC236}">
                  <a16:creationId xmlns:a16="http://schemas.microsoft.com/office/drawing/2014/main" id="{3A824BC8-BF08-46AE-848F-69374BA18D7A}"/>
                </a:ext>
              </a:extLst>
            </xdr:cNvPr>
            <xdr:cNvSpPr txBox="1"/>
          </xdr:nvSpPr>
          <xdr:spPr>
            <a:xfrm>
              <a:off x="5903660" y="4980864"/>
              <a:ext cx="922020" cy="2869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1DF2EA67-0090-4FD5-96FF-0A367A89ACF9}" type="TxLink">
                <a:rPr lang="en-US" sz="16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6,100 </a:t>
              </a:fld>
              <a:endParaRPr lang="en-US" sz="1000" b="1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</xdr:grpSp>
    </xdr:grpSp>
    <xdr:clientData/>
  </xdr:twoCellAnchor>
  <xdr:twoCellAnchor>
    <xdr:from>
      <xdr:col>12</xdr:col>
      <xdr:colOff>205741</xdr:colOff>
      <xdr:row>20</xdr:row>
      <xdr:rowOff>79353</xdr:rowOff>
    </xdr:from>
    <xdr:to>
      <xdr:col>15</xdr:col>
      <xdr:colOff>182881</xdr:colOff>
      <xdr:row>22</xdr:row>
      <xdr:rowOff>34684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54656DB6-730A-428C-91B3-E0E3EE3D40E6}"/>
            </a:ext>
          </a:extLst>
        </xdr:cNvPr>
        <xdr:cNvGrpSpPr/>
      </xdr:nvGrpSpPr>
      <xdr:grpSpPr>
        <a:xfrm>
          <a:off x="7520941" y="4971393"/>
          <a:ext cx="1805940" cy="321091"/>
          <a:chOff x="5052061" y="4971393"/>
          <a:chExt cx="1805940" cy="321091"/>
        </a:xfrm>
      </xdr:grpSpPr>
      <xdr:sp macro="" textlink="">
        <xdr:nvSpPr>
          <xdr:cNvPr id="179" name="TextBox 178">
            <a:extLst>
              <a:ext uri="{FF2B5EF4-FFF2-40B4-BE49-F238E27FC236}">
                <a16:creationId xmlns:a16="http://schemas.microsoft.com/office/drawing/2014/main" id="{9A1F8F5D-A389-EA9B-F382-65E150CB9413}"/>
              </a:ext>
            </a:extLst>
          </xdr:cNvPr>
          <xdr:cNvSpPr txBox="1"/>
        </xdr:nvSpPr>
        <xdr:spPr>
          <a:xfrm>
            <a:off x="5052061" y="4988484"/>
            <a:ext cx="480059" cy="286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rgbClr val="0F0A28"/>
                </a:solidFill>
                <a:latin typeface="Bahnschrift"/>
              </a:rPr>
              <a:t>STOCK</a:t>
            </a:r>
          </a:p>
          <a:p>
            <a:pPr algn="l"/>
            <a:r>
              <a:rPr lang="en-US" sz="700" b="0" i="0" u="none" strike="noStrike">
                <a:solidFill>
                  <a:srgbClr val="0F0A28"/>
                </a:solidFill>
                <a:latin typeface="Bahnschrift"/>
              </a:rPr>
              <a:t>VALUE</a:t>
            </a:r>
          </a:p>
        </xdr:txBody>
      </xdr:sp>
      <xdr:grpSp>
        <xdr:nvGrpSpPr>
          <xdr:cNvPr id="180" name="Group 179">
            <a:extLst>
              <a:ext uri="{FF2B5EF4-FFF2-40B4-BE49-F238E27FC236}">
                <a16:creationId xmlns:a16="http://schemas.microsoft.com/office/drawing/2014/main" id="{3F826404-0E71-46B5-7096-2D86DFDC8A28}"/>
              </a:ext>
            </a:extLst>
          </xdr:cNvPr>
          <xdr:cNvGrpSpPr/>
        </xdr:nvGrpSpPr>
        <xdr:grpSpPr>
          <a:xfrm>
            <a:off x="5554981" y="4971393"/>
            <a:ext cx="1303020" cy="321091"/>
            <a:chOff x="5554981" y="4971393"/>
            <a:chExt cx="1303020" cy="321091"/>
          </a:xfrm>
        </xdr:grpSpPr>
        <xdr:sp macro="" textlink="">
          <xdr:nvSpPr>
            <xdr:cNvPr id="181" name="Rectangle: Rounded Corners 180">
              <a:extLst>
                <a:ext uri="{FF2B5EF4-FFF2-40B4-BE49-F238E27FC236}">
                  <a16:creationId xmlns:a16="http://schemas.microsoft.com/office/drawing/2014/main" id="{07E38655-D50B-066F-20A7-C082C3FCD08F}"/>
                </a:ext>
              </a:extLst>
            </xdr:cNvPr>
            <xdr:cNvSpPr/>
          </xdr:nvSpPr>
          <xdr:spPr>
            <a:xfrm>
              <a:off x="5554981" y="4971393"/>
              <a:ext cx="1303020" cy="321091"/>
            </a:xfrm>
            <a:prstGeom prst="roundRect">
              <a:avLst>
                <a:gd name="adj" fmla="val 18976"/>
              </a:avLst>
            </a:prstGeom>
            <a:solidFill>
              <a:srgbClr val="5239CF"/>
            </a:solidFill>
            <a:ln>
              <a:noFill/>
            </a:ln>
            <a:effectLst>
              <a:outerShdw blurRad="88900" dist="88900" dir="2700000" algn="tl" rotWithShape="0">
                <a:srgbClr val="0F0A28">
                  <a:alpha val="23000"/>
                </a:srgb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Data!T128">
          <xdr:nvSpPr>
            <xdr:cNvPr id="182" name="TextBox 181">
              <a:extLst>
                <a:ext uri="{FF2B5EF4-FFF2-40B4-BE49-F238E27FC236}">
                  <a16:creationId xmlns:a16="http://schemas.microsoft.com/office/drawing/2014/main" id="{F266C319-5B3F-FDE1-B6B3-8A8571789991}"/>
                </a:ext>
              </a:extLst>
            </xdr:cNvPr>
            <xdr:cNvSpPr txBox="1"/>
          </xdr:nvSpPr>
          <xdr:spPr>
            <a:xfrm>
              <a:off x="5600700" y="4980864"/>
              <a:ext cx="1224980" cy="28690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CDE0C298-F204-4595-B31B-503FACAE503E}" type="TxLink">
                <a:rPr lang="en-US" sz="1600" b="1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 $628,000 </a:t>
              </a:fld>
              <a:endParaRPr lang="en-US" sz="1200" b="1" i="0" u="none" strike="noStrike">
                <a:solidFill>
                  <a:schemeClr val="bg1"/>
                </a:solidFill>
                <a:latin typeface="Bahnschrift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D051B-216E-43A6-81CE-77F39D2E4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8061-2270-4699-9216-1CD36705C8FD}">
  <dimension ref="B1:AM135"/>
  <sheetViews>
    <sheetView topLeftCell="G115" zoomScale="70" zoomScaleNormal="70" workbookViewId="0">
      <selection activeCell="S131" sqref="S131"/>
    </sheetView>
  </sheetViews>
  <sheetFormatPr defaultRowHeight="13.8"/>
  <cols>
    <col min="1" max="1" width="8.88671875" style="3"/>
    <col min="2" max="2" width="36.109375" style="3" customWidth="1"/>
    <col min="3" max="14" width="14.77734375" style="3" customWidth="1"/>
    <col min="15" max="15" width="16.77734375" style="3" customWidth="1"/>
    <col min="16" max="20" width="12.77734375" style="3" customWidth="1"/>
    <col min="21" max="21" width="19" style="3" customWidth="1"/>
    <col min="22" max="22" width="8.88671875" style="3"/>
    <col min="23" max="24" width="24.33203125" style="3" customWidth="1"/>
    <col min="25" max="25" width="23.33203125" style="3" customWidth="1"/>
    <col min="26" max="26" width="28.21875" style="3" customWidth="1"/>
    <col min="27" max="16384" width="8.88671875" style="3"/>
  </cols>
  <sheetData>
    <row r="1" spans="2:39" ht="20.399999999999999">
      <c r="B1" s="99" t="s">
        <v>13</v>
      </c>
      <c r="C1" s="99"/>
      <c r="D1" s="99"/>
      <c r="E1" s="99"/>
      <c r="F1" s="2"/>
      <c r="G1" s="2"/>
      <c r="H1" s="2"/>
      <c r="I1" s="2"/>
      <c r="J1" s="1"/>
      <c r="K1" s="1"/>
      <c r="L1" s="1"/>
      <c r="M1" s="1"/>
      <c r="N1" s="1"/>
      <c r="O1" s="1"/>
    </row>
    <row r="2" spans="2:39" ht="15">
      <c r="B2" s="8"/>
      <c r="C2" s="22" t="s">
        <v>0</v>
      </c>
      <c r="D2" s="22" t="s">
        <v>1</v>
      </c>
      <c r="E2" s="22" t="s">
        <v>2</v>
      </c>
      <c r="F2" s="22" t="s">
        <v>3</v>
      </c>
      <c r="G2" s="22" t="s">
        <v>4</v>
      </c>
      <c r="H2" s="22" t="s">
        <v>5</v>
      </c>
      <c r="I2" s="22" t="s">
        <v>6</v>
      </c>
      <c r="J2" s="22" t="s">
        <v>7</v>
      </c>
      <c r="K2" s="22" t="s">
        <v>8</v>
      </c>
      <c r="L2" s="22" t="s">
        <v>9</v>
      </c>
      <c r="M2" s="22" t="s">
        <v>10</v>
      </c>
      <c r="N2" s="22" t="s">
        <v>11</v>
      </c>
      <c r="O2" s="22" t="s">
        <v>12</v>
      </c>
      <c r="P2" s="94" t="s">
        <v>57</v>
      </c>
      <c r="Q2" s="95"/>
      <c r="R2" s="95"/>
      <c r="S2" s="95"/>
      <c r="T2" s="95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</row>
    <row r="3" spans="2:39" ht="15">
      <c r="B3" s="5" t="s">
        <v>21</v>
      </c>
      <c r="C3" s="4">
        <v>240000</v>
      </c>
      <c r="D3" s="4">
        <v>280000</v>
      </c>
      <c r="E3" s="4">
        <v>235000</v>
      </c>
      <c r="F3" s="4">
        <v>302000</v>
      </c>
      <c r="G3" s="4">
        <v>215000</v>
      </c>
      <c r="H3" s="4">
        <v>240000</v>
      </c>
      <c r="I3" s="4">
        <v>300000</v>
      </c>
      <c r="J3" s="4">
        <v>218000</v>
      </c>
      <c r="K3" s="4">
        <v>298000</v>
      </c>
      <c r="L3" s="4">
        <v>240000</v>
      </c>
      <c r="M3" s="4">
        <v>251500</v>
      </c>
      <c r="N3" s="4">
        <v>278500</v>
      </c>
      <c r="O3" s="7">
        <f t="shared" ref="O3:O5" si="0">SUM(C3:N3)</f>
        <v>3098000</v>
      </c>
      <c r="W3" s="50"/>
      <c r="X3" s="50"/>
      <c r="Y3" s="50"/>
      <c r="Z3" s="50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8"/>
    </row>
    <row r="4" spans="2:39" ht="15">
      <c r="B4" s="5" t="s">
        <v>27</v>
      </c>
      <c r="C4" s="4">
        <v>15000</v>
      </c>
      <c r="D4" s="4">
        <v>12500</v>
      </c>
      <c r="E4" s="4">
        <v>10800</v>
      </c>
      <c r="F4" s="4">
        <v>8500</v>
      </c>
      <c r="G4" s="4">
        <v>14500</v>
      </c>
      <c r="H4" s="4">
        <v>21500</v>
      </c>
      <c r="I4" s="4">
        <v>22400</v>
      </c>
      <c r="J4" s="4">
        <v>12600</v>
      </c>
      <c r="K4" s="4">
        <v>17400</v>
      </c>
      <c r="L4" s="4">
        <v>14200</v>
      </c>
      <c r="M4" s="4">
        <v>13500</v>
      </c>
      <c r="N4" s="4">
        <v>21000</v>
      </c>
      <c r="O4" s="7">
        <f t="shared" si="0"/>
        <v>183900</v>
      </c>
      <c r="W4" s="50"/>
      <c r="X4" s="50"/>
      <c r="Y4" s="50"/>
      <c r="Z4" s="50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8"/>
    </row>
    <row r="5" spans="2:39" ht="15">
      <c r="B5" s="5" t="s">
        <v>28</v>
      </c>
      <c r="C5" s="6">
        <f>SUM(C3:C4)</f>
        <v>255000</v>
      </c>
      <c r="D5" s="6">
        <f t="shared" ref="D5:N5" si="1">SUM(D3:D4)</f>
        <v>292500</v>
      </c>
      <c r="E5" s="6">
        <f t="shared" si="1"/>
        <v>245800</v>
      </c>
      <c r="F5" s="6">
        <f t="shared" si="1"/>
        <v>310500</v>
      </c>
      <c r="G5" s="6">
        <f t="shared" si="1"/>
        <v>229500</v>
      </c>
      <c r="H5" s="6">
        <f t="shared" si="1"/>
        <v>261500</v>
      </c>
      <c r="I5" s="6">
        <f t="shared" si="1"/>
        <v>322400</v>
      </c>
      <c r="J5" s="6">
        <f t="shared" si="1"/>
        <v>230600</v>
      </c>
      <c r="K5" s="6">
        <f t="shared" si="1"/>
        <v>315400</v>
      </c>
      <c r="L5" s="6">
        <f t="shared" si="1"/>
        <v>254200</v>
      </c>
      <c r="M5" s="6">
        <f t="shared" si="1"/>
        <v>265000</v>
      </c>
      <c r="N5" s="6">
        <f t="shared" si="1"/>
        <v>299500</v>
      </c>
      <c r="O5" s="7">
        <f t="shared" si="0"/>
        <v>3281900</v>
      </c>
      <c r="W5" s="50"/>
      <c r="X5" s="50"/>
      <c r="Y5" s="50"/>
      <c r="Z5" s="50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8"/>
    </row>
    <row r="6" spans="2:39" ht="15">
      <c r="B6" s="12" t="s">
        <v>34</v>
      </c>
      <c r="C6" s="13">
        <v>245000</v>
      </c>
      <c r="D6" s="13">
        <v>290000</v>
      </c>
      <c r="E6" s="13">
        <v>225000</v>
      </c>
      <c r="F6" s="13">
        <v>245000</v>
      </c>
      <c r="G6" s="13">
        <v>220000</v>
      </c>
      <c r="H6" s="13">
        <v>240000</v>
      </c>
      <c r="I6" s="13">
        <v>250000</v>
      </c>
      <c r="J6" s="13">
        <v>220000</v>
      </c>
      <c r="K6" s="13">
        <v>250000</v>
      </c>
      <c r="L6" s="13">
        <v>240000</v>
      </c>
      <c r="M6" s="13">
        <v>240000</v>
      </c>
      <c r="N6" s="13">
        <v>250000</v>
      </c>
      <c r="O6" s="14">
        <f t="shared" ref="O6" si="2">SUM(C6:N6)</f>
        <v>2915000</v>
      </c>
      <c r="P6" s="17" t="s">
        <v>36</v>
      </c>
      <c r="Q6" s="17" t="s">
        <v>37</v>
      </c>
      <c r="R6" s="23" t="s">
        <v>43</v>
      </c>
      <c r="S6" s="23" t="s">
        <v>44</v>
      </c>
      <c r="T6" s="23" t="s">
        <v>45</v>
      </c>
      <c r="W6" s="50"/>
      <c r="X6" s="50"/>
      <c r="Y6" s="50"/>
      <c r="Z6" s="50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8"/>
    </row>
    <row r="7" spans="2:39" ht="15">
      <c r="B7" s="15" t="s">
        <v>35</v>
      </c>
      <c r="C7" s="16">
        <f>(C5-C6)/C6</f>
        <v>4.0816326530612242E-2</v>
      </c>
      <c r="D7" s="16">
        <f t="shared" ref="D7:O7" si="3">(D5-D6)/D6</f>
        <v>8.6206896551724137E-3</v>
      </c>
      <c r="E7" s="16">
        <f t="shared" si="3"/>
        <v>9.244444444444444E-2</v>
      </c>
      <c r="F7" s="16">
        <f t="shared" si="3"/>
        <v>0.26734693877551019</v>
      </c>
      <c r="G7" s="16">
        <f t="shared" si="3"/>
        <v>4.3181818181818182E-2</v>
      </c>
      <c r="H7" s="16">
        <f t="shared" si="3"/>
        <v>8.9583333333333334E-2</v>
      </c>
      <c r="I7" s="16">
        <f t="shared" si="3"/>
        <v>0.28960000000000002</v>
      </c>
      <c r="J7" s="16">
        <f t="shared" si="3"/>
        <v>4.818181818181818E-2</v>
      </c>
      <c r="K7" s="16">
        <f t="shared" si="3"/>
        <v>0.2616</v>
      </c>
      <c r="L7" s="16">
        <f t="shared" si="3"/>
        <v>5.9166666666666666E-2</v>
      </c>
      <c r="M7" s="16">
        <f t="shared" si="3"/>
        <v>0.10416666666666667</v>
      </c>
      <c r="N7" s="16">
        <f t="shared" si="3"/>
        <v>0.19800000000000001</v>
      </c>
      <c r="O7" s="16">
        <f t="shared" si="3"/>
        <v>0.12586620926243569</v>
      </c>
      <c r="P7" s="18">
        <f>IF(O7&gt;=0,O7,"")</f>
        <v>0.12586620926243569</v>
      </c>
      <c r="Q7" s="18" t="str">
        <f>IF(O7&lt;0,O7,"")</f>
        <v/>
      </c>
      <c r="R7" s="24">
        <f>O6</f>
        <v>2915000</v>
      </c>
      <c r="S7" s="25" t="str">
        <f>IF(O5&lt;O6,O5,"N/A")</f>
        <v>N/A</v>
      </c>
      <c r="T7" s="26">
        <f>IF(O5&gt;=O6,O5,"N/A")</f>
        <v>3281900</v>
      </c>
      <c r="W7" s="50"/>
      <c r="X7" s="50"/>
      <c r="Y7" s="50"/>
      <c r="Z7" s="50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</row>
    <row r="8" spans="2:39" ht="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W8" s="50"/>
      <c r="X8" s="50"/>
      <c r="Y8" s="50"/>
      <c r="Z8" s="50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8"/>
    </row>
    <row r="9" spans="2:39" ht="20.399999999999999">
      <c r="B9" s="99" t="s">
        <v>14</v>
      </c>
      <c r="C9" s="99"/>
      <c r="D9" s="99"/>
      <c r="E9" s="99"/>
      <c r="F9" s="2"/>
      <c r="G9" s="2"/>
      <c r="H9" s="2"/>
      <c r="I9" s="2"/>
      <c r="J9" s="1"/>
      <c r="K9" s="1"/>
      <c r="L9" s="1"/>
      <c r="M9" s="1"/>
      <c r="N9" s="1"/>
      <c r="O9" s="1"/>
      <c r="W9" s="50"/>
      <c r="X9" s="50"/>
      <c r="Y9" s="50"/>
      <c r="Z9" s="50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8"/>
    </row>
    <row r="10" spans="2:39" ht="15">
      <c r="B10" s="8"/>
      <c r="C10" s="22" t="s">
        <v>0</v>
      </c>
      <c r="D10" s="22" t="s">
        <v>1</v>
      </c>
      <c r="E10" s="22" t="s">
        <v>2</v>
      </c>
      <c r="F10" s="22" t="s">
        <v>3</v>
      </c>
      <c r="G10" s="22" t="s">
        <v>4</v>
      </c>
      <c r="H10" s="22" t="s">
        <v>5</v>
      </c>
      <c r="I10" s="22" t="s">
        <v>6</v>
      </c>
      <c r="J10" s="22" t="s">
        <v>7</v>
      </c>
      <c r="K10" s="22" t="s">
        <v>8</v>
      </c>
      <c r="L10" s="22" t="s">
        <v>9</v>
      </c>
      <c r="M10" s="22" t="s">
        <v>10</v>
      </c>
      <c r="N10" s="22" t="s">
        <v>11</v>
      </c>
      <c r="O10" s="22" t="s">
        <v>12</v>
      </c>
      <c r="W10" s="50"/>
      <c r="X10" s="50"/>
      <c r="Y10" s="50"/>
      <c r="Z10" s="50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8"/>
    </row>
    <row r="11" spans="2:39" ht="15">
      <c r="B11" s="9" t="s">
        <v>15</v>
      </c>
      <c r="C11" s="4">
        <v>102000</v>
      </c>
      <c r="D11" s="4">
        <v>135000</v>
      </c>
      <c r="E11" s="4">
        <v>114500</v>
      </c>
      <c r="F11" s="4">
        <v>158000</v>
      </c>
      <c r="G11" s="4">
        <v>102000</v>
      </c>
      <c r="H11" s="4">
        <v>120000</v>
      </c>
      <c r="I11" s="4">
        <v>154000</v>
      </c>
      <c r="J11" s="4">
        <v>104500</v>
      </c>
      <c r="K11" s="4">
        <v>144200</v>
      </c>
      <c r="L11" s="4">
        <v>125500</v>
      </c>
      <c r="M11" s="4">
        <v>126000</v>
      </c>
      <c r="N11" s="4">
        <v>137000</v>
      </c>
      <c r="O11" s="7">
        <f t="shared" ref="O11:O12" si="4">SUM(C11:N11)</f>
        <v>1522700</v>
      </c>
      <c r="W11" s="50"/>
      <c r="X11" s="50"/>
      <c r="Y11" s="50"/>
      <c r="Z11" s="50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8"/>
    </row>
    <row r="12" spans="2:39" ht="15">
      <c r="B12" s="9" t="s">
        <v>16</v>
      </c>
      <c r="C12" s="4">
        <v>4611</v>
      </c>
      <c r="D12" s="4">
        <v>4004</v>
      </c>
      <c r="E12" s="4">
        <v>4624</v>
      </c>
      <c r="F12" s="4">
        <v>2837</v>
      </c>
      <c r="G12" s="4">
        <v>5044</v>
      </c>
      <c r="H12" s="4">
        <v>7154</v>
      </c>
      <c r="I12" s="4">
        <v>5610</v>
      </c>
      <c r="J12" s="4">
        <v>3354</v>
      </c>
      <c r="K12" s="4">
        <v>1185</v>
      </c>
      <c r="L12" s="4">
        <v>3513</v>
      </c>
      <c r="M12" s="4">
        <v>5322</v>
      </c>
      <c r="N12" s="4">
        <v>4584</v>
      </c>
      <c r="O12" s="7">
        <f t="shared" si="4"/>
        <v>51842</v>
      </c>
      <c r="W12" s="50"/>
      <c r="X12" s="50"/>
      <c r="Y12" s="50"/>
      <c r="Z12" s="50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8"/>
    </row>
    <row r="13" spans="2:39" ht="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W13" s="50"/>
      <c r="X13" s="50"/>
      <c r="Y13" s="50"/>
      <c r="Z13" s="50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2:39" ht="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W14" s="50"/>
      <c r="X14" s="50"/>
      <c r="Y14" s="50"/>
      <c r="Z14" s="50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8"/>
    </row>
    <row r="15" spans="2:39" ht="20.399999999999999">
      <c r="B15" s="99" t="s">
        <v>17</v>
      </c>
      <c r="C15" s="99"/>
      <c r="D15" s="99"/>
      <c r="E15" s="99"/>
      <c r="F15" s="2"/>
      <c r="G15" s="2"/>
      <c r="H15" s="2"/>
      <c r="I15" s="2"/>
      <c r="J15" s="1"/>
      <c r="K15" s="1"/>
      <c r="L15" s="1"/>
      <c r="M15" s="1"/>
      <c r="N15" s="1"/>
      <c r="O15" s="1"/>
      <c r="W15" s="50"/>
      <c r="X15" s="50"/>
      <c r="Y15" s="50"/>
      <c r="Z15" s="50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8"/>
    </row>
    <row r="16" spans="2:39" ht="15">
      <c r="B16" s="8"/>
      <c r="C16" s="22" t="s">
        <v>0</v>
      </c>
      <c r="D16" s="22" t="s">
        <v>1</v>
      </c>
      <c r="E16" s="22" t="s">
        <v>2</v>
      </c>
      <c r="F16" s="22" t="s">
        <v>3</v>
      </c>
      <c r="G16" s="22" t="s">
        <v>4</v>
      </c>
      <c r="H16" s="22" t="s">
        <v>5</v>
      </c>
      <c r="I16" s="22" t="s">
        <v>6</v>
      </c>
      <c r="J16" s="22" t="s">
        <v>7</v>
      </c>
      <c r="K16" s="22" t="s">
        <v>8</v>
      </c>
      <c r="L16" s="22" t="s">
        <v>9</v>
      </c>
      <c r="M16" s="22" t="s">
        <v>10</v>
      </c>
      <c r="N16" s="22" t="s">
        <v>11</v>
      </c>
      <c r="O16" s="22" t="s">
        <v>12</v>
      </c>
      <c r="W16" s="50"/>
      <c r="X16" s="50"/>
      <c r="Y16" s="50"/>
      <c r="Z16" s="50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8"/>
    </row>
    <row r="17" spans="2:39" ht="15">
      <c r="B17" s="9" t="s">
        <v>18</v>
      </c>
      <c r="C17" s="4">
        <v>19978.66</v>
      </c>
      <c r="D17" s="4">
        <v>14081.470000000001</v>
      </c>
      <c r="E17" s="4">
        <v>14702.480000000001</v>
      </c>
      <c r="F17" s="4">
        <v>21901.75</v>
      </c>
      <c r="G17" s="4">
        <v>19093.75</v>
      </c>
      <c r="H17" s="4">
        <v>19028.62</v>
      </c>
      <c r="I17" s="4">
        <v>22846.98</v>
      </c>
      <c r="J17" s="4">
        <v>20246.2</v>
      </c>
      <c r="K17" s="4">
        <v>12892.62</v>
      </c>
      <c r="L17" s="4">
        <v>16512.34</v>
      </c>
      <c r="M17" s="4">
        <v>13916.5</v>
      </c>
      <c r="N17" s="4">
        <v>20168.2</v>
      </c>
      <c r="O17" s="7">
        <f t="shared" ref="O17:O18" si="5">SUM(C17:N17)</f>
        <v>215369.57000000004</v>
      </c>
      <c r="W17" s="50"/>
      <c r="X17" s="50"/>
      <c r="Y17" s="50"/>
      <c r="Z17" s="50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8"/>
    </row>
    <row r="18" spans="2:39" ht="15">
      <c r="B18" s="9" t="s">
        <v>19</v>
      </c>
      <c r="C18" s="4">
        <v>9989.33</v>
      </c>
      <c r="D18" s="4">
        <v>7040.7350000000006</v>
      </c>
      <c r="E18" s="4">
        <v>7351.2400000000007</v>
      </c>
      <c r="F18" s="4">
        <v>10950.875</v>
      </c>
      <c r="G18" s="4">
        <v>9546.875</v>
      </c>
      <c r="H18" s="4">
        <v>9514.31</v>
      </c>
      <c r="I18" s="4">
        <v>11423.49</v>
      </c>
      <c r="J18" s="4">
        <v>10123.1</v>
      </c>
      <c r="K18" s="4">
        <v>6446.31</v>
      </c>
      <c r="L18" s="4">
        <v>8256.17</v>
      </c>
      <c r="M18" s="4">
        <v>6958.25</v>
      </c>
      <c r="N18" s="4">
        <v>10084.1</v>
      </c>
      <c r="O18" s="7">
        <f t="shared" si="5"/>
        <v>107684.78500000002</v>
      </c>
      <c r="W18" s="50"/>
      <c r="X18" s="50"/>
      <c r="Y18" s="50"/>
      <c r="Z18" s="50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8"/>
    </row>
    <row r="19" spans="2:39" ht="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W19" s="50"/>
      <c r="X19" s="50"/>
      <c r="Y19" s="50"/>
      <c r="Z19" s="50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8"/>
    </row>
    <row r="20" spans="2:39" ht="20.399999999999999">
      <c r="B20" s="99" t="s">
        <v>20</v>
      </c>
      <c r="C20" s="99"/>
      <c r="D20" s="99"/>
      <c r="E20" s="99"/>
      <c r="F20" s="2"/>
      <c r="G20" s="2"/>
      <c r="H20" s="2"/>
      <c r="I20" s="2"/>
      <c r="J20" s="1"/>
      <c r="K20" s="1"/>
      <c r="L20" s="1"/>
      <c r="M20" s="1"/>
      <c r="N20" s="1"/>
      <c r="O20" s="1"/>
      <c r="W20" s="50"/>
      <c r="X20" s="50"/>
      <c r="Y20" s="50"/>
      <c r="Z20" s="50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8"/>
    </row>
    <row r="21" spans="2:39" ht="15">
      <c r="B21" s="8"/>
      <c r="C21" s="22" t="s">
        <v>0</v>
      </c>
      <c r="D21" s="22" t="s">
        <v>1</v>
      </c>
      <c r="E21" s="22" t="s">
        <v>2</v>
      </c>
      <c r="F21" s="22" t="s">
        <v>3</v>
      </c>
      <c r="G21" s="22" t="s">
        <v>4</v>
      </c>
      <c r="H21" s="22" t="s">
        <v>5</v>
      </c>
      <c r="I21" s="22" t="s">
        <v>6</v>
      </c>
      <c r="J21" s="22" t="s">
        <v>7</v>
      </c>
      <c r="K21" s="22" t="s">
        <v>8</v>
      </c>
      <c r="L21" s="22" t="s">
        <v>9</v>
      </c>
      <c r="M21" s="22" t="s">
        <v>10</v>
      </c>
      <c r="N21" s="22" t="s">
        <v>11</v>
      </c>
      <c r="O21" s="22" t="s">
        <v>12</v>
      </c>
      <c r="P21" s="94" t="s">
        <v>57</v>
      </c>
      <c r="Q21" s="95"/>
      <c r="R21" s="95"/>
      <c r="S21" s="95"/>
      <c r="T21" s="95"/>
      <c r="W21" s="50"/>
      <c r="X21" s="50"/>
      <c r="Y21" s="50"/>
      <c r="Z21" s="50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8"/>
    </row>
    <row r="22" spans="2:39" ht="15">
      <c r="B22" s="5" t="s">
        <v>21</v>
      </c>
      <c r="C22" s="4">
        <v>30435</v>
      </c>
      <c r="D22" s="4">
        <v>27382</v>
      </c>
      <c r="E22" s="4">
        <v>29250</v>
      </c>
      <c r="F22" s="4">
        <v>30349</v>
      </c>
      <c r="G22" s="4">
        <v>30526</v>
      </c>
      <c r="H22" s="4">
        <v>29644</v>
      </c>
      <c r="I22" s="4">
        <v>28787</v>
      </c>
      <c r="J22" s="4">
        <v>29011</v>
      </c>
      <c r="K22" s="4">
        <v>29641</v>
      </c>
      <c r="L22" s="4">
        <v>27289</v>
      </c>
      <c r="M22" s="4">
        <v>27625</v>
      </c>
      <c r="N22" s="4">
        <v>28493</v>
      </c>
      <c r="O22" s="7">
        <f t="shared" ref="O22:O27" si="6">SUM(C22:N22)</f>
        <v>348432</v>
      </c>
      <c r="W22" s="50"/>
      <c r="X22" s="50"/>
      <c r="Y22" s="50"/>
      <c r="Z22" s="50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8"/>
    </row>
    <row r="23" spans="2:39" ht="15">
      <c r="B23" s="5" t="s">
        <v>22</v>
      </c>
      <c r="C23" s="4">
        <v>8500</v>
      </c>
      <c r="D23" s="4">
        <v>9000</v>
      </c>
      <c r="E23" s="4">
        <v>10000</v>
      </c>
      <c r="F23" s="4">
        <v>12000</v>
      </c>
      <c r="G23" s="4">
        <v>11000</v>
      </c>
      <c r="H23" s="4">
        <v>8000</v>
      </c>
      <c r="I23" s="4">
        <v>7500</v>
      </c>
      <c r="J23" s="4">
        <v>9500</v>
      </c>
      <c r="K23" s="4">
        <v>10500</v>
      </c>
      <c r="L23" s="4">
        <v>11000</v>
      </c>
      <c r="M23" s="4">
        <v>8600</v>
      </c>
      <c r="N23" s="4">
        <v>9200</v>
      </c>
      <c r="O23" s="7">
        <f t="shared" si="6"/>
        <v>114800</v>
      </c>
    </row>
    <row r="24" spans="2:39" ht="15">
      <c r="B24" s="5" t="s">
        <v>23</v>
      </c>
      <c r="C24" s="4">
        <v>15000</v>
      </c>
      <c r="D24" s="4">
        <v>15000</v>
      </c>
      <c r="E24" s="4">
        <v>9500</v>
      </c>
      <c r="F24" s="4">
        <v>26004</v>
      </c>
      <c r="G24" s="4">
        <v>8500</v>
      </c>
      <c r="H24" s="4">
        <v>8500</v>
      </c>
      <c r="I24" s="4">
        <v>8500</v>
      </c>
      <c r="J24" s="4">
        <v>15550</v>
      </c>
      <c r="K24" s="4">
        <v>8500</v>
      </c>
      <c r="L24" s="4">
        <v>8500</v>
      </c>
      <c r="M24" s="4">
        <v>8500</v>
      </c>
      <c r="N24" s="4">
        <v>8500</v>
      </c>
      <c r="O24" s="7">
        <f t="shared" si="6"/>
        <v>140554</v>
      </c>
    </row>
    <row r="25" spans="2:39" ht="15">
      <c r="B25" s="5" t="s">
        <v>24</v>
      </c>
      <c r="C25" s="4">
        <v>8810</v>
      </c>
      <c r="D25" s="4">
        <v>14654</v>
      </c>
      <c r="E25" s="4">
        <v>13242</v>
      </c>
      <c r="F25" s="4">
        <v>7500</v>
      </c>
      <c r="G25" s="4">
        <v>7500</v>
      </c>
      <c r="H25" s="4">
        <v>7500</v>
      </c>
      <c r="I25" s="4">
        <v>6246</v>
      </c>
      <c r="J25" s="4">
        <v>8975</v>
      </c>
      <c r="K25" s="4">
        <v>15046</v>
      </c>
      <c r="L25" s="4">
        <v>13210</v>
      </c>
      <c r="M25" s="4">
        <v>9500</v>
      </c>
      <c r="N25" s="4">
        <v>9500</v>
      </c>
      <c r="O25" s="7">
        <f t="shared" si="6"/>
        <v>121683</v>
      </c>
    </row>
    <row r="26" spans="2:39" ht="15">
      <c r="B26" s="5" t="s">
        <v>29</v>
      </c>
      <c r="C26" s="6">
        <f>SUM(C22:C25)</f>
        <v>62745</v>
      </c>
      <c r="D26" s="6">
        <f t="shared" ref="D26:N26" si="7">SUM(D22:D25)</f>
        <v>66036</v>
      </c>
      <c r="E26" s="6">
        <f t="shared" si="7"/>
        <v>61992</v>
      </c>
      <c r="F26" s="6">
        <f t="shared" si="7"/>
        <v>75853</v>
      </c>
      <c r="G26" s="6">
        <f t="shared" si="7"/>
        <v>57526</v>
      </c>
      <c r="H26" s="6">
        <f t="shared" si="7"/>
        <v>53644</v>
      </c>
      <c r="I26" s="6">
        <f t="shared" si="7"/>
        <v>51033</v>
      </c>
      <c r="J26" s="6">
        <f t="shared" si="7"/>
        <v>63036</v>
      </c>
      <c r="K26" s="6">
        <f t="shared" si="7"/>
        <v>63687</v>
      </c>
      <c r="L26" s="6">
        <f t="shared" si="7"/>
        <v>59999</v>
      </c>
      <c r="M26" s="6">
        <f t="shared" si="7"/>
        <v>54225</v>
      </c>
      <c r="N26" s="6">
        <f t="shared" si="7"/>
        <v>55693</v>
      </c>
      <c r="O26" s="7">
        <f t="shared" si="6"/>
        <v>725469</v>
      </c>
    </row>
    <row r="27" spans="2:39" ht="15">
      <c r="B27" s="12" t="s">
        <v>38</v>
      </c>
      <c r="C27" s="13">
        <v>60000</v>
      </c>
      <c r="D27" s="13">
        <v>65000</v>
      </c>
      <c r="E27" s="13">
        <v>60000</v>
      </c>
      <c r="F27" s="13">
        <v>65000</v>
      </c>
      <c r="G27" s="13">
        <v>60000</v>
      </c>
      <c r="H27" s="13">
        <v>60000</v>
      </c>
      <c r="I27" s="13">
        <v>60000</v>
      </c>
      <c r="J27" s="13">
        <v>65000</v>
      </c>
      <c r="K27" s="13">
        <v>60000</v>
      </c>
      <c r="L27" s="13">
        <v>55000</v>
      </c>
      <c r="M27" s="13">
        <v>60000</v>
      </c>
      <c r="N27" s="13">
        <v>50000</v>
      </c>
      <c r="O27" s="14">
        <f t="shared" si="6"/>
        <v>720000</v>
      </c>
      <c r="P27" s="17" t="s">
        <v>36</v>
      </c>
      <c r="Q27" s="17" t="s">
        <v>37</v>
      </c>
      <c r="R27" s="23" t="s">
        <v>43</v>
      </c>
      <c r="S27" s="23" t="s">
        <v>44</v>
      </c>
      <c r="T27" s="23" t="s">
        <v>45</v>
      </c>
      <c r="Y27" s="65"/>
    </row>
    <row r="28" spans="2:39" ht="15">
      <c r="B28" s="15" t="s">
        <v>35</v>
      </c>
      <c r="C28" s="16">
        <f>(C26-C27)/C27</f>
        <v>4.5749999999999999E-2</v>
      </c>
      <c r="D28" s="16">
        <f t="shared" ref="D28" si="8">(D26-D27)/D27</f>
        <v>1.5938461538461537E-2</v>
      </c>
      <c r="E28" s="16">
        <f t="shared" ref="E28" si="9">(E26-E27)/E27</f>
        <v>3.32E-2</v>
      </c>
      <c r="F28" s="16">
        <f t="shared" ref="F28" si="10">(F26-F27)/F27</f>
        <v>0.16696923076923076</v>
      </c>
      <c r="G28" s="16">
        <f t="shared" ref="G28" si="11">(G26-G27)/G27</f>
        <v>-4.123333333333333E-2</v>
      </c>
      <c r="H28" s="16">
        <f t="shared" ref="H28" si="12">(H26-H27)/H27</f>
        <v>-0.10593333333333334</v>
      </c>
      <c r="I28" s="16">
        <f t="shared" ref="I28" si="13">(I26-I27)/I27</f>
        <v>-0.14945</v>
      </c>
      <c r="J28" s="16">
        <f t="shared" ref="J28" si="14">(J26-J27)/J27</f>
        <v>-3.0215384615384616E-2</v>
      </c>
      <c r="K28" s="16">
        <f t="shared" ref="K28" si="15">(K26-K27)/K27</f>
        <v>6.1449999999999998E-2</v>
      </c>
      <c r="L28" s="16">
        <f t="shared" ref="L28" si="16">(L26-L27)/L27</f>
        <v>9.0890909090909092E-2</v>
      </c>
      <c r="M28" s="16">
        <f t="shared" ref="M28" si="17">(M26-M27)/M27</f>
        <v>-9.6250000000000002E-2</v>
      </c>
      <c r="N28" s="16">
        <f t="shared" ref="N28" si="18">(N26-N27)/N27</f>
        <v>0.11386</v>
      </c>
      <c r="O28" s="16">
        <f t="shared" ref="O28" si="19">(O26-O27)/O27</f>
        <v>7.5958333333333329E-3</v>
      </c>
      <c r="P28" s="18">
        <f>IF(O28&gt;=0,O28,"")</f>
        <v>7.5958333333333329E-3</v>
      </c>
      <c r="Q28" s="18" t="str">
        <f>IF(O28&lt;0,O28,"")</f>
        <v/>
      </c>
      <c r="R28" s="24">
        <f>O26</f>
        <v>725469</v>
      </c>
      <c r="S28" s="25">
        <f>IF(O26&gt;=O27,O27,"N/A")</f>
        <v>720000</v>
      </c>
      <c r="T28" s="26" t="str">
        <f>IF(O26&lt;O27,O27,"N/A")</f>
        <v>N/A</v>
      </c>
    </row>
    <row r="30" spans="2:39" ht="20.399999999999999">
      <c r="B30" s="99" t="s">
        <v>25</v>
      </c>
      <c r="C30" s="99"/>
      <c r="D30" s="99"/>
      <c r="E30" s="99"/>
      <c r="F30" s="2"/>
      <c r="G30" s="2"/>
      <c r="H30" s="2"/>
      <c r="I30" s="2"/>
      <c r="J30" s="1"/>
      <c r="K30" s="1"/>
      <c r="L30" s="1"/>
      <c r="M30" s="1"/>
      <c r="N30" s="1"/>
      <c r="O30" s="1"/>
    </row>
    <row r="31" spans="2:39" ht="15">
      <c r="B31" s="10"/>
      <c r="C31" s="21" t="s">
        <v>0</v>
      </c>
      <c r="D31" s="21" t="s">
        <v>1</v>
      </c>
      <c r="E31" s="21" t="s">
        <v>2</v>
      </c>
      <c r="F31" s="21" t="s">
        <v>3</v>
      </c>
      <c r="G31" s="21" t="s">
        <v>4</v>
      </c>
      <c r="H31" s="21" t="s">
        <v>5</v>
      </c>
      <c r="I31" s="21" t="s">
        <v>6</v>
      </c>
      <c r="J31" s="21" t="s">
        <v>7</v>
      </c>
      <c r="K31" s="21" t="s">
        <v>8</v>
      </c>
      <c r="L31" s="21" t="s">
        <v>9</v>
      </c>
      <c r="M31" s="21" t="s">
        <v>10</v>
      </c>
      <c r="N31" s="21" t="s">
        <v>11</v>
      </c>
      <c r="O31" s="21" t="s">
        <v>12</v>
      </c>
      <c r="P31" s="94" t="s">
        <v>57</v>
      </c>
      <c r="Q31" s="95"/>
      <c r="R31" s="95"/>
      <c r="S31" s="95"/>
      <c r="T31" s="95"/>
    </row>
    <row r="32" spans="2:39" ht="15">
      <c r="B32" s="5" t="s">
        <v>26</v>
      </c>
      <c r="C32" s="7">
        <f>C5-C11</f>
        <v>153000</v>
      </c>
      <c r="D32" s="7">
        <f t="shared" ref="D32:N32" si="20">D5-D11</f>
        <v>157500</v>
      </c>
      <c r="E32" s="7">
        <f t="shared" si="20"/>
        <v>131300</v>
      </c>
      <c r="F32" s="7">
        <f t="shared" si="20"/>
        <v>152500</v>
      </c>
      <c r="G32" s="7">
        <f t="shared" si="20"/>
        <v>127500</v>
      </c>
      <c r="H32" s="7">
        <f t="shared" si="20"/>
        <v>141500</v>
      </c>
      <c r="I32" s="7">
        <f t="shared" si="20"/>
        <v>168400</v>
      </c>
      <c r="J32" s="7">
        <f t="shared" si="20"/>
        <v>126100</v>
      </c>
      <c r="K32" s="7">
        <f t="shared" si="20"/>
        <v>171200</v>
      </c>
      <c r="L32" s="7">
        <f t="shared" si="20"/>
        <v>128700</v>
      </c>
      <c r="M32" s="7">
        <f t="shared" si="20"/>
        <v>139000</v>
      </c>
      <c r="N32" s="7">
        <f t="shared" si="20"/>
        <v>162500</v>
      </c>
      <c r="O32" s="7">
        <f t="shared" ref="O32" si="21">SUM(C32:N32)</f>
        <v>1759200</v>
      </c>
    </row>
    <row r="33" spans="2:20" ht="15">
      <c r="B33" s="12" t="s">
        <v>39</v>
      </c>
      <c r="C33" s="13">
        <v>147000</v>
      </c>
      <c r="D33" s="13">
        <v>155000</v>
      </c>
      <c r="E33" s="13">
        <v>122000</v>
      </c>
      <c r="F33" s="13">
        <v>125000</v>
      </c>
      <c r="G33" s="13">
        <v>125000</v>
      </c>
      <c r="H33" s="13">
        <v>138000</v>
      </c>
      <c r="I33" s="13">
        <v>140000</v>
      </c>
      <c r="J33" s="13">
        <v>124000</v>
      </c>
      <c r="K33" s="13">
        <v>150000</v>
      </c>
      <c r="L33" s="13">
        <v>125000</v>
      </c>
      <c r="M33" s="13">
        <v>132000</v>
      </c>
      <c r="N33" s="13">
        <v>140000</v>
      </c>
      <c r="O33" s="14">
        <f t="shared" ref="O33" si="22">SUM(C33:N33)</f>
        <v>1623000</v>
      </c>
      <c r="P33" s="17" t="s">
        <v>36</v>
      </c>
      <c r="Q33" s="17" t="s">
        <v>37</v>
      </c>
      <c r="R33" s="23" t="s">
        <v>43</v>
      </c>
      <c r="S33" s="23" t="s">
        <v>44</v>
      </c>
      <c r="T33" s="23" t="s">
        <v>45</v>
      </c>
    </row>
    <row r="34" spans="2:20" ht="15">
      <c r="B34" s="15" t="s">
        <v>35</v>
      </c>
      <c r="C34" s="16">
        <f>(C32-C33)/C33</f>
        <v>4.0816326530612242E-2</v>
      </c>
      <c r="D34" s="16">
        <f t="shared" ref="D34" si="23">(D32-D33)/D33</f>
        <v>1.6129032258064516E-2</v>
      </c>
      <c r="E34" s="16">
        <f t="shared" ref="E34" si="24">(E32-E33)/E33</f>
        <v>7.6229508196721307E-2</v>
      </c>
      <c r="F34" s="16">
        <f t="shared" ref="F34" si="25">(F32-F33)/F33</f>
        <v>0.22</v>
      </c>
      <c r="G34" s="16">
        <f t="shared" ref="G34" si="26">(G32-G33)/G33</f>
        <v>0.02</v>
      </c>
      <c r="H34" s="16">
        <f t="shared" ref="H34" si="27">(H32-H33)/H33</f>
        <v>2.5362318840579712E-2</v>
      </c>
      <c r="I34" s="16">
        <f t="shared" ref="I34" si="28">(I32-I33)/I33</f>
        <v>0.20285714285714285</v>
      </c>
      <c r="J34" s="16">
        <f t="shared" ref="J34" si="29">(J32-J33)/J33</f>
        <v>1.6935483870967744E-2</v>
      </c>
      <c r="K34" s="16">
        <f t="shared" ref="K34" si="30">(K32-K33)/K33</f>
        <v>0.14133333333333334</v>
      </c>
      <c r="L34" s="16">
        <f t="shared" ref="L34" si="31">(L32-L33)/L33</f>
        <v>2.9600000000000001E-2</v>
      </c>
      <c r="M34" s="16">
        <f t="shared" ref="M34" si="32">(M32-M33)/M33</f>
        <v>5.3030303030303032E-2</v>
      </c>
      <c r="N34" s="16">
        <f t="shared" ref="N34" si="33">(N32-N33)/N33</f>
        <v>0.16071428571428573</v>
      </c>
      <c r="O34" s="16">
        <f t="shared" ref="O34" si="34">(O32-O33)/O33</f>
        <v>8.3918669131238452E-2</v>
      </c>
      <c r="P34" s="18">
        <f>IF(O34&gt;=0,O34,"")</f>
        <v>8.3918669131238452E-2</v>
      </c>
      <c r="Q34" s="18" t="str">
        <f>IF(O34&lt;0,O34,"")</f>
        <v/>
      </c>
      <c r="R34" s="24">
        <f>O33</f>
        <v>1623000</v>
      </c>
      <c r="S34" s="25" t="str">
        <f>IF(O32&lt;O33,O32,"N/A")</f>
        <v>N/A</v>
      </c>
      <c r="T34" s="26">
        <f>IF(O32&gt;=O33,O32,"N/A")</f>
        <v>1759200</v>
      </c>
    </row>
    <row r="36" spans="2:20" ht="20.399999999999999">
      <c r="B36" s="99" t="s">
        <v>30</v>
      </c>
      <c r="C36" s="99"/>
      <c r="D36" s="99"/>
      <c r="E36" s="99"/>
      <c r="F36" s="2"/>
      <c r="G36" s="2"/>
      <c r="H36" s="2"/>
      <c r="I36" s="2"/>
      <c r="J36" s="1"/>
      <c r="K36" s="1"/>
      <c r="L36" s="1"/>
      <c r="M36" s="1"/>
      <c r="N36" s="1"/>
      <c r="O36" s="1"/>
    </row>
    <row r="37" spans="2:20" ht="15">
      <c r="B37" s="10"/>
      <c r="C37" s="21" t="s">
        <v>0</v>
      </c>
      <c r="D37" s="21" t="s">
        <v>1</v>
      </c>
      <c r="E37" s="21" t="s">
        <v>2</v>
      </c>
      <c r="F37" s="21" t="s">
        <v>3</v>
      </c>
      <c r="G37" s="21" t="s">
        <v>4</v>
      </c>
      <c r="H37" s="21" t="s">
        <v>5</v>
      </c>
      <c r="I37" s="21" t="s">
        <v>6</v>
      </c>
      <c r="J37" s="21" t="s">
        <v>7</v>
      </c>
      <c r="K37" s="21" t="s">
        <v>8</v>
      </c>
      <c r="L37" s="21" t="s">
        <v>9</v>
      </c>
      <c r="M37" s="21" t="s">
        <v>10</v>
      </c>
      <c r="N37" s="21" t="s">
        <v>11</v>
      </c>
      <c r="O37" s="21" t="s">
        <v>12</v>
      </c>
      <c r="P37" s="94" t="s">
        <v>57</v>
      </c>
      <c r="Q37" s="95"/>
      <c r="R37" s="95"/>
      <c r="S37" s="95"/>
      <c r="T37" s="95"/>
    </row>
    <row r="38" spans="2:20" ht="15">
      <c r="B38" s="5" t="s">
        <v>30</v>
      </c>
      <c r="C38" s="7">
        <f>C32-C26-C12</f>
        <v>85644</v>
      </c>
      <c r="D38" s="7">
        <f t="shared" ref="D38:N38" si="35">D32-D26-D12</f>
        <v>87460</v>
      </c>
      <c r="E38" s="7">
        <f t="shared" si="35"/>
        <v>64684</v>
      </c>
      <c r="F38" s="7">
        <f t="shared" si="35"/>
        <v>73810</v>
      </c>
      <c r="G38" s="7">
        <f t="shared" si="35"/>
        <v>64930</v>
      </c>
      <c r="H38" s="7">
        <f t="shared" si="35"/>
        <v>80702</v>
      </c>
      <c r="I38" s="7">
        <f t="shared" si="35"/>
        <v>111757</v>
      </c>
      <c r="J38" s="7">
        <f t="shared" si="35"/>
        <v>59710</v>
      </c>
      <c r="K38" s="7">
        <f t="shared" si="35"/>
        <v>106328</v>
      </c>
      <c r="L38" s="7">
        <f t="shared" si="35"/>
        <v>65188</v>
      </c>
      <c r="M38" s="7">
        <f t="shared" si="35"/>
        <v>79453</v>
      </c>
      <c r="N38" s="7">
        <f t="shared" si="35"/>
        <v>102223</v>
      </c>
      <c r="O38" s="7">
        <f t="shared" ref="O38" si="36">SUM(C38:N38)</f>
        <v>981889</v>
      </c>
    </row>
    <row r="39" spans="2:20" ht="15">
      <c r="B39" s="12" t="s">
        <v>40</v>
      </c>
      <c r="C39" s="13">
        <v>85000</v>
      </c>
      <c r="D39" s="13">
        <v>87000</v>
      </c>
      <c r="E39" s="13">
        <v>58500</v>
      </c>
      <c r="F39" s="13">
        <v>57000</v>
      </c>
      <c r="G39" s="13">
        <v>62000</v>
      </c>
      <c r="H39" s="13">
        <v>75000</v>
      </c>
      <c r="I39" s="13">
        <v>76500</v>
      </c>
      <c r="J39" s="13">
        <v>57000</v>
      </c>
      <c r="K39" s="13">
        <v>82000</v>
      </c>
      <c r="L39" s="13">
        <v>63000</v>
      </c>
      <c r="M39" s="13">
        <v>69000</v>
      </c>
      <c r="N39" s="13">
        <v>77000</v>
      </c>
      <c r="O39" s="13">
        <f>SUM(C39:N39)</f>
        <v>849000</v>
      </c>
      <c r="P39" s="17" t="s">
        <v>36</v>
      </c>
      <c r="Q39" s="17" t="s">
        <v>37</v>
      </c>
      <c r="R39" s="23" t="s">
        <v>43</v>
      </c>
      <c r="S39" s="23" t="s">
        <v>44</v>
      </c>
      <c r="T39" s="23" t="s">
        <v>45</v>
      </c>
    </row>
    <row r="40" spans="2:20" ht="15">
      <c r="B40" s="15" t="s">
        <v>35</v>
      </c>
      <c r="C40" s="16">
        <f>(C38-C39)/C39</f>
        <v>7.5764705882352939E-3</v>
      </c>
      <c r="D40" s="16">
        <f t="shared" ref="D40" si="37">(D38-D39)/D39</f>
        <v>5.2873563218390806E-3</v>
      </c>
      <c r="E40" s="16">
        <f t="shared" ref="E40" si="38">(E38-E39)/E39</f>
        <v>0.10570940170940171</v>
      </c>
      <c r="F40" s="16">
        <f t="shared" ref="F40" si="39">(F38-F39)/F39</f>
        <v>0.2949122807017544</v>
      </c>
      <c r="G40" s="16">
        <f t="shared" ref="G40" si="40">(G38-G39)/G39</f>
        <v>4.7258064516129031E-2</v>
      </c>
      <c r="H40" s="16">
        <f t="shared" ref="H40" si="41">(H38-H39)/H39</f>
        <v>7.6026666666666673E-2</v>
      </c>
      <c r="I40" s="16">
        <f t="shared" ref="I40" si="42">(I38-I39)/I39</f>
        <v>0.46087581699346403</v>
      </c>
      <c r="J40" s="16">
        <f t="shared" ref="J40" si="43">(J38-J39)/J39</f>
        <v>4.7543859649122805E-2</v>
      </c>
      <c r="K40" s="16">
        <f t="shared" ref="K40" si="44">(K38-K39)/K39</f>
        <v>0.29668292682926828</v>
      </c>
      <c r="L40" s="16">
        <f t="shared" ref="L40" si="45">(L38-L39)/L39</f>
        <v>3.4730158730158729E-2</v>
      </c>
      <c r="M40" s="16">
        <f t="shared" ref="M40" si="46">(M38-M39)/M39</f>
        <v>0.1514927536231884</v>
      </c>
      <c r="N40" s="16">
        <f t="shared" ref="N40" si="47">(N38-N39)/N39</f>
        <v>0.32757142857142857</v>
      </c>
      <c r="O40" s="16">
        <f t="shared" ref="O40" si="48">(O38-O39)/O39</f>
        <v>0.15652414605418138</v>
      </c>
      <c r="P40" s="18">
        <f>IF(O40&gt;=0,O40,"")</f>
        <v>0.15652414605418138</v>
      </c>
      <c r="Q40" s="18" t="str">
        <f>IF(O40&lt;0,O40,"")</f>
        <v/>
      </c>
      <c r="R40" s="24">
        <f>O39</f>
        <v>849000</v>
      </c>
      <c r="S40" s="25" t="str">
        <f>IF(O38&lt;O39,O38,"N/A")</f>
        <v>N/A</v>
      </c>
      <c r="T40" s="26">
        <f>IF(O38&gt;=O39,O38,"N/A")</f>
        <v>981889</v>
      </c>
    </row>
    <row r="41" spans="2:20" ht="15">
      <c r="B41" s="5" t="s">
        <v>31</v>
      </c>
      <c r="C41" s="11">
        <f>C38/C5</f>
        <v>0.33585882352941177</v>
      </c>
      <c r="D41" s="11">
        <f t="shared" ref="D41:O41" si="49">D38/D5</f>
        <v>0.29900854700854701</v>
      </c>
      <c r="E41" s="11">
        <f t="shared" si="49"/>
        <v>0.26315703824247355</v>
      </c>
      <c r="F41" s="11">
        <f t="shared" si="49"/>
        <v>0.23771336553945249</v>
      </c>
      <c r="G41" s="11">
        <f t="shared" si="49"/>
        <v>0.28291938997821353</v>
      </c>
      <c r="H41" s="11">
        <f t="shared" si="49"/>
        <v>0.30861185468451241</v>
      </c>
      <c r="I41" s="11">
        <f t="shared" si="49"/>
        <v>0.3466408188585608</v>
      </c>
      <c r="J41" s="11">
        <f t="shared" si="49"/>
        <v>0.25893321769297484</v>
      </c>
      <c r="K41" s="11">
        <f t="shared" si="49"/>
        <v>0.33712111604311984</v>
      </c>
      <c r="L41" s="11">
        <f t="shared" si="49"/>
        <v>0.25644374508261214</v>
      </c>
      <c r="M41" s="11">
        <f t="shared" si="49"/>
        <v>0.29982264150943394</v>
      </c>
      <c r="N41" s="11">
        <f t="shared" si="49"/>
        <v>0.34131218697829718</v>
      </c>
      <c r="O41" s="11">
        <f t="shared" si="49"/>
        <v>0.29918309515829244</v>
      </c>
    </row>
    <row r="42" spans="2:20" ht="15">
      <c r="B42" s="12" t="s">
        <v>41</v>
      </c>
      <c r="C42" s="19">
        <f>C39/C6</f>
        <v>0.34693877551020408</v>
      </c>
      <c r="D42" s="19">
        <f t="shared" ref="D42:O42" si="50">D39/D6</f>
        <v>0.3</v>
      </c>
      <c r="E42" s="19">
        <f t="shared" si="50"/>
        <v>0.26</v>
      </c>
      <c r="F42" s="19">
        <f t="shared" si="50"/>
        <v>0.23265306122448978</v>
      </c>
      <c r="G42" s="19">
        <f t="shared" si="50"/>
        <v>0.2818181818181818</v>
      </c>
      <c r="H42" s="19">
        <f t="shared" si="50"/>
        <v>0.3125</v>
      </c>
      <c r="I42" s="19">
        <f t="shared" si="50"/>
        <v>0.30599999999999999</v>
      </c>
      <c r="J42" s="19">
        <f t="shared" si="50"/>
        <v>0.25909090909090909</v>
      </c>
      <c r="K42" s="19">
        <f t="shared" si="50"/>
        <v>0.32800000000000001</v>
      </c>
      <c r="L42" s="19">
        <f t="shared" si="50"/>
        <v>0.26250000000000001</v>
      </c>
      <c r="M42" s="19">
        <f t="shared" si="50"/>
        <v>0.28749999999999998</v>
      </c>
      <c r="N42" s="19">
        <f t="shared" si="50"/>
        <v>0.308</v>
      </c>
      <c r="O42" s="19">
        <f t="shared" si="50"/>
        <v>0.29125214408233274</v>
      </c>
      <c r="P42" s="17" t="s">
        <v>36</v>
      </c>
      <c r="Q42" s="17" t="s">
        <v>37</v>
      </c>
      <c r="R42" s="23" t="s">
        <v>43</v>
      </c>
      <c r="S42" s="23" t="s">
        <v>44</v>
      </c>
      <c r="T42" s="23" t="s">
        <v>45</v>
      </c>
    </row>
    <row r="43" spans="2:20" ht="15">
      <c r="B43" s="15" t="s">
        <v>35</v>
      </c>
      <c r="C43" s="16">
        <f>(C41-C42)/C42</f>
        <v>-3.1936332179930783E-2</v>
      </c>
      <c r="D43" s="16">
        <f t="shared" ref="D43" si="51">(D41-D42)/D42</f>
        <v>-3.3048433048432635E-3</v>
      </c>
      <c r="E43" s="16">
        <f t="shared" ref="E43" si="52">(E41-E42)/E42</f>
        <v>1.2142454778744392E-2</v>
      </c>
      <c r="F43" s="16">
        <f t="shared" ref="F43" si="53">(F41-F42)/F42</f>
        <v>2.1750430827471301E-2</v>
      </c>
      <c r="G43" s="16">
        <f t="shared" ref="G43" si="54">(G41-G42)/G42</f>
        <v>3.9075128259190434E-3</v>
      </c>
      <c r="H43" s="16">
        <f t="shared" ref="H43" si="55">(H41-H42)/H42</f>
        <v>-1.2442065009560289E-2</v>
      </c>
      <c r="I43" s="16">
        <f t="shared" ref="I43" si="56">(I41-I42)/I42</f>
        <v>0.1328131335247085</v>
      </c>
      <c r="J43" s="16">
        <f t="shared" ref="J43" si="57">(J41-J42)/J42</f>
        <v>-6.086334657111653E-4</v>
      </c>
      <c r="K43" s="16">
        <f t="shared" ref="K43" si="58">(K41-K42)/K42</f>
        <v>2.780828061926776E-2</v>
      </c>
      <c r="L43" s="16">
        <f t="shared" ref="L43" si="59">(L41-L42)/L42</f>
        <v>-2.3071447304334747E-2</v>
      </c>
      <c r="M43" s="16">
        <f t="shared" ref="M43" si="60">(M41-M42)/M42</f>
        <v>4.2861361771944217E-2</v>
      </c>
      <c r="N43" s="16">
        <f t="shared" ref="N43" si="61">(N41-N42)/N42</f>
        <v>0.10815645122823762</v>
      </c>
      <c r="O43" s="16">
        <f t="shared" ref="O43" si="62">(O41-O42)/O42</f>
        <v>2.7230532846198509E-2</v>
      </c>
      <c r="P43" s="18">
        <f>IF(O43&gt;=0,O43,"")</f>
        <v>2.7230532846198509E-2</v>
      </c>
      <c r="Q43" s="18" t="str">
        <f>IF(O43&lt;0,O43,"")</f>
        <v/>
      </c>
      <c r="R43" s="19">
        <f>O42</f>
        <v>0.29125214408233274</v>
      </c>
      <c r="S43" s="27" t="str">
        <f>IF(O41&lt;O42,O41,"N/A")</f>
        <v>N/A</v>
      </c>
      <c r="T43" s="28">
        <f>IF(O41&gt;=O42,O41,"N/A")</f>
        <v>0.29918309515829244</v>
      </c>
    </row>
    <row r="47" spans="2:20" ht="20.399999999999999">
      <c r="B47" s="99" t="s">
        <v>32</v>
      </c>
      <c r="C47" s="99"/>
      <c r="D47" s="99"/>
      <c r="E47" s="99"/>
      <c r="F47" s="2"/>
      <c r="G47" s="2"/>
      <c r="H47" s="2"/>
      <c r="I47" s="2"/>
      <c r="J47" s="1"/>
      <c r="K47" s="1"/>
      <c r="L47" s="1"/>
      <c r="M47" s="1"/>
      <c r="N47" s="1"/>
      <c r="O47" s="1"/>
    </row>
    <row r="48" spans="2:20" ht="15" customHeight="1">
      <c r="B48" s="10"/>
      <c r="C48" s="21" t="s">
        <v>0</v>
      </c>
      <c r="D48" s="21" t="s">
        <v>1</v>
      </c>
      <c r="E48" s="21" t="s">
        <v>2</v>
      </c>
      <c r="F48" s="21" t="s">
        <v>3</v>
      </c>
      <c r="G48" s="21" t="s">
        <v>4</v>
      </c>
      <c r="H48" s="21" t="s">
        <v>5</v>
      </c>
      <c r="I48" s="21" t="s">
        <v>6</v>
      </c>
      <c r="J48" s="21" t="s">
        <v>7</v>
      </c>
      <c r="K48" s="21" t="s">
        <v>8</v>
      </c>
      <c r="L48" s="21" t="s">
        <v>9</v>
      </c>
      <c r="M48" s="21" t="s">
        <v>10</v>
      </c>
      <c r="N48" s="21" t="s">
        <v>11</v>
      </c>
      <c r="O48" s="21" t="s">
        <v>12</v>
      </c>
      <c r="P48" s="94" t="s">
        <v>57</v>
      </c>
      <c r="Q48" s="95"/>
      <c r="R48" s="95"/>
      <c r="S48" s="95"/>
      <c r="T48" s="95"/>
    </row>
    <row r="49" spans="2:20" ht="15">
      <c r="B49" s="5" t="s">
        <v>33</v>
      </c>
      <c r="C49" s="7">
        <f>C38-C17-C18</f>
        <v>55676.009999999995</v>
      </c>
      <c r="D49" s="7">
        <f t="shared" ref="D49:N49" si="63">D38-D17-D18</f>
        <v>66337.794999999998</v>
      </c>
      <c r="E49" s="7">
        <f t="shared" si="63"/>
        <v>42630.28</v>
      </c>
      <c r="F49" s="7">
        <f t="shared" si="63"/>
        <v>40957.375</v>
      </c>
      <c r="G49" s="7">
        <f t="shared" si="63"/>
        <v>36289.375</v>
      </c>
      <c r="H49" s="7">
        <f t="shared" si="63"/>
        <v>52159.070000000007</v>
      </c>
      <c r="I49" s="7">
        <f t="shared" si="63"/>
        <v>77486.53</v>
      </c>
      <c r="J49" s="7">
        <f t="shared" si="63"/>
        <v>29340.700000000004</v>
      </c>
      <c r="K49" s="7">
        <f t="shared" si="63"/>
        <v>86989.07</v>
      </c>
      <c r="L49" s="7">
        <f t="shared" si="63"/>
        <v>40419.490000000005</v>
      </c>
      <c r="M49" s="7">
        <f t="shared" si="63"/>
        <v>58578.25</v>
      </c>
      <c r="N49" s="7">
        <f t="shared" si="63"/>
        <v>71970.7</v>
      </c>
      <c r="O49" s="7">
        <f t="shared" ref="O49" si="64">SUM(C49:N49)</f>
        <v>658834.64500000002</v>
      </c>
    </row>
    <row r="50" spans="2:20" ht="15">
      <c r="B50" s="12" t="s">
        <v>42</v>
      </c>
      <c r="C50" s="13">
        <v>61000</v>
      </c>
      <c r="D50" s="13">
        <v>63000</v>
      </c>
      <c r="E50" s="13">
        <v>45000</v>
      </c>
      <c r="F50" s="13">
        <v>45000</v>
      </c>
      <c r="G50" s="13">
        <v>40000</v>
      </c>
      <c r="H50" s="13">
        <v>50000</v>
      </c>
      <c r="I50" s="13">
        <v>70000</v>
      </c>
      <c r="J50" s="13">
        <v>30000</v>
      </c>
      <c r="K50" s="13">
        <v>80000</v>
      </c>
      <c r="L50" s="13">
        <v>45000</v>
      </c>
      <c r="M50" s="13">
        <v>55000</v>
      </c>
      <c r="N50" s="13">
        <v>70000</v>
      </c>
      <c r="O50" s="13">
        <f>SUM(C50:N50)</f>
        <v>654000</v>
      </c>
      <c r="P50" s="17" t="s">
        <v>36</v>
      </c>
      <c r="Q50" s="17" t="s">
        <v>37</v>
      </c>
      <c r="R50" s="23" t="s">
        <v>43</v>
      </c>
      <c r="S50" s="23" t="s">
        <v>44</v>
      </c>
      <c r="T50" s="23" t="s">
        <v>45</v>
      </c>
    </row>
    <row r="51" spans="2:20" ht="15">
      <c r="B51" s="15" t="s">
        <v>35</v>
      </c>
      <c r="C51" s="16">
        <f>(C49-C50)/C50</f>
        <v>-8.7278524590164025E-2</v>
      </c>
      <c r="D51" s="16">
        <f t="shared" ref="D51" si="65">(D49-D50)/D50</f>
        <v>5.2980873015872988E-2</v>
      </c>
      <c r="E51" s="16">
        <f t="shared" ref="E51" si="66">(E49-E50)/E50</f>
        <v>-5.2660444444444468E-2</v>
      </c>
      <c r="F51" s="16">
        <f t="shared" ref="F51" si="67">(F49-F50)/F50</f>
        <v>-8.9836111111111117E-2</v>
      </c>
      <c r="G51" s="16">
        <f t="shared" ref="G51" si="68">(G49-G50)/G50</f>
        <v>-9.2765625000000004E-2</v>
      </c>
      <c r="H51" s="16">
        <f t="shared" ref="H51" si="69">(H49-H50)/H50</f>
        <v>4.3181400000000141E-2</v>
      </c>
      <c r="I51" s="16">
        <f t="shared" ref="I51" si="70">(I49-I50)/I50</f>
        <v>0.10695042857142856</v>
      </c>
      <c r="J51" s="16">
        <f t="shared" ref="J51" si="71">(J49-J50)/J50</f>
        <v>-2.1976666666666519E-2</v>
      </c>
      <c r="K51" s="16">
        <f t="shared" ref="K51" si="72">(K49-K50)/K50</f>
        <v>8.736337500000009E-2</v>
      </c>
      <c r="L51" s="16">
        <f t="shared" ref="L51" si="73">(L49-L50)/L50</f>
        <v>-0.101789111111111</v>
      </c>
      <c r="M51" s="16">
        <f t="shared" ref="M51" si="74">(M49-M50)/M50</f>
        <v>6.5059090909090914E-2</v>
      </c>
      <c r="N51" s="16">
        <f t="shared" ref="N51" si="75">(N49-N50)/N50</f>
        <v>2.8152857142857101E-2</v>
      </c>
      <c r="O51" s="16">
        <f t="shared" ref="O51" si="76">(O49-O50)/O50</f>
        <v>7.39242354740064E-3</v>
      </c>
      <c r="P51" s="18">
        <f>IF(O51&gt;=0,O51,"")</f>
        <v>7.39242354740064E-3</v>
      </c>
      <c r="Q51" s="18" t="str">
        <f>IF(O51&lt;0,O51,"")</f>
        <v/>
      </c>
      <c r="R51" s="24">
        <f>O50</f>
        <v>654000</v>
      </c>
      <c r="S51" s="25" t="str">
        <f>IF(O49&lt;O50,O49,"N/A")</f>
        <v>N/A</v>
      </c>
      <c r="T51" s="26">
        <f>IF(O49&gt;=O50,O49,"N/A")</f>
        <v>658834.64500000002</v>
      </c>
    </row>
    <row r="55" spans="2:20" ht="20.399999999999999">
      <c r="B55" s="81" t="s">
        <v>46</v>
      </c>
      <c r="C55" s="81"/>
      <c r="D55" s="81"/>
      <c r="E55" s="81"/>
      <c r="F55" s="2"/>
      <c r="G55" s="2"/>
      <c r="H55" s="2"/>
      <c r="I55" s="2"/>
      <c r="J55" s="1"/>
      <c r="K55" s="1"/>
      <c r="L55" s="1"/>
      <c r="M55" s="1"/>
      <c r="N55" s="1"/>
      <c r="O55" s="1"/>
    </row>
    <row r="56" spans="2:20" ht="30.6" customHeight="1">
      <c r="B56" s="34"/>
      <c r="C56" s="32"/>
      <c r="D56" s="35" t="s">
        <v>48</v>
      </c>
      <c r="E56" s="35" t="s">
        <v>49</v>
      </c>
      <c r="F56" s="35" t="s">
        <v>50</v>
      </c>
      <c r="G56" s="36" t="s">
        <v>47</v>
      </c>
      <c r="I56" s="37" t="s">
        <v>51</v>
      </c>
      <c r="J56" s="37" t="s">
        <v>52</v>
      </c>
      <c r="K56" s="37" t="s">
        <v>53</v>
      </c>
    </row>
    <row r="57" spans="2:20" ht="15" customHeight="1">
      <c r="B57" s="34"/>
      <c r="C57" s="33" t="s">
        <v>0</v>
      </c>
      <c r="D57" s="30">
        <v>10</v>
      </c>
      <c r="E57" s="30">
        <v>2</v>
      </c>
      <c r="F57" s="30">
        <v>6</v>
      </c>
      <c r="G57" s="31">
        <f t="shared" ref="G57:G69" si="77">IF(ISBLANK(D57),"",(D57-F57)/(D57+E57+F57)*100)</f>
        <v>22.222222222222221</v>
      </c>
      <c r="I57" s="31">
        <f ca="1">SUBTOTAL(109, OFFSET(G57, COUNTA(D57:D68) - 3, 0, 3, 1))</f>
        <v>94.73684210526315</v>
      </c>
      <c r="J57" s="31">
        <f ca="1">SUBTOTAL(109, OFFSET(G57, COUNTA(D57:D68) - 6, 0, 3, 1))</f>
        <v>57.89473684210526</v>
      </c>
      <c r="K57" s="39" t="str">
        <f ca="1">IF((J57-I57)&lt;0, "POSITIVE","NEGATIVE")</f>
        <v>POSITIVE</v>
      </c>
    </row>
    <row r="58" spans="2:20" ht="15" customHeight="1">
      <c r="B58" s="34"/>
      <c r="C58" s="33" t="s">
        <v>1</v>
      </c>
      <c r="D58" s="30">
        <v>11</v>
      </c>
      <c r="E58" s="30">
        <v>2</v>
      </c>
      <c r="F58" s="30">
        <v>6</v>
      </c>
      <c r="G58" s="31">
        <f t="shared" si="77"/>
        <v>26.315789473684209</v>
      </c>
    </row>
    <row r="59" spans="2:20" ht="15" customHeight="1">
      <c r="B59" s="34"/>
      <c r="C59" s="33" t="s">
        <v>2</v>
      </c>
      <c r="D59" s="30">
        <v>12</v>
      </c>
      <c r="E59" s="30">
        <v>1</v>
      </c>
      <c r="F59" s="30">
        <v>7</v>
      </c>
      <c r="G59" s="31">
        <f t="shared" si="77"/>
        <v>25</v>
      </c>
      <c r="I59" s="38"/>
    </row>
    <row r="60" spans="2:20" ht="15" customHeight="1">
      <c r="B60" s="2"/>
      <c r="C60" s="33" t="s">
        <v>3</v>
      </c>
      <c r="D60" s="30">
        <v>12</v>
      </c>
      <c r="E60" s="30">
        <v>1</v>
      </c>
      <c r="F60" s="30">
        <v>7</v>
      </c>
      <c r="G60" s="31">
        <f t="shared" si="77"/>
        <v>25</v>
      </c>
    </row>
    <row r="61" spans="2:20" ht="15" customHeight="1">
      <c r="B61" s="2"/>
      <c r="C61" s="33" t="s">
        <v>4</v>
      </c>
      <c r="D61" s="30">
        <v>11</v>
      </c>
      <c r="E61" s="30">
        <v>0</v>
      </c>
      <c r="F61" s="30">
        <v>8</v>
      </c>
      <c r="G61" s="31">
        <f t="shared" si="77"/>
        <v>15.789473684210526</v>
      </c>
      <c r="I61" s="96" t="s">
        <v>54</v>
      </c>
      <c r="J61" s="96"/>
      <c r="K61" s="96"/>
    </row>
    <row r="62" spans="2:20" ht="15" customHeight="1">
      <c r="B62" s="2"/>
      <c r="C62" s="33" t="s">
        <v>5</v>
      </c>
      <c r="D62" s="30">
        <v>10</v>
      </c>
      <c r="E62" s="30">
        <v>1</v>
      </c>
      <c r="F62" s="30">
        <v>8</v>
      </c>
      <c r="G62" s="31">
        <f t="shared" si="77"/>
        <v>10.526315789473683</v>
      </c>
      <c r="I62" s="31">
        <v>60</v>
      </c>
      <c r="J62" s="31">
        <f>G69*1.5+150</f>
        <v>184.71615720524017</v>
      </c>
      <c r="K62" s="31">
        <f>300-J62</f>
        <v>115.28384279475983</v>
      </c>
    </row>
    <row r="63" spans="2:20" ht="15" customHeight="1">
      <c r="B63" s="2"/>
      <c r="C63" s="33" t="s">
        <v>6</v>
      </c>
      <c r="D63" s="30">
        <v>9</v>
      </c>
      <c r="E63" s="30">
        <v>2</v>
      </c>
      <c r="F63" s="30">
        <v>8</v>
      </c>
      <c r="G63" s="31">
        <f t="shared" si="77"/>
        <v>5.2631578947368416</v>
      </c>
      <c r="I63" s="40"/>
    </row>
    <row r="64" spans="2:20" ht="15" customHeight="1">
      <c r="B64" s="1"/>
      <c r="C64" s="33" t="s">
        <v>7</v>
      </c>
      <c r="D64" s="30">
        <v>11</v>
      </c>
      <c r="E64" s="30">
        <v>3</v>
      </c>
      <c r="F64" s="30">
        <v>5</v>
      </c>
      <c r="G64" s="31">
        <f t="shared" si="77"/>
        <v>31.578947368421051</v>
      </c>
      <c r="I64" s="40"/>
    </row>
    <row r="65" spans="2:15" ht="15" customHeight="1">
      <c r="B65" s="1"/>
      <c r="C65" s="33" t="s">
        <v>8</v>
      </c>
      <c r="D65" s="30">
        <v>10</v>
      </c>
      <c r="E65" s="30">
        <v>3</v>
      </c>
      <c r="F65" s="30">
        <v>6</v>
      </c>
      <c r="G65" s="31">
        <f t="shared" si="77"/>
        <v>21.052631578947366</v>
      </c>
      <c r="I65" s="97"/>
      <c r="J65" s="97"/>
      <c r="K65" s="98" t="str">
        <f ca="1">IF((J57-I57)&lt;0, "INCREASE","DECREASE")</f>
        <v>INCREASE</v>
      </c>
    </row>
    <row r="66" spans="2:15" ht="15" customHeight="1">
      <c r="B66" s="1"/>
      <c r="C66" s="33" t="s">
        <v>9</v>
      </c>
      <c r="D66" s="30">
        <v>11</v>
      </c>
      <c r="E66" s="30">
        <v>3</v>
      </c>
      <c r="F66" s="30">
        <v>5</v>
      </c>
      <c r="G66" s="31">
        <f t="shared" si="77"/>
        <v>31.578947368421051</v>
      </c>
      <c r="I66" s="97"/>
      <c r="J66" s="97"/>
      <c r="K66" s="98"/>
    </row>
    <row r="67" spans="2:15" ht="15" customHeight="1">
      <c r="B67" s="1"/>
      <c r="C67" s="33" t="s">
        <v>10</v>
      </c>
      <c r="D67" s="30">
        <v>11</v>
      </c>
      <c r="E67" s="30">
        <v>3</v>
      </c>
      <c r="F67" s="30">
        <v>5</v>
      </c>
      <c r="G67" s="31">
        <f t="shared" si="77"/>
        <v>31.578947368421051</v>
      </c>
      <c r="I67" s="97"/>
      <c r="J67" s="97"/>
      <c r="K67" s="98"/>
    </row>
    <row r="68" spans="2:15" ht="15" customHeight="1">
      <c r="B68" s="1"/>
      <c r="C68" s="33" t="s">
        <v>11</v>
      </c>
      <c r="D68" s="30">
        <v>11</v>
      </c>
      <c r="E68" s="30">
        <v>3</v>
      </c>
      <c r="F68" s="30">
        <v>5</v>
      </c>
      <c r="G68" s="31">
        <f t="shared" si="77"/>
        <v>31.578947368421051</v>
      </c>
      <c r="I68" s="97"/>
      <c r="J68" s="97"/>
      <c r="K68" s="98"/>
    </row>
    <row r="69" spans="2:15" ht="15" customHeight="1">
      <c r="B69" s="1"/>
      <c r="C69" s="33" t="s">
        <v>12</v>
      </c>
      <c r="D69" s="30">
        <f>SUM(D57:D68)</f>
        <v>129</v>
      </c>
      <c r="E69" s="30">
        <f>SUM(E57:E68)</f>
        <v>24</v>
      </c>
      <c r="F69" s="30">
        <f>SUM(F57:F68)</f>
        <v>76</v>
      </c>
      <c r="G69" s="41">
        <f t="shared" si="77"/>
        <v>23.144104803493452</v>
      </c>
      <c r="I69" s="97"/>
      <c r="J69" s="97"/>
      <c r="K69" s="98"/>
    </row>
    <row r="73" spans="2:15" ht="20.399999999999999">
      <c r="B73" s="81" t="s">
        <v>46</v>
      </c>
      <c r="C73" s="81"/>
      <c r="D73" s="81"/>
      <c r="E73" s="81"/>
      <c r="F73" s="2"/>
      <c r="G73" s="2"/>
      <c r="H73" s="2"/>
      <c r="I73" s="2"/>
      <c r="J73" s="1"/>
      <c r="K73" s="1"/>
      <c r="L73" s="1"/>
      <c r="M73" s="1"/>
      <c r="N73" s="1"/>
      <c r="O73" s="1"/>
    </row>
    <row r="74" spans="2:15" ht="30.6" customHeight="1">
      <c r="B74" s="34"/>
      <c r="C74" s="32"/>
      <c r="D74" s="35" t="s">
        <v>48</v>
      </c>
      <c r="E74" s="35" t="s">
        <v>49</v>
      </c>
      <c r="F74" s="35" t="s">
        <v>50</v>
      </c>
      <c r="G74" s="36" t="s">
        <v>47</v>
      </c>
      <c r="I74" s="37" t="s">
        <v>55</v>
      </c>
      <c r="J74" s="37" t="s">
        <v>56</v>
      </c>
      <c r="K74" s="37" t="s">
        <v>53</v>
      </c>
    </row>
    <row r="75" spans="2:15" ht="15" customHeight="1">
      <c r="B75" s="34"/>
      <c r="C75" s="33" t="s">
        <v>0</v>
      </c>
      <c r="D75" s="42">
        <v>0.55000000000000004</v>
      </c>
      <c r="E75" s="42">
        <v>0.1</v>
      </c>
      <c r="F75" s="42">
        <v>0.35</v>
      </c>
      <c r="G75" s="31">
        <f>IF(ISBLANK(D75),"",(D75-F75)*100)</f>
        <v>20.000000000000007</v>
      </c>
      <c r="I75" s="31">
        <f ca="1">SUBTOTAL(109, OFFSET(G75, COUNTA(D75:D86) - 3, 0, 3, 1))</f>
        <v>65</v>
      </c>
      <c r="J75" s="31">
        <f ca="1">SUBTOTAL(109, OFFSET(G75, COUNTA(D75:D86) - 6, 0, 3, 1))</f>
        <v>82</v>
      </c>
      <c r="K75" s="39" t="str">
        <f ca="1">IF((J75-I75)&lt;0, "POSITIVE","NEGATIVE")</f>
        <v>NEGATIVE</v>
      </c>
    </row>
    <row r="76" spans="2:15" ht="15" customHeight="1">
      <c r="B76" s="34"/>
      <c r="C76" s="33" t="s">
        <v>1</v>
      </c>
      <c r="D76" s="42">
        <v>0.57999999999999996</v>
      </c>
      <c r="E76" s="42">
        <v>0.12</v>
      </c>
      <c r="F76" s="42">
        <v>0.3</v>
      </c>
      <c r="G76" s="31">
        <f t="shared" ref="G76:G86" si="78">IF(ISBLANK(D76),"",(D76-F76)*100)</f>
        <v>27.999999999999996</v>
      </c>
    </row>
    <row r="77" spans="2:15" ht="15" customHeight="1">
      <c r="B77" s="34"/>
      <c r="C77" s="33" t="s">
        <v>2</v>
      </c>
      <c r="D77" s="42">
        <v>0.6</v>
      </c>
      <c r="E77" s="42">
        <v>0.14000000000000001</v>
      </c>
      <c r="F77" s="42">
        <v>0.26</v>
      </c>
      <c r="G77" s="31">
        <f t="shared" si="78"/>
        <v>34</v>
      </c>
      <c r="I77" s="38"/>
    </row>
    <row r="78" spans="2:15" ht="15" customHeight="1">
      <c r="B78" s="2"/>
      <c r="C78" s="33" t="s">
        <v>3</v>
      </c>
      <c r="D78" s="42">
        <v>0.55000000000000004</v>
      </c>
      <c r="E78" s="42">
        <v>0.12</v>
      </c>
      <c r="F78" s="42">
        <v>0.33</v>
      </c>
      <c r="G78" s="31">
        <f t="shared" si="78"/>
        <v>22.000000000000004</v>
      </c>
    </row>
    <row r="79" spans="2:15" ht="15" customHeight="1">
      <c r="B79" s="2"/>
      <c r="C79" s="33" t="s">
        <v>4</v>
      </c>
      <c r="D79" s="42">
        <v>0.54</v>
      </c>
      <c r="E79" s="42">
        <v>0.11</v>
      </c>
      <c r="F79" s="42">
        <v>0.35</v>
      </c>
      <c r="G79" s="31">
        <f t="shared" si="78"/>
        <v>19.000000000000007</v>
      </c>
      <c r="I79" s="96" t="s">
        <v>54</v>
      </c>
      <c r="J79" s="96"/>
      <c r="K79" s="96"/>
    </row>
    <row r="80" spans="2:15" ht="15" customHeight="1">
      <c r="B80" s="2"/>
      <c r="C80" s="33" t="s">
        <v>5</v>
      </c>
      <c r="D80" s="42">
        <v>0.52</v>
      </c>
      <c r="E80" s="42">
        <v>0.15</v>
      </c>
      <c r="F80" s="42">
        <v>0.33</v>
      </c>
      <c r="G80" s="31">
        <f t="shared" si="78"/>
        <v>19</v>
      </c>
      <c r="I80" s="31">
        <v>60</v>
      </c>
      <c r="J80" s="31">
        <f>G87*1.5+150</f>
        <v>186.12500000000003</v>
      </c>
      <c r="K80" s="31">
        <f>300-J80</f>
        <v>113.87499999999997</v>
      </c>
    </row>
    <row r="81" spans="2:20" ht="15" customHeight="1">
      <c r="B81" s="2"/>
      <c r="C81" s="33" t="s">
        <v>6</v>
      </c>
      <c r="D81" s="42">
        <v>0.51</v>
      </c>
      <c r="E81" s="42">
        <v>0.2</v>
      </c>
      <c r="F81" s="42">
        <v>0.28999999999999998</v>
      </c>
      <c r="G81" s="31">
        <f t="shared" si="78"/>
        <v>22.000000000000004</v>
      </c>
      <c r="I81" s="40"/>
    </row>
    <row r="82" spans="2:20" ht="15" customHeight="1">
      <c r="B82" s="1"/>
      <c r="C82" s="33" t="s">
        <v>7</v>
      </c>
      <c r="D82" s="42">
        <v>0.54</v>
      </c>
      <c r="E82" s="42">
        <v>0.18</v>
      </c>
      <c r="F82" s="42">
        <v>0.28000000000000003</v>
      </c>
      <c r="G82" s="31">
        <f t="shared" si="78"/>
        <v>26</v>
      </c>
      <c r="I82" s="40"/>
    </row>
    <row r="83" spans="2:20" ht="15" customHeight="1">
      <c r="B83" s="1"/>
      <c r="C83" s="33" t="s">
        <v>8</v>
      </c>
      <c r="D83" s="42">
        <v>0.56000000000000005</v>
      </c>
      <c r="E83" s="42">
        <v>0.22</v>
      </c>
      <c r="F83" s="42">
        <v>0.22</v>
      </c>
      <c r="G83" s="31">
        <f t="shared" si="78"/>
        <v>34.000000000000007</v>
      </c>
      <c r="I83" s="97"/>
      <c r="J83" s="97"/>
      <c r="K83" s="98" t="str">
        <f ca="1">IF((J75-I75)&lt;0, "INCREASE","DECREASE")</f>
        <v>DECREASE</v>
      </c>
    </row>
    <row r="84" spans="2:20" ht="15" customHeight="1">
      <c r="B84" s="1"/>
      <c r="C84" s="33" t="s">
        <v>9</v>
      </c>
      <c r="D84" s="42">
        <v>0.54</v>
      </c>
      <c r="E84" s="42">
        <v>0.18</v>
      </c>
      <c r="F84" s="42">
        <v>0.28000000000000003</v>
      </c>
      <c r="G84" s="31">
        <f t="shared" si="78"/>
        <v>26</v>
      </c>
      <c r="I84" s="97"/>
      <c r="J84" s="97"/>
      <c r="K84" s="98"/>
    </row>
    <row r="85" spans="2:20" ht="15" customHeight="1">
      <c r="B85" s="1"/>
      <c r="C85" s="33" t="s">
        <v>10</v>
      </c>
      <c r="D85" s="42">
        <v>0.52</v>
      </c>
      <c r="E85" s="42">
        <v>0.17</v>
      </c>
      <c r="F85" s="42">
        <v>0.31</v>
      </c>
      <c r="G85" s="31">
        <f t="shared" si="78"/>
        <v>21.000000000000004</v>
      </c>
      <c r="I85" s="97"/>
      <c r="J85" s="97"/>
      <c r="K85" s="98"/>
    </row>
    <row r="86" spans="2:20" ht="15" customHeight="1">
      <c r="B86" s="1"/>
      <c r="C86" s="33" t="s">
        <v>11</v>
      </c>
      <c r="D86" s="42">
        <v>0.49</v>
      </c>
      <c r="E86" s="42">
        <v>0.2</v>
      </c>
      <c r="F86" s="42">
        <v>0.31</v>
      </c>
      <c r="G86" s="31">
        <f t="shared" si="78"/>
        <v>18</v>
      </c>
      <c r="I86" s="97"/>
      <c r="J86" s="97"/>
      <c r="K86" s="98"/>
    </row>
    <row r="87" spans="2:20" ht="15" customHeight="1">
      <c r="B87" s="1"/>
      <c r="C87" s="33" t="s">
        <v>12</v>
      </c>
      <c r="D87" s="42">
        <f>SUM(D75:D86)/COUNTA(D75:D86)</f>
        <v>0.54166666666666685</v>
      </c>
      <c r="E87" s="42">
        <f t="shared" ref="E87:F87" si="79">SUM(E75:E86)/COUNTA(E75:E86)</f>
        <v>0.15749999999999997</v>
      </c>
      <c r="F87" s="42">
        <f t="shared" si="79"/>
        <v>0.30083333333333334</v>
      </c>
      <c r="G87" s="41">
        <f>IF(ISBLANK(D87),"",(D87-F87)*100)</f>
        <v>24.08333333333335</v>
      </c>
      <c r="I87" s="97"/>
      <c r="J87" s="97"/>
      <c r="K87" s="98"/>
    </row>
    <row r="91" spans="2:20" ht="20.399999999999999">
      <c r="B91" s="81" t="s">
        <v>94</v>
      </c>
      <c r="C91" s="81"/>
      <c r="D91" s="81"/>
      <c r="E91" s="81"/>
      <c r="F91" s="2"/>
      <c r="G91" s="2"/>
      <c r="H91" s="2"/>
      <c r="I91" s="2"/>
      <c r="J91" s="1"/>
      <c r="K91" s="1"/>
      <c r="L91" s="1"/>
      <c r="M91" s="1"/>
      <c r="N91" s="1"/>
      <c r="O91" s="1"/>
    </row>
    <row r="92" spans="2:20">
      <c r="B92" s="43" t="s">
        <v>59</v>
      </c>
      <c r="C92" s="43" t="s">
        <v>93</v>
      </c>
      <c r="D92" s="89" t="s">
        <v>60</v>
      </c>
      <c r="E92" s="90"/>
      <c r="F92" s="89" t="s">
        <v>61</v>
      </c>
      <c r="G92" s="90"/>
      <c r="H92" s="43" t="s">
        <v>0</v>
      </c>
      <c r="I92" s="43" t="s">
        <v>1</v>
      </c>
      <c r="J92" s="43" t="s">
        <v>2</v>
      </c>
      <c r="K92" s="43" t="s">
        <v>3</v>
      </c>
      <c r="L92" s="43" t="s">
        <v>4</v>
      </c>
      <c r="M92" s="43" t="s">
        <v>5</v>
      </c>
      <c r="N92" s="43" t="s">
        <v>6</v>
      </c>
      <c r="O92" s="43" t="s">
        <v>7</v>
      </c>
      <c r="P92" s="43" t="s">
        <v>8</v>
      </c>
      <c r="Q92" s="43" t="s">
        <v>9</v>
      </c>
      <c r="R92" s="43" t="s">
        <v>10</v>
      </c>
      <c r="S92" s="43" t="s">
        <v>11</v>
      </c>
      <c r="T92" s="43" t="s">
        <v>12</v>
      </c>
    </row>
    <row r="93" spans="2:20" ht="60" customHeight="1">
      <c r="B93" s="61" t="s">
        <v>75</v>
      </c>
      <c r="C93" s="62"/>
      <c r="D93" s="91" t="s">
        <v>21</v>
      </c>
      <c r="E93" s="91"/>
      <c r="F93" s="91" t="s">
        <v>62</v>
      </c>
      <c r="G93" s="93"/>
      <c r="H93" s="57">
        <v>5</v>
      </c>
      <c r="I93" s="44">
        <v>4.8</v>
      </c>
      <c r="J93" s="44">
        <v>4.8</v>
      </c>
      <c r="K93" s="44">
        <v>4.2</v>
      </c>
      <c r="L93" s="44">
        <v>4.2</v>
      </c>
      <c r="M93" s="44">
        <v>3.8</v>
      </c>
      <c r="N93" s="44">
        <v>4.5999999999999996</v>
      </c>
      <c r="O93" s="44">
        <v>4.8</v>
      </c>
      <c r="P93" s="44">
        <v>4.8</v>
      </c>
      <c r="Q93" s="44">
        <v>3.6</v>
      </c>
      <c r="R93" s="44">
        <v>4.2</v>
      </c>
      <c r="S93" s="44">
        <v>5</v>
      </c>
      <c r="T93" s="45">
        <f>AVERAGE(H93:S93)</f>
        <v>4.4833333333333334</v>
      </c>
    </row>
    <row r="94" spans="2:20" ht="60" customHeight="1">
      <c r="B94" s="63" t="s">
        <v>76</v>
      </c>
      <c r="C94" s="58"/>
      <c r="D94" s="87" t="s">
        <v>22</v>
      </c>
      <c r="E94" s="87"/>
      <c r="F94" s="87" t="s">
        <v>73</v>
      </c>
      <c r="G94" s="92" t="s">
        <v>73</v>
      </c>
      <c r="H94" s="57">
        <v>4.5999999999999996</v>
      </c>
      <c r="I94" s="44">
        <v>4.4000000000000004</v>
      </c>
      <c r="J94" s="44">
        <v>4.4000000000000004</v>
      </c>
      <c r="K94" s="44">
        <v>4</v>
      </c>
      <c r="L94" s="44">
        <v>5</v>
      </c>
      <c r="M94" s="44">
        <v>4</v>
      </c>
      <c r="N94" s="44">
        <v>4.5999999999999996</v>
      </c>
      <c r="O94" s="44">
        <v>4.2</v>
      </c>
      <c r="P94" s="44">
        <v>4.2</v>
      </c>
      <c r="Q94" s="44">
        <v>5</v>
      </c>
      <c r="R94" s="44">
        <v>4.2</v>
      </c>
      <c r="S94" s="44">
        <v>4.8</v>
      </c>
      <c r="T94" s="45">
        <f t="shared" ref="T94:T96" si="80">AVERAGE(H94:S94)</f>
        <v>4.45</v>
      </c>
    </row>
    <row r="95" spans="2:20" ht="60" customHeight="1">
      <c r="B95" s="63" t="s">
        <v>77</v>
      </c>
      <c r="C95" s="58"/>
      <c r="D95" s="87" t="s">
        <v>23</v>
      </c>
      <c r="E95" s="87"/>
      <c r="F95" s="87" t="s">
        <v>63</v>
      </c>
      <c r="G95" s="92" t="s">
        <v>63</v>
      </c>
      <c r="H95" s="57">
        <v>3.6</v>
      </c>
      <c r="I95" s="44">
        <v>4</v>
      </c>
      <c r="J95" s="44">
        <v>4.2</v>
      </c>
      <c r="K95" s="44">
        <v>4.5999999999999996</v>
      </c>
      <c r="L95" s="44">
        <v>4.8</v>
      </c>
      <c r="M95" s="44">
        <v>4.8</v>
      </c>
      <c r="N95" s="44">
        <v>3.6</v>
      </c>
      <c r="O95" s="44">
        <v>4.5999999999999996</v>
      </c>
      <c r="P95" s="44">
        <v>4.5999999999999996</v>
      </c>
      <c r="Q95" s="44">
        <v>4.8</v>
      </c>
      <c r="R95" s="44">
        <v>4.2</v>
      </c>
      <c r="S95" s="44">
        <v>5</v>
      </c>
      <c r="T95" s="45">
        <f t="shared" si="80"/>
        <v>4.4000000000000004</v>
      </c>
    </row>
    <row r="96" spans="2:20" ht="60" customHeight="1">
      <c r="B96" s="63" t="s">
        <v>89</v>
      </c>
      <c r="C96" s="58"/>
      <c r="D96" s="87" t="s">
        <v>58</v>
      </c>
      <c r="E96" s="87"/>
      <c r="F96" s="87" t="s">
        <v>64</v>
      </c>
      <c r="G96" s="92" t="s">
        <v>64</v>
      </c>
      <c r="H96" s="57">
        <v>3.8</v>
      </c>
      <c r="I96" s="44">
        <v>4</v>
      </c>
      <c r="J96" s="44">
        <v>4</v>
      </c>
      <c r="K96" s="44">
        <v>4.5999999999999996</v>
      </c>
      <c r="L96" s="44">
        <v>4.2</v>
      </c>
      <c r="M96" s="44">
        <v>4.2</v>
      </c>
      <c r="N96" s="44">
        <v>5</v>
      </c>
      <c r="O96" s="44">
        <v>4.2</v>
      </c>
      <c r="P96" s="44">
        <v>3.6</v>
      </c>
      <c r="Q96" s="44">
        <v>5</v>
      </c>
      <c r="R96" s="44">
        <v>5</v>
      </c>
      <c r="S96" s="44">
        <v>3.8</v>
      </c>
      <c r="T96" s="45">
        <f t="shared" si="80"/>
        <v>4.2833333333333332</v>
      </c>
    </row>
    <row r="97" spans="2:21" ht="60" customHeight="1">
      <c r="B97" s="63" t="s">
        <v>78</v>
      </c>
      <c r="C97" s="58"/>
      <c r="D97" s="87" t="s">
        <v>21</v>
      </c>
      <c r="E97" s="87"/>
      <c r="F97" s="87" t="s">
        <v>65</v>
      </c>
      <c r="G97" s="92" t="s">
        <v>65</v>
      </c>
      <c r="H97" s="57">
        <v>5</v>
      </c>
      <c r="I97" s="44">
        <v>3.8</v>
      </c>
      <c r="J97" s="44">
        <v>4.5999999999999996</v>
      </c>
      <c r="K97" s="44">
        <v>3.6</v>
      </c>
      <c r="L97" s="44">
        <v>4.5999999999999996</v>
      </c>
      <c r="M97" s="44">
        <v>4.5999999999999996</v>
      </c>
      <c r="N97" s="44">
        <v>4.8</v>
      </c>
      <c r="O97" s="44"/>
      <c r="P97" s="44"/>
      <c r="Q97" s="44"/>
      <c r="R97" s="44"/>
      <c r="S97" s="44"/>
      <c r="T97" s="45">
        <f>AVERAGE(H97:S97)</f>
        <v>4.4285714285714288</v>
      </c>
    </row>
    <row r="98" spans="2:21" ht="60" customHeight="1">
      <c r="B98" s="63" t="s">
        <v>79</v>
      </c>
      <c r="C98" s="58"/>
      <c r="D98" s="87" t="s">
        <v>21</v>
      </c>
      <c r="E98" s="87"/>
      <c r="F98" s="87" t="s">
        <v>65</v>
      </c>
      <c r="G98" s="92" t="s">
        <v>65</v>
      </c>
      <c r="H98" s="57">
        <v>5</v>
      </c>
      <c r="I98" s="44">
        <v>4.8</v>
      </c>
      <c r="J98" s="44">
        <v>4.5999999999999996</v>
      </c>
      <c r="K98" s="44">
        <v>5</v>
      </c>
      <c r="L98" s="44">
        <v>4.2</v>
      </c>
      <c r="M98" s="44">
        <v>4.2</v>
      </c>
      <c r="N98" s="44">
        <v>5</v>
      </c>
      <c r="O98" s="44">
        <v>4.2</v>
      </c>
      <c r="P98" s="44">
        <v>3.6</v>
      </c>
      <c r="Q98" s="44">
        <v>5</v>
      </c>
      <c r="R98" s="44">
        <v>5</v>
      </c>
      <c r="S98" s="44">
        <v>4.8</v>
      </c>
      <c r="T98" s="45">
        <f t="shared" ref="T98:T100" si="81">AVERAGE(H98:S98)</f>
        <v>4.6166666666666663</v>
      </c>
    </row>
    <row r="99" spans="2:21" ht="60" customHeight="1">
      <c r="B99" s="63" t="s">
        <v>80</v>
      </c>
      <c r="C99" s="58"/>
      <c r="D99" s="87" t="s">
        <v>21</v>
      </c>
      <c r="E99" s="87"/>
      <c r="F99" s="87" t="s">
        <v>65</v>
      </c>
      <c r="G99" s="92" t="s">
        <v>65</v>
      </c>
      <c r="H99" s="57">
        <v>4.8</v>
      </c>
      <c r="I99" s="44">
        <v>4.4000000000000004</v>
      </c>
      <c r="J99" s="44">
        <v>3.6</v>
      </c>
      <c r="K99" s="44">
        <v>4.8</v>
      </c>
      <c r="L99" s="44">
        <v>4.8</v>
      </c>
      <c r="M99" s="44">
        <v>3.8</v>
      </c>
      <c r="N99" s="44">
        <v>3.8</v>
      </c>
      <c r="O99" s="44">
        <v>4.5999999999999996</v>
      </c>
      <c r="P99" s="44">
        <v>3.6</v>
      </c>
      <c r="Q99" s="44">
        <v>3.8</v>
      </c>
      <c r="R99" s="44">
        <v>4.2</v>
      </c>
      <c r="S99" s="44">
        <v>4.4000000000000004</v>
      </c>
      <c r="T99" s="45">
        <f t="shared" si="81"/>
        <v>4.2166666666666668</v>
      </c>
    </row>
    <row r="100" spans="2:21" ht="60" customHeight="1">
      <c r="B100" s="63" t="s">
        <v>81</v>
      </c>
      <c r="C100" s="58"/>
      <c r="D100" s="87" t="s">
        <v>21</v>
      </c>
      <c r="E100" s="87"/>
      <c r="F100" s="87" t="s">
        <v>66</v>
      </c>
      <c r="G100" s="92" t="s">
        <v>66</v>
      </c>
      <c r="H100" s="57">
        <v>4.4000000000000004</v>
      </c>
      <c r="I100" s="44">
        <v>4.2</v>
      </c>
      <c r="J100" s="44">
        <v>3.8</v>
      </c>
      <c r="K100" s="44">
        <v>4.4000000000000004</v>
      </c>
      <c r="L100" s="44">
        <v>4.4000000000000004</v>
      </c>
      <c r="M100" s="44">
        <v>4.5999999999999996</v>
      </c>
      <c r="N100" s="44">
        <v>4.8</v>
      </c>
      <c r="O100" s="44">
        <v>4.5999999999999996</v>
      </c>
      <c r="P100" s="44">
        <v>5</v>
      </c>
      <c r="Q100" s="44">
        <v>3.8</v>
      </c>
      <c r="R100" s="44">
        <v>4.2</v>
      </c>
      <c r="S100" s="44">
        <v>4.4000000000000004</v>
      </c>
      <c r="T100" s="45">
        <f t="shared" si="81"/>
        <v>4.3833333333333337</v>
      </c>
    </row>
    <row r="101" spans="2:21" ht="60" customHeight="1">
      <c r="B101" s="63" t="s">
        <v>88</v>
      </c>
      <c r="C101" s="58"/>
      <c r="D101" s="87" t="s">
        <v>21</v>
      </c>
      <c r="E101" s="87"/>
      <c r="F101" s="87" t="s">
        <v>67</v>
      </c>
      <c r="G101" s="92" t="s">
        <v>67</v>
      </c>
      <c r="H101" s="57">
        <v>3.8</v>
      </c>
      <c r="I101" s="44">
        <v>4</v>
      </c>
      <c r="J101" s="44">
        <v>4.5999999999999996</v>
      </c>
      <c r="K101" s="44">
        <v>3.8</v>
      </c>
      <c r="L101" s="44">
        <v>4.2</v>
      </c>
      <c r="M101" s="44">
        <v>4.5999999999999996</v>
      </c>
      <c r="N101" s="44">
        <v>4.4000000000000004</v>
      </c>
      <c r="O101" s="44">
        <v>3.6</v>
      </c>
      <c r="P101" s="44">
        <v>4.8</v>
      </c>
      <c r="Q101" s="44">
        <v>3.8</v>
      </c>
      <c r="R101" s="44">
        <v>4.2</v>
      </c>
      <c r="S101" s="44">
        <v>4.4000000000000004</v>
      </c>
      <c r="T101" s="45">
        <f>AVERAGE(H101:S101)</f>
        <v>4.1833333333333327</v>
      </c>
    </row>
    <row r="102" spans="2:21" ht="60" customHeight="1">
      <c r="B102" s="63" t="s">
        <v>82</v>
      </c>
      <c r="C102" s="58"/>
      <c r="D102" s="87" t="s">
        <v>23</v>
      </c>
      <c r="E102" s="87"/>
      <c r="F102" s="87" t="s">
        <v>68</v>
      </c>
      <c r="G102" s="92" t="s">
        <v>68</v>
      </c>
      <c r="H102" s="57">
        <v>5</v>
      </c>
      <c r="I102" s="44">
        <v>4.8</v>
      </c>
      <c r="J102" s="44">
        <v>4.5999999999999996</v>
      </c>
      <c r="K102" s="44">
        <v>4.2</v>
      </c>
      <c r="L102" s="44">
        <v>4</v>
      </c>
      <c r="M102" s="44">
        <v>4.4000000000000004</v>
      </c>
      <c r="N102" s="44">
        <v>4.2</v>
      </c>
      <c r="O102" s="44">
        <v>3.8</v>
      </c>
      <c r="P102" s="44">
        <v>4.4000000000000004</v>
      </c>
      <c r="Q102" s="44">
        <v>3.8</v>
      </c>
      <c r="R102" s="44">
        <v>4.2</v>
      </c>
      <c r="S102" s="44">
        <v>4.8</v>
      </c>
      <c r="T102" s="45">
        <f t="shared" ref="T102:T104" si="82">AVERAGE(H102:S102)</f>
        <v>4.3499999999999996</v>
      </c>
    </row>
    <row r="103" spans="2:21" ht="60" customHeight="1">
      <c r="B103" s="63" t="s">
        <v>83</v>
      </c>
      <c r="C103" s="58"/>
      <c r="D103" s="87" t="s">
        <v>23</v>
      </c>
      <c r="E103" s="87"/>
      <c r="F103" s="87" t="s">
        <v>69</v>
      </c>
      <c r="G103" s="92" t="s">
        <v>69</v>
      </c>
      <c r="H103" s="57">
        <v>3.8</v>
      </c>
      <c r="I103" s="44">
        <v>4.2</v>
      </c>
      <c r="J103" s="44">
        <v>4.5999999999999996</v>
      </c>
      <c r="K103" s="44">
        <v>4.4000000000000004</v>
      </c>
      <c r="L103" s="44">
        <v>4.2</v>
      </c>
      <c r="M103" s="44">
        <v>4.4000000000000004</v>
      </c>
      <c r="N103" s="44">
        <v>4.5999999999999996</v>
      </c>
      <c r="O103" s="44">
        <v>4.4000000000000004</v>
      </c>
      <c r="P103" s="44">
        <v>4</v>
      </c>
      <c r="Q103" s="44">
        <v>4.4000000000000004</v>
      </c>
      <c r="R103" s="44">
        <v>4.2</v>
      </c>
      <c r="S103" s="44">
        <v>4.4000000000000004</v>
      </c>
      <c r="T103" s="45">
        <f t="shared" si="82"/>
        <v>4.3</v>
      </c>
    </row>
    <row r="104" spans="2:21" ht="60" customHeight="1">
      <c r="B104" s="63" t="s">
        <v>90</v>
      </c>
      <c r="C104" s="58"/>
      <c r="D104" s="87" t="s">
        <v>58</v>
      </c>
      <c r="E104" s="87"/>
      <c r="F104" s="87" t="s">
        <v>70</v>
      </c>
      <c r="G104" s="92" t="s">
        <v>70</v>
      </c>
      <c r="H104" s="57">
        <v>5</v>
      </c>
      <c r="I104" s="44">
        <v>4.8</v>
      </c>
      <c r="J104" s="44">
        <v>4.2</v>
      </c>
      <c r="K104" s="44">
        <v>4.2</v>
      </c>
      <c r="L104" s="44">
        <v>4.2</v>
      </c>
      <c r="M104" s="44">
        <v>4.4000000000000004</v>
      </c>
      <c r="N104" s="44">
        <v>4.5999999999999996</v>
      </c>
      <c r="O104" s="44">
        <v>4.4000000000000004</v>
      </c>
      <c r="P104" s="44">
        <v>4</v>
      </c>
      <c r="Q104" s="44">
        <v>4.2</v>
      </c>
      <c r="R104" s="44">
        <v>4.2</v>
      </c>
      <c r="S104" s="44">
        <v>4.4000000000000004</v>
      </c>
      <c r="T104" s="45">
        <f t="shared" si="82"/>
        <v>4.3833333333333337</v>
      </c>
    </row>
    <row r="105" spans="2:21" ht="60" customHeight="1">
      <c r="B105" s="63" t="s">
        <v>84</v>
      </c>
      <c r="C105" s="58"/>
      <c r="D105" s="87" t="s">
        <v>58</v>
      </c>
      <c r="E105" s="87"/>
      <c r="F105" s="87" t="s">
        <v>71</v>
      </c>
      <c r="G105" s="92" t="s">
        <v>71</v>
      </c>
      <c r="H105" s="57">
        <v>4.4000000000000004</v>
      </c>
      <c r="I105" s="44">
        <v>4.8</v>
      </c>
      <c r="J105" s="44">
        <v>4</v>
      </c>
      <c r="K105" s="44">
        <v>5</v>
      </c>
      <c r="L105" s="44">
        <v>4.2</v>
      </c>
      <c r="M105" s="44">
        <v>5</v>
      </c>
      <c r="N105" s="44">
        <v>4.5999999999999996</v>
      </c>
      <c r="O105" s="44">
        <v>4.4000000000000004</v>
      </c>
      <c r="P105" s="44">
        <v>4</v>
      </c>
      <c r="Q105" s="44">
        <v>4.5999999999999996</v>
      </c>
      <c r="R105" s="44">
        <v>4.2</v>
      </c>
      <c r="S105" s="44">
        <v>4.4000000000000004</v>
      </c>
      <c r="T105" s="45">
        <f>AVERAGE(H105:S105)</f>
        <v>4.4666666666666668</v>
      </c>
    </row>
    <row r="106" spans="2:21" ht="60" customHeight="1">
      <c r="B106" s="63" t="s">
        <v>85</v>
      </c>
      <c r="C106" s="58"/>
      <c r="D106" s="87" t="s">
        <v>22</v>
      </c>
      <c r="E106" s="87"/>
      <c r="F106" s="87" t="s">
        <v>72</v>
      </c>
      <c r="G106" s="92" t="s">
        <v>72</v>
      </c>
      <c r="H106" s="57">
        <v>3.6</v>
      </c>
      <c r="I106" s="44">
        <v>4.5999999999999996</v>
      </c>
      <c r="J106" s="44">
        <v>4</v>
      </c>
      <c r="K106" s="44">
        <v>4.8</v>
      </c>
      <c r="L106" s="44">
        <v>5</v>
      </c>
      <c r="M106" s="44">
        <v>4.5999999999999996</v>
      </c>
      <c r="N106" s="44">
        <v>4.5999999999999996</v>
      </c>
      <c r="O106" s="44">
        <v>4.4000000000000004</v>
      </c>
      <c r="P106" s="44">
        <v>4</v>
      </c>
      <c r="Q106" s="44">
        <v>4.5999999999999996</v>
      </c>
      <c r="R106" s="44">
        <v>5</v>
      </c>
      <c r="S106" s="44">
        <v>5</v>
      </c>
      <c r="T106" s="45">
        <f t="shared" ref="T106:T108" si="83">AVERAGE(H106:S106)</f>
        <v>4.5166666666666666</v>
      </c>
    </row>
    <row r="107" spans="2:21" ht="60" customHeight="1">
      <c r="B107" s="63" t="s">
        <v>91</v>
      </c>
      <c r="C107" s="58"/>
      <c r="D107" s="87" t="s">
        <v>22</v>
      </c>
      <c r="E107" s="87"/>
      <c r="F107" s="87" t="s">
        <v>74</v>
      </c>
      <c r="G107" s="92" t="s">
        <v>74</v>
      </c>
      <c r="H107" s="57">
        <v>4.4000000000000004</v>
      </c>
      <c r="I107" s="44">
        <v>4.2</v>
      </c>
      <c r="J107" s="44">
        <v>4.5999999999999996</v>
      </c>
      <c r="K107" s="44">
        <v>4.2</v>
      </c>
      <c r="L107" s="44">
        <v>4.4000000000000004</v>
      </c>
      <c r="M107" s="44">
        <v>3.6</v>
      </c>
      <c r="N107" s="44">
        <v>4.8</v>
      </c>
      <c r="O107" s="44">
        <v>4.8</v>
      </c>
      <c r="P107" s="44">
        <v>5</v>
      </c>
      <c r="Q107" s="44">
        <v>4.5999999999999996</v>
      </c>
      <c r="R107" s="44">
        <v>4.2</v>
      </c>
      <c r="S107" s="44">
        <v>4.4000000000000004</v>
      </c>
      <c r="T107" s="45">
        <f t="shared" si="83"/>
        <v>4.4333333333333345</v>
      </c>
    </row>
    <row r="108" spans="2:21" ht="60" customHeight="1">
      <c r="B108" s="63" t="s">
        <v>86</v>
      </c>
      <c r="C108" s="58"/>
      <c r="D108" s="87" t="s">
        <v>21</v>
      </c>
      <c r="E108" s="87"/>
      <c r="F108" s="87" t="s">
        <v>65</v>
      </c>
      <c r="G108" s="92" t="s">
        <v>65</v>
      </c>
      <c r="H108" s="57"/>
      <c r="I108" s="44"/>
      <c r="J108" s="44">
        <v>4.4000000000000004</v>
      </c>
      <c r="K108" s="44">
        <v>4.5999999999999996</v>
      </c>
      <c r="L108" s="44">
        <v>4.4000000000000004</v>
      </c>
      <c r="M108" s="44">
        <v>3.8</v>
      </c>
      <c r="N108" s="44">
        <v>4.5999999999999996</v>
      </c>
      <c r="O108" s="44">
        <v>4.2</v>
      </c>
      <c r="P108" s="44">
        <v>4.4000000000000004</v>
      </c>
      <c r="Q108" s="44">
        <v>3.8</v>
      </c>
      <c r="R108" s="44">
        <v>4.2</v>
      </c>
      <c r="S108" s="44">
        <v>4.4000000000000004</v>
      </c>
      <c r="T108" s="45">
        <f t="shared" si="83"/>
        <v>4.2799999999999994</v>
      </c>
    </row>
    <row r="109" spans="2:21" ht="60" customHeight="1">
      <c r="B109" s="63" t="s">
        <v>92</v>
      </c>
      <c r="C109" s="58"/>
      <c r="D109" s="87" t="s">
        <v>21</v>
      </c>
      <c r="E109" s="87"/>
      <c r="F109" s="87" t="s">
        <v>65</v>
      </c>
      <c r="G109" s="92" t="s">
        <v>65</v>
      </c>
      <c r="H109" s="57"/>
      <c r="I109" s="44"/>
      <c r="J109" s="44"/>
      <c r="K109" s="44"/>
      <c r="L109" s="44"/>
      <c r="M109" s="44">
        <v>4.2</v>
      </c>
      <c r="N109" s="44">
        <v>4.4000000000000004</v>
      </c>
      <c r="O109" s="44">
        <v>4.5999999999999996</v>
      </c>
      <c r="P109" s="44">
        <v>4.4000000000000004</v>
      </c>
      <c r="Q109" s="44">
        <v>4.5999999999999996</v>
      </c>
      <c r="R109" s="44">
        <v>4.2</v>
      </c>
      <c r="S109" s="44">
        <v>4</v>
      </c>
      <c r="T109" s="45">
        <f>AVERAGE(H109:S109)</f>
        <v>4.3428571428571434</v>
      </c>
    </row>
    <row r="110" spans="2:21" ht="60" customHeight="1">
      <c r="B110" s="63" t="s">
        <v>87</v>
      </c>
      <c r="C110" s="58"/>
      <c r="D110" s="87" t="s">
        <v>21</v>
      </c>
      <c r="E110" s="87"/>
      <c r="F110" s="87" t="s">
        <v>65</v>
      </c>
      <c r="G110" s="92" t="s">
        <v>65</v>
      </c>
      <c r="H110" s="57"/>
      <c r="I110" s="44"/>
      <c r="J110" s="44"/>
      <c r="K110" s="44"/>
      <c r="L110" s="44"/>
      <c r="M110" s="44"/>
      <c r="N110" s="44"/>
      <c r="O110" s="44"/>
      <c r="P110" s="44">
        <v>4.4000000000000004</v>
      </c>
      <c r="Q110" s="44">
        <v>4.2</v>
      </c>
      <c r="R110" s="44">
        <v>4.2</v>
      </c>
      <c r="S110" s="44">
        <v>4.4000000000000004</v>
      </c>
      <c r="T110" s="45">
        <f t="shared" ref="T110:T112" si="84">AVERAGE(H110:S110)</f>
        <v>4.3000000000000007</v>
      </c>
    </row>
    <row r="111" spans="2:21" ht="60" customHeight="1">
      <c r="B111" s="63"/>
      <c r="C111" s="58"/>
      <c r="D111" s="87"/>
      <c r="E111" s="87"/>
      <c r="F111" s="87"/>
      <c r="G111" s="92"/>
      <c r="H111" s="57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5" t="e">
        <f t="shared" si="84"/>
        <v>#DIV/0!</v>
      </c>
    </row>
    <row r="112" spans="2:21" ht="60" customHeight="1">
      <c r="B112" s="60"/>
      <c r="C112" s="59"/>
      <c r="D112" s="82"/>
      <c r="E112" s="82"/>
      <c r="F112" s="82"/>
      <c r="G112" s="88"/>
      <c r="H112" s="57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5" t="e">
        <f t="shared" si="84"/>
        <v>#DIV/0!</v>
      </c>
      <c r="U112" s="37" t="s">
        <v>100</v>
      </c>
    </row>
    <row r="113" spans="2:21" ht="60" customHeight="1">
      <c r="B113" s="55">
        <f>MATCH(MAX(T93:T110), T93:T110, 0)</f>
        <v>6</v>
      </c>
      <c r="C113" s="86" t="s">
        <v>102</v>
      </c>
      <c r="D113" s="86"/>
      <c r="E113" s="86"/>
      <c r="F113" s="83" t="s">
        <v>98</v>
      </c>
      <c r="G113" s="83"/>
      <c r="H113" s="49">
        <f>COUNTA(H93:H112)</f>
        <v>15</v>
      </c>
      <c r="I113" s="49">
        <f t="shared" ref="I113:S113" si="85">COUNTA(I93:I112)</f>
        <v>15</v>
      </c>
      <c r="J113" s="49">
        <f t="shared" si="85"/>
        <v>16</v>
      </c>
      <c r="K113" s="49">
        <f t="shared" si="85"/>
        <v>16</v>
      </c>
      <c r="L113" s="49">
        <f t="shared" si="85"/>
        <v>16</v>
      </c>
      <c r="M113" s="49">
        <f t="shared" si="85"/>
        <v>17</v>
      </c>
      <c r="N113" s="49">
        <f t="shared" si="85"/>
        <v>17</v>
      </c>
      <c r="O113" s="49">
        <f t="shared" si="85"/>
        <v>16</v>
      </c>
      <c r="P113" s="49">
        <f t="shared" si="85"/>
        <v>17</v>
      </c>
      <c r="Q113" s="49">
        <f t="shared" si="85"/>
        <v>17</v>
      </c>
      <c r="R113" s="49">
        <f t="shared" si="85"/>
        <v>17</v>
      </c>
      <c r="S113" s="49">
        <f t="shared" si="85"/>
        <v>17</v>
      </c>
      <c r="T113" s="48"/>
      <c r="U113" s="52">
        <v>17</v>
      </c>
    </row>
    <row r="114" spans="2:21" ht="33.6" customHeight="1">
      <c r="B114" s="85" t="s">
        <v>101</v>
      </c>
      <c r="C114" s="85"/>
      <c r="D114" s="85"/>
      <c r="E114" s="85"/>
      <c r="F114" s="85"/>
      <c r="G114" s="85"/>
      <c r="H114" s="85"/>
      <c r="I114" s="64" t="s">
        <v>103</v>
      </c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8"/>
      <c r="U114" s="52"/>
    </row>
    <row r="115" spans="2:21" ht="60" customHeight="1">
      <c r="B115" s="53" t="str" cm="1">
        <f t="array" ref="B115">INDEX($B$93:$T$110, $B$113,1)</f>
        <v>Mateo Garcia</v>
      </c>
      <c r="C115" s="56" t="str">
        <f>"Emp_"&amp;B113</f>
        <v>Emp_6</v>
      </c>
      <c r="D115" s="84" t="str" cm="1">
        <f t="array" ref="D115">INDEX($B$93:$T$110, $B$113,3)</f>
        <v>Sales</v>
      </c>
      <c r="E115" s="84"/>
      <c r="F115" s="84" t="str" cm="1">
        <f t="array" ref="F115">INDEX($B$93:$T$110, $B$113,5)</f>
        <v>Sales Specialist</v>
      </c>
      <c r="G115" s="84"/>
      <c r="H115" s="54" cm="1">
        <f t="array" ref="H115">INDEX($B$93:$T$110, $B$113,19)</f>
        <v>4.6166666666666663</v>
      </c>
      <c r="I115" s="54">
        <v>5</v>
      </c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8"/>
    </row>
    <row r="116" spans="2:21" ht="60" customHeight="1">
      <c r="B116" s="50"/>
      <c r="C116" s="50"/>
      <c r="D116" s="51"/>
      <c r="E116" s="51"/>
      <c r="F116" s="51"/>
      <c r="G116" s="51"/>
      <c r="H116" s="48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8"/>
    </row>
    <row r="117" spans="2:21" ht="20.399999999999999">
      <c r="B117" s="81" t="s">
        <v>99</v>
      </c>
      <c r="C117" s="81"/>
      <c r="D117" s="81"/>
      <c r="E117" s="81"/>
      <c r="F117" s="2"/>
      <c r="G117" s="2"/>
      <c r="H117" s="2"/>
      <c r="I117" s="2"/>
      <c r="J117" s="1"/>
      <c r="K117" s="1"/>
      <c r="L117" s="1"/>
      <c r="M117" s="1"/>
      <c r="N117" s="1"/>
      <c r="O117" s="1"/>
    </row>
    <row r="119" spans="2:21">
      <c r="H119" s="43" t="s">
        <v>0</v>
      </c>
      <c r="I119" s="43" t="s">
        <v>1</v>
      </c>
      <c r="J119" s="43" t="s">
        <v>2</v>
      </c>
      <c r="K119" s="43" t="s">
        <v>3</v>
      </c>
      <c r="L119" s="43" t="s">
        <v>4</v>
      </c>
      <c r="M119" s="43" t="s">
        <v>5</v>
      </c>
      <c r="N119" s="43" t="s">
        <v>6</v>
      </c>
      <c r="O119" s="43" t="s">
        <v>7</v>
      </c>
      <c r="P119" s="43" t="s">
        <v>8</v>
      </c>
      <c r="Q119" s="43" t="s">
        <v>9</v>
      </c>
      <c r="R119" s="43" t="s">
        <v>10</v>
      </c>
      <c r="S119" s="43" t="s">
        <v>11</v>
      </c>
      <c r="T119" s="43" t="s">
        <v>12</v>
      </c>
    </row>
    <row r="120" spans="2:21" ht="18" customHeight="1">
      <c r="B120" s="73" t="s">
        <v>95</v>
      </c>
      <c r="C120" s="73"/>
      <c r="D120" s="73"/>
      <c r="E120" s="73"/>
      <c r="F120" s="73"/>
      <c r="G120" s="73"/>
      <c r="H120" s="46">
        <v>52200</v>
      </c>
      <c r="I120" s="46">
        <v>52350</v>
      </c>
      <c r="J120" s="46">
        <v>56000</v>
      </c>
      <c r="K120" s="46">
        <v>56200</v>
      </c>
      <c r="L120" s="46">
        <v>56800</v>
      </c>
      <c r="M120" s="46">
        <v>60200</v>
      </c>
      <c r="N120" s="46">
        <v>60350</v>
      </c>
      <c r="O120" s="46">
        <v>60450</v>
      </c>
      <c r="P120" s="46">
        <v>62200</v>
      </c>
      <c r="Q120" s="46">
        <v>63000</v>
      </c>
      <c r="R120" s="46">
        <v>64900</v>
      </c>
      <c r="S120" s="46">
        <v>65100</v>
      </c>
      <c r="T120" s="46">
        <f>SUM(H120:S120)</f>
        <v>709750</v>
      </c>
    </row>
    <row r="121" spans="2:21" ht="18" customHeight="1">
      <c r="B121" s="73" t="s">
        <v>96</v>
      </c>
      <c r="C121" s="73"/>
      <c r="D121" s="73"/>
      <c r="E121" s="73"/>
      <c r="F121" s="73"/>
      <c r="G121" s="73"/>
      <c r="H121" s="46">
        <f>C3</f>
        <v>240000</v>
      </c>
      <c r="I121" s="46">
        <f t="shared" ref="I121:S121" si="86">D3</f>
        <v>280000</v>
      </c>
      <c r="J121" s="46">
        <f t="shared" si="86"/>
        <v>235000</v>
      </c>
      <c r="K121" s="46">
        <f t="shared" si="86"/>
        <v>302000</v>
      </c>
      <c r="L121" s="46">
        <f t="shared" si="86"/>
        <v>215000</v>
      </c>
      <c r="M121" s="46">
        <f t="shared" si="86"/>
        <v>240000</v>
      </c>
      <c r="N121" s="46">
        <f t="shared" si="86"/>
        <v>300000</v>
      </c>
      <c r="O121" s="46">
        <f t="shared" si="86"/>
        <v>218000</v>
      </c>
      <c r="P121" s="46">
        <f t="shared" si="86"/>
        <v>298000</v>
      </c>
      <c r="Q121" s="46">
        <f t="shared" si="86"/>
        <v>240000</v>
      </c>
      <c r="R121" s="46">
        <f t="shared" si="86"/>
        <v>251500</v>
      </c>
      <c r="S121" s="46">
        <f t="shared" si="86"/>
        <v>278500</v>
      </c>
      <c r="T121" s="46">
        <f>SUM(H121:S121)</f>
        <v>3098000</v>
      </c>
    </row>
    <row r="122" spans="2:21" ht="18" customHeight="1">
      <c r="B122" s="73" t="s">
        <v>97</v>
      </c>
      <c r="C122" s="73"/>
      <c r="D122" s="73"/>
      <c r="E122" s="73"/>
      <c r="F122" s="73"/>
      <c r="G122" s="73"/>
      <c r="H122" s="47">
        <f>H120/H121</f>
        <v>0.2175</v>
      </c>
      <c r="I122" s="47">
        <f t="shared" ref="I122:T122" si="87">I120/I121</f>
        <v>0.18696428571428572</v>
      </c>
      <c r="J122" s="47">
        <f t="shared" si="87"/>
        <v>0.23829787234042554</v>
      </c>
      <c r="K122" s="47">
        <f t="shared" si="87"/>
        <v>0.18609271523178808</v>
      </c>
      <c r="L122" s="47">
        <f t="shared" si="87"/>
        <v>0.26418604651162791</v>
      </c>
      <c r="M122" s="47">
        <f t="shared" si="87"/>
        <v>0.25083333333333335</v>
      </c>
      <c r="N122" s="47">
        <f t="shared" si="87"/>
        <v>0.20116666666666666</v>
      </c>
      <c r="O122" s="47">
        <f t="shared" si="87"/>
        <v>0.27729357798165138</v>
      </c>
      <c r="P122" s="47">
        <f t="shared" si="87"/>
        <v>0.20872483221476509</v>
      </c>
      <c r="Q122" s="47">
        <f t="shared" si="87"/>
        <v>0.26250000000000001</v>
      </c>
      <c r="R122" s="47">
        <f t="shared" si="87"/>
        <v>0.25805168986083499</v>
      </c>
      <c r="S122" s="47">
        <f t="shared" si="87"/>
        <v>0.23375224416517057</v>
      </c>
      <c r="T122" s="47">
        <f t="shared" si="87"/>
        <v>0.22909941897998709</v>
      </c>
    </row>
    <row r="125" spans="2:21" ht="20.399999999999999">
      <c r="B125" s="81" t="s">
        <v>106</v>
      </c>
      <c r="C125" s="81"/>
      <c r="D125" s="81"/>
      <c r="E125" s="81"/>
      <c r="F125" s="2"/>
      <c r="G125" s="2"/>
      <c r="H125" s="2"/>
      <c r="I125" s="2"/>
      <c r="J125" s="1"/>
      <c r="K125" s="1"/>
      <c r="L125" s="1"/>
      <c r="M125" s="1"/>
      <c r="N125" s="1"/>
      <c r="O125" s="1"/>
    </row>
    <row r="127" spans="2:21">
      <c r="H127" s="43" t="s">
        <v>0</v>
      </c>
      <c r="I127" s="43" t="s">
        <v>1</v>
      </c>
      <c r="J127" s="43" t="s">
        <v>2</v>
      </c>
      <c r="K127" s="43" t="s">
        <v>3</v>
      </c>
      <c r="L127" s="43" t="s">
        <v>4</v>
      </c>
      <c r="M127" s="43" t="s">
        <v>5</v>
      </c>
      <c r="N127" s="43" t="s">
        <v>6</v>
      </c>
      <c r="O127" s="43" t="s">
        <v>7</v>
      </c>
      <c r="P127" s="43" t="s">
        <v>8</v>
      </c>
      <c r="Q127" s="43" t="s">
        <v>9</v>
      </c>
      <c r="R127" s="43" t="s">
        <v>10</v>
      </c>
      <c r="S127" s="43" t="s">
        <v>11</v>
      </c>
      <c r="T127" s="43" t="s">
        <v>12</v>
      </c>
    </row>
    <row r="128" spans="2:21" ht="18" customHeight="1">
      <c r="B128" s="73" t="s">
        <v>107</v>
      </c>
      <c r="C128" s="73"/>
      <c r="D128" s="73"/>
      <c r="E128" s="73"/>
      <c r="F128" s="73"/>
      <c r="G128" s="73"/>
      <c r="H128" s="46">
        <v>650000</v>
      </c>
      <c r="I128" s="46">
        <v>685000</v>
      </c>
      <c r="J128" s="46">
        <v>696000</v>
      </c>
      <c r="K128" s="46">
        <v>672000</v>
      </c>
      <c r="L128" s="46">
        <v>604000</v>
      </c>
      <c r="M128" s="46">
        <v>585000</v>
      </c>
      <c r="N128" s="46">
        <v>603000</v>
      </c>
      <c r="O128" s="46">
        <v>578000</v>
      </c>
      <c r="P128" s="46">
        <v>542000</v>
      </c>
      <c r="Q128" s="46">
        <v>485000</v>
      </c>
      <c r="R128" s="46">
        <v>578000</v>
      </c>
      <c r="S128" s="46">
        <v>628000</v>
      </c>
      <c r="T128" s="46">
        <f ca="1">SUBTOTAL(109, OFFSET(H128, 0, COUNTA(H128:S128) -1, 1, 1))</f>
        <v>628000</v>
      </c>
    </row>
    <row r="129" spans="2:20" ht="18" customHeight="1">
      <c r="B129" s="73" t="s">
        <v>108</v>
      </c>
      <c r="C129" s="73"/>
      <c r="D129" s="73"/>
      <c r="E129" s="73"/>
      <c r="F129" s="73"/>
      <c r="G129" s="73"/>
      <c r="H129" s="69">
        <v>6500</v>
      </c>
      <c r="I129" s="69">
        <v>7000</v>
      </c>
      <c r="J129" s="69">
        <v>7100</v>
      </c>
      <c r="K129" s="69">
        <v>6800</v>
      </c>
      <c r="L129" s="69">
        <v>6300</v>
      </c>
      <c r="M129" s="69">
        <v>6100</v>
      </c>
      <c r="N129" s="69">
        <v>6300</v>
      </c>
      <c r="O129" s="69">
        <v>6000</v>
      </c>
      <c r="P129" s="69">
        <v>5700</v>
      </c>
      <c r="Q129" s="69">
        <v>5000</v>
      </c>
      <c r="R129" s="69">
        <v>5800</v>
      </c>
      <c r="S129" s="69">
        <v>6100</v>
      </c>
      <c r="T129" s="71">
        <f ca="1">SUBTOTAL(109, OFFSET(H129, 0, COUNTA(H129:S129) -1, 1, 1))</f>
        <v>6100</v>
      </c>
    </row>
    <row r="130" spans="2:20" ht="18" customHeight="1">
      <c r="B130" s="72" t="s">
        <v>109</v>
      </c>
      <c r="C130" s="72"/>
      <c r="D130" s="72"/>
      <c r="E130" s="72"/>
      <c r="F130" s="72"/>
      <c r="G130" s="75" t="s">
        <v>112</v>
      </c>
      <c r="H130" s="70">
        <v>1200</v>
      </c>
      <c r="I130" s="70">
        <v>1000</v>
      </c>
      <c r="J130" s="70">
        <v>800</v>
      </c>
      <c r="K130" s="70">
        <v>300</v>
      </c>
      <c r="L130" s="70">
        <v>500</v>
      </c>
      <c r="M130" s="70">
        <v>1100</v>
      </c>
      <c r="N130" s="70">
        <v>1000</v>
      </c>
      <c r="O130" s="70">
        <v>800</v>
      </c>
      <c r="P130" s="70">
        <v>400</v>
      </c>
      <c r="Q130" s="70">
        <v>1200</v>
      </c>
      <c r="R130" s="70">
        <v>800</v>
      </c>
      <c r="S130" s="70">
        <v>600</v>
      </c>
      <c r="T130" s="69">
        <f>SUM(H130:S130)</f>
        <v>9700</v>
      </c>
    </row>
    <row r="131" spans="2:20" ht="18" customHeight="1">
      <c r="B131" s="73" t="s">
        <v>110</v>
      </c>
      <c r="C131" s="73"/>
      <c r="D131" s="73"/>
      <c r="E131" s="73"/>
      <c r="F131" s="73"/>
      <c r="G131" s="76"/>
      <c r="H131" s="69">
        <v>1000</v>
      </c>
      <c r="I131" s="69">
        <v>1200</v>
      </c>
      <c r="J131" s="69">
        <v>600</v>
      </c>
      <c r="K131" s="69">
        <v>800</v>
      </c>
      <c r="L131" s="69">
        <v>1200</v>
      </c>
      <c r="M131" s="69">
        <v>1000</v>
      </c>
      <c r="N131" s="69">
        <v>800</v>
      </c>
      <c r="O131" s="69">
        <v>900</v>
      </c>
      <c r="P131" s="69">
        <v>400</v>
      </c>
      <c r="Q131" s="69">
        <v>1100</v>
      </c>
      <c r="R131" s="69">
        <v>1100</v>
      </c>
      <c r="S131" s="69">
        <v>1000</v>
      </c>
      <c r="T131" s="69">
        <f t="shared" ref="T131:T135" si="88">SUM(H131:S131)</f>
        <v>11100</v>
      </c>
    </row>
    <row r="132" spans="2:20" ht="18" customHeight="1">
      <c r="B132" s="74" t="s">
        <v>111</v>
      </c>
      <c r="C132" s="74"/>
      <c r="D132" s="74"/>
      <c r="E132" s="74"/>
      <c r="F132" s="74"/>
      <c r="G132" s="77"/>
      <c r="H132" s="71">
        <v>1200</v>
      </c>
      <c r="I132" s="71">
        <v>1000</v>
      </c>
      <c r="J132" s="71">
        <v>1100</v>
      </c>
      <c r="K132" s="71">
        <v>400</v>
      </c>
      <c r="L132" s="71">
        <v>900</v>
      </c>
      <c r="M132" s="71">
        <v>700</v>
      </c>
      <c r="N132" s="71">
        <v>700</v>
      </c>
      <c r="O132" s="71">
        <v>500</v>
      </c>
      <c r="P132" s="71">
        <v>800</v>
      </c>
      <c r="Q132" s="71">
        <v>500</v>
      </c>
      <c r="R132" s="71">
        <v>600</v>
      </c>
      <c r="S132" s="71">
        <v>1400</v>
      </c>
      <c r="T132" s="71">
        <f t="shared" si="88"/>
        <v>9800</v>
      </c>
    </row>
    <row r="133" spans="2:20" ht="18" customHeight="1">
      <c r="B133" s="72" t="s">
        <v>109</v>
      </c>
      <c r="C133" s="72"/>
      <c r="D133" s="72"/>
      <c r="E133" s="72"/>
      <c r="F133" s="72"/>
      <c r="G133" s="78" t="s">
        <v>113</v>
      </c>
      <c r="H133" s="70">
        <v>800</v>
      </c>
      <c r="I133" s="70">
        <v>1400</v>
      </c>
      <c r="J133" s="70">
        <v>1100</v>
      </c>
      <c r="K133" s="70">
        <v>700</v>
      </c>
      <c r="L133" s="70">
        <v>1000</v>
      </c>
      <c r="M133" s="70">
        <v>400</v>
      </c>
      <c r="N133" s="70">
        <v>1800</v>
      </c>
      <c r="O133" s="70">
        <v>600</v>
      </c>
      <c r="P133" s="70">
        <v>900</v>
      </c>
      <c r="Q133" s="70">
        <v>300</v>
      </c>
      <c r="R133" s="70">
        <v>1100</v>
      </c>
      <c r="S133" s="70">
        <v>1000</v>
      </c>
      <c r="T133" s="69">
        <f t="shared" si="88"/>
        <v>11100</v>
      </c>
    </row>
    <row r="134" spans="2:20" ht="18" customHeight="1">
      <c r="B134" s="73" t="s">
        <v>110</v>
      </c>
      <c r="C134" s="73"/>
      <c r="D134" s="73"/>
      <c r="E134" s="73"/>
      <c r="F134" s="73"/>
      <c r="G134" s="79"/>
      <c r="H134" s="69">
        <v>300</v>
      </c>
      <c r="I134" s="69">
        <v>500</v>
      </c>
      <c r="J134" s="69">
        <v>1300</v>
      </c>
      <c r="K134" s="69">
        <v>300</v>
      </c>
      <c r="L134" s="69">
        <v>1400</v>
      </c>
      <c r="M134" s="69">
        <v>1100</v>
      </c>
      <c r="N134" s="69">
        <v>700</v>
      </c>
      <c r="O134" s="69">
        <v>1100</v>
      </c>
      <c r="P134" s="69">
        <v>500</v>
      </c>
      <c r="Q134" s="69">
        <v>800</v>
      </c>
      <c r="R134" s="69">
        <v>600</v>
      </c>
      <c r="S134" s="69">
        <v>1100</v>
      </c>
      <c r="T134" s="69">
        <f t="shared" si="88"/>
        <v>9700</v>
      </c>
    </row>
    <row r="135" spans="2:20" ht="18" customHeight="1">
      <c r="B135" s="74" t="s">
        <v>111</v>
      </c>
      <c r="C135" s="74"/>
      <c r="D135" s="74"/>
      <c r="E135" s="74"/>
      <c r="F135" s="74"/>
      <c r="G135" s="80"/>
      <c r="H135" s="71">
        <v>800</v>
      </c>
      <c r="I135" s="71">
        <v>100</v>
      </c>
      <c r="J135" s="71">
        <v>1400</v>
      </c>
      <c r="K135" s="71">
        <v>1000</v>
      </c>
      <c r="L135" s="71">
        <v>1400</v>
      </c>
      <c r="M135" s="71">
        <v>1100</v>
      </c>
      <c r="N135" s="71">
        <v>300</v>
      </c>
      <c r="O135" s="71">
        <v>800</v>
      </c>
      <c r="P135" s="71">
        <v>900</v>
      </c>
      <c r="Q135" s="71">
        <v>900</v>
      </c>
      <c r="R135" s="71">
        <v>500</v>
      </c>
      <c r="S135" s="71">
        <v>1300</v>
      </c>
      <c r="T135" s="71">
        <f t="shared" si="88"/>
        <v>10500</v>
      </c>
    </row>
  </sheetData>
  <mergeCells count="85">
    <mergeCell ref="P2:T2"/>
    <mergeCell ref="B30:E30"/>
    <mergeCell ref="B36:E36"/>
    <mergeCell ref="B47:E47"/>
    <mergeCell ref="B1:E1"/>
    <mergeCell ref="B9:E9"/>
    <mergeCell ref="B15:E15"/>
    <mergeCell ref="B20:E20"/>
    <mergeCell ref="P21:T21"/>
    <mergeCell ref="P31:T31"/>
    <mergeCell ref="P37:T37"/>
    <mergeCell ref="P48:T48"/>
    <mergeCell ref="B73:E73"/>
    <mergeCell ref="I79:K79"/>
    <mergeCell ref="I83:I87"/>
    <mergeCell ref="J83:J87"/>
    <mergeCell ref="K83:K87"/>
    <mergeCell ref="B55:E55"/>
    <mergeCell ref="I61:K61"/>
    <mergeCell ref="I65:I69"/>
    <mergeCell ref="J65:J69"/>
    <mergeCell ref="K65:K69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9:G109"/>
    <mergeCell ref="F110:G110"/>
    <mergeCell ref="F111:G111"/>
    <mergeCell ref="F102:G102"/>
    <mergeCell ref="F103:G103"/>
    <mergeCell ref="F104:G104"/>
    <mergeCell ref="F105:G105"/>
    <mergeCell ref="F106:G106"/>
    <mergeCell ref="D104:E104"/>
    <mergeCell ref="D105:E105"/>
    <mergeCell ref="D106:E106"/>
    <mergeCell ref="F107:G107"/>
    <mergeCell ref="F108:G108"/>
    <mergeCell ref="D109:E109"/>
    <mergeCell ref="D110:E110"/>
    <mergeCell ref="D111:E111"/>
    <mergeCell ref="F112:G112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B125:E125"/>
    <mergeCell ref="B128:G128"/>
    <mergeCell ref="B129:G129"/>
    <mergeCell ref="D112:E112"/>
    <mergeCell ref="B91:E91"/>
    <mergeCell ref="B120:G120"/>
    <mergeCell ref="B121:G121"/>
    <mergeCell ref="B122:G122"/>
    <mergeCell ref="F113:G113"/>
    <mergeCell ref="B117:E117"/>
    <mergeCell ref="F115:G115"/>
    <mergeCell ref="D115:E115"/>
    <mergeCell ref="B114:H114"/>
    <mergeCell ref="C113:E113"/>
    <mergeCell ref="D107:E107"/>
    <mergeCell ref="D108:E108"/>
    <mergeCell ref="B130:F130"/>
    <mergeCell ref="B131:F131"/>
    <mergeCell ref="B132:F132"/>
    <mergeCell ref="G130:G132"/>
    <mergeCell ref="B133:F133"/>
    <mergeCell ref="G133:G135"/>
    <mergeCell ref="B134:F134"/>
    <mergeCell ref="B135:F135"/>
  </mergeCells>
  <phoneticPr fontId="15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5DB-CD45-4558-9778-AAA605DA548D}">
  <dimension ref="A1:P40"/>
  <sheetViews>
    <sheetView tabSelected="1" zoomScaleNormal="100" workbookViewId="0">
      <selection activeCell="P41" sqref="P41"/>
    </sheetView>
  </sheetViews>
  <sheetFormatPr defaultRowHeight="14.4"/>
  <cols>
    <col min="17" max="17" width="7.44140625" customWidth="1"/>
  </cols>
  <sheetData>
    <row r="1" spans="1:16" ht="25.8" customHeight="1">
      <c r="A1" s="100" t="s">
        <v>104</v>
      </c>
      <c r="B1" s="100"/>
      <c r="C1" s="100"/>
      <c r="D1" s="100"/>
      <c r="E1" s="100"/>
      <c r="F1" s="100"/>
      <c r="G1" s="100"/>
      <c r="H1" s="101" t="s">
        <v>105</v>
      </c>
      <c r="I1" s="101"/>
      <c r="J1" s="101"/>
      <c r="K1" s="101"/>
      <c r="L1" s="101"/>
      <c r="M1" s="101"/>
      <c r="N1" s="101"/>
      <c r="O1" s="101"/>
      <c r="P1" s="101"/>
    </row>
    <row r="2" spans="1:16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ht="100.2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</sheetData>
  <mergeCells count="2">
    <mergeCell ref="A1:G1"/>
    <mergeCell ref="H1:P1"/>
  </mergeCells>
  <pageMargins left="0" right="0" top="0" bottom="0" header="0" footer="0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C1D2-11F0-4E71-9BCA-73B9E5537E2C}">
  <dimension ref="B6"/>
  <sheetViews>
    <sheetView workbookViewId="0">
      <selection activeCell="B15" sqref="B15"/>
    </sheetView>
  </sheetViews>
  <sheetFormatPr defaultRowHeight="14.4"/>
  <cols>
    <col min="2" max="2" width="31.88671875" customWidth="1"/>
  </cols>
  <sheetData>
    <row r="6" spans="2:2">
      <c r="B6" s="102" t="s">
        <v>114</v>
      </c>
    </row>
  </sheetData>
  <hyperlinks>
    <hyperlink ref="B6" r:id="rId1" xr:uid="{C4688689-46C6-43B1-8D90-13777725F4C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Data</vt:lpstr>
      <vt:lpstr>Dashboard</vt:lpstr>
      <vt:lpstr>©</vt:lpstr>
      <vt:lpstr>DECREASE</vt:lpstr>
      <vt:lpstr>DECREASE2</vt:lpstr>
      <vt:lpstr>Emp_1</vt:lpstr>
      <vt:lpstr>Emp_10</vt:lpstr>
      <vt:lpstr>Emp_11</vt:lpstr>
      <vt:lpstr>Emp_12</vt:lpstr>
      <vt:lpstr>Emp_13</vt:lpstr>
      <vt:lpstr>Emp_14</vt:lpstr>
      <vt:lpstr>Emp_15</vt:lpstr>
      <vt:lpstr>Emp_16</vt:lpstr>
      <vt:lpstr>Emp_17</vt:lpstr>
      <vt:lpstr>Emp_18</vt:lpstr>
      <vt:lpstr>Emp_19</vt:lpstr>
      <vt:lpstr>Emp_2</vt:lpstr>
      <vt:lpstr>Emp_20</vt:lpstr>
      <vt:lpstr>Emp_3</vt:lpstr>
      <vt:lpstr>Emp_4</vt:lpstr>
      <vt:lpstr>Emp_5</vt:lpstr>
      <vt:lpstr>Emp_6</vt:lpstr>
      <vt:lpstr>Emp_7</vt:lpstr>
      <vt:lpstr>Emp_8</vt:lpstr>
      <vt:lpstr>Emp_9</vt:lpstr>
      <vt:lpstr>Increase</vt:lpstr>
      <vt:lpstr>INCREASE2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Bratislav Milojevic</cp:lastModifiedBy>
  <cp:lastPrinted>2024-05-29T13:36:47Z</cp:lastPrinted>
  <dcterms:created xsi:type="dcterms:W3CDTF">2024-05-28T10:40:58Z</dcterms:created>
  <dcterms:modified xsi:type="dcterms:W3CDTF">2024-05-29T13:44:51Z</dcterms:modified>
</cp:coreProperties>
</file>