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t\Documents\data-analytics-workspace\da-end-to-end-projects-portfolio\projects\project-04-sql-excel-power-bi\excel\"/>
    </mc:Choice>
  </mc:AlternateContent>
  <xr:revisionPtr revIDLastSave="0" documentId="13_ncr:1_{6A5B6676-B649-4CD6-9829-E85EBF6D35DF}" xr6:coauthVersionLast="47" xr6:coauthVersionMax="47" xr10:uidLastSave="{00000000-0000-0000-0000-000000000000}"/>
  <bookViews>
    <workbookView xWindow="-108" yWindow="-108" windowWidth="23256" windowHeight="13896" xr2:uid="{C7CBDF27-E4AB-46F6-958A-6C174B338702}"/>
  </bookViews>
  <sheets>
    <sheet name="Kalkulace_zakázka_P03_2026_09" sheetId="30" r:id="rId1"/>
    <sheet name="Náklady_2026" sheetId="29" r:id="rId2"/>
    <sheet name="Náklady_2026_09" sheetId="28" r:id="rId3"/>
    <sheet name="Materiál_2026_09" sheetId="24" r:id="rId4"/>
    <sheet name="Práce_2026_09" sheetId="26" r:id="rId5"/>
    <sheet name="Režie_2026_09" sheetId="27" r:id="rId6"/>
    <sheet name="Materiál_odchylky" sheetId="22" state="hidden" r:id="rId7"/>
    <sheet name="Materiál_plán" sheetId="20" state="hidden" r:id="rId8"/>
    <sheet name="Práce_odchylky" sheetId="19" state="hidden" r:id="rId9"/>
    <sheet name="Práce_plán" sheetId="21" state="hidden" r:id="rId10"/>
    <sheet name="Režie_porovnání" sheetId="23" state="hidden" r:id="rId11"/>
  </sheets>
  <definedNames>
    <definedName name="ExternalData_1" localSheetId="8" hidden="1">Práce_odchylky!$A$1:$S$433</definedName>
    <definedName name="ExternalData_2" localSheetId="6" hidden="1">Materiál_odchylky!$A$1:$P$433</definedName>
    <definedName name="ExternalData_2" localSheetId="7" hidden="1">Materiál_plán!$A$1:$H$37</definedName>
    <definedName name="ExternalData_3" localSheetId="9" hidden="1">Práce_plán!$A$1:$I$37</definedName>
    <definedName name="ExternalData_3" localSheetId="10" hidden="1">Režie_porovnání!$A$1:$H$61</definedName>
  </definedNames>
  <calcPr calcId="191029"/>
  <pivotCaches>
    <pivotCache cacheId="0" r:id="rId12"/>
    <pivotCache cacheId="1" r:id="rId13"/>
    <pivotCache cacheId="2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aceOdchylky_d3087940-da1d-4b1b-a694-2b8a2c3d13a2" name="PraceOdchylky" connection="Dotaz – PraceOdchylky"/>
          <x15:modelTable id="ReziePorovnani_9f74d1ec-5c87-4ba3-962f-d1d4d3dd2a6f" name="ReziePorovnani" connection="Dotaz – ReziePorovnani"/>
          <x15:modelTable id="MaterialOdchylky_13726210-fbec-405e-89dd-cf0599626e72" name="MaterialOdchylky" connection="Dotaz – MaterialOdchylky"/>
          <x15:modelTable id="PlanMaterialu_8f04af9a-059b-4a05-9ade-9bf0b7a2289f" name="PlanMaterialu" connection="Dotaz – PlanMaterialu"/>
          <x15:modelTable id="UzaverkoveUpravySouhrn_62fd510e-e2fb-4fc1-8480-a3ce7d4ac406" name="UzaverkoveUpravySouhrn" connection="Dotaz – UzaverkoveUpravySouhrn"/>
          <x15:modelTable id="PlanPraceKapacity_a9736719-21be-4a1f-b1de-084fab3185fb" name="PlanPraceKapacity" connection="Dotaz – PlanPraceKapacity"/>
          <x15:modelTable id="PlanStrojovychHodin_2c4130c2-259f-4170-b00d-9a6e2dda125c" name="PlanStrojovychHodin" connection="Dotaz – PlanStrojovychHodin"/>
          <x15:modelTable id="MaterialOdchylky 1_f0617a0e-fec3-4bae-b85b-c205b157ac74" name="MaterialOdchylky 1" connection="Dotaz – MaterialOdchylky1"/>
          <x15:modelTable id="PraceOdchylky 1_e6bf93ac-c53b-4fe0-b8ae-1b02749bf86d" name="PraceOdchylky 1" connection="Dotaz – PraceOdchylky1"/>
          <x15:modelTable id="PlanMaterialu 1_94ddf684-4a67-4517-8812-8e551712f4ba" name="PlanMaterialu 1" connection="Dotaz – PlanMaterialu1"/>
          <x15:modelTable id="PlanPraceKapacity 1_6b11f9af-3f00-401e-8546-a9a81be7d14e" name="PlanPraceKapacity 1" connection="Dotaz – PlanPraceKapacity1"/>
          <x15:modelTable id="PlanStrojovychHodin 1_74d6f772-2b91-46fe-b544-3f41a3a0c3c5" name="PlanStrojovychHodin 1" connection="Dotaz – PlanStrojovychHodin1"/>
          <x15:modelTable id="ReziePorovnani 1_cd76e320-a76a-464e-9886-acf1115f4b23" name="ReziePorovnani 1" connection="Dotaz – ReziePorovnani1"/>
          <x15:modelTable id="UzaverkoveUpravySouhrn 1_c640680a-a508-4a4a-b2e5-03a5510eac5d" name="UzaverkoveUpravySouhrn 1" connection="Dotaz – UzaverkoveUpravySouhrn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3" i="30" l="1"/>
  <c r="F13" i="30"/>
  <c r="B15" i="30"/>
  <c r="B7" i="30"/>
  <c r="B16" i="30" s="1"/>
  <c r="B13" i="30"/>
  <c r="B12" i="30"/>
  <c r="B14" i="30" s="1"/>
  <c r="B10" i="30"/>
  <c r="B9" i="30"/>
  <c r="K39" i="29"/>
  <c r="L39" i="29"/>
  <c r="K40" i="29"/>
  <c r="L40" i="29"/>
  <c r="K41" i="29"/>
  <c r="L41" i="29"/>
  <c r="K42" i="29"/>
  <c r="L42" i="29"/>
  <c r="K43" i="29"/>
  <c r="L43" i="29"/>
  <c r="L38" i="29"/>
  <c r="K38" i="29"/>
  <c r="K23" i="29"/>
  <c r="L23" i="29"/>
  <c r="M23" i="29"/>
  <c r="K24" i="29"/>
  <c r="L24" i="29"/>
  <c r="M24" i="29"/>
  <c r="K25" i="29"/>
  <c r="L25" i="29"/>
  <c r="M25" i="29"/>
  <c r="K26" i="29"/>
  <c r="L26" i="29"/>
  <c r="M26" i="29"/>
  <c r="K27" i="29"/>
  <c r="L27" i="29"/>
  <c r="M27" i="29"/>
  <c r="M22" i="29"/>
  <c r="L22" i="29"/>
  <c r="K22" i="29"/>
  <c r="K28" i="29" s="1"/>
  <c r="M7" i="29"/>
  <c r="M8" i="29"/>
  <c r="M9" i="29"/>
  <c r="M10" i="29"/>
  <c r="M11" i="29"/>
  <c r="M6" i="29"/>
  <c r="L7" i="29"/>
  <c r="L8" i="29"/>
  <c r="L9" i="29"/>
  <c r="L10" i="29"/>
  <c r="L11" i="29"/>
  <c r="L6" i="29"/>
  <c r="K7" i="29"/>
  <c r="K8" i="29"/>
  <c r="K9" i="29"/>
  <c r="K10" i="29"/>
  <c r="K11" i="29"/>
  <c r="K6" i="29"/>
  <c r="D6" i="28"/>
  <c r="B6" i="28"/>
  <c r="D5" i="28"/>
  <c r="C5" i="28"/>
  <c r="B5" i="28"/>
  <c r="D4" i="28"/>
  <c r="C4" i="28"/>
  <c r="B4" i="28"/>
  <c r="B23" i="27"/>
  <c r="B24" i="27"/>
  <c r="B25" i="27"/>
  <c r="B19" i="26"/>
  <c r="B20" i="26"/>
  <c r="B21" i="26"/>
  <c r="B19" i="24"/>
  <c r="B20" i="24"/>
  <c r="B21" i="24"/>
  <c r="B26" i="30" l="1"/>
  <c r="F10" i="30"/>
  <c r="F11" i="30" s="1"/>
  <c r="F12" i="30" s="1"/>
  <c r="B11" i="30"/>
  <c r="B27" i="30" s="1"/>
  <c r="B17" i="30"/>
  <c r="L12" i="29"/>
  <c r="K12" i="29"/>
  <c r="K44" i="29"/>
  <c r="M43" i="29"/>
  <c r="M42" i="29"/>
  <c r="M41" i="29"/>
  <c r="M40" i="29"/>
  <c r="M39" i="29"/>
  <c r="L44" i="29"/>
  <c r="M38" i="29"/>
  <c r="L28" i="29"/>
  <c r="O27" i="29"/>
  <c r="N27" i="29"/>
  <c r="O26" i="29"/>
  <c r="N26" i="29"/>
  <c r="O25" i="29"/>
  <c r="N25" i="29"/>
  <c r="O24" i="29"/>
  <c r="N24" i="29"/>
  <c r="O23" i="29"/>
  <c r="N23" i="29"/>
  <c r="M28" i="29"/>
  <c r="O22" i="29"/>
  <c r="N22" i="29"/>
  <c r="M12" i="29"/>
  <c r="O7" i="29"/>
  <c r="N7" i="29"/>
  <c r="O8" i="29"/>
  <c r="N8" i="29"/>
  <c r="O9" i="29"/>
  <c r="N9" i="29"/>
  <c r="O10" i="29"/>
  <c r="N10" i="29"/>
  <c r="O11" i="29"/>
  <c r="N11" i="29"/>
  <c r="O6" i="29"/>
  <c r="N6" i="29"/>
  <c r="E6" i="28"/>
  <c r="B7" i="28"/>
  <c r="G5" i="28"/>
  <c r="H5" i="28" s="1"/>
  <c r="E5" i="28"/>
  <c r="G4" i="28"/>
  <c r="H4" i="28" s="1"/>
  <c r="E4" i="28"/>
  <c r="D7" i="28"/>
  <c r="I6" i="28" a="1"/>
  <c r="F6" i="28"/>
  <c r="C24" i="27"/>
  <c r="D24" i="27" a="1"/>
  <c r="C23" i="27"/>
  <c r="D23" i="27" a="1"/>
  <c r="C25" i="27"/>
  <c r="D25" i="27" a="1"/>
  <c r="D21" i="26" a="1"/>
  <c r="C21" i="26"/>
  <c r="C19" i="26"/>
  <c r="D19" i="26" a="1"/>
  <c r="C20" i="26"/>
  <c r="D20" i="26" a="1"/>
  <c r="D19" i="24" a="1"/>
  <c r="C19" i="24"/>
  <c r="C20" i="24"/>
  <c r="D20" i="24" a="1"/>
  <c r="D21" i="24" a="1"/>
  <c r="C21" i="24"/>
  <c r="B30" i="30" l="1"/>
  <c r="B18" i="30"/>
  <c r="B21" i="30" s="1"/>
  <c r="B24" i="30" s="1"/>
  <c r="F9" i="30"/>
  <c r="F14" i="30" s="1"/>
  <c r="F15" i="30" s="1"/>
  <c r="F16" i="30" s="1"/>
  <c r="B28" i="30"/>
  <c r="B29" i="30" s="1"/>
  <c r="M44" i="29"/>
  <c r="O28" i="29"/>
  <c r="N28" i="29"/>
  <c r="N12" i="29"/>
  <c r="O12" i="29"/>
  <c r="F5" i="28"/>
  <c r="I5" i="28" a="1"/>
  <c r="F4" i="28"/>
  <c r="I4" i="28" a="1"/>
  <c r="E7" i="28"/>
  <c r="I7" i="28" l="1" a="1"/>
  <c r="F7" i="2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125280-6095-4A9D-8A20-D13952D2814F}" keepAlive="1" name="Dotaz – analytics v_NakladyZakazek" description="Připojení k dotazu produktu analytics v_NakladyZakazek v sešitě" type="5" refreshedVersion="8" background="1" saveData="1">
    <dbPr connection="Provider=Microsoft.Mashup.OleDb.1;Data Source=$Workbook$;Location=&quot;analytics v_NakladyZakazek&quot;;Extended Properties=&quot;&quot;" command="SELECT * FROM [analytics v_NakladyZakazek]"/>
  </connection>
  <connection id="2" xr16:uid="{37F97985-1314-4301-9A43-8CF06B3CAB9A}" keepAlive="1" name="Dotaz – clean MaterialoveNormy" description="Připojení k dotazu produktu clean MaterialoveNormy v sešitě" type="5" refreshedVersion="8" background="1" saveData="1">
    <dbPr connection="Provider=Microsoft.Mashup.OleDb.1;Data Source=$Workbook$;Location=&quot;clean MaterialoveNormy&quot;;Extended Properties=&quot;&quot;" command="SELECT * FROM [clean MaterialoveNormy]"/>
  </connection>
  <connection id="3" xr16:uid="{BA74EEC1-9601-4348-8301-9F240CD43A2C}" keepAlive="1" name="Dotaz – clean Materialy" description="Připojení k dotazu produktu clean Materialy v sešitě" type="5" refreshedVersion="8" background="1" saveData="1">
    <dbPr connection="Provider=Microsoft.Mashup.OleDb.1;Data Source=$Workbook$;Location=&quot;clean Materialy&quot;;Extended Properties=&quot;&quot;" command="SELECT * FROM [clean Materialy]"/>
  </connection>
  <connection id="4" xr16:uid="{0A2D5DB0-DD22-4447-B667-B662038FE351}" keepAlive="1" name="Dotaz – clean PlanVyroby" description="Připojení k dotazu produktu clean PlanVyroby v sešitě" type="5" refreshedVersion="8" background="1" saveData="1">
    <dbPr connection="Provider=Microsoft.Mashup.OleDb.1;Data Source=$Workbook$;Location=&quot;clean PlanVyroby&quot;;Extended Properties=&quot;&quot;" command="SELECT * FROM [clean PlanVyroby]"/>
  </connection>
  <connection id="5" xr16:uid="{9D74EC9B-704C-44C3-AB85-58CB49D13400}" keepAlive="1" name="Dotaz – clean Prostoje" description="Připojení k dotazu produktu clean Prostoje v sešitě" type="5" refreshedVersion="8" background="1" saveData="1">
    <dbPr connection="Provider=Microsoft.Mashup.OleDb.1;Data Source=$Workbook$;Location=&quot;clean Prostoje&quot;;Extended Properties=&quot;&quot;" command="SELECT * FROM [clean Prostoje]"/>
  </connection>
  <connection id="6" xr16:uid="{6866C4C0-5111-4EFF-B46C-C46F60A329D3}" keepAlive="1" name="Dotaz – clean ProvozStroju" description="Připojení k dotazu produktu clean ProvozStroju v sešitě" type="5" refreshedVersion="8" background="1" saveData="1">
    <dbPr connection="Provider=Microsoft.Mashup.OleDb.1;Data Source=$Workbook$;Location=&quot;clean ProvozStroju&quot;;Extended Properties=&quot;&quot;" command="SELECT * FROM [clean ProvozStroju]"/>
  </connection>
  <connection id="7" xr16:uid="{8EF0F92A-6CEA-4EC2-B0C9-37D03A9199D7}" keepAlive="1" name="Dotaz – clean RozpocetRezie" description="Připojení k dotazu produktu clean RozpocetRezie v sešitě" type="5" refreshedVersion="8" background="1" saveData="1">
    <dbPr connection="Provider=Microsoft.Mashup.OleDb.1;Data Source=$Workbook$;Location=&quot;clean RozpocetRezie&quot;;Extended Properties=&quot;&quot;" command="SELECT * FROM [clean RozpocetRezie]"/>
  </connection>
  <connection id="8" xr16:uid="{E08DC8C3-B043-4251-AE3E-B7C1A3E1AC7F}" keepAlive="1" name="Dotaz – clean StavyZasob" description="Připojení k dotazu produktu clean StavyZasob v sešitě" type="5" refreshedVersion="8" background="1" saveData="1">
    <dbPr connection="Provider=Microsoft.Mashup.OleDb.1;Data Source=$Workbook$;Location=&quot;clean StavyZasob&quot;;Extended Properties=&quot;&quot;" command="SELECT * FROM [clean StavyZasob]"/>
  </connection>
  <connection id="9" xr16:uid="{F353C30D-8778-44B3-B284-53565E78FEA5}" keepAlive="1" name="Dotaz – clean Strediska" description="Připojení k dotazu produktu clean Strediska v sešitě" type="5" refreshedVersion="8" background="1" saveData="1">
    <dbPr connection="Provider=Microsoft.Mashup.OleDb.1;Data Source=$Workbook$;Location=&quot;clean Strediska&quot;;Extended Properties=&quot;&quot;" command="SELECT * FROM [clean Strediska]"/>
  </connection>
  <connection id="10" xr16:uid="{5B236DDF-2349-4CA3-A1F6-2EB4660318BD}" keepAlive="1" name="Dotaz – clean Stroje" description="Připojení k dotazu produktu clean Stroje v sešitě" type="5" refreshedVersion="8" background="1" saveData="1">
    <dbPr connection="Provider=Microsoft.Mashup.OleDb.1;Data Source=$Workbook$;Location=&quot;clean Stroje&quot;;Extended Properties=&quot;&quot;" command="SELECT * FROM [clean Stroje]"/>
  </connection>
  <connection id="11" xr16:uid="{F56FB45D-9B19-413E-A036-CBB07F4F462B}" keepAlive="1" name="Dotaz – clean UzaverkoveUpravy" description="Připojení k dotazu produktu clean UzaverkoveUpravy v sešitě" type="5" refreshedVersion="8" background="1" saveData="1">
    <dbPr connection="Provider=Microsoft.Mashup.OleDb.1;Data Source=$Workbook$;Location=&quot;clean UzaverkoveUpravy&quot;;Extended Properties=&quot;&quot;" command="SELECT * FROM [clean UzaverkoveUpravy]"/>
  </connection>
  <connection id="12" xr16:uid="{45C0A244-8872-44DF-AEFC-AF3C09CFCABF}" keepAlive="1" name="Dotaz – clean Vyrobky" description="Připojení k dotazu produktu clean Vyrobky v sešitě" type="5" refreshedVersion="8" background="1" saveData="1">
    <dbPr connection="Provider=Microsoft.Mashup.OleDb.1;Data Source=$Workbook$;Location=&quot;clean Vyrobky&quot;;Extended Properties=&quot;&quot;" command="SELECT * FROM [clean Vyrobky]"/>
  </connection>
  <connection id="13" xr16:uid="{8C9FFE81-96F0-4746-92B5-2D5C97D9B86E}" keepAlive="1" name="Dotaz – clean VyrobniNormy" description="Připojení k dotazu produktu clean VyrobniNormy v sešitě" type="5" refreshedVersion="8" background="1" saveData="1">
    <dbPr connection="Provider=Microsoft.Mashup.OleDb.1;Data Source=$Workbook$;Location=&quot;clean VyrobniNormy&quot;;Extended Properties=&quot;&quot;" command="SELECT * FROM [clean VyrobniNormy]"/>
  </connection>
  <connection id="14" xr16:uid="{32BA0A48-9328-4E25-8C8A-10B2B4613653}" keepAlive="1" name="Dotaz – clean VyrobniZakazky" description="Připojení k dotazu produktu clean VyrobniZakazky v sešitě" type="5" refreshedVersion="8" background="1" saveData="1">
    <dbPr connection="Provider=Microsoft.Mashup.OleDb.1;Data Source=$Workbook$;Location=&quot;clean VyrobniZakazky&quot;;Extended Properties=&quot;&quot;" command="SELECT * FROM [clean VyrobniZakazky]"/>
  </connection>
  <connection id="15" xr16:uid="{D2F70643-1B8A-4675-93B0-F12CCFB24E34}" name="Dotaz – MaterialOdchylky" description="Připojení k dotazu produktu MaterialOdchylky v sešitě" type="100" refreshedVersion="8" minRefreshableVersion="5">
    <extLst>
      <ext xmlns:x15="http://schemas.microsoft.com/office/spreadsheetml/2010/11/main" uri="{DE250136-89BD-433C-8126-D09CA5730AF9}">
        <x15:connection id="2e11d0bc-3234-4e5b-a135-b15088f1cb57"/>
      </ext>
    </extLst>
  </connection>
  <connection id="16" xr16:uid="{CFBF76DD-5F84-470F-BFE8-77BDB35E0946}" name="Dotaz – MaterialOdchylky1" description="Připojení k dotazu produktu MaterialOdchylky v sešitě" type="100" refreshedVersion="8" minRefreshableVersion="5">
    <extLst>
      <ext xmlns:x15="http://schemas.microsoft.com/office/spreadsheetml/2010/11/main" uri="{DE250136-89BD-433C-8126-D09CA5730AF9}">
        <x15:connection id="49d78aa9-4024-4900-aba0-9fa6c2592fb7">
          <x15:oledbPr connection="Provider=Microsoft.Mashup.OleDb.1;Data Source=$Workbook$;Location=MaterialOdchylky;Extended Properties=&quot;&quot;">
            <x15:dbTables>
              <x15:dbTable name="MaterialOdchylky"/>
            </x15:dbTables>
          </x15:oledbPr>
        </x15:connection>
      </ext>
    </extLst>
  </connection>
  <connection id="17" xr16:uid="{A8C8FC8A-A313-4C3E-B40F-472016E357A6}" keepAlive="1" name="Dotaz – MaterialSkutecnost" description="Připojení k dotazu produktu MaterialSkutecnost v sešitě" type="5" refreshedVersion="8" background="1" saveData="1">
    <dbPr connection="Provider=Microsoft.Mashup.OleDb.1;Data Source=$Workbook$;Location=MaterialSkutecnost;Extended Properties=&quot;&quot;" command="SELECT * FROM [MaterialSkutecnost]"/>
  </connection>
  <connection id="18" xr16:uid="{247CBA86-7FB2-479B-933C-0D3AB94D9B9F}" name="Dotaz – PlanMaterialu" description="Připojení k dotazu produktu PlanMaterialu v sešitě" type="100" refreshedVersion="8" minRefreshableVersion="5">
    <extLst>
      <ext xmlns:x15="http://schemas.microsoft.com/office/spreadsheetml/2010/11/main" uri="{DE250136-89BD-433C-8126-D09CA5730AF9}">
        <x15:connection id="381a250d-01b5-4e44-a105-14beb74637f3"/>
      </ext>
    </extLst>
  </connection>
  <connection id="19" xr16:uid="{373AE082-E029-4EF0-926E-660AFF407496}" name="Dotaz – PlanMaterialu1" description="Připojení k dotazu produktu PlanMaterialu v sešitě" type="100" refreshedVersion="8" minRefreshableVersion="5">
    <extLst>
      <ext xmlns:x15="http://schemas.microsoft.com/office/spreadsheetml/2010/11/main" uri="{DE250136-89BD-433C-8126-D09CA5730AF9}">
        <x15:connection id="03d0584c-204a-45a9-8383-04ba2f2ea091">
          <x15:oledbPr connection="Provider=Microsoft.Mashup.OleDb.1;Data Source=$Workbook$;Location=PlanMaterialu;Extended Properties=&quot;&quot;">
            <x15:dbTables>
              <x15:dbTable name="PlanMaterialu"/>
            </x15:dbTables>
          </x15:oledbPr>
        </x15:connection>
      </ext>
    </extLst>
  </connection>
  <connection id="20" xr16:uid="{C48B23A2-4C6B-49D2-99CD-3EA822723A91}" name="Dotaz – PlanPraceKapacity" description="Připojení k dotazu produktu PlanPraceKapacity v sešitě" type="100" refreshedVersion="8" minRefreshableVersion="5">
    <extLst>
      <ext xmlns:x15="http://schemas.microsoft.com/office/spreadsheetml/2010/11/main" uri="{DE250136-89BD-433C-8126-D09CA5730AF9}">
        <x15:connection id="60721375-f20e-4105-98cb-00102e1bba29"/>
      </ext>
    </extLst>
  </connection>
  <connection id="21" xr16:uid="{628690E4-0F5D-435E-8346-79817F5B6C05}" name="Dotaz – PlanPraceKapacity1" description="Připojení k dotazu produktu PlanPraceKapacity v sešitě" type="100" refreshedVersion="8" minRefreshableVersion="5">
    <extLst>
      <ext xmlns:x15="http://schemas.microsoft.com/office/spreadsheetml/2010/11/main" uri="{DE250136-89BD-433C-8126-D09CA5730AF9}">
        <x15:connection id="fb28b219-355c-4d84-8808-b68daf2d98c7">
          <x15:oledbPr connection="Provider=Microsoft.Mashup.OleDb.1;Data Source=$Workbook$;Location=PlanPraceKapacity;Extended Properties=&quot;&quot;">
            <x15:dbTables>
              <x15:dbTable name="PlanPraceKapacity"/>
            </x15:dbTables>
          </x15:oledbPr>
        </x15:connection>
      </ext>
    </extLst>
  </connection>
  <connection id="22" xr16:uid="{6BF4BC0C-6433-4A0D-A44E-E58668C08B4B}" name="Dotaz – PlanStrojovychHodin" description="Připojení k dotazu produktu PlanStrojovychHodin v sešitě" type="100" refreshedVersion="8" minRefreshableVersion="5">
    <extLst>
      <ext xmlns:x15="http://schemas.microsoft.com/office/spreadsheetml/2010/11/main" uri="{DE250136-89BD-433C-8126-D09CA5730AF9}">
        <x15:connection id="a2caade2-13f4-4b5b-af7e-7942880f439a"/>
      </ext>
    </extLst>
  </connection>
  <connection id="23" xr16:uid="{290A20B0-D18C-47C6-8E9A-A069B1C31E28}" name="Dotaz – PlanStrojovychHodin1" description="Připojení k dotazu produktu PlanStrojovychHodin v sešitě" type="100" refreshedVersion="8" minRefreshableVersion="5">
    <extLst>
      <ext xmlns:x15="http://schemas.microsoft.com/office/spreadsheetml/2010/11/main" uri="{DE250136-89BD-433C-8126-D09CA5730AF9}">
        <x15:connection id="654c9437-e1c9-458d-8686-8b5d0c26550c">
          <x15:oledbPr connection="Provider=Microsoft.Mashup.OleDb.1;Data Source=$Workbook$;Location=PlanStrojovychHodin;Extended Properties=&quot;&quot;">
            <x15:dbTables>
              <x15:dbTable name="PlanStrojovychHodin"/>
            </x15:dbTables>
          </x15:oledbPr>
        </x15:connection>
      </ext>
    </extLst>
  </connection>
  <connection id="24" xr16:uid="{FB3FBEDF-9503-4E26-9E53-938C482281A6}" name="Dotaz – PraceOdchylky" description="Připojení k dotazu produktu PraceOdchylky v sešitě" type="100" refreshedVersion="8" minRefreshableVersion="5">
    <extLst>
      <ext xmlns:x15="http://schemas.microsoft.com/office/spreadsheetml/2010/11/main" uri="{DE250136-89BD-433C-8126-D09CA5730AF9}">
        <x15:connection id="3547d1a2-31ef-45da-8160-aeb42dad6992"/>
      </ext>
    </extLst>
  </connection>
  <connection id="25" xr16:uid="{B5B2535C-CA43-4A93-8574-7E401FADE402}" name="Dotaz – PraceOdchylky1" description="Připojení k dotazu produktu PraceOdchylky v sešitě" type="100" refreshedVersion="8" minRefreshableVersion="5">
    <extLst>
      <ext xmlns:x15="http://schemas.microsoft.com/office/spreadsheetml/2010/11/main" uri="{DE250136-89BD-433C-8126-D09CA5730AF9}">
        <x15:connection id="b6358cbb-8d29-4285-9d47-483b284c795b">
          <x15:oledbPr connection="Provider=Microsoft.Mashup.OleDb.1;Data Source=$Workbook$;Location=PraceOdchylky;Extended Properties=&quot;&quot;">
            <x15:dbTables>
              <x15:dbTable name="PraceOdchylky"/>
            </x15:dbTables>
          </x15:oledbPr>
        </x15:connection>
      </ext>
    </extLst>
  </connection>
  <connection id="26" xr16:uid="{21DD0C81-B7EB-4D0B-A51F-EF2C1FDEF3B8}" keepAlive="1" name="Dotaz – PraceSkutecnost" description="Připojení k dotazu produktu PraceSkutecnost v sešitě" type="5" refreshedVersion="8" background="1" saveData="1">
    <dbPr connection="Provider=Microsoft.Mashup.OleDb.1;Data Source=$Workbook$;Location=PraceSkutecnost;Extended Properties=&quot;&quot;" command="SELECT * FROM [PraceSkutecnost]"/>
  </connection>
  <connection id="27" xr16:uid="{456B0E04-A0F3-4072-9D75-5E0AEA6E82B1}" name="Dotaz – ReziePorovnani" description="Připojení k dotazu produktu ReziePorovnani v sešitě" type="100" refreshedVersion="8" minRefreshableVersion="5">
    <extLst>
      <ext xmlns:x15="http://schemas.microsoft.com/office/spreadsheetml/2010/11/main" uri="{DE250136-89BD-433C-8126-D09CA5730AF9}">
        <x15:connection id="2273d537-136a-463b-9f25-7d7cc060a39f"/>
      </ext>
    </extLst>
  </connection>
  <connection id="28" xr16:uid="{7ECC9034-10EF-44D2-A27A-1E41779F4305}" name="Dotaz – ReziePorovnani1" description="Připojení k dotazu produktu ReziePorovnani v sešitě" type="100" refreshedVersion="8" minRefreshableVersion="5">
    <extLst>
      <ext xmlns:x15="http://schemas.microsoft.com/office/spreadsheetml/2010/11/main" uri="{DE250136-89BD-433C-8126-D09CA5730AF9}">
        <x15:connection id="bed1ad0b-ab99-4c4e-bd77-e33f92551216">
          <x15:oledbPr connection="Provider=Microsoft.Mashup.OleDb.1;Data Source=$Workbook$;Location=ReziePorovnani;Extended Properties=&quot;&quot;">
            <x15:dbTables>
              <x15:dbTable name="ReziePorovnani"/>
            </x15:dbTables>
          </x15:oledbPr>
        </x15:connection>
      </ext>
    </extLst>
  </connection>
  <connection id="29" xr16:uid="{4E93446E-B7B8-41FD-9692-DCFF6E3A5200}" keepAlive="1" name="Dotaz – RezieSkutecnost" description="Připojení k dotazu produktu RezieSkutecnost v sešitě" type="5" refreshedVersion="8" background="1" saveData="1">
    <dbPr connection="Provider=Microsoft.Mashup.OleDb.1;Data Source=$Workbook$;Location=RezieSkutecnost;Extended Properties=&quot;&quot;" command="SELECT * FROM [RezieSkutecnost]"/>
  </connection>
  <connection id="30" xr16:uid="{1A94CBBC-6546-4DB1-8AA5-B4F824C71AFC}" name="Dotaz – UzaverkoveUpravySouhrn" description="Připojení k dotazu produktu UzaverkoveUpravySouhrn v sešitě" type="100" refreshedVersion="8" minRefreshableVersion="5">
    <extLst>
      <ext xmlns:x15="http://schemas.microsoft.com/office/spreadsheetml/2010/11/main" uri="{DE250136-89BD-433C-8126-D09CA5730AF9}">
        <x15:connection id="a6208720-4d54-42ba-bdbd-1af7063a3b2e">
          <x15:oledbPr connection="Provider=Microsoft.Mashup.OleDb.1;Data Source=$Workbook$;Location=UzaverkoveUpravySouhrn;Extended Properties=&quot;&quot;">
            <x15:dbTables>
              <x15:dbTable name="UzaverkoveUpravySouhrn"/>
            </x15:dbTables>
          </x15:oledbPr>
        </x15:connection>
      </ext>
    </extLst>
  </connection>
  <connection id="31" xr16:uid="{8369378E-94B7-4BD0-9B0D-9F7DFA9A5C24}" name="Dotaz – UzaverkoveUpravySouhrn1" description="Připojení k dotazu produktu UzaverkoveUpravySouhrn v sešitě" type="100" refreshedVersion="8" minRefreshableVersion="5">
    <extLst>
      <ext xmlns:x15="http://schemas.microsoft.com/office/spreadsheetml/2010/11/main" uri="{DE250136-89BD-433C-8126-D09CA5730AF9}">
        <x15:connection id="9087f7a2-4b81-4bb1-8905-ff955b6b48f1">
          <x15:oledbPr connection="Provider=Microsoft.Mashup.OleDb.1;Data Source=$Workbook$;Location=UzaverkoveUpravySouhrn;Extended Properties=&quot;&quot;">
            <x15:dbTables>
              <x15:dbTable name="UzaverkoveUpravySouhrn"/>
            </x15:dbTables>
          </x15:oledbPr>
        </x15:connection>
      </ext>
    </extLst>
  </connection>
  <connection id="32" xr16:uid="{5D73DF9F-805A-48B6-A643-DC8F7DCE33DD}" keepAlive="1" name="ModelConnection_ExternalData_1" description="Datový Model" type="5" refreshedVersion="8" minRefreshableVersion="5" saveData="1">
    <dbPr connection="Data Model Connection" command="PraceOdchylky" commandType="3"/>
    <extLst>
      <ext xmlns:x15="http://schemas.microsoft.com/office/spreadsheetml/2010/11/main" uri="{DE250136-89BD-433C-8126-D09CA5730AF9}">
        <x15:connection id="" model="1"/>
      </ext>
    </extLst>
  </connection>
  <connection id="33" xr16:uid="{A351B073-2DFD-4CD6-8FD6-A14E72607E36}" keepAlive="1" name="ModelConnection_ExternalData_2" description="Datový Model" type="5" refreshedVersion="8" minRefreshableVersion="5" saveData="1">
    <dbPr connection="Data Model Connection" command="PlanMaterialu" commandType="3"/>
    <extLst>
      <ext xmlns:x15="http://schemas.microsoft.com/office/spreadsheetml/2010/11/main" uri="{DE250136-89BD-433C-8126-D09CA5730AF9}">
        <x15:connection id="" model="1"/>
      </ext>
    </extLst>
  </connection>
  <connection id="34" xr16:uid="{FF319333-03B2-4516-B98F-F1DFFCFCB60B}" keepAlive="1" name="ModelConnection_ExternalData_21" description="Datový Model" type="5" refreshedVersion="8" minRefreshableVersion="5" saveData="1">
    <dbPr connection="Data Model Connection" command="MaterialOdchylky" commandType="3"/>
    <extLst>
      <ext xmlns:x15="http://schemas.microsoft.com/office/spreadsheetml/2010/11/main" uri="{DE250136-89BD-433C-8126-D09CA5730AF9}">
        <x15:connection id="" model="1"/>
      </ext>
    </extLst>
  </connection>
  <connection id="35" xr16:uid="{02EA9396-2674-4DA8-B236-681EFB676834}" keepAlive="1" name="ModelConnection_ExternalData_3" description="Datový Model" type="5" refreshedVersion="8" minRefreshableVersion="5" saveData="1">
    <dbPr connection="Data Model Connection" command="PlanPraceKapacity" commandType="3"/>
    <extLst>
      <ext xmlns:x15="http://schemas.microsoft.com/office/spreadsheetml/2010/11/main" uri="{DE250136-89BD-433C-8126-D09CA5730AF9}">
        <x15:connection id="" model="1"/>
      </ext>
    </extLst>
  </connection>
  <connection id="36" xr16:uid="{441E3D56-9141-4738-B88D-4E50E4909DFB}" keepAlive="1" name="ModelConnection_ExternalData_31" description="Datový Model" type="5" refreshedVersion="8" minRefreshableVersion="5" saveData="1">
    <dbPr connection="Data Model Connection" command="ReziePorovnani" commandType="3"/>
    <extLst>
      <ext xmlns:x15="http://schemas.microsoft.com/office/spreadsheetml/2010/11/main" uri="{DE250136-89BD-433C-8126-D09CA5730AF9}">
        <x15:connection id="" model="1"/>
      </ext>
    </extLst>
  </connection>
  <connection id="37" xr16:uid="{4FD9F0E6-4340-46EE-A0FA-F71CA4399B43}" keepAlive="1" name="ThisWorkbookDataModel" description="Datový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<sst xmlns="http://schemas.openxmlformats.org/spreadsheetml/2006/main" count="3674" uniqueCount="645">
  <si>
    <t>zakazka_id</t>
  </si>
  <si>
    <t>material_id</t>
  </si>
  <si>
    <t>skutecne_mnozstvi</t>
  </si>
  <si>
    <t>skutecny_naklad</t>
  </si>
  <si>
    <t>Z04P0101</t>
  </si>
  <si>
    <t>M01</t>
  </si>
  <si>
    <t>Z04P0102</t>
  </si>
  <si>
    <t>Z04P0103</t>
  </si>
  <si>
    <t>Z04P0104</t>
  </si>
  <si>
    <t>Z04P0105</t>
  </si>
  <si>
    <t>Z04P0106</t>
  </si>
  <si>
    <t>Z04P0107</t>
  </si>
  <si>
    <t>Z04P0108</t>
  </si>
  <si>
    <t>Z04P0109</t>
  </si>
  <si>
    <t>Z04P0110</t>
  </si>
  <si>
    <t>Z04P0111</t>
  </si>
  <si>
    <t>Z04P0112</t>
  </si>
  <si>
    <t>Z04P0201</t>
  </si>
  <si>
    <t>Z04P0202</t>
  </si>
  <si>
    <t>Z04P0203</t>
  </si>
  <si>
    <t>Z04P0204</t>
  </si>
  <si>
    <t>Z04P0205</t>
  </si>
  <si>
    <t>Z04P0206</t>
  </si>
  <si>
    <t>Z04P0207</t>
  </si>
  <si>
    <t>Z04P0208</t>
  </si>
  <si>
    <t>Z04P0209</t>
  </si>
  <si>
    <t>Z04P0210</t>
  </si>
  <si>
    <t>Z04P0211</t>
  </si>
  <si>
    <t>Z04P0212</t>
  </si>
  <si>
    <t>Z05P0101</t>
  </si>
  <si>
    <t>Z05P0102</t>
  </si>
  <si>
    <t>Z05P0103</t>
  </si>
  <si>
    <t>Z05P0104</t>
  </si>
  <si>
    <t>Z05P0105</t>
  </si>
  <si>
    <t>Z05P0106</t>
  </si>
  <si>
    <t>Z05P0107</t>
  </si>
  <si>
    <t>Z05P0108</t>
  </si>
  <si>
    <t>Z05P0109</t>
  </si>
  <si>
    <t>Z05P0110</t>
  </si>
  <si>
    <t>Z05P0111</t>
  </si>
  <si>
    <t>Z05P0112</t>
  </si>
  <si>
    <t>Z05P0201</t>
  </si>
  <si>
    <t>Z05P0202</t>
  </si>
  <si>
    <t>Z05P0203</t>
  </si>
  <si>
    <t>Z05P0204</t>
  </si>
  <si>
    <t>Z05P0205</t>
  </si>
  <si>
    <t>Z05P0206</t>
  </si>
  <si>
    <t>Z05P0207</t>
  </si>
  <si>
    <t>Z05P0208</t>
  </si>
  <si>
    <t>Z05P0209</t>
  </si>
  <si>
    <t>Z05P0210</t>
  </si>
  <si>
    <t>Z05P0211</t>
  </si>
  <si>
    <t>Z05P0212</t>
  </si>
  <si>
    <t>Z06P0101</t>
  </si>
  <si>
    <t>Z06P0102</t>
  </si>
  <si>
    <t>Z06P0103</t>
  </si>
  <si>
    <t>Z06P0104</t>
  </si>
  <si>
    <t>Z06P0105</t>
  </si>
  <si>
    <t>Z06P0106</t>
  </si>
  <si>
    <t>Z06P0107</t>
  </si>
  <si>
    <t>Z06P0108</t>
  </si>
  <si>
    <t>Z06P0109</t>
  </si>
  <si>
    <t>Z06P0110</t>
  </si>
  <si>
    <t>Z06P0111</t>
  </si>
  <si>
    <t>Z06P0112</t>
  </si>
  <si>
    <t>Z06P0201</t>
  </si>
  <si>
    <t>Z06P0202</t>
  </si>
  <si>
    <t>Z06P0203</t>
  </si>
  <si>
    <t>Z06P0204</t>
  </si>
  <si>
    <t>Z06P0205</t>
  </si>
  <si>
    <t>Z06P0206</t>
  </si>
  <si>
    <t>Z06P0207</t>
  </si>
  <si>
    <t>Z06P0208</t>
  </si>
  <si>
    <t>Z06P0209</t>
  </si>
  <si>
    <t>Z06P0210</t>
  </si>
  <si>
    <t>Z06P0211</t>
  </si>
  <si>
    <t>Z06P0212</t>
  </si>
  <si>
    <t>Z07P0101</t>
  </si>
  <si>
    <t>Z07P0102</t>
  </si>
  <si>
    <t>Z07P0103</t>
  </si>
  <si>
    <t>Z07P0104</t>
  </si>
  <si>
    <t>Z07P0105</t>
  </si>
  <si>
    <t>Z07P0106</t>
  </si>
  <si>
    <t>Z07P0107</t>
  </si>
  <si>
    <t>Z07P0108</t>
  </si>
  <si>
    <t>Z07P0109</t>
  </si>
  <si>
    <t>Z07P0110</t>
  </si>
  <si>
    <t>Z07P0111</t>
  </si>
  <si>
    <t>Z07P0112</t>
  </si>
  <si>
    <t>Z07P0201</t>
  </si>
  <si>
    <t>Z07P0202</t>
  </si>
  <si>
    <t>Z07P0203</t>
  </si>
  <si>
    <t>Z07P0204</t>
  </si>
  <si>
    <t>Z07P0205</t>
  </si>
  <si>
    <t>Z07P0206</t>
  </si>
  <si>
    <t>Z07P0207</t>
  </si>
  <si>
    <t>Z07P0208</t>
  </si>
  <si>
    <t>Z07P0209</t>
  </si>
  <si>
    <t>Z07P0210</t>
  </si>
  <si>
    <t>Z07P0211</t>
  </si>
  <si>
    <t>Z07P0212</t>
  </si>
  <si>
    <t>Z08P0101</t>
  </si>
  <si>
    <t>Z08P0102</t>
  </si>
  <si>
    <t>Z08P0103</t>
  </si>
  <si>
    <t>Z08P0104</t>
  </si>
  <si>
    <t>Z08P0105</t>
  </si>
  <si>
    <t>Z08P0106</t>
  </si>
  <si>
    <t>Z08P0107</t>
  </si>
  <si>
    <t>Z08P0108</t>
  </si>
  <si>
    <t>Z08P0109</t>
  </si>
  <si>
    <t>Z08P0110</t>
  </si>
  <si>
    <t>Z08P0111</t>
  </si>
  <si>
    <t>Z08P0112</t>
  </si>
  <si>
    <t>Z08P0201</t>
  </si>
  <si>
    <t>Z08P0202</t>
  </si>
  <si>
    <t>Z08P0203</t>
  </si>
  <si>
    <t>Z08P0204</t>
  </si>
  <si>
    <t>Z08P0205</t>
  </si>
  <si>
    <t>Z08P0206</t>
  </si>
  <si>
    <t>Z08P0207</t>
  </si>
  <si>
    <t>Z08P0208</t>
  </si>
  <si>
    <t>Z08P0209</t>
  </si>
  <si>
    <t>Z08P0210</t>
  </si>
  <si>
    <t>Z08P0211</t>
  </si>
  <si>
    <t>Z08P0212</t>
  </si>
  <si>
    <t>Z09P0101</t>
  </si>
  <si>
    <t>Z09P0102</t>
  </si>
  <si>
    <t>Z09P0103</t>
  </si>
  <si>
    <t>Z09P0104</t>
  </si>
  <si>
    <t>Z09P0105</t>
  </si>
  <si>
    <t>Z09P0106</t>
  </si>
  <si>
    <t>Z09P0107</t>
  </si>
  <si>
    <t>Z09P0108</t>
  </si>
  <si>
    <t>Z09P0109</t>
  </si>
  <si>
    <t>Z09P0110</t>
  </si>
  <si>
    <t>Z09P0111</t>
  </si>
  <si>
    <t>Z09P0112</t>
  </si>
  <si>
    <t>Z09P0201</t>
  </si>
  <si>
    <t>Z09P0202</t>
  </si>
  <si>
    <t>Z09P0203</t>
  </si>
  <si>
    <t>Z09P0204</t>
  </si>
  <si>
    <t>Z09P0205</t>
  </si>
  <si>
    <t>Z09P0206</t>
  </si>
  <si>
    <t>Z09P0207</t>
  </si>
  <si>
    <t>Z09P0208</t>
  </si>
  <si>
    <t>Z09P0209</t>
  </si>
  <si>
    <t>Z09P0210</t>
  </si>
  <si>
    <t>Z09P0211</t>
  </si>
  <si>
    <t>Z09P0212</t>
  </si>
  <si>
    <t>Z04P0301</t>
  </si>
  <si>
    <t>M02</t>
  </si>
  <si>
    <t>Z04P0302</t>
  </si>
  <si>
    <t>Z04P0303</t>
  </si>
  <si>
    <t>Z04P0304</t>
  </si>
  <si>
    <t>Z04P0305</t>
  </si>
  <si>
    <t>Z04P0306</t>
  </si>
  <si>
    <t>Z04P0307</t>
  </si>
  <si>
    <t>Z04P0308</t>
  </si>
  <si>
    <t>Z04P0309</t>
  </si>
  <si>
    <t>Z04P0310</t>
  </si>
  <si>
    <t>Z04P0311</t>
  </si>
  <si>
    <t>Z04P0312</t>
  </si>
  <si>
    <t>Z05P0301</t>
  </si>
  <si>
    <t>Z05P0302</t>
  </si>
  <si>
    <t>Z05P0303</t>
  </si>
  <si>
    <t>Z05P0304</t>
  </si>
  <si>
    <t>Z05P0305</t>
  </si>
  <si>
    <t>Z05P0306</t>
  </si>
  <si>
    <t>Z05P0307</t>
  </si>
  <si>
    <t>Z05P0308</t>
  </si>
  <si>
    <t>Z05P0309</t>
  </si>
  <si>
    <t>Z05P0310</t>
  </si>
  <si>
    <t>Z05P0311</t>
  </si>
  <si>
    <t>Z05P0312</t>
  </si>
  <si>
    <t>Z06P0301</t>
  </si>
  <si>
    <t>Z06P0302</t>
  </si>
  <si>
    <t>Z06P0303</t>
  </si>
  <si>
    <t>Z06P0304</t>
  </si>
  <si>
    <t>Z06P0305</t>
  </si>
  <si>
    <t>Z06P0306</t>
  </si>
  <si>
    <t>Z06P0307</t>
  </si>
  <si>
    <t>Z06P0308</t>
  </si>
  <si>
    <t>Z06P0309</t>
  </si>
  <si>
    <t>Z06P0310</t>
  </si>
  <si>
    <t>Z06P0311</t>
  </si>
  <si>
    <t>Z06P0312</t>
  </si>
  <si>
    <t>Z07P0301</t>
  </si>
  <si>
    <t>Z07P0302</t>
  </si>
  <si>
    <t>Z07P0303</t>
  </si>
  <si>
    <t>Z07P0304</t>
  </si>
  <si>
    <t>Z07P0305</t>
  </si>
  <si>
    <t>Z07P0306</t>
  </si>
  <si>
    <t>Z07P0307</t>
  </si>
  <si>
    <t>Z07P0308</t>
  </si>
  <si>
    <t>Z07P0309</t>
  </si>
  <si>
    <t>Z07P0310</t>
  </si>
  <si>
    <t>Z07P0311</t>
  </si>
  <si>
    <t>Z07P0312</t>
  </si>
  <si>
    <t>Z08P0301</t>
  </si>
  <si>
    <t>Z08P0302</t>
  </si>
  <si>
    <t>Z08P0303</t>
  </si>
  <si>
    <t>Z08P0304</t>
  </si>
  <si>
    <t>Z08P0305</t>
  </si>
  <si>
    <t>Z08P0306</t>
  </si>
  <si>
    <t>Z08P0307</t>
  </si>
  <si>
    <t>Z08P0308</t>
  </si>
  <si>
    <t>Z08P0309</t>
  </si>
  <si>
    <t>Z08P0310</t>
  </si>
  <si>
    <t>Z08P0311</t>
  </si>
  <si>
    <t>Z08P0312</t>
  </si>
  <si>
    <t>Z09P0301</t>
  </si>
  <si>
    <t>Z09P0302</t>
  </si>
  <si>
    <t>Z09P0303</t>
  </si>
  <si>
    <t>Z09P0304</t>
  </si>
  <si>
    <t>Z09P0305</t>
  </si>
  <si>
    <t>Z09P0306</t>
  </si>
  <si>
    <t>Z09P0307</t>
  </si>
  <si>
    <t>Z09P0308</t>
  </si>
  <si>
    <t>Z09P0309</t>
  </si>
  <si>
    <t>Z09P0310</t>
  </si>
  <si>
    <t>Z09P0311</t>
  </si>
  <si>
    <t>Z09P0312</t>
  </si>
  <si>
    <t>Z04P0401</t>
  </si>
  <si>
    <t>M03</t>
  </si>
  <si>
    <t>Z04P0402</t>
  </si>
  <si>
    <t>Z04P0403</t>
  </si>
  <si>
    <t>Z04P0404</t>
  </si>
  <si>
    <t>Z04P0405</t>
  </si>
  <si>
    <t>Z04P0406</t>
  </si>
  <si>
    <t>Z04P0407</t>
  </si>
  <si>
    <t>Z04P0408</t>
  </si>
  <si>
    <t>Z04P0409</t>
  </si>
  <si>
    <t>Z04P0410</t>
  </si>
  <si>
    <t>Z04P0411</t>
  </si>
  <si>
    <t>Z04P0412</t>
  </si>
  <si>
    <t>Z05P0401</t>
  </si>
  <si>
    <t>Z05P0402</t>
  </si>
  <si>
    <t>Z05P0403</t>
  </si>
  <si>
    <t>Z05P0404</t>
  </si>
  <si>
    <t>Z05P0405</t>
  </si>
  <si>
    <t>Z05P0406</t>
  </si>
  <si>
    <t>Z05P0407</t>
  </si>
  <si>
    <t>Z05P0408</t>
  </si>
  <si>
    <t>Z05P0409</t>
  </si>
  <si>
    <t>Z05P0410</t>
  </si>
  <si>
    <t>Z05P0411</t>
  </si>
  <si>
    <t>Z05P0412</t>
  </si>
  <si>
    <t>Z06P0401</t>
  </si>
  <si>
    <t>Z06P0402</t>
  </si>
  <si>
    <t>Z06P0403</t>
  </si>
  <si>
    <t>Z06P0404</t>
  </si>
  <si>
    <t>Z06P0405</t>
  </si>
  <si>
    <t>Z06P0406</t>
  </si>
  <si>
    <t>Z06P0407</t>
  </si>
  <si>
    <t>Z06P0408</t>
  </si>
  <si>
    <t>Z06P0409</t>
  </si>
  <si>
    <t>Z06P0410</t>
  </si>
  <si>
    <t>Z06P0411</t>
  </si>
  <si>
    <t>Z06P0412</t>
  </si>
  <si>
    <t>Z07P0401</t>
  </si>
  <si>
    <t>Z07P0402</t>
  </si>
  <si>
    <t>Z07P0403</t>
  </si>
  <si>
    <t>Z07P0404</t>
  </si>
  <si>
    <t>Z07P0405</t>
  </si>
  <si>
    <t>Z07P0406</t>
  </si>
  <si>
    <t>Z07P0407</t>
  </si>
  <si>
    <t>Z07P0408</t>
  </si>
  <si>
    <t>Z07P0409</t>
  </si>
  <si>
    <t>Z07P0410</t>
  </si>
  <si>
    <t>Z07P0411</t>
  </si>
  <si>
    <t>Z07P0412</t>
  </si>
  <si>
    <t>Z08P0401</t>
  </si>
  <si>
    <t>Z08P0402</t>
  </si>
  <si>
    <t>Z08P0403</t>
  </si>
  <si>
    <t>Z08P0404</t>
  </si>
  <si>
    <t>Z08P0405</t>
  </si>
  <si>
    <t>Z08P0406</t>
  </si>
  <si>
    <t>Z08P0407</t>
  </si>
  <si>
    <t>Z08P0408</t>
  </si>
  <si>
    <t>Z08P0409</t>
  </si>
  <si>
    <t>Z08P0410</t>
  </si>
  <si>
    <t>Z08P0411</t>
  </si>
  <si>
    <t>Z08P0412</t>
  </si>
  <si>
    <t>Z09P0401</t>
  </si>
  <si>
    <t>Z09P0402</t>
  </si>
  <si>
    <t>Z09P0403</t>
  </si>
  <si>
    <t>Z09P0404</t>
  </si>
  <si>
    <t>Z09P0405</t>
  </si>
  <si>
    <t>Z09P0406</t>
  </si>
  <si>
    <t>Z09P0407</t>
  </si>
  <si>
    <t>Z09P0408</t>
  </si>
  <si>
    <t>Z09P0409</t>
  </si>
  <si>
    <t>Z09P0410</t>
  </si>
  <si>
    <t>Z09P0411</t>
  </si>
  <si>
    <t>Z09P0412</t>
  </si>
  <si>
    <t>Z04P0501</t>
  </si>
  <si>
    <t>M04</t>
  </si>
  <si>
    <t>Z04P0502</t>
  </si>
  <si>
    <t>Z04P0503</t>
  </si>
  <si>
    <t>Z04P0504</t>
  </si>
  <si>
    <t>Z04P0505</t>
  </si>
  <si>
    <t>Z04P0506</t>
  </si>
  <si>
    <t>Z04P0507</t>
  </si>
  <si>
    <t>Z04P0508</t>
  </si>
  <si>
    <t>Z04P0509</t>
  </si>
  <si>
    <t>Z04P0510</t>
  </si>
  <si>
    <t>Z04P0511</t>
  </si>
  <si>
    <t>Z04P0512</t>
  </si>
  <si>
    <t>Z04P0601</t>
  </si>
  <si>
    <t>Z04P0602</t>
  </si>
  <si>
    <t>Z04P0603</t>
  </si>
  <si>
    <t>Z04P0604</t>
  </si>
  <si>
    <t>Z04P0605</t>
  </si>
  <si>
    <t>Z04P0606</t>
  </si>
  <si>
    <t>Z04P0607</t>
  </si>
  <si>
    <t>Z04P0608</t>
  </si>
  <si>
    <t>Z04P0609</t>
  </si>
  <si>
    <t>Z04P0610</t>
  </si>
  <si>
    <t>Z04P0611</t>
  </si>
  <si>
    <t>Z04P0612</t>
  </si>
  <si>
    <t>Z05P0501</t>
  </si>
  <si>
    <t>Z05P0502</t>
  </si>
  <si>
    <t>Z05P0503</t>
  </si>
  <si>
    <t>Z05P0504</t>
  </si>
  <si>
    <t>Z05P0505</t>
  </si>
  <si>
    <t>Z05P0506</t>
  </si>
  <si>
    <t>Z05P0507</t>
  </si>
  <si>
    <t>Z05P0508</t>
  </si>
  <si>
    <t>Z05P0509</t>
  </si>
  <si>
    <t>Z05P0510</t>
  </si>
  <si>
    <t>Z05P0511</t>
  </si>
  <si>
    <t>Z05P0512</t>
  </si>
  <si>
    <t>Z05P0601</t>
  </si>
  <si>
    <t>Z05P0602</t>
  </si>
  <si>
    <t>Z05P0603</t>
  </si>
  <si>
    <t>Z05P0604</t>
  </si>
  <si>
    <t>Z05P0605</t>
  </si>
  <si>
    <t>Z05P0606</t>
  </si>
  <si>
    <t>Z05P0607</t>
  </si>
  <si>
    <t>Z05P0608</t>
  </si>
  <si>
    <t>Z05P0609</t>
  </si>
  <si>
    <t>Z05P0610</t>
  </si>
  <si>
    <t>Z05P0611</t>
  </si>
  <si>
    <t>Z05P0612</t>
  </si>
  <si>
    <t>Z06P0501</t>
  </si>
  <si>
    <t>Z06P0502</t>
  </si>
  <si>
    <t>Z06P0503</t>
  </si>
  <si>
    <t>Z06P0504</t>
  </si>
  <si>
    <t>Z06P0505</t>
  </si>
  <si>
    <t>Z06P0506</t>
  </si>
  <si>
    <t>Z06P0507</t>
  </si>
  <si>
    <t>Z06P0508</t>
  </si>
  <si>
    <t>Z06P0509</t>
  </si>
  <si>
    <t>Z06P0510</t>
  </si>
  <si>
    <t>Z06P0511</t>
  </si>
  <si>
    <t>Z06P0512</t>
  </si>
  <si>
    <t>Z06P0601</t>
  </si>
  <si>
    <t>Z06P0602</t>
  </si>
  <si>
    <t>Z06P0603</t>
  </si>
  <si>
    <t>Z06P0604</t>
  </si>
  <si>
    <t>Z06P0605</t>
  </si>
  <si>
    <t>Z06P0606</t>
  </si>
  <si>
    <t>Z06P0607</t>
  </si>
  <si>
    <t>Z06P0608</t>
  </si>
  <si>
    <t>Z06P0609</t>
  </si>
  <si>
    <t>Z06P0610</t>
  </si>
  <si>
    <t>Z06P0611</t>
  </si>
  <si>
    <t>Z06P0612</t>
  </si>
  <si>
    <t>Z07P0501</t>
  </si>
  <si>
    <t>Z07P0502</t>
  </si>
  <si>
    <t>Z07P0503</t>
  </si>
  <si>
    <t>Z07P0504</t>
  </si>
  <si>
    <t>Z07P0505</t>
  </si>
  <si>
    <t>Z07P0506</t>
  </si>
  <si>
    <t>Z07P0507</t>
  </si>
  <si>
    <t>Z07P0508</t>
  </si>
  <si>
    <t>Z07P0509</t>
  </si>
  <si>
    <t>Z07P0510</t>
  </si>
  <si>
    <t>Z07P0511</t>
  </si>
  <si>
    <t>Z07P0512</t>
  </si>
  <si>
    <t>Z07P0601</t>
  </si>
  <si>
    <t>Z07P0602</t>
  </si>
  <si>
    <t>Z07P0603</t>
  </si>
  <si>
    <t>Z07P0604</t>
  </si>
  <si>
    <t>Z07P0605</t>
  </si>
  <si>
    <t>Z07P0606</t>
  </si>
  <si>
    <t>Z07P0607</t>
  </si>
  <si>
    <t>Z07P0608</t>
  </si>
  <si>
    <t>Z07P0609</t>
  </si>
  <si>
    <t>Z07P0610</t>
  </si>
  <si>
    <t>Z07P0611</t>
  </si>
  <si>
    <t>Z07P0612</t>
  </si>
  <si>
    <t>Z08P0501</t>
  </si>
  <si>
    <t>Z08P0502</t>
  </si>
  <si>
    <t>Z08P0503</t>
  </si>
  <si>
    <t>Z08P0504</t>
  </si>
  <si>
    <t>Z08P0505</t>
  </si>
  <si>
    <t>Z08P0506</t>
  </si>
  <si>
    <t>Z08P0507</t>
  </si>
  <si>
    <t>Z08P0508</t>
  </si>
  <si>
    <t>Z08P0509</t>
  </si>
  <si>
    <t>Z08P0510</t>
  </si>
  <si>
    <t>Z08P0511</t>
  </si>
  <si>
    <t>Z08P0512</t>
  </si>
  <si>
    <t>Z08P0601</t>
  </si>
  <si>
    <t>Z08P0602</t>
  </si>
  <si>
    <t>Z08P0603</t>
  </si>
  <si>
    <t>Z08P0604</t>
  </si>
  <si>
    <t>Z08P0605</t>
  </si>
  <si>
    <t>Z08P0606</t>
  </si>
  <si>
    <t>Z08P0607</t>
  </si>
  <si>
    <t>Z08P0608</t>
  </si>
  <si>
    <t>Z08P0609</t>
  </si>
  <si>
    <t>Z08P0610</t>
  </si>
  <si>
    <t>Z08P0611</t>
  </si>
  <si>
    <t>Z08P0612</t>
  </si>
  <si>
    <t>Z09P0501</t>
  </si>
  <si>
    <t>Z09P0502</t>
  </si>
  <si>
    <t>Z09P0503</t>
  </si>
  <si>
    <t>Z09P0504</t>
  </si>
  <si>
    <t>Z09P0505</t>
  </si>
  <si>
    <t>Z09P0506</t>
  </si>
  <si>
    <t>Z09P0507</t>
  </si>
  <si>
    <t>Z09P0508</t>
  </si>
  <si>
    <t>Z09P0509</t>
  </si>
  <si>
    <t>Z09P0510</t>
  </si>
  <si>
    <t>Z09P0511</t>
  </si>
  <si>
    <t>Z09P0512</t>
  </si>
  <si>
    <t>Z09P0601</t>
  </si>
  <si>
    <t>Z09P0602</t>
  </si>
  <si>
    <t>Z09P0603</t>
  </si>
  <si>
    <t>Z09P0604</t>
  </si>
  <si>
    <t>Z09P0605</t>
  </si>
  <si>
    <t>Z09P0606</t>
  </si>
  <si>
    <t>Z09P0607</t>
  </si>
  <si>
    <t>Z09P0608</t>
  </si>
  <si>
    <t>Z09P0609</t>
  </si>
  <si>
    <t>Z09P0610</t>
  </si>
  <si>
    <t>Z09P0611</t>
  </si>
  <si>
    <t>Z09P0612</t>
  </si>
  <si>
    <t>vyrobek_id</t>
  </si>
  <si>
    <t>stredisko_id</t>
  </si>
  <si>
    <t>datum_dokonceni</t>
  </si>
  <si>
    <t>dobre_kusy</t>
  </si>
  <si>
    <t>clovekohodiny_celkem</t>
  </si>
  <si>
    <t>hodiny_prace</t>
  </si>
  <si>
    <t>hodiny_cekani</t>
  </si>
  <si>
    <t>mzdovy_naklad_celkem</t>
  </si>
  <si>
    <t>naklad_prace</t>
  </si>
  <si>
    <t>naklad_cekani</t>
  </si>
  <si>
    <t>P01</t>
  </si>
  <si>
    <t>C01</t>
  </si>
  <si>
    <t>P02</t>
  </si>
  <si>
    <t>P03</t>
  </si>
  <si>
    <t>P04</t>
  </si>
  <si>
    <t>C02</t>
  </si>
  <si>
    <t>P05</t>
  </si>
  <si>
    <t>P06</t>
  </si>
  <si>
    <t>mesic</t>
  </si>
  <si>
    <t>kategorie_rezie</t>
  </si>
  <si>
    <t>Energie</t>
  </si>
  <si>
    <t>Najem</t>
  </si>
  <si>
    <t>Odpisy</t>
  </si>
  <si>
    <t>Pojisteni</t>
  </si>
  <si>
    <t>Udrzba</t>
  </si>
  <si>
    <t>mnozstvi_na_dobry_kus</t>
  </si>
  <si>
    <t>planovana_cena_za_jednotku</t>
  </si>
  <si>
    <t>planovane_dobre_kusy</t>
  </si>
  <si>
    <t>clovekohodiny_na_dobry_kus</t>
  </si>
  <si>
    <t>strojove_hodiny_na_dobry_kus</t>
  </si>
  <si>
    <t>planovana_mzdova_sazba</t>
  </si>
  <si>
    <t>planovane_strojove_hodiny</t>
  </si>
  <si>
    <t>puvodni_rozpocet</t>
  </si>
  <si>
    <t>skutecnost_pred_upravami</t>
  </si>
  <si>
    <t>upravy_celkem</t>
  </si>
  <si>
    <t>skutecnost_po_upravach</t>
  </si>
  <si>
    <t>normovane_mnozstvi</t>
  </si>
  <si>
    <t>normovane_naklady</t>
  </si>
  <si>
    <t>spotrebni_odchylka</t>
  </si>
  <si>
    <t>cenova_odchylka</t>
  </si>
  <si>
    <t>celkova_odchylka</t>
  </si>
  <si>
    <t>skutecna_cena_za_jednotku</t>
  </si>
  <si>
    <t>normovane_hodiny</t>
  </si>
  <si>
    <t>normovane_mzdove_naklady</t>
  </si>
  <si>
    <t>odchylka_hodin</t>
  </si>
  <si>
    <t>odchylka_sazby</t>
  </si>
  <si>
    <t>celkova_mzdova_odchylka</t>
  </si>
  <si>
    <t>skutecna_mzdova_sazba</t>
  </si>
  <si>
    <t>planovane_materialove_naklady</t>
  </si>
  <si>
    <t>planovane_mzdove_naklady</t>
  </si>
  <si>
    <t>odchylka_rezie</t>
  </si>
  <si>
    <t>IX</t>
  </si>
  <si>
    <t>Skutečné náklady</t>
  </si>
  <si>
    <t>Normované náklady</t>
  </si>
  <si>
    <t>Celková odchylka</t>
  </si>
  <si>
    <t>Cenová odchylka</t>
  </si>
  <si>
    <t>Spotřební odchylka</t>
  </si>
  <si>
    <t>Materiálové náklady a odchylky – září 2026</t>
  </si>
  <si>
    <t>C01 Celkem</t>
  </si>
  <si>
    <t>C02 Celkem</t>
  </si>
  <si>
    <t>Středisko</t>
  </si>
  <si>
    <t>Ukazatel</t>
  </si>
  <si>
    <t>Hodnocení</t>
  </si>
  <si>
    <t>Kč</t>
  </si>
  <si>
    <t>%</t>
  </si>
  <si>
    <t>Komentář:</t>
  </si>
  <si>
    <t>Termín</t>
  </si>
  <si>
    <t>Výroba a kvalita</t>
  </si>
  <si>
    <t>Prověřit cenový vývoj materiálů pro P01, P02 a P04 a možnosti snížení nákladů</t>
  </si>
  <si>
    <t>Nákup</t>
  </si>
  <si>
    <t>Opatření</t>
  </si>
  <si>
    <t>Spolupracuje</t>
  </si>
  <si>
    <t>Doporučené navazující kroky:</t>
  </si>
  <si>
    <t>Souhrnné hodnocení:</t>
  </si>
  <si>
    <t>převažuje vyšší spotřeba.</t>
  </si>
  <si>
    <r>
      <t xml:space="preserve">Materiálové náklady dosáhly </t>
    </r>
    <r>
      <rPr>
        <b/>
        <sz val="11"/>
        <color theme="1"/>
        <rFont val="Aptos Narrow"/>
        <family val="2"/>
        <charset val="238"/>
        <scheme val="minor"/>
      </rPr>
      <t>394 660,78 Kč</t>
    </r>
    <r>
      <rPr>
        <sz val="11"/>
        <color theme="1"/>
        <rFont val="Aptos Narrow"/>
        <family val="2"/>
        <charset val="238"/>
        <scheme val="minor"/>
      </rPr>
      <t xml:space="preserve">. Proti normovaným nákladům pro skutečnou výrobu jde o překročení </t>
    </r>
    <r>
      <rPr>
        <b/>
        <sz val="11"/>
        <color theme="1"/>
        <rFont val="Aptos Narrow"/>
        <family val="2"/>
        <charset val="238"/>
        <scheme val="minor"/>
      </rPr>
      <t>21 145,18 Kč (+5,66 %)</t>
    </r>
    <r>
      <rPr>
        <sz val="11"/>
        <color theme="1"/>
        <rFont val="Aptos Narrow"/>
        <family val="2"/>
        <charset val="238"/>
        <scheme val="minor"/>
      </rPr>
      <t xml:space="preserve">. Vyšší ceny vysvětlují </t>
    </r>
    <r>
      <rPr>
        <b/>
        <sz val="11"/>
        <color theme="1"/>
        <rFont val="Aptos Narrow"/>
        <family val="2"/>
        <charset val="238"/>
        <scheme val="minor"/>
      </rPr>
      <t>10 957,40 Kč</t>
    </r>
  </si>
  <si>
    <r>
      <t xml:space="preserve">a vyšší spotřeba </t>
    </r>
    <r>
      <rPr>
        <b/>
        <sz val="11"/>
        <color theme="1"/>
        <rFont val="Aptos Narrow"/>
        <family val="2"/>
        <charset val="238"/>
        <scheme val="minor"/>
      </rPr>
      <t>10 187,78 Kč</t>
    </r>
    <r>
      <rPr>
        <sz val="11"/>
        <color theme="1"/>
        <rFont val="Aptos Narrow"/>
        <family val="2"/>
        <charset val="238"/>
        <scheme val="minor"/>
      </rPr>
      <t>.</t>
    </r>
  </si>
  <si>
    <r>
      <t>Středisko C01</t>
    </r>
    <r>
      <rPr>
        <sz val="11"/>
        <color theme="1"/>
        <rFont val="Aptos Narrow"/>
        <family val="2"/>
        <charset val="238"/>
        <scheme val="minor"/>
      </rPr>
      <t xml:space="preserve"> překročilo normované náklady o </t>
    </r>
    <r>
      <rPr>
        <b/>
        <sz val="11"/>
        <color theme="1"/>
        <rFont val="Aptos Narrow"/>
        <family val="2"/>
        <charset val="238"/>
        <scheme val="minor"/>
      </rPr>
      <t>15 976,41 Kč (+9,48 %)</t>
    </r>
    <r>
      <rPr>
        <sz val="11"/>
        <color theme="1"/>
        <rFont val="Aptos Narrow"/>
        <family val="2"/>
        <charset val="238"/>
        <scheme val="minor"/>
      </rPr>
      <t xml:space="preserve"> a představuje </t>
    </r>
    <r>
      <rPr>
        <b/>
        <sz val="11"/>
        <color theme="1"/>
        <rFont val="Aptos Narrow"/>
        <family val="2"/>
        <charset val="238"/>
        <scheme val="minor"/>
      </rPr>
      <t>75,6 % celkové odchylky</t>
    </r>
    <r>
      <rPr>
        <sz val="11"/>
        <color theme="1"/>
        <rFont val="Aptos Narrow"/>
        <family val="2"/>
        <charset val="238"/>
        <scheme val="minor"/>
      </rPr>
      <t xml:space="preserve">. Největší dopad má </t>
    </r>
    <r>
      <rPr>
        <b/>
        <sz val="11"/>
        <color theme="1"/>
        <rFont val="Aptos Narrow"/>
        <family val="2"/>
        <charset val="238"/>
        <scheme val="minor"/>
      </rPr>
      <t>P03: +7 368,36 Kč</t>
    </r>
    <r>
      <rPr>
        <sz val="11"/>
        <color theme="1"/>
        <rFont val="Aptos Narrow"/>
        <family val="2"/>
        <charset val="238"/>
        <scheme val="minor"/>
      </rPr>
      <t>, téměř výhradně kvůli</t>
    </r>
  </si>
  <si>
    <r>
      <t xml:space="preserve">spotřebě. U </t>
    </r>
    <r>
      <rPr>
        <b/>
        <sz val="11"/>
        <color theme="1"/>
        <rFont val="Aptos Narrow"/>
        <family val="2"/>
        <charset val="238"/>
        <scheme val="minor"/>
      </rPr>
      <t>P01 (+4 042,54 Kč)</t>
    </r>
    <r>
      <rPr>
        <sz val="11"/>
        <color theme="1"/>
        <rFont val="Aptos Narrow"/>
        <family val="2"/>
        <charset val="238"/>
        <scheme val="minor"/>
      </rPr>
      <t xml:space="preserve"> a </t>
    </r>
    <r>
      <rPr>
        <b/>
        <sz val="11"/>
        <color theme="1"/>
        <rFont val="Aptos Narrow"/>
        <family val="2"/>
        <charset val="238"/>
        <scheme val="minor"/>
      </rPr>
      <t>P02 (+4 565,51 Kč)</t>
    </r>
    <r>
      <rPr>
        <sz val="11"/>
        <color theme="1"/>
        <rFont val="Aptos Narrow"/>
        <family val="2"/>
        <charset val="238"/>
        <scheme val="minor"/>
      </rPr>
      <t xml:space="preserve"> převažuje cenový vliv; u P02 jej částečně kompenzuje nižší spotřeba proti normě.</t>
    </r>
  </si>
  <si>
    <r>
      <t>Středisko C02</t>
    </r>
    <r>
      <rPr>
        <sz val="11"/>
        <color theme="1"/>
        <rFont val="Aptos Narrow"/>
        <family val="2"/>
        <charset val="238"/>
        <scheme val="minor"/>
      </rPr>
      <t xml:space="preserve"> vykazuje překročení </t>
    </r>
    <r>
      <rPr>
        <b/>
        <sz val="11"/>
        <color theme="1"/>
        <rFont val="Aptos Narrow"/>
        <family val="2"/>
        <charset val="238"/>
        <scheme val="minor"/>
      </rPr>
      <t>5 168,77 Kč (+2,52 %)</t>
    </r>
    <r>
      <rPr>
        <sz val="11"/>
        <color theme="1"/>
        <rFont val="Aptos Narrow"/>
        <family val="2"/>
        <charset val="238"/>
        <scheme val="minor"/>
      </rPr>
      <t xml:space="preserve">. Největší odchylku má </t>
    </r>
    <r>
      <rPr>
        <b/>
        <sz val="11"/>
        <color theme="1"/>
        <rFont val="Aptos Narrow"/>
        <family val="2"/>
        <charset val="238"/>
        <scheme val="minor"/>
      </rPr>
      <t>P04: +3 179,01 Kč</t>
    </r>
    <r>
      <rPr>
        <sz val="11"/>
        <color theme="1"/>
        <rFont val="Aptos Narrow"/>
        <family val="2"/>
        <charset val="238"/>
        <scheme val="minor"/>
      </rPr>
      <t xml:space="preserve">, převážně vlivem ceny. U </t>
    </r>
    <r>
      <rPr>
        <b/>
        <sz val="11"/>
        <color theme="1"/>
        <rFont val="Aptos Narrow"/>
        <family val="2"/>
        <charset val="238"/>
        <scheme val="minor"/>
      </rPr>
      <t>P05 (+1 307,03 Kč)</t>
    </r>
    <r>
      <rPr>
        <sz val="11"/>
        <color theme="1"/>
        <rFont val="Aptos Narrow"/>
        <family val="2"/>
        <charset val="238"/>
        <scheme val="minor"/>
      </rPr>
      <t xml:space="preserve"> a </t>
    </r>
    <r>
      <rPr>
        <b/>
        <sz val="11"/>
        <color theme="1"/>
        <rFont val="Aptos Narrow"/>
        <family val="2"/>
        <charset val="238"/>
        <scheme val="minor"/>
      </rPr>
      <t>P06 (+682,73 Kč)</t>
    </r>
  </si>
  <si>
    <t>Mzdové náklady a odchylky – září 2026</t>
  </si>
  <si>
    <t>Odchylka sazby</t>
  </si>
  <si>
    <t>Celkem</t>
  </si>
  <si>
    <r>
      <t xml:space="preserve">Mzdové náklady dosáhly </t>
    </r>
    <r>
      <rPr>
        <b/>
        <sz val="11"/>
        <color theme="1"/>
        <rFont val="Aptos Narrow"/>
        <family val="2"/>
        <charset val="238"/>
        <scheme val="minor"/>
      </rPr>
      <t>204 575,30 Kč</t>
    </r>
    <r>
      <rPr>
        <sz val="11"/>
        <color theme="1"/>
        <rFont val="Aptos Narrow"/>
        <family val="2"/>
        <charset val="238"/>
        <scheme val="minor"/>
      </rPr>
      <t xml:space="preserve"> a překročily normované náklady pro skutečnou výrobu o </t>
    </r>
    <r>
      <rPr>
        <b/>
        <sz val="11"/>
        <color theme="1"/>
        <rFont val="Aptos Narrow"/>
        <family val="2"/>
        <charset val="238"/>
        <scheme val="minor"/>
      </rPr>
      <t>29 354,30 Kč (+16,75 %)</t>
    </r>
    <r>
      <rPr>
        <sz val="11"/>
        <color theme="1"/>
        <rFont val="Aptos Narrow"/>
        <family val="2"/>
        <charset val="238"/>
        <scheme val="minor"/>
      </rPr>
      <t xml:space="preserve">. Vyšší počet hodin vysvětluje </t>
    </r>
    <r>
      <rPr>
        <b/>
        <sz val="11"/>
        <color theme="1"/>
        <rFont val="Aptos Narrow"/>
        <family val="2"/>
        <charset val="238"/>
        <scheme val="minor"/>
      </rPr>
      <t>24 200,98 Kč</t>
    </r>
    <r>
      <rPr>
        <sz val="11"/>
        <color theme="1"/>
        <rFont val="Aptos Narrow"/>
        <family val="2"/>
        <charset val="238"/>
        <scheme val="minor"/>
      </rPr>
      <t xml:space="preserve">, </t>
    </r>
  </si>
  <si>
    <t>vyšší hodinová sazba 5 153,33 Kč.</t>
  </si>
  <si>
    <r>
      <t>Středisko C01</t>
    </r>
    <r>
      <rPr>
        <sz val="11"/>
        <color theme="1"/>
        <rFont val="Aptos Narrow"/>
        <family val="2"/>
        <charset val="238"/>
        <scheme val="minor"/>
      </rPr>
      <t xml:space="preserve"> překročilo normované náklady o </t>
    </r>
    <r>
      <rPr>
        <b/>
        <sz val="11"/>
        <color theme="1"/>
        <rFont val="Aptos Narrow"/>
        <family val="2"/>
        <charset val="238"/>
        <scheme val="minor"/>
      </rPr>
      <t>5 511,94 Kč (+6,31 %)</t>
    </r>
    <r>
      <rPr>
        <sz val="11"/>
        <color theme="1"/>
        <rFont val="Aptos Narrow"/>
        <family val="2"/>
        <charset val="238"/>
        <scheme val="minor"/>
      </rPr>
      <t xml:space="preserve">, téměř výhradně vlivem hodin. Největší odchylku vykazuje </t>
    </r>
    <r>
      <rPr>
        <b/>
        <sz val="11"/>
        <color theme="1"/>
        <rFont val="Aptos Narrow"/>
        <family val="2"/>
        <charset val="238"/>
        <scheme val="minor"/>
      </rPr>
      <t>P03 (+2 077,42 Kč)</t>
    </r>
    <r>
      <rPr>
        <sz val="11"/>
        <color theme="1"/>
        <rFont val="Aptos Narrow"/>
        <family val="2"/>
        <charset val="238"/>
        <scheme val="minor"/>
      </rPr>
      <t xml:space="preserve">, následují </t>
    </r>
  </si>
  <si>
    <t>P02 (+1 829,16 Kč) a P01 (+1 605,36 Kč)</t>
  </si>
  <si>
    <r>
      <t>Středisko C02</t>
    </r>
    <r>
      <rPr>
        <sz val="11"/>
        <color theme="1"/>
        <rFont val="Aptos Narrow"/>
        <family val="2"/>
        <charset val="238"/>
        <scheme val="minor"/>
      </rPr>
      <t xml:space="preserve"> vykazuje překročení </t>
    </r>
    <r>
      <rPr>
        <b/>
        <sz val="11"/>
        <color theme="1"/>
        <rFont val="Aptos Narrow"/>
        <family val="2"/>
        <charset val="238"/>
        <scheme val="minor"/>
      </rPr>
      <t>23 842,36 Kč (+27,15 %)</t>
    </r>
    <r>
      <rPr>
        <sz val="11"/>
        <color theme="1"/>
        <rFont val="Aptos Narrow"/>
        <family val="2"/>
        <charset val="238"/>
        <scheme val="minor"/>
      </rPr>
      <t xml:space="preserve"> a představuje </t>
    </r>
    <r>
      <rPr>
        <b/>
        <sz val="11"/>
        <color theme="1"/>
        <rFont val="Aptos Narrow"/>
        <family val="2"/>
        <charset val="238"/>
        <scheme val="minor"/>
      </rPr>
      <t>81,2 % celkové odchylky</t>
    </r>
    <r>
      <rPr>
        <sz val="11"/>
        <color theme="1"/>
        <rFont val="Aptos Narrow"/>
        <family val="2"/>
        <charset val="238"/>
        <scheme val="minor"/>
      </rPr>
      <t xml:space="preserve">. Vliv hodin činí </t>
    </r>
    <r>
      <rPr>
        <b/>
        <sz val="11"/>
        <color theme="1"/>
        <rFont val="Aptos Narrow"/>
        <family val="2"/>
        <charset val="238"/>
        <scheme val="minor"/>
      </rPr>
      <t>18 689,06 Kč</t>
    </r>
    <r>
      <rPr>
        <sz val="11"/>
        <color theme="1"/>
        <rFont val="Aptos Narrow"/>
        <family val="2"/>
        <charset val="238"/>
        <scheme val="minor"/>
      </rPr>
      <t xml:space="preserve">, vliv sazby </t>
    </r>
    <r>
      <rPr>
        <b/>
        <sz val="11"/>
        <color theme="1"/>
        <rFont val="Aptos Narrow"/>
        <family val="2"/>
        <charset val="238"/>
        <scheme val="minor"/>
      </rPr>
      <t>5 153,30 Kč</t>
    </r>
    <r>
      <rPr>
        <sz val="11"/>
        <color theme="1"/>
        <rFont val="Aptos Narrow"/>
        <family val="2"/>
        <charset val="238"/>
        <scheme val="minor"/>
      </rPr>
      <t xml:space="preserve">. </t>
    </r>
  </si>
  <si>
    <t>Největší odchylku má P04 (+8 865,23 Kč), dále P05 (+7 800,59 Kč) a P06 (+7 176,54 Kč).</t>
  </si>
  <si>
    <t>Výroba, technologie a podle příčin údržba či plánování</t>
  </si>
  <si>
    <t>Výroba a mzdové oddělení</t>
  </si>
  <si>
    <t>Prověřit vyšší průměrnou hodinovou sazbu ve středisku C02</t>
  </si>
  <si>
    <t>Výrobní režie a odchylky – září 2026</t>
  </si>
  <si>
    <t>Měsíc</t>
  </si>
  <si>
    <t>Kategorie</t>
  </si>
  <si>
    <t>Uzávěrkové úpravy</t>
  </si>
  <si>
    <t>Odchylka režie</t>
  </si>
  <si>
    <t>Skut. před úpravami</t>
  </si>
  <si>
    <t>Skut. po úpravách</t>
  </si>
  <si>
    <t>C01 celkem</t>
  </si>
  <si>
    <t>C02 celkem</t>
  </si>
  <si>
    <r>
      <t xml:space="preserve">Výrobní režie po uzávěrkových úpravách dosáhla </t>
    </r>
    <r>
      <rPr>
        <b/>
        <sz val="11"/>
        <color theme="1"/>
        <rFont val="Aptos Narrow"/>
        <family val="2"/>
        <charset val="238"/>
        <scheme val="minor"/>
      </rPr>
      <t>259 700,29 Kč</t>
    </r>
    <r>
      <rPr>
        <sz val="11"/>
        <color theme="1"/>
        <rFont val="Aptos Narrow"/>
        <family val="2"/>
        <charset val="238"/>
        <scheme val="minor"/>
      </rPr>
      <t xml:space="preserve"> a překročila původní rozpočet o </t>
    </r>
    <r>
      <rPr>
        <b/>
        <sz val="11"/>
        <color theme="1"/>
        <rFont val="Aptos Narrow"/>
        <family val="2"/>
        <charset val="238"/>
        <scheme val="minor"/>
      </rPr>
      <t>28 070,09 Kč (+12,12 %)</t>
    </r>
    <r>
      <rPr>
        <sz val="11"/>
        <color theme="1"/>
        <rFont val="Aptos Narrow"/>
        <family val="2"/>
        <charset val="238"/>
        <scheme val="minor"/>
      </rPr>
      <t xml:space="preserve">. Uzávěrkové úpravy zvýšily původně </t>
    </r>
  </si>
  <si>
    <t>evidované zářijové náklady celkem o 15 500 Kč.</t>
  </si>
  <si>
    <r>
      <t>Středisko C01</t>
    </r>
    <r>
      <rPr>
        <sz val="11"/>
        <color theme="1"/>
        <rFont val="Aptos Narrow"/>
        <family val="2"/>
        <charset val="238"/>
        <scheme val="minor"/>
      </rPr>
      <t xml:space="preserve"> překročilo rozpočet o </t>
    </r>
    <r>
      <rPr>
        <b/>
        <sz val="11"/>
        <color theme="1"/>
        <rFont val="Aptos Narrow"/>
        <family val="2"/>
        <charset val="238"/>
        <scheme val="minor"/>
      </rPr>
      <t>9 612,67 Kč (+9,08 %)</t>
    </r>
    <r>
      <rPr>
        <sz val="11"/>
        <color theme="1"/>
        <rFont val="Aptos Narrow"/>
        <family val="2"/>
        <charset val="238"/>
        <scheme val="minor"/>
      </rPr>
      <t xml:space="preserve">. Překročení tvoří především </t>
    </r>
    <r>
      <rPr>
        <b/>
        <sz val="11"/>
        <color theme="1"/>
        <rFont val="Aptos Narrow"/>
        <family val="2"/>
        <charset val="238"/>
        <scheme val="minor"/>
      </rPr>
      <t>údržba (+9 032,34 Kč)</t>
    </r>
    <r>
      <rPr>
        <sz val="11"/>
        <color theme="1"/>
        <rFont val="Aptos Narrow"/>
        <family val="2"/>
        <charset val="238"/>
        <scheme val="minor"/>
      </rPr>
      <t xml:space="preserve">, zbývajících </t>
    </r>
    <r>
      <rPr>
        <b/>
        <sz val="11"/>
        <color theme="1"/>
        <rFont val="Aptos Narrow"/>
        <family val="2"/>
        <charset val="238"/>
        <scheme val="minor"/>
      </rPr>
      <t>580,33 Kč</t>
    </r>
    <r>
      <rPr>
        <sz val="11"/>
        <color theme="1"/>
        <rFont val="Aptos Narrow"/>
        <family val="2"/>
        <charset val="238"/>
        <scheme val="minor"/>
      </rPr>
      <t xml:space="preserve"> připadá na energie.</t>
    </r>
  </si>
  <si>
    <r>
      <t>Středisko C02</t>
    </r>
    <r>
      <rPr>
        <sz val="11"/>
        <color theme="1"/>
        <rFont val="Aptos Narrow"/>
        <family val="2"/>
        <charset val="238"/>
        <scheme val="minor"/>
      </rPr>
      <t xml:space="preserve"> překročilo rozpočet o </t>
    </r>
    <r>
      <rPr>
        <b/>
        <sz val="11"/>
        <color theme="1"/>
        <rFont val="Aptos Narrow"/>
        <family val="2"/>
        <charset val="238"/>
        <scheme val="minor"/>
      </rPr>
      <t>18 457,42 Kč (+14,68 %)</t>
    </r>
    <r>
      <rPr>
        <sz val="11"/>
        <color theme="1"/>
        <rFont val="Aptos Narrow"/>
        <family val="2"/>
        <charset val="238"/>
        <scheme val="minor"/>
      </rPr>
      <t xml:space="preserve">. Největší dopad má </t>
    </r>
    <r>
      <rPr>
        <b/>
        <sz val="11"/>
        <color theme="1"/>
        <rFont val="Aptos Narrow"/>
        <family val="2"/>
        <charset val="238"/>
        <scheme val="minor"/>
      </rPr>
      <t>údržba (+18 373,71 Kč)</t>
    </r>
    <r>
      <rPr>
        <sz val="11"/>
        <color theme="1"/>
        <rFont val="Aptos Narrow"/>
        <family val="2"/>
        <charset val="238"/>
        <scheme val="minor"/>
      </rPr>
      <t xml:space="preserve">, energie vysvětlují dalších </t>
    </r>
    <r>
      <rPr>
        <b/>
        <sz val="11"/>
        <color theme="1"/>
        <rFont val="Aptos Narrow"/>
        <family val="2"/>
        <charset val="238"/>
        <scheme val="minor"/>
      </rPr>
      <t>83,71 Kč</t>
    </r>
    <r>
      <rPr>
        <sz val="11"/>
        <color theme="1"/>
        <rFont val="Aptos Narrow"/>
        <family val="2"/>
        <charset val="238"/>
        <scheme val="minor"/>
      </rPr>
      <t>.</t>
    </r>
  </si>
  <si>
    <t>Nájem, odpisy a pojištění odpovídají rozpočtu.</t>
  </si>
  <si>
    <t>Prověřit překročení normovaných hodin ve středisku C02</t>
  </si>
  <si>
    <t>Prověřit příčiny nadspotřeby materiálu u P03</t>
  </si>
  <si>
    <t>Prověřit překročení nákladů údržby, zejména v C02</t>
  </si>
  <si>
    <t>Údržba a výroba</t>
  </si>
  <si>
    <t>U významných oprav ověřit opakování poruch a navrhnout prevenci s vyčíslením očekávaného přínosu</t>
  </si>
  <si>
    <t>Údržba a technologie</t>
  </si>
  <si>
    <t>Souhrn výrobních nákladů – září 2026</t>
  </si>
  <si>
    <t>Materiál</t>
  </si>
  <si>
    <t>Práce</t>
  </si>
  <si>
    <t>Výrobní režie</t>
  </si>
  <si>
    <t>-</t>
  </si>
  <si>
    <t>Náklady</t>
  </si>
  <si>
    <t>Plán</t>
  </si>
  <si>
    <t>Přepočtený plán</t>
  </si>
  <si>
    <t>Odchylka hodiny</t>
  </si>
  <si>
    <t>Skutečnost</t>
  </si>
  <si>
    <t>Rozdíl k plánu</t>
  </si>
  <si>
    <t>Rozdíl k plánu %</t>
  </si>
  <si>
    <t>Rozdíl k přepočtu</t>
  </si>
  <si>
    <t>Rozdíl k přepočtu %</t>
  </si>
  <si>
    <t>Poznámka: Kladná odchylka znamená překročení nákladů. Hodnocení vychází z porovnání s původním plánem. Přepočtený plán je dostupný pouze pro materiál a práci.</t>
  </si>
  <si>
    <r>
      <t xml:space="preserve">Výrobní náklady za září dosáhly </t>
    </r>
    <r>
      <rPr>
        <b/>
        <sz val="11"/>
        <color theme="1"/>
        <rFont val="Aptos Narrow"/>
        <family val="2"/>
        <charset val="238"/>
        <scheme val="minor"/>
      </rPr>
      <t>858 936,37 Kč</t>
    </r>
    <r>
      <rPr>
        <sz val="11"/>
        <color theme="1"/>
        <rFont val="Aptos Narrow"/>
        <family val="2"/>
        <charset val="238"/>
        <scheme val="minor"/>
      </rPr>
      <t xml:space="preserve"> a překročily původní plán o </t>
    </r>
    <r>
      <rPr>
        <b/>
        <sz val="11"/>
        <color theme="1"/>
        <rFont val="Aptos Narrow"/>
        <family val="2"/>
        <charset val="238"/>
        <scheme val="minor"/>
      </rPr>
      <t>61 126,17 Kč (+7,66 %)</t>
    </r>
    <r>
      <rPr>
        <sz val="11"/>
        <color theme="1"/>
        <rFont val="Aptos Narrow"/>
        <family val="2"/>
        <charset val="238"/>
        <scheme val="minor"/>
      </rPr>
      <t xml:space="preserve">. Největší překročení vykazuje </t>
    </r>
    <r>
      <rPr>
        <b/>
        <sz val="11"/>
        <color theme="1"/>
        <rFont val="Aptos Narrow"/>
        <family val="2"/>
        <charset val="238"/>
        <scheme val="minor"/>
      </rPr>
      <t>výrobní režie (+28 070,09 Kč)</t>
    </r>
    <r>
      <rPr>
        <sz val="11"/>
        <color theme="1"/>
        <rFont val="Aptos Narrow"/>
        <family val="2"/>
        <charset val="238"/>
        <scheme val="minor"/>
      </rPr>
      <t xml:space="preserve">, následují </t>
    </r>
    <r>
      <rPr>
        <b/>
        <sz val="11"/>
        <color theme="1"/>
        <rFont val="Aptos Narrow"/>
        <family val="2"/>
        <charset val="238"/>
        <scheme val="minor"/>
      </rPr>
      <t>práce (+25 283,30 Kč)</t>
    </r>
    <r>
      <rPr>
        <sz val="11"/>
        <color theme="1"/>
        <rFont val="Aptos Narrow"/>
        <family val="2"/>
        <charset val="238"/>
        <scheme val="minor"/>
      </rPr>
      <t xml:space="preserve"> </t>
    </r>
  </si>
  <si>
    <t>a materiál (+7 772,78 Kč).</t>
  </si>
  <si>
    <r>
      <t xml:space="preserve">Proti přepočtenému plánu byly materiálové náklady vyšší o </t>
    </r>
    <r>
      <rPr>
        <b/>
        <sz val="11"/>
        <color theme="1"/>
        <rFont val="Aptos Narrow"/>
        <family val="2"/>
        <charset val="238"/>
        <scheme val="minor"/>
      </rPr>
      <t>21 145,18 Kč (+5,66 %)</t>
    </r>
    <r>
      <rPr>
        <sz val="11"/>
        <color theme="1"/>
        <rFont val="Aptos Narrow"/>
        <family val="2"/>
        <charset val="238"/>
        <scheme val="minor"/>
      </rPr>
      <t xml:space="preserve"> a mzdové náklady o </t>
    </r>
    <r>
      <rPr>
        <b/>
        <sz val="11"/>
        <color theme="1"/>
        <rFont val="Aptos Narrow"/>
        <family val="2"/>
        <charset val="238"/>
        <scheme val="minor"/>
      </rPr>
      <t>29 354,30 Kč (+16,75 %)</t>
    </r>
    <r>
      <rPr>
        <sz val="11"/>
        <color theme="1"/>
        <rFont val="Aptos Narrow"/>
        <family val="2"/>
        <charset val="238"/>
        <scheme val="minor"/>
      </rPr>
      <t xml:space="preserve">. U materiálu se přibližně vyrovnávají cenový a spotřební vliv; </t>
    </r>
  </si>
  <si>
    <t>u mezd převažuje vyšší počet hodin.</t>
  </si>
  <si>
    <r>
      <t xml:space="preserve">Překročení režie se soustředí do </t>
    </r>
    <r>
      <rPr>
        <b/>
        <sz val="11"/>
        <color theme="1"/>
        <rFont val="Aptos Narrow"/>
        <family val="2"/>
        <charset val="238"/>
        <scheme val="minor"/>
      </rPr>
      <t>údržby</t>
    </r>
    <r>
      <rPr>
        <sz val="11"/>
        <color theme="1"/>
        <rFont val="Aptos Narrow"/>
        <family val="2"/>
        <charset val="238"/>
        <scheme val="minor"/>
      </rPr>
      <t xml:space="preserve">, zejména ve </t>
    </r>
    <r>
      <rPr>
        <b/>
        <sz val="11"/>
        <color theme="1"/>
        <rFont val="Aptos Narrow"/>
        <family val="2"/>
        <charset val="238"/>
        <scheme val="minor"/>
      </rPr>
      <t>středisku C02</t>
    </r>
    <r>
      <rPr>
        <sz val="11"/>
        <color theme="1"/>
        <rFont val="Aptos Narrow"/>
        <family val="2"/>
        <charset val="238"/>
        <scheme val="minor"/>
      </rPr>
      <t xml:space="preserve">. Ve stejném středisku vzniká také většina mzdové odchylky; případnou společnou příčinu v podobě poruch a placeného čekání </t>
    </r>
  </si>
  <si>
    <t>je potřeba ověřit.</t>
  </si>
  <si>
    <r>
      <t xml:space="preserve">Původní plán materiálu a práce činil </t>
    </r>
    <r>
      <rPr>
        <b/>
        <sz val="11"/>
        <color theme="1"/>
        <rFont val="Aptos Narrow"/>
        <family val="2"/>
        <charset val="238"/>
        <scheme val="minor"/>
      </rPr>
      <t>566 180 Kč</t>
    </r>
    <r>
      <rPr>
        <sz val="11"/>
        <color theme="1"/>
        <rFont val="Aptos Narrow"/>
        <family val="2"/>
        <charset val="238"/>
        <scheme val="minor"/>
      </rPr>
      <t xml:space="preserve">. Po přepočtu na skutečně vyrobené množství a skladbu výrobků klesl na </t>
    </r>
    <r>
      <rPr>
        <b/>
        <sz val="11"/>
        <color theme="1"/>
        <rFont val="Aptos Narrow"/>
        <family val="2"/>
        <charset val="238"/>
        <scheme val="minor"/>
      </rPr>
      <t>548 736,60 Kč</t>
    </r>
    <r>
      <rPr>
        <sz val="11"/>
        <color theme="1"/>
        <rFont val="Aptos Narrow"/>
        <family val="2"/>
        <charset val="238"/>
        <scheme val="minor"/>
      </rPr>
      <t xml:space="preserve">, tedy o </t>
    </r>
    <r>
      <rPr>
        <b/>
        <sz val="11"/>
        <color theme="1"/>
        <rFont val="Aptos Narrow"/>
        <family val="2"/>
        <charset val="238"/>
        <scheme val="minor"/>
      </rPr>
      <t>17 443,40 Kč</t>
    </r>
  </si>
  <si>
    <t>Prověřit překročení normovaných hodin ve středisku C02, oddělit práci od čekání a ověřit souvislost s poruchami</t>
  </si>
  <si>
    <t>TBD</t>
  </si>
  <si>
    <t>Více zmetků nebo odpadu, vadný materiál, špatně nastavený stroj.</t>
  </si>
  <si>
    <t>Více času na výrobu, čekání na stroj nebo materiál.</t>
  </si>
  <si>
    <t>Drahá oprava, více oprav, náklad patřící do jiného měsíce.</t>
  </si>
  <si>
    <t>Opakovaná porucha, možnost předejít jí pravidelným servisem.</t>
  </si>
  <si>
    <t>Možnosti ověření  např.</t>
  </si>
  <si>
    <t>Zdražení materiálu, jiný dodavatel, změny ve slevách.</t>
  </si>
  <si>
    <t>Přesčasy, zvýšení mezd.</t>
  </si>
  <si>
    <t>Vývoj výrobních nákladů – duben až září 2026</t>
  </si>
  <si>
    <t>Režie</t>
  </si>
  <si>
    <t>Materiál:</t>
  </si>
  <si>
    <t>Práce:</t>
  </si>
  <si>
    <t>Režie:</t>
  </si>
  <si>
    <t>Společný závěr:</t>
  </si>
  <si>
    <r>
      <t xml:space="preserve">Od dubna do srpna překračují mzdy přepočtený plán přibližně o </t>
    </r>
    <r>
      <rPr>
        <b/>
        <sz val="11"/>
        <color theme="1"/>
        <rFont val="Aptos Narrow"/>
        <family val="2"/>
        <charset val="238"/>
        <scheme val="minor"/>
      </rPr>
      <t>7 %</t>
    </r>
    <r>
      <rPr>
        <sz val="11"/>
        <color theme="1"/>
        <rFont val="Aptos Narrow"/>
        <family val="2"/>
        <charset val="238"/>
        <scheme val="minor"/>
      </rPr>
      <t xml:space="preserve">. V září odchylka vzrostla na </t>
    </r>
    <r>
      <rPr>
        <b/>
        <sz val="11"/>
        <color theme="1"/>
        <rFont val="Aptos Narrow"/>
        <family val="2"/>
        <charset val="238"/>
        <scheme val="minor"/>
      </rPr>
      <t>16,75 %</t>
    </r>
    <r>
      <rPr>
        <sz val="11"/>
        <color theme="1"/>
        <rFont val="Aptos Narrow"/>
        <family val="2"/>
        <charset val="238"/>
        <scheme val="minor"/>
      </rPr>
      <t>.</t>
    </r>
  </si>
  <si>
    <r>
      <t xml:space="preserve">Od května do srpna se režijní náklady drží blízko rozpočtu. V září vzniklo překročení </t>
    </r>
    <r>
      <rPr>
        <b/>
        <sz val="11"/>
        <color theme="1"/>
        <rFont val="Aptos Narrow"/>
        <family val="2"/>
        <charset val="238"/>
        <scheme val="minor"/>
      </rPr>
      <t>12,12 %</t>
    </r>
    <r>
      <rPr>
        <sz val="11"/>
        <color theme="1"/>
        <rFont val="Aptos Narrow"/>
        <family val="2"/>
        <charset val="238"/>
        <scheme val="minor"/>
      </rPr>
      <t>, především v údržbě.</t>
    </r>
  </si>
  <si>
    <r>
      <t xml:space="preserve">Září je hlavní měsíc k prověření, zejména souvislost vyšších mzdových nákladů a oprav v C02. </t>
    </r>
    <r>
      <rPr>
        <b/>
        <sz val="11"/>
        <color theme="1"/>
        <rFont val="Aptos Narrow"/>
        <family val="2"/>
        <charset val="238"/>
        <scheme val="minor"/>
      </rPr>
      <t>Dubnový materiál a režie jsou neúplné</t>
    </r>
    <r>
      <rPr>
        <sz val="11"/>
        <color theme="1"/>
        <rFont val="Aptos Narrow"/>
        <family val="2"/>
        <charset val="238"/>
        <scheme val="minor"/>
      </rPr>
      <t xml:space="preserve">, proto jejich záporné odchylky </t>
    </r>
  </si>
  <si>
    <t>nehodnotíme jako potvrzenou úsporu.</t>
  </si>
  <si>
    <r>
      <t xml:space="preserve">Překročení materiálových nákladů proti normě pro skutečnou výrobu vzrostlo z </t>
    </r>
    <r>
      <rPr>
        <b/>
        <sz val="11"/>
        <color theme="1"/>
        <rFont val="Aptos Narrow"/>
        <family val="2"/>
        <charset val="238"/>
        <scheme val="minor"/>
      </rPr>
      <t>0,60–1,43 % v květnu až červenci</t>
    </r>
    <r>
      <rPr>
        <sz val="11"/>
        <color theme="1"/>
        <rFont val="Aptos Narrow"/>
        <family val="2"/>
        <charset val="238"/>
        <scheme val="minor"/>
      </rPr>
      <t xml:space="preserve"> na </t>
    </r>
    <r>
      <rPr>
        <b/>
        <sz val="11"/>
        <color theme="1"/>
        <rFont val="Aptos Narrow"/>
        <family val="2"/>
        <charset val="238"/>
        <scheme val="minor"/>
      </rPr>
      <t>5,16 % v srpnu a 5,66 % v září</t>
    </r>
    <r>
      <rPr>
        <sz val="11"/>
        <color theme="1"/>
        <rFont val="Aptos Narrow"/>
        <family val="2"/>
        <charset val="238"/>
        <scheme val="minor"/>
      </rPr>
      <t xml:space="preserve">. Zvýšil se tedy </t>
    </r>
  </si>
  <si>
    <t>společný dopad cenových a spotřebních odchylek.</t>
  </si>
  <si>
    <t>Produkt:</t>
  </si>
  <si>
    <t>Produkt</t>
  </si>
  <si>
    <t>Měsíc:</t>
  </si>
  <si>
    <t>Norma materiálu (kg/ks):</t>
  </si>
  <si>
    <t>Materiál na kus (Kč/ks):</t>
  </si>
  <si>
    <t>Cena materiálu (Kč/kg):</t>
  </si>
  <si>
    <t>Mzdy na kus (Kč/ks):</t>
  </si>
  <si>
    <t>Mzdová sazba (Kč/hod.):</t>
  </si>
  <si>
    <t>Norma práce (hod./ks):</t>
  </si>
  <si>
    <t>Středisko:</t>
  </si>
  <si>
    <t>Režijní sazba (Kč/hod.):</t>
  </si>
  <si>
    <t>Režie na kus (Kč/ks):</t>
  </si>
  <si>
    <t>Správní režie (Kč/ks):</t>
  </si>
  <si>
    <t>Prodejní režie (Kč/ks):</t>
  </si>
  <si>
    <t>Úplné náklady (Kč/ks):</t>
  </si>
  <si>
    <t>předpoklad</t>
  </si>
  <si>
    <t>Prodejní cena (Kč/ks):</t>
  </si>
  <si>
    <t>Kalkulovaný zisk (Kč/ks):</t>
  </si>
  <si>
    <t>Kalkulovaná marže (%):</t>
  </si>
  <si>
    <t>Variabilní režie (Kč/ks):</t>
  </si>
  <si>
    <t>Variabilní režijní sazba (Kč/hod.):</t>
  </si>
  <si>
    <t>Příspěvek na úhradu (Kč/ks):</t>
  </si>
  <si>
    <t>Příspěvek na úhradu (%):</t>
  </si>
  <si>
    <t>Fixní výrobní režie (Kč/ks):</t>
  </si>
  <si>
    <t>Variabilní náklady (Kč/ks):</t>
  </si>
  <si>
    <t>Při prodejní ceně 320 Kč/ks činí variabilní náklady 193,30 Kč/ks.</t>
  </si>
  <si>
    <r>
      <t>Příspěvek na úhradu dosahuje 126,70 Kč/ks, tedy 39,59 % tržeb.</t>
    </r>
    <r>
      <rPr>
        <sz val="11"/>
        <color theme="1"/>
        <rFont val="Aptos Narrow"/>
        <family val="2"/>
        <charset val="238"/>
        <scheme val="minor"/>
      </rPr>
      <t xml:space="preserve"> </t>
    </r>
  </si>
  <si>
    <t>fixní, předpoklad</t>
  </si>
  <si>
    <t>variabilní, přímé, předpoklad</t>
  </si>
  <si>
    <r>
      <t>Čas stroje (hod./ks)</t>
    </r>
    <r>
      <rPr>
        <sz val="11"/>
        <color theme="1"/>
        <rFont val="Aptos Narrow"/>
        <family val="2"/>
        <charset val="238"/>
        <scheme val="minor"/>
      </rPr>
      <t xml:space="preserve"> </t>
    </r>
    <r>
      <rPr>
        <sz val="11"/>
        <color theme="1"/>
        <rFont val="Aptos Narrow"/>
        <family val="2"/>
        <charset val="238"/>
        <scheme val="minor"/>
      </rPr>
      <t>:</t>
    </r>
  </si>
  <si>
    <r>
      <t>Výrobní náklady (Kč/ks)</t>
    </r>
    <r>
      <rPr>
        <sz val="11"/>
        <color theme="1"/>
        <rFont val="Aptos Narrow"/>
        <family val="2"/>
        <charset val="238"/>
        <scheme val="minor"/>
      </rPr>
      <t xml:space="preserve"> </t>
    </r>
    <r>
      <rPr>
        <sz val="11"/>
        <color theme="1"/>
        <rFont val="Aptos Narrow"/>
        <family val="2"/>
        <charset val="238"/>
        <scheme val="minor"/>
      </rPr>
      <t>:</t>
    </r>
  </si>
  <si>
    <t>Kalkulace produktu a dodatečné zakázky</t>
  </si>
  <si>
    <t>Dodatečnou zakázku doporučujeme přijmout: zvýší zisk o 9 340 Kč a využije 14 z 20 volných strojových hodin.</t>
  </si>
  <si>
    <t>Nabízená cena 250 Kč/ks pokrývá variabilní i ostatní dodatečné náklady.</t>
  </si>
  <si>
    <t>Předpokládáme dostupné lidi a materiál, nezměněné fixní náklady a žádné vytlačení jiné zakázky.</t>
  </si>
  <si>
    <t>Kalkulkace:</t>
  </si>
  <si>
    <t>Dodatečná zakázka:</t>
  </si>
  <si>
    <t>Množství (ks):</t>
  </si>
  <si>
    <t>Nabízená cena (Kč/ks):</t>
  </si>
  <si>
    <t>Volná kapacita (hod.):</t>
  </si>
  <si>
    <t>Ostatní dodatečné náklady (Kč):</t>
  </si>
  <si>
    <t>Čas stroje (hod./ks):</t>
  </si>
  <si>
    <t>Potřebná kapacita (hod.):</t>
  </si>
  <si>
    <t>Zbývající kapacita (hod.):</t>
  </si>
  <si>
    <t>Dodatečné tržby (Kč):</t>
  </si>
  <si>
    <t>Variabilní náklady celkem (Kč):</t>
  </si>
  <si>
    <t>Dodatečné náklady celkem (Kč):</t>
  </si>
  <si>
    <t>Zvýšení zisku (Kč):</t>
  </si>
  <si>
    <r>
      <t xml:space="preserve">Po odečtení přiřazených fixních výrobních nákladů a správní a prodejní režie zbývá </t>
    </r>
    <r>
      <rPr>
        <b/>
        <sz val="11"/>
        <color theme="1"/>
        <rFont val="Aptos Narrow"/>
        <family val="2"/>
        <charset val="238"/>
        <scheme val="minor"/>
      </rPr>
      <t>kalkulovaný zisk</t>
    </r>
  </si>
  <si>
    <t xml:space="preserve"> 16,20 Kč/ks, což odpovídá marži 5,06 %.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</si>
</sst>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5]mmmm\ yy;@"/>
    <numFmt numFmtId="165" formatCode="#,##0.00\ &quot;Kč&quot;"/>
  </numFmts>
  <fonts count="1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3" tint="9.9978637043366805E-2"/>
      <name val="Aptos Narrow"/>
      <family val="2"/>
      <scheme val="minor"/>
    </font>
    <font>
      <b/>
      <u/>
      <sz val="12"/>
      <color theme="3" tint="9.9978637043366805E-2"/>
      <name val="Aptos Narrow"/>
      <family val="2"/>
      <scheme val="minor"/>
    </font>
    <font>
      <sz val="11"/>
      <color rgb="FF243746"/>
      <name val="Aptos"/>
      <family val="2"/>
    </font>
    <font>
      <b/>
      <sz val="11"/>
      <color rgb="FF243746"/>
      <name val="Aptos"/>
      <family val="2"/>
    </font>
    <font>
      <sz val="11"/>
      <color rgb="FF203864"/>
      <name val="Aptos"/>
      <family val="2"/>
    </font>
    <font>
      <b/>
      <sz val="11"/>
      <color rgb="FF203864"/>
      <name val="Aptos"/>
      <family val="2"/>
    </font>
    <font>
      <sz val="10"/>
      <color rgb="FF666666"/>
      <name val="Aptos"/>
      <family val="2"/>
    </font>
    <font>
      <b/>
      <sz val="10"/>
      <color rgb="FF666666"/>
      <name val="Aptos"/>
      <family val="2"/>
    </font>
    <font>
      <sz val="11"/>
      <color rgb="FF243746"/>
      <name val="Aptos Narrow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EF4"/>
        <bgColor indexed="64"/>
      </patternFill>
    </fill>
    <fill>
      <patternFill patternType="solid">
        <fgColor rgb="FFE2F0D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CDD6E0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5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wrapText="1"/>
    </xf>
    <xf numFmtId="0" fontId="5" fillId="0" borderId="0" xfId="0" applyFont="1" applyAlignment="1">
      <alignment vertical="center"/>
    </xf>
    <xf numFmtId="0" fontId="4" fillId="0" borderId="0" xfId="0" applyFont="1"/>
    <xf numFmtId="10" fontId="4" fillId="0" borderId="1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14" fontId="0" fillId="0" borderId="0" xfId="0" applyNumberFormat="1" applyAlignment="1">
      <alignment horizontal="left" vertical="center"/>
    </xf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164" fontId="0" fillId="0" borderId="0" xfId="0" applyNumberFormat="1" applyAlignment="1">
      <alignment vertical="center"/>
    </xf>
    <xf numFmtId="0" fontId="3" fillId="0" borderId="1" xfId="0" applyFon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0" fontId="0" fillId="0" borderId="1" xfId="0" applyNumberFormat="1" applyBorder="1"/>
    <xf numFmtId="165" fontId="3" fillId="0" borderId="1" xfId="0" applyNumberFormat="1" applyFont="1" applyBorder="1" applyAlignment="1">
      <alignment horizontal="right" vertical="center" wrapText="1"/>
    </xf>
    <xf numFmtId="165" fontId="3" fillId="3" borderId="1" xfId="0" applyNumberFormat="1" applyFont="1" applyFill="1" applyBorder="1" applyAlignment="1">
      <alignment vertical="center" wrapText="1"/>
    </xf>
    <xf numFmtId="165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0" fontId="3" fillId="3" borderId="1" xfId="0" applyNumberFormat="1" applyFont="1" applyFill="1" applyBorder="1"/>
    <xf numFmtId="165" fontId="3" fillId="0" borderId="1" xfId="0" applyNumberFormat="1" applyFont="1" applyBorder="1"/>
    <xf numFmtId="0" fontId="5" fillId="0" borderId="0" xfId="0" applyFont="1"/>
    <xf numFmtId="0" fontId="3" fillId="3" borderId="1" xfId="0" applyFont="1" applyFill="1" applyBorder="1" applyAlignment="1">
      <alignment horizontal="center" wrapText="1"/>
    </xf>
    <xf numFmtId="165" fontId="0" fillId="0" borderId="1" xfId="0" applyNumberFormat="1" applyBorder="1" applyAlignment="1">
      <alignment wrapText="1"/>
    </xf>
    <xf numFmtId="0" fontId="1" fillId="2" borderId="1" xfId="0" applyFont="1" applyFill="1" applyBorder="1"/>
    <xf numFmtId="165" fontId="3" fillId="3" borderId="1" xfId="0" applyNumberFormat="1" applyFont="1" applyFill="1" applyBorder="1" applyAlignment="1">
      <alignment wrapText="1"/>
    </xf>
    <xf numFmtId="0" fontId="3" fillId="0" borderId="0" xfId="0" applyFont="1"/>
    <xf numFmtId="164" fontId="3" fillId="0" borderId="1" xfId="0" applyNumberFormat="1" applyFont="1" applyBorder="1" applyAlignment="1">
      <alignment horizontal="left" wrapText="1"/>
    </xf>
    <xf numFmtId="0" fontId="0" fillId="4" borderId="0" xfId="0" applyFill="1" applyAlignment="1">
      <alignment vertical="center"/>
    </xf>
    <xf numFmtId="0" fontId="7" fillId="4" borderId="0" xfId="0" applyFont="1" applyFill="1"/>
    <xf numFmtId="0" fontId="7" fillId="4" borderId="0" xfId="0" applyFont="1" applyFill="1" applyAlignment="1">
      <alignment horizontal="right" vertical="center"/>
    </xf>
    <xf numFmtId="0" fontId="7" fillId="4" borderId="0" xfId="0" applyFont="1" applyFill="1" applyAlignment="1">
      <alignment vertical="center" wrapText="1"/>
    </xf>
    <xf numFmtId="2" fontId="7" fillId="4" borderId="0" xfId="0" applyNumberFormat="1" applyFont="1" applyFill="1" applyAlignment="1">
      <alignment horizontal="right" vertical="center"/>
    </xf>
    <xf numFmtId="0" fontId="8" fillId="5" borderId="0" xfId="0" applyFont="1" applyFill="1"/>
    <xf numFmtId="0" fontId="8" fillId="6" borderId="0" xfId="0" applyFont="1" applyFill="1"/>
    <xf numFmtId="10" fontId="8" fillId="6" borderId="0" xfId="0" applyNumberFormat="1" applyFont="1" applyFill="1" applyAlignment="1">
      <alignment horizontal="right"/>
    </xf>
    <xf numFmtId="0" fontId="8" fillId="4" borderId="0" xfId="0" applyFont="1" applyFill="1" applyAlignment="1">
      <alignment vertical="center" wrapText="1"/>
    </xf>
    <xf numFmtId="0" fontId="11" fillId="4" borderId="0" xfId="0" applyFont="1" applyFill="1" applyAlignment="1">
      <alignment vertical="center" wrapText="1"/>
    </xf>
    <xf numFmtId="0" fontId="11" fillId="4" borderId="0" xfId="0" applyFont="1" applyFill="1" applyAlignment="1">
      <alignment horizontal="right" vertical="center" wrapText="1"/>
    </xf>
    <xf numFmtId="0" fontId="8" fillId="4" borderId="0" xfId="0" applyFont="1" applyFill="1"/>
    <xf numFmtId="0" fontId="8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7" fillId="4" borderId="2" xfId="0" applyFont="1" applyFill="1" applyBorder="1" applyAlignment="1">
      <alignment vertical="center"/>
    </xf>
    <xf numFmtId="2" fontId="7" fillId="4" borderId="2" xfId="0" applyNumberFormat="1" applyFont="1" applyFill="1" applyBorder="1" applyAlignment="1">
      <alignment horizontal="right" vertical="center"/>
    </xf>
    <xf numFmtId="0" fontId="11" fillId="4" borderId="2" xfId="0" applyFont="1" applyFill="1" applyBorder="1" applyAlignment="1">
      <alignment vertical="center" wrapText="1"/>
    </xf>
    <xf numFmtId="0" fontId="10" fillId="4" borderId="0" xfId="0" applyFont="1" applyFill="1" applyAlignment="1">
      <alignment vertical="center"/>
    </xf>
    <xf numFmtId="4" fontId="7" fillId="4" borderId="0" xfId="0" applyNumberFormat="1" applyFont="1" applyFill="1" applyAlignment="1">
      <alignment horizontal="right" vertical="center"/>
    </xf>
    <xf numFmtId="4" fontId="7" fillId="4" borderId="2" xfId="0" applyNumberFormat="1" applyFont="1" applyFill="1" applyBorder="1" applyAlignment="1">
      <alignment horizontal="right" vertical="center"/>
    </xf>
    <xf numFmtId="0" fontId="13" fillId="4" borderId="0" xfId="0" applyFont="1" applyFill="1"/>
    <xf numFmtId="0" fontId="13" fillId="4" borderId="0" xfId="0" applyFont="1" applyFill="1" applyAlignment="1">
      <alignment vertical="center"/>
    </xf>
    <xf numFmtId="0" fontId="10" fillId="4" borderId="0" xfId="0" applyFont="1" applyFill="1" applyAlignment="1">
      <alignment vertical="center" wrapText="1"/>
    </xf>
    <xf numFmtId="0" fontId="9" fillId="4" borderId="0" xfId="0" applyFont="1" applyFill="1" applyAlignment="1">
      <alignment vertical="center"/>
    </xf>
    <xf numFmtId="0" fontId="9" fillId="4" borderId="0" xfId="0" applyFont="1" applyFill="1" applyAlignment="1">
      <alignment vertical="center" wrapText="1"/>
    </xf>
    <xf numFmtId="0" fontId="7" fillId="5" borderId="0" xfId="0" applyFont="1" applyFill="1" applyAlignment="1">
      <alignment vertical="center"/>
    </xf>
    <xf numFmtId="0" fontId="7" fillId="5" borderId="0" xfId="0" applyFont="1" applyFill="1" applyAlignment="1">
      <alignment horizontal="right" vertical="center"/>
    </xf>
    <xf numFmtId="164" fontId="7" fillId="5" borderId="0" xfId="0" applyNumberFormat="1" applyFont="1" applyFill="1" applyAlignment="1">
      <alignment horizontal="right" vertical="center"/>
    </xf>
    <xf numFmtId="4" fontId="8" fillId="5" borderId="0" xfId="0" applyNumberFormat="1" applyFont="1" applyFill="1" applyAlignment="1">
      <alignment horizontal="right" vertical="center"/>
    </xf>
    <xf numFmtId="3" fontId="7" fillId="5" borderId="0" xfId="0" applyNumberFormat="1" applyFont="1" applyFill="1" applyAlignment="1">
      <alignment horizontal="right" vertical="center"/>
    </xf>
    <xf numFmtId="4" fontId="7" fillId="5" borderId="0" xfId="0" applyNumberFormat="1" applyFont="1" applyFill="1" applyAlignment="1">
      <alignment horizontal="right" vertical="center"/>
    </xf>
    <xf numFmtId="2" fontId="7" fillId="5" borderId="0" xfId="0" applyNumberFormat="1" applyFont="1" applyFill="1" applyAlignment="1">
      <alignment horizontal="right" vertical="center"/>
    </xf>
    <xf numFmtId="0" fontId="8" fillId="5" borderId="0" xfId="0" applyFont="1" applyFill="1" applyAlignment="1">
      <alignment vertical="center"/>
    </xf>
    <xf numFmtId="0" fontId="11" fillId="5" borderId="0" xfId="0" applyFont="1" applyFill="1" applyAlignment="1">
      <alignment vertical="center" wrapText="1"/>
    </xf>
    <xf numFmtId="0" fontId="12" fillId="5" borderId="0" xfId="0" applyFont="1" applyFill="1" applyAlignment="1">
      <alignment vertical="center" wrapText="1"/>
    </xf>
    <xf numFmtId="4" fontId="8" fillId="6" borderId="0" xfId="0" applyNumberFormat="1" applyFont="1" applyFill="1" applyAlignment="1">
      <alignment horizontal="right" vertical="center"/>
    </xf>
    <xf numFmtId="0" fontId="8" fillId="6" borderId="0" xfId="0" applyFont="1" applyFill="1" applyAlignment="1">
      <alignment vertical="center"/>
    </xf>
    <xf numFmtId="0" fontId="12" fillId="6" borderId="0" xfId="0" applyFont="1" applyFill="1" applyAlignment="1">
      <alignment vertical="center" wrapText="1"/>
    </xf>
    <xf numFmtId="0" fontId="8" fillId="4" borderId="0" xfId="0" applyFont="1" applyFill="1" applyAlignment="1">
      <alignment horizontal="left" vertical="top" wrapText="1"/>
    </xf>
    <xf numFmtId="0" fontId="7" fillId="4" borderId="0" xfId="0" applyFont="1" applyFill="1" applyAlignment="1">
      <alignment horizontal="left" vertical="top" wrapText="1"/>
    </xf>
  </cellXfs>
  <cellStyles count="1">
    <cellStyle name="Normální" xfId="0" builtinId="0"/>
  </cellStyles>
  <dxfs count="93"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000000"/>
      </font>
    </dxf>
    <dxf>
      <font>
        <color rgb="FF0000FF"/>
      </font>
    </dxf>
    <dxf>
      <font>
        <color rgb="FFFF0000"/>
      </font>
    </dxf>
    <dxf>
      <font>
        <color rgb="FF000000"/>
      </font>
    </dxf>
    <dxf>
      <font>
        <color rgb="FF0000FF"/>
      </font>
    </dxf>
    <dxf>
      <font>
        <color rgb="FFFF0000"/>
      </font>
    </dxf>
    <dxf>
      <font>
        <color rgb="FF000000"/>
      </font>
    </dxf>
    <dxf>
      <font>
        <color rgb="FF0000FF"/>
      </font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numFmt numFmtId="165" formatCode="#,##0.00\ &quot;Kč&quot;"/>
    </dxf>
    <dxf>
      <numFmt numFmtId="165" formatCode="#,##0.00\ &quot;Kč&quot;"/>
    </dxf>
    <dxf>
      <numFmt numFmtId="165" formatCode="#,##0.00\ &quot;Kč&quot;"/>
    </dxf>
    <dxf>
      <numFmt numFmtId="165" formatCode="#,##0.00\ &quot;Kč&quot;"/>
    </dxf>
    <dxf>
      <numFmt numFmtId="165" formatCode="#,##0.00\ &quot;Kč&quot;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5" formatCode="#,##0.00\ &quot;Kč&quot;"/>
    </dxf>
    <dxf>
      <numFmt numFmtId="165" formatCode="#,##0.00\ &quot;Kč&quot;"/>
    </dxf>
    <dxf>
      <numFmt numFmtId="165" formatCode="#,##0.00\ &quot;Kč&quot;"/>
    </dxf>
    <dxf>
      <numFmt numFmtId="165" formatCode="#,##0.00\ &quot;Kč&quot;"/>
    </dxf>
    <dxf>
      <numFmt numFmtId="165" formatCode="#,##0.00\ &quot;Kč&quot;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5" formatCode="#,##0.00\ &quot;Kč&quot;"/>
    </dxf>
    <dxf>
      <numFmt numFmtId="165" formatCode="#,##0.00\ &quot;Kč&quot;"/>
    </dxf>
    <dxf>
      <numFmt numFmtId="165" formatCode="#,##0.00\ &quot;Kč&quot;"/>
    </dxf>
    <dxf>
      <numFmt numFmtId="165" formatCode="#,##0.00\ &quot;Kč&quot;"/>
    </dxf>
    <dxf>
      <numFmt numFmtId="165" formatCode="#,##0.00\ &quot;Kč&quot;"/>
    </dxf>
    <dxf>
      <numFmt numFmtId="164" formatCode="[$-405]mmmm\ yy;@"/>
    </dxf>
  </dxfs>
  <tableStyles count="0" defaultTableStyle="TableStyleMedium2" defaultPivotStyle="PivotStyleLight16"/>
  <colors>
    <mruColors>
      <color rgb="FF243746"/>
      <color rgb="FF8A94A3"/>
      <color rgb="FF2F75B5"/>
      <color rgb="FFE875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43746"/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Vývoj materiálových nákladů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43746"/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Náklady_2026!$K$5</c:f>
              <c:strCache>
                <c:ptCount val="1"/>
                <c:pt idx="0">
                  <c:v>Plán</c:v>
                </c:pt>
              </c:strCache>
            </c:strRef>
          </c:tx>
          <c:spPr>
            <a:ln w="19050" cap="rnd">
              <a:solidFill>
                <a:srgbClr val="8A94A3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8A94A3"/>
              </a:solidFill>
              <a:ln w="9525">
                <a:solidFill>
                  <a:srgbClr val="8A94A3"/>
                </a:solidFill>
              </a:ln>
              <a:effectLst/>
            </c:spPr>
          </c:marker>
          <c:cat>
            <c:numRef>
              <c:f>Náklady_2026!$J$6:$J$11</c:f>
              <c:numCache>
                <c:formatCode>[$-405]mmmm\ yy;@</c:formatCode>
                <c:ptCount val="6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</c:numCache>
            </c:numRef>
          </c:cat>
          <c:val>
            <c:numRef>
              <c:f>Náklady_2026!$K$6:$K$11</c:f>
              <c:numCache>
                <c:formatCode>#\ ##0.00\ "Kč"</c:formatCode>
                <c:ptCount val="6"/>
                <c:pt idx="0">
                  <c:v>344272</c:v>
                </c:pt>
                <c:pt idx="1">
                  <c:v>362120</c:v>
                </c:pt>
                <c:pt idx="2">
                  <c:v>373572</c:v>
                </c:pt>
                <c:pt idx="3">
                  <c:v>291500</c:v>
                </c:pt>
                <c:pt idx="4">
                  <c:v>309860</c:v>
                </c:pt>
                <c:pt idx="5">
                  <c:v>386888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2E-49B5-8616-54038EF1EC85}"/>
            </c:ext>
          </c:extLst>
        </c:ser>
        <c:ser>
          <c:idx val="1"/>
          <c:order val="1"/>
          <c:tx>
            <c:strRef>
              <c:f>Náklady_2026!$L$5</c:f>
              <c:strCache>
                <c:ptCount val="1"/>
                <c:pt idx="0">
                  <c:v>Přepočtený plán</c:v>
                </c:pt>
              </c:strCache>
            </c:strRef>
          </c:tx>
          <c:spPr>
            <a:ln w="25400" cap="rnd">
              <a:solidFill>
                <a:srgbClr val="2F75B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F75B5"/>
              </a:solidFill>
              <a:ln w="9525">
                <a:solidFill>
                  <a:srgbClr val="2F75B5"/>
                </a:solidFill>
              </a:ln>
              <a:effectLst/>
            </c:spPr>
          </c:marker>
          <c:cat>
            <c:numRef>
              <c:f>Náklady_2026!$J$6:$J$11</c:f>
              <c:numCache>
                <c:formatCode>[$-405]mmmm\ yy;@</c:formatCode>
                <c:ptCount val="6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</c:numCache>
            </c:numRef>
          </c:cat>
          <c:val>
            <c:numRef>
              <c:f>Náklady_2026!$L$6:$L$11</c:f>
              <c:numCache>
                <c:formatCode>#\ ##0.00\ "Kč"</c:formatCode>
                <c:ptCount val="6"/>
                <c:pt idx="0">
                  <c:v>345776.00000000006</c:v>
                </c:pt>
                <c:pt idx="1">
                  <c:v>364931.2000000003</c:v>
                </c:pt>
                <c:pt idx="2">
                  <c:v>375782.00000000035</c:v>
                </c:pt>
                <c:pt idx="3">
                  <c:v>290614</c:v>
                </c:pt>
                <c:pt idx="4">
                  <c:v>315153.99999999988</c:v>
                </c:pt>
                <c:pt idx="5">
                  <c:v>373515.6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2E-49B5-8616-54038EF1EC85}"/>
            </c:ext>
          </c:extLst>
        </c:ser>
        <c:ser>
          <c:idx val="2"/>
          <c:order val="2"/>
          <c:tx>
            <c:strRef>
              <c:f>Náklady_2026!$M$5</c:f>
              <c:strCache>
                <c:ptCount val="1"/>
                <c:pt idx="0">
                  <c:v>Skutečnost</c:v>
                </c:pt>
              </c:strCache>
            </c:strRef>
          </c:tx>
          <c:spPr>
            <a:ln w="31750" cap="rnd">
              <a:solidFill>
                <a:srgbClr val="E8752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87524"/>
              </a:solidFill>
              <a:ln w="9525">
                <a:solidFill>
                  <a:srgbClr val="E87524"/>
                </a:solidFill>
              </a:ln>
              <a:effectLst/>
            </c:spPr>
          </c:marker>
          <c:cat>
            <c:numRef>
              <c:f>Náklady_2026!$J$6:$J$11</c:f>
              <c:numCache>
                <c:formatCode>[$-405]mmmm\ yy;@</c:formatCode>
                <c:ptCount val="6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</c:numCache>
            </c:numRef>
          </c:cat>
          <c:val>
            <c:numRef>
              <c:f>Náklady_2026!$M$6:$M$11</c:f>
              <c:numCache>
                <c:formatCode>#\ ##0.00\ "Kč"</c:formatCode>
                <c:ptCount val="6"/>
                <c:pt idx="0">
                  <c:v>343292.2900000001</c:v>
                </c:pt>
                <c:pt idx="1">
                  <c:v>367622.04</c:v>
                </c:pt>
                <c:pt idx="2">
                  <c:v>378023.28999999992</c:v>
                </c:pt>
                <c:pt idx="3">
                  <c:v>294765.28000000003</c:v>
                </c:pt>
                <c:pt idx="4">
                  <c:v>331415.08000000007</c:v>
                </c:pt>
                <c:pt idx="5">
                  <c:v>394660.78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2E-49B5-8616-54038EF1E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8185088"/>
        <c:axId val="1598190368"/>
      </c:lineChart>
      <c:dateAx>
        <c:axId val="1598185088"/>
        <c:scaling>
          <c:orientation val="minMax"/>
        </c:scaling>
        <c:delete val="0"/>
        <c:axPos val="b"/>
        <c:numFmt formatCode="[$-405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43746"/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598190368"/>
        <c:crosses val="autoZero"/>
        <c:auto val="1"/>
        <c:lblOffset val="100"/>
        <c:baseTimeUnit val="months"/>
      </c:dateAx>
      <c:valAx>
        <c:axId val="1598190368"/>
        <c:scaling>
          <c:orientation val="minMax"/>
          <c:max val="450000"/>
          <c:min val="250000"/>
        </c:scaling>
        <c:delete val="0"/>
        <c:axPos val="l"/>
        <c:majorGridlines>
          <c:spPr>
            <a:ln w="6350" cap="flat" cmpd="sng" algn="ctr">
              <a:solidFill>
                <a:srgbClr val="CDD6E0"/>
              </a:solidFill>
              <a:prstDash val="solid"/>
              <a:round/>
            </a:ln>
            <a:effectLst/>
          </c:spPr>
        </c:majorGridlines>
        <c:numFmt formatCode="#,##0\ &quot;Kč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43746"/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598185088"/>
        <c:crosses val="autoZero"/>
        <c:crossBetween val="between"/>
        <c:majorUnit val="50000"/>
      </c:valAx>
      <c:spPr>
        <a:solidFill>
          <a:srgbClr val="F3F6F9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243746"/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8EEF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43746"/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Vývoj mzdových nákladů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43746"/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Náklady_2026!$K$21</c:f>
              <c:strCache>
                <c:ptCount val="1"/>
                <c:pt idx="0">
                  <c:v>Plán</c:v>
                </c:pt>
              </c:strCache>
            </c:strRef>
          </c:tx>
          <c:spPr>
            <a:ln w="28575" cap="rnd">
              <a:solidFill>
                <a:srgbClr val="8A94A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8A94A3"/>
              </a:solidFill>
              <a:ln w="9525">
                <a:solidFill>
                  <a:srgbClr val="8A94A3"/>
                </a:solidFill>
                <a:prstDash val="solid"/>
              </a:ln>
              <a:effectLst/>
            </c:spPr>
          </c:marker>
          <c:cat>
            <c:numRef>
              <c:f>Náklady_2026!$J$22:$J$27</c:f>
              <c:numCache>
                <c:formatCode>[$-405]mmmm\ yy;@</c:formatCode>
                <c:ptCount val="6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</c:numCache>
            </c:numRef>
          </c:cat>
          <c:val>
            <c:numRef>
              <c:f>Náklady_2026!$K$22:$K$27</c:f>
              <c:numCache>
                <c:formatCode>#\ ##0.00\ "Kč"</c:formatCode>
                <c:ptCount val="6"/>
                <c:pt idx="0">
                  <c:v>159568</c:v>
                </c:pt>
                <c:pt idx="1">
                  <c:v>167740</c:v>
                </c:pt>
                <c:pt idx="2">
                  <c:v>173006</c:v>
                </c:pt>
                <c:pt idx="3">
                  <c:v>135194</c:v>
                </c:pt>
                <c:pt idx="4">
                  <c:v>143538</c:v>
                </c:pt>
                <c:pt idx="5">
                  <c:v>179292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2E-4AC6-A906-8B4F340B76BB}"/>
            </c:ext>
          </c:extLst>
        </c:ser>
        <c:ser>
          <c:idx val="1"/>
          <c:order val="1"/>
          <c:tx>
            <c:strRef>
              <c:f>Náklady_2026!$L$21</c:f>
              <c:strCache>
                <c:ptCount val="1"/>
                <c:pt idx="0">
                  <c:v>Přepočtený plán</c:v>
                </c:pt>
              </c:strCache>
            </c:strRef>
          </c:tx>
          <c:spPr>
            <a:ln w="28575" cap="rnd">
              <a:solidFill>
                <a:srgbClr val="2F75B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2F75B5"/>
              </a:solidFill>
              <a:ln w="9525">
                <a:solidFill>
                  <a:srgbClr val="2F75B5"/>
                </a:solidFill>
                <a:prstDash val="solid"/>
              </a:ln>
              <a:effectLst/>
            </c:spPr>
          </c:marker>
          <c:cat>
            <c:numRef>
              <c:f>Náklady_2026!$J$22:$J$27</c:f>
              <c:numCache>
                <c:formatCode>[$-405]mmmm\ yy;@</c:formatCode>
                <c:ptCount val="6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</c:numCache>
            </c:numRef>
          </c:cat>
          <c:val>
            <c:numRef>
              <c:f>Náklady_2026!$L$22:$L$27</c:f>
              <c:numCache>
                <c:formatCode>#\ ##0.00\ "Kč"</c:formatCode>
                <c:ptCount val="6"/>
                <c:pt idx="0">
                  <c:v>160212.4</c:v>
                </c:pt>
                <c:pt idx="1">
                  <c:v>168988</c:v>
                </c:pt>
                <c:pt idx="2">
                  <c:v>173690.19999999998</c:v>
                </c:pt>
                <c:pt idx="3">
                  <c:v>135161</c:v>
                </c:pt>
                <c:pt idx="4">
                  <c:v>146065.00000000003</c:v>
                </c:pt>
                <c:pt idx="5">
                  <c:v>175221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2E-4AC6-A906-8B4F340B76BB}"/>
            </c:ext>
          </c:extLst>
        </c:ser>
        <c:ser>
          <c:idx val="2"/>
          <c:order val="2"/>
          <c:tx>
            <c:strRef>
              <c:f>Náklady_2026!$M$21</c:f>
              <c:strCache>
                <c:ptCount val="1"/>
                <c:pt idx="0">
                  <c:v>Skutečnost</c:v>
                </c:pt>
              </c:strCache>
            </c:strRef>
          </c:tx>
          <c:spPr>
            <a:ln w="28575" cap="rnd">
              <a:solidFill>
                <a:srgbClr val="E8752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E87524"/>
              </a:solidFill>
              <a:ln w="9525">
                <a:solidFill>
                  <a:srgbClr val="E87524"/>
                </a:solidFill>
                <a:prstDash val="solid"/>
              </a:ln>
              <a:effectLst/>
            </c:spPr>
          </c:marker>
          <c:cat>
            <c:numRef>
              <c:f>Náklady_2026!$J$22:$J$27</c:f>
              <c:numCache>
                <c:formatCode>[$-405]mmmm\ yy;@</c:formatCode>
                <c:ptCount val="6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</c:numCache>
            </c:numRef>
          </c:cat>
          <c:val>
            <c:numRef>
              <c:f>Náklady_2026!$M$22:$M$27</c:f>
              <c:numCache>
                <c:formatCode>#\ ##0.00\ "Kč"</c:formatCode>
                <c:ptCount val="6"/>
                <c:pt idx="0">
                  <c:v>171651.81999999995</c:v>
                </c:pt>
                <c:pt idx="1">
                  <c:v>181105.91999999995</c:v>
                </c:pt>
                <c:pt idx="2">
                  <c:v>185820.71999999997</c:v>
                </c:pt>
                <c:pt idx="3">
                  <c:v>144757.11000000004</c:v>
                </c:pt>
                <c:pt idx="4">
                  <c:v>156850.74999999997</c:v>
                </c:pt>
                <c:pt idx="5">
                  <c:v>204575.3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2E-4AC6-A906-8B4F340B7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8185088"/>
        <c:axId val="1598190368"/>
      </c:lineChart>
      <c:dateAx>
        <c:axId val="1598185088"/>
        <c:scaling>
          <c:orientation val="minMax"/>
        </c:scaling>
        <c:delete val="0"/>
        <c:axPos val="b"/>
        <c:numFmt formatCode="[$-405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43746"/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598190368"/>
        <c:crosses val="autoZero"/>
        <c:auto val="1"/>
        <c:lblOffset val="100"/>
        <c:baseTimeUnit val="months"/>
      </c:dateAx>
      <c:valAx>
        <c:axId val="1598190368"/>
        <c:scaling>
          <c:orientation val="minMax"/>
          <c:max val="250000"/>
          <c:min val="100000"/>
        </c:scaling>
        <c:delete val="0"/>
        <c:axPos val="l"/>
        <c:majorGridlines>
          <c:spPr>
            <a:ln w="6350" cap="flat" cmpd="sng" algn="ctr">
              <a:solidFill>
                <a:srgbClr val="CDD6E0"/>
              </a:solidFill>
              <a:prstDash val="solid"/>
              <a:round/>
            </a:ln>
            <a:effectLst/>
          </c:spPr>
        </c:majorGridlines>
        <c:numFmt formatCode="#,##0\ &quot;Kč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43746"/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598185088"/>
        <c:crosses val="autoZero"/>
        <c:crossBetween val="between"/>
        <c:majorUnit val="50000"/>
      </c:valAx>
      <c:spPr>
        <a:solidFill>
          <a:srgbClr val="F3F6F9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243746"/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8EEF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43746"/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Vývoj režijních nákladů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43746"/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Náklady_2026!$K$37</c:f>
              <c:strCache>
                <c:ptCount val="1"/>
                <c:pt idx="0">
                  <c:v>Plán</c:v>
                </c:pt>
              </c:strCache>
            </c:strRef>
          </c:tx>
          <c:spPr>
            <a:ln w="28575" cap="rnd">
              <a:solidFill>
                <a:srgbClr val="8A94A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8A94A3"/>
              </a:solidFill>
              <a:ln w="9525">
                <a:solidFill>
                  <a:srgbClr val="8A94A3"/>
                </a:solidFill>
                <a:prstDash val="solid"/>
              </a:ln>
              <a:effectLst/>
            </c:spPr>
          </c:marker>
          <c:cat>
            <c:numRef>
              <c:f>Náklady_2026!$J$38:$J$43</c:f>
              <c:numCache>
                <c:formatCode>[$-405]mmmm\ yy;@</c:formatCode>
                <c:ptCount val="6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</c:numCache>
            </c:numRef>
          </c:cat>
          <c:val>
            <c:numRef>
              <c:f>Náklady_2026!$K$38:$K$43</c:f>
              <c:numCache>
                <c:formatCode>#\ ##0.00\ "Kč"</c:formatCode>
                <c:ptCount val="6"/>
                <c:pt idx="0">
                  <c:v>230790.8</c:v>
                </c:pt>
                <c:pt idx="1">
                  <c:v>231141.8</c:v>
                </c:pt>
                <c:pt idx="2">
                  <c:v>231367.2</c:v>
                </c:pt>
                <c:pt idx="3">
                  <c:v>229747</c:v>
                </c:pt>
                <c:pt idx="4">
                  <c:v>230113.4</c:v>
                </c:pt>
                <c:pt idx="5">
                  <c:v>231630.2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6E-473F-B5D2-A9B9EEB7A7FD}"/>
            </c:ext>
          </c:extLst>
        </c:ser>
        <c:ser>
          <c:idx val="1"/>
          <c:order val="1"/>
          <c:tx>
            <c:strRef>
              <c:f>Náklady_2026!$L$37</c:f>
              <c:strCache>
                <c:ptCount val="1"/>
                <c:pt idx="0">
                  <c:v>Skutečnost</c:v>
                </c:pt>
              </c:strCache>
            </c:strRef>
          </c:tx>
          <c:spPr>
            <a:ln w="28575" cap="rnd">
              <a:solidFill>
                <a:srgbClr val="E8752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E87524"/>
              </a:solidFill>
              <a:ln w="9525">
                <a:solidFill>
                  <a:srgbClr val="E87524"/>
                </a:solidFill>
                <a:prstDash val="solid"/>
              </a:ln>
              <a:effectLst/>
            </c:spPr>
          </c:marker>
          <c:cat>
            <c:numRef>
              <c:f>Náklady_2026!$J$38:$J$43</c:f>
              <c:numCache>
                <c:formatCode>[$-405]mmmm\ yy;@</c:formatCode>
                <c:ptCount val="6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</c:numCache>
            </c:numRef>
          </c:cat>
          <c:val>
            <c:numRef>
              <c:f>Náklady_2026!$L$38:$L$43</c:f>
              <c:numCache>
                <c:formatCode>#\ ##0.00\ "Kč"</c:formatCode>
                <c:ptCount val="6"/>
                <c:pt idx="0">
                  <c:v>224494.28</c:v>
                </c:pt>
                <c:pt idx="1">
                  <c:v>230823.96</c:v>
                </c:pt>
                <c:pt idx="2">
                  <c:v>231030.57</c:v>
                </c:pt>
                <c:pt idx="3">
                  <c:v>229476.12</c:v>
                </c:pt>
                <c:pt idx="4">
                  <c:v>231058</c:v>
                </c:pt>
                <c:pt idx="5">
                  <c:v>259700.29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6E-473F-B5D2-A9B9EEB7A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8185088"/>
        <c:axId val="1598190368"/>
      </c:lineChart>
      <c:dateAx>
        <c:axId val="1598185088"/>
        <c:scaling>
          <c:orientation val="minMax"/>
        </c:scaling>
        <c:delete val="0"/>
        <c:axPos val="b"/>
        <c:numFmt formatCode="[$-405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43746"/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598190368"/>
        <c:crosses val="autoZero"/>
        <c:auto val="1"/>
        <c:lblOffset val="100"/>
        <c:baseTimeUnit val="months"/>
      </c:dateAx>
      <c:valAx>
        <c:axId val="1598190368"/>
        <c:scaling>
          <c:orientation val="minMax"/>
          <c:max val="300000"/>
          <c:min val="200000"/>
        </c:scaling>
        <c:delete val="0"/>
        <c:axPos val="l"/>
        <c:majorGridlines>
          <c:spPr>
            <a:ln w="6350" cap="flat" cmpd="sng" algn="ctr">
              <a:solidFill>
                <a:srgbClr val="CDD6E0"/>
              </a:solidFill>
              <a:prstDash val="solid"/>
              <a:round/>
            </a:ln>
            <a:effectLst/>
          </c:spPr>
        </c:majorGridlines>
        <c:numFmt formatCode="#,##0\ &quot;Kč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43746"/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598185088"/>
        <c:crosses val="autoZero"/>
        <c:crossBetween val="between"/>
        <c:majorUnit val="20000"/>
      </c:valAx>
      <c:spPr>
        <a:solidFill>
          <a:srgbClr val="F3F6F9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243746"/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8EEF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8</xdr:col>
      <xdr:colOff>297511</xdr:colOff>
      <xdr:row>16</xdr:row>
      <xdr:rowOff>146768</xdr:rowOff>
    </xdr:to>
    <xdr:graphicFrame macro="">
      <xdr:nvGraphicFramePr>
        <xdr:cNvPr id="7" name="Graf 6">
          <a:extLst>
            <a:ext uri="{FF2B5EF4-FFF2-40B4-BE49-F238E27FC236}">
              <a16:creationId xmlns:a16="http://schemas.microsoft.com/office/drawing/2014/main" id="{5FD1CC50-FF27-4986-B4A8-8A1193C708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8</xdr:col>
      <xdr:colOff>297511</xdr:colOff>
      <xdr:row>32</xdr:row>
      <xdr:rowOff>146768</xdr:rowOff>
    </xdr:to>
    <xdr:graphicFrame macro="">
      <xdr:nvGraphicFramePr>
        <xdr:cNvPr id="8" name="Graf 7">
          <a:extLst>
            <a:ext uri="{FF2B5EF4-FFF2-40B4-BE49-F238E27FC236}">
              <a16:creationId xmlns:a16="http://schemas.microsoft.com/office/drawing/2014/main" id="{A4E92FB6-ED51-4662-A2F5-6A0D1D569E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8</xdr:col>
      <xdr:colOff>297511</xdr:colOff>
      <xdr:row>48</xdr:row>
      <xdr:rowOff>146768</xdr:rowOff>
    </xdr:to>
    <xdr:graphicFrame macro="">
      <xdr:nvGraphicFramePr>
        <xdr:cNvPr id="9" name="Graf 8" descr="Spojnicový graf porovnávající plánované a skutečné režijní náklady od dubna do září 2026." title="Vývoj režijních nákladů">
          <a:extLst>
            <a:ext uri="{FF2B5EF4-FFF2-40B4-BE49-F238E27FC236}">
              <a16:creationId xmlns:a16="http://schemas.microsoft.com/office/drawing/2014/main" id="{21CA3F32-DDF2-4428-8FA7-40769C0CF9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tišek Papst" refreshedDate="46320.481806249998" createdVersion="8" refreshedVersion="8" minRefreshableVersion="3" recordCount="432" xr:uid="{CE79E313-FCCA-4565-BF56-E01F6C788997}">
  <cacheSource type="worksheet">
    <worksheetSource name="MaterialOdchylky"/>
  </cacheSource>
  <cacheFields count="17">
    <cacheField name="zakazka_id" numFmtId="0">
      <sharedItems/>
    </cacheField>
    <cacheField name="material_id" numFmtId="0">
      <sharedItems/>
    </cacheField>
    <cacheField name="skutecne_mnozstvi" numFmtId="0">
      <sharedItems containsSemiMixedTypes="0" containsString="0" containsNumber="1" minValue="28.0124" maxValue="112.1942"/>
    </cacheField>
    <cacheField name="skutecny_naklad" numFmtId="0">
      <sharedItems containsSemiMixedTypes="0" containsString="0" containsNumber="1" minValue="2016.89" maxValue="8103.95"/>
    </cacheField>
    <cacheField name="vyrobek_id" numFmtId="0">
      <sharedItems count="6">
        <s v="P01"/>
        <s v="P02"/>
        <s v="P03"/>
        <s v="P04"/>
        <s v="P05"/>
        <s v="P06"/>
      </sharedItems>
    </cacheField>
    <cacheField name="stredisko_id" numFmtId="0">
      <sharedItems count="2">
        <s v="C01"/>
        <s v="C02"/>
      </sharedItems>
    </cacheField>
    <cacheField name="datum_dokonceni" numFmtId="14">
      <sharedItems containsSemiMixedTypes="0" containsNonDate="0" containsDate="1" containsString="0" minDate="2026-04-02T00:00:00" maxDate="2026-09-25T00:00:00" count="72">
        <d v="2026-04-02T00:00:00"/>
        <d v="2026-04-04T00:00:00"/>
        <d v="2026-04-06T00:00:00"/>
        <d v="2026-04-08T00:00:00"/>
        <d v="2026-04-10T00:00:00"/>
        <d v="2026-04-12T00:00:00"/>
        <d v="2026-04-14T00:00:00"/>
        <d v="2026-04-16T00:00:00"/>
        <d v="2026-04-18T00:00:00"/>
        <d v="2026-04-20T00:00:00"/>
        <d v="2026-04-22T00:00:00"/>
        <d v="2026-04-24T00:00:00"/>
        <d v="2026-05-02T00:00:00"/>
        <d v="2026-05-04T00:00:00"/>
        <d v="2026-05-06T00:00:00"/>
        <d v="2026-05-08T00:00:00"/>
        <d v="2026-05-10T00:00:00"/>
        <d v="2026-05-12T00:00:00"/>
        <d v="2026-05-14T00:00:00"/>
        <d v="2026-05-16T00:00:00"/>
        <d v="2026-05-18T00:00:00"/>
        <d v="2026-05-20T00:00:00"/>
        <d v="2026-05-22T00:00:00"/>
        <d v="2026-05-24T00:00:00"/>
        <d v="2026-06-02T00:00:00"/>
        <d v="2026-06-04T00:00:00"/>
        <d v="2026-06-06T00:00:00"/>
        <d v="2026-06-08T00:00:00"/>
        <d v="2026-06-10T00:00:00"/>
        <d v="2026-06-12T00:00:00"/>
        <d v="2026-06-14T00:00:00"/>
        <d v="2026-06-16T00:00:00"/>
        <d v="2026-06-18T00:00:00"/>
        <d v="2026-06-20T00:00:00"/>
        <d v="2026-06-22T00:00:00"/>
        <d v="2026-06-24T00:00:00"/>
        <d v="2026-07-02T00:00:00"/>
        <d v="2026-07-04T00:00:00"/>
        <d v="2026-07-06T00:00:00"/>
        <d v="2026-07-08T00:00:00"/>
        <d v="2026-07-10T00:00:00"/>
        <d v="2026-07-12T00:00:00"/>
        <d v="2026-07-14T00:00:00"/>
        <d v="2026-07-16T00:00:00"/>
        <d v="2026-07-18T00:00:00"/>
        <d v="2026-07-20T00:00:00"/>
        <d v="2026-07-22T00:00:00"/>
        <d v="2026-07-24T00:00:00"/>
        <d v="2026-08-02T00:00:00"/>
        <d v="2026-08-04T00:00:00"/>
        <d v="2026-08-06T00:00:00"/>
        <d v="2026-08-08T00:00:00"/>
        <d v="2026-08-10T00:00:00"/>
        <d v="2026-08-12T00:00:00"/>
        <d v="2026-08-14T00:00:00"/>
        <d v="2026-08-16T00:00:00"/>
        <d v="2026-08-18T00:00:00"/>
        <d v="2026-08-20T00:00:00"/>
        <d v="2026-08-22T00:00:00"/>
        <d v="2026-08-24T00:00:00"/>
        <d v="2026-09-02T00:00:00"/>
        <d v="2026-09-04T00:00:00"/>
        <d v="2026-09-06T00:00:00"/>
        <d v="2026-09-08T00:00:00"/>
        <d v="2026-09-10T00:00:00"/>
        <d v="2026-09-12T00:00:00"/>
        <d v="2026-09-14T00:00:00"/>
        <d v="2026-09-16T00:00:00"/>
        <d v="2026-09-18T00:00:00"/>
        <d v="2026-09-20T00:00:00"/>
        <d v="2026-09-22T00:00:00"/>
        <d v="2026-09-24T00:00:00"/>
      </sharedItems>
      <fieldGroup par="16"/>
    </cacheField>
    <cacheField name="dobre_kusy" numFmtId="0">
      <sharedItems containsSemiMixedTypes="0" containsString="0" containsNumber="1" containsInteger="1" minValue="21" maxValue="64"/>
    </cacheField>
    <cacheField name="mnozstvi_na_dobry_kus" numFmtId="0">
      <sharedItems containsSemiMixedTypes="0" containsString="0" containsNumber="1" minValue="1.2" maxValue="3"/>
    </cacheField>
    <cacheField name="planovana_cena_za_jednotku" numFmtId="0">
      <sharedItems containsSemiMixedTypes="0" containsString="0" containsNumber="1" containsInteger="1" minValue="48" maxValue="86"/>
    </cacheField>
    <cacheField name="normovane_mnozstvi" numFmtId="0">
      <sharedItems containsSemiMixedTypes="0" containsString="0" containsNumber="1" minValue="46.400000000000006" maxValue="104.4"/>
    </cacheField>
    <cacheField name="normovane_naklady" numFmtId="0">
      <sharedItems containsSemiMixedTypes="0" containsString="0" containsNumber="1" minValue="2592" maxValue="7998"/>
    </cacheField>
    <cacheField name="spotrebni_odchylka" numFmtId="0">
      <sharedItems containsSemiMixedTypes="0" containsString="0" containsNumber="1" minValue="-2972.7071999999998" maxValue="615.28679999999986"/>
    </cacheField>
    <cacheField name="cenova_odchylka" numFmtId="0">
      <sharedItems containsSemiMixedTypes="0" containsString="0" containsNumber="1" minValue="-9.5999999999999992E-3" maxValue="403.70240000000001"/>
    </cacheField>
    <cacheField name="celkova_odchylka" numFmtId="0">
      <sharedItems containsSemiMixedTypes="0" containsString="0" containsNumber="1" minValue="-2972.71" maxValue="615.29"/>
    </cacheField>
    <cacheField name="skutecna_cena_za_jednotku" numFmtId="0">
      <sharedItems containsSemiMixedTypes="0" containsString="0" containsNumber="1" minValue="47.9998" maxValue="86.000200000000007"/>
    </cacheField>
    <cacheField name="Měsíce (datum_dokonceni)" numFmtId="0" databaseField="0">
      <fieldGroup base="6">
        <rangePr groupBy="months" startDate="2026-04-02T00:00:00" endDate="2026-09-25T00:00:00"/>
        <groupItems count="14">
          <s v="&lt;02.04.2026"/>
          <s v="I"/>
          <s v="II"/>
          <s v="III"/>
          <s v="IV"/>
          <s v="V"/>
          <s v="VI"/>
          <s v="VII"/>
          <s v="VIII"/>
          <s v="IX"/>
          <s v="X"/>
          <s v="XI"/>
          <s v="XII"/>
          <s v="&gt;25.09.2026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tišek Papst" refreshedDate="46320.538492245367" createdVersion="8" refreshedVersion="8" minRefreshableVersion="3" recordCount="432" xr:uid="{A753A063-9EA2-49C3-8747-4161996DBF0A}">
  <cacheSource type="worksheet">
    <worksheetSource name="PraceOdchylky"/>
  </cacheSource>
  <cacheFields count="20">
    <cacheField name="zakazka_id" numFmtId="0">
      <sharedItems/>
    </cacheField>
    <cacheField name="clovekohodiny_celkem" numFmtId="0">
      <sharedItems containsSemiMixedTypes="0" containsString="0" containsNumber="1" minValue="5.6733000000000002" maxValue="10.8619"/>
    </cacheField>
    <cacheField name="mzdovy_naklad_celkem" numFmtId="0">
      <sharedItems containsSemiMixedTypes="0" containsString="0" containsNumber="1" minValue="1588.53" maxValue="3530.12"/>
    </cacheField>
    <cacheField name="hodiny_prace" numFmtId="0">
      <sharedItems containsSemiMixedTypes="0" containsString="0" containsNumber="1" minValue="5.3255999999999997" maxValue="9.5846999999999998"/>
    </cacheField>
    <cacheField name="hodiny_cekani" numFmtId="0">
      <sharedItems containsSemiMixedTypes="0" containsString="0" containsNumber="1" minValue="0" maxValue="1.9479"/>
    </cacheField>
    <cacheField name="naklad_prace" numFmtId="0">
      <sharedItems containsSemiMixedTypes="0" containsString="0" containsNumber="1" minValue="1491.17" maxValue="2897.05"/>
    </cacheField>
    <cacheField name="naklad_cekani" numFmtId="0">
      <sharedItems containsSemiMixedTypes="0" containsString="0" containsNumber="1" minValue="0" maxValue="633.07000000000005"/>
    </cacheField>
    <cacheField name="vyrobek_id" numFmtId="0">
      <sharedItems count="6">
        <s v="P01"/>
        <s v="P02"/>
        <s v="P03"/>
        <s v="P05"/>
        <s v="P06"/>
        <s v="P04"/>
      </sharedItems>
    </cacheField>
    <cacheField name="stredisko_id" numFmtId="0">
      <sharedItems count="2">
        <s v="C01"/>
        <s v="C02"/>
      </sharedItems>
    </cacheField>
    <cacheField name="datum_dokonceni" numFmtId="14">
      <sharedItems containsSemiMixedTypes="0" containsNonDate="0" containsDate="1" containsString="0" minDate="2026-04-02T00:00:00" maxDate="2026-09-25T00:00:00" count="72">
        <d v="2026-04-10T00:00:00"/>
        <d v="2026-04-18T00:00:00"/>
        <d v="2026-04-20T00:00:00"/>
        <d v="2026-04-14T00:00:00"/>
        <d v="2026-04-16T00:00:00"/>
        <d v="2026-04-02T00:00:00"/>
        <d v="2026-04-04T00:00:00"/>
        <d v="2026-04-06T00:00:00"/>
        <d v="2026-05-16T00:00:00"/>
        <d v="2026-05-20T00:00:00"/>
        <d v="2026-05-04T00:00:00"/>
        <d v="2026-05-02T00:00:00"/>
        <d v="2026-05-08T00:00:00"/>
        <d v="2026-05-14T00:00:00"/>
        <d v="2026-05-22T00:00:00"/>
        <d v="2026-05-24T00:00:00"/>
        <d v="2026-06-02T00:00:00"/>
        <d v="2026-06-04T00:00:00"/>
        <d v="2026-06-18T00:00:00"/>
        <d v="2026-06-20T00:00:00"/>
        <d v="2026-06-22T00:00:00"/>
        <d v="2026-06-14T00:00:00"/>
        <d v="2026-06-10T00:00:00"/>
        <d v="2026-06-24T00:00:00"/>
        <d v="2026-07-04T00:00:00"/>
        <d v="2026-07-12T00:00:00"/>
        <d v="2026-07-18T00:00:00"/>
        <d v="2026-07-22T00:00:00"/>
        <d v="2026-07-24T00:00:00"/>
        <d v="2026-07-06T00:00:00"/>
        <d v="2026-07-10T00:00:00"/>
        <d v="2026-07-20T00:00:00"/>
        <d v="2026-08-14T00:00:00"/>
        <d v="2026-08-20T00:00:00"/>
        <d v="2026-08-24T00:00:00"/>
        <d v="2026-08-04T00:00:00"/>
        <d v="2026-08-22T00:00:00"/>
        <d v="2026-08-02T00:00:00"/>
        <d v="2026-08-08T00:00:00"/>
        <d v="2026-08-10T00:00:00"/>
        <d v="2026-08-06T00:00:00"/>
        <d v="2026-08-16T00:00:00"/>
        <d v="2026-09-10T00:00:00"/>
        <d v="2026-09-02T00:00:00"/>
        <d v="2026-09-16T00:00:00"/>
        <d v="2026-09-18T00:00:00"/>
        <d v="2026-09-24T00:00:00"/>
        <d v="2026-09-08T00:00:00"/>
        <d v="2026-09-12T00:00:00"/>
        <d v="2026-09-20T00:00:00"/>
        <d v="2026-04-08T00:00:00"/>
        <d v="2026-04-12T00:00:00"/>
        <d v="2026-04-22T00:00:00"/>
        <d v="2026-04-24T00:00:00"/>
        <d v="2026-05-06T00:00:00"/>
        <d v="2026-05-10T00:00:00"/>
        <d v="2026-05-12T00:00:00"/>
        <d v="2026-05-18T00:00:00"/>
        <d v="2026-06-06T00:00:00"/>
        <d v="2026-06-08T00:00:00"/>
        <d v="2026-06-12T00:00:00"/>
        <d v="2026-06-16T00:00:00"/>
        <d v="2026-07-02T00:00:00"/>
        <d v="2026-07-08T00:00:00"/>
        <d v="2026-07-14T00:00:00"/>
        <d v="2026-07-16T00:00:00"/>
        <d v="2026-08-12T00:00:00"/>
        <d v="2026-08-18T00:00:00"/>
        <d v="2026-09-04T00:00:00"/>
        <d v="2026-09-06T00:00:00"/>
        <d v="2026-09-14T00:00:00"/>
        <d v="2026-09-22T00:00:00"/>
      </sharedItems>
      <fieldGroup par="19"/>
    </cacheField>
    <cacheField name="dobre_kusy" numFmtId="0">
      <sharedItems containsSemiMixedTypes="0" containsString="0" containsNumber="1" containsInteger="1" minValue="21" maxValue="64"/>
    </cacheField>
    <cacheField name="clovekohodiny_na_dobry_kus" numFmtId="0">
      <sharedItems containsSemiMixedTypes="0" containsString="0" containsNumber="1" minValue="0.12" maxValue="0.3"/>
    </cacheField>
    <cacheField name="planovana_mzdova_sazba" numFmtId="0">
      <sharedItems containsSemiMixedTypes="0" containsString="0" containsNumber="1" containsInteger="1" minValue="280" maxValue="310"/>
    </cacheField>
    <cacheField name="normovane_hodiny" numFmtId="0">
      <sharedItems containsSemiMixedTypes="0" containsString="0" containsNumber="1" minValue="5.3999999999999995" maxValue="9.4600000000000009"/>
    </cacheField>
    <cacheField name="normovane_mzdove_naklady" numFmtId="0">
      <sharedItems containsSemiMixedTypes="0" containsString="0" containsNumber="1" minValue="1512" maxValue="2883"/>
    </cacheField>
    <cacheField name="odchylka_hodin" numFmtId="0">
      <sharedItems containsSemiMixedTypes="0" containsString="0" containsNumber="1" minValue="76.524000000000001" maxValue="614.38900000000001"/>
    </cacheField>
    <cacheField name="odchylka_sazby" numFmtId="0">
      <sharedItems containsSemiMixedTypes="0" containsString="0" containsNumber="1" minValue="-8.0000000000000002E-3" maxValue="162.93100000000001"/>
    </cacheField>
    <cacheField name="celkova_mzdova_odchylka" numFmtId="0">
      <sharedItems containsSemiMixedTypes="0" containsString="0" containsNumber="1" minValue="76.53" maxValue="777.32"/>
    </cacheField>
    <cacheField name="skutecna_mzdova_sazba" numFmtId="0">
      <sharedItems containsSemiMixedTypes="0" containsString="0" containsNumber="1" minValue="279.99900000000002" maxValue="325.0009"/>
    </cacheField>
    <cacheField name="Měsíce (datum_dokonceni)" numFmtId="0" databaseField="0">
      <fieldGroup base="9">
        <rangePr groupBy="months" startDate="2026-04-02T00:00:00" endDate="2026-09-25T00:00:00"/>
        <groupItems count="14">
          <s v="&lt;02.04.2026"/>
          <s v="I"/>
          <s v="II"/>
          <s v="III"/>
          <s v="IV"/>
          <s v="V"/>
          <s v="VI"/>
          <s v="VII"/>
          <s v="VIII"/>
          <s v="IX"/>
          <s v="X"/>
          <s v="XI"/>
          <s v="XII"/>
          <s v="&gt;25.09.2026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tišek Papst" refreshedDate="46320.557822453702" createdVersion="8" refreshedVersion="8" minRefreshableVersion="3" recordCount="60" xr:uid="{6687B852-0763-4D0B-9F9D-601D71C3DABF}">
  <cacheSource type="worksheet">
    <worksheetSource name="ReziePorovnani"/>
  </cacheSource>
  <cacheFields count="8">
    <cacheField name="mesic" numFmtId="14">
      <sharedItems containsSemiMixedTypes="0" containsNonDate="0" containsDate="1" containsString="0" minDate="2026-04-01T00:00:00" maxDate="2026-09-02T00:00:00" count="6">
        <d v="2026-04-01T00:00:00"/>
        <d v="2026-05-01T00:00:00"/>
        <d v="2026-06-01T00:00:00"/>
        <d v="2026-07-01T00:00:00"/>
        <d v="2026-08-01T00:00:00"/>
        <d v="2026-09-01T00:00:00"/>
      </sharedItems>
    </cacheField>
    <cacheField name="stredisko_id" numFmtId="0">
      <sharedItems count="2">
        <s v="C01"/>
        <s v="C02"/>
      </sharedItems>
    </cacheField>
    <cacheField name="kategorie_rezie" numFmtId="0">
      <sharedItems count="5">
        <s v="Najem"/>
        <s v="Energie"/>
        <s v="Odpisy"/>
        <s v="Udrzba"/>
        <s v="Pojisteni"/>
      </sharedItems>
    </cacheField>
    <cacheField name="puvodni_rozpocet" numFmtId="0">
      <sharedItems containsSemiMixedTypes="0" containsString="0" containsNumber="1" minValue="6000" maxValue="48000"/>
    </cacheField>
    <cacheField name="skutecnost_pred_upravami" numFmtId="0">
      <sharedItems containsString="0" containsBlank="1" containsNumber="1" minValue="0" maxValue="48000"/>
    </cacheField>
    <cacheField name="upravy_celkem" numFmtId="0">
      <sharedItems containsSemiMixedTypes="0" containsString="0" containsNumber="1" containsInteger="1" minValue="-3000" maxValue="6500"/>
    </cacheField>
    <cacheField name="skutecnost_po_upravach" numFmtId="0">
      <sharedItems containsString="0" containsBlank="1" containsNumber="1" minValue="6000" maxValue="48000"/>
    </cacheField>
    <cacheField name="odchylka_rezie" numFmtId="0">
      <sharedItems containsString="0" containsBlank="1" containsNumber="1" minValue="-155.36000000000001" maxValue="18373.7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2">
  <r>
    <s v="Z04P0101"/>
    <s v="M01"/>
    <n v="63.8262"/>
    <n v="3063.65"/>
    <x v="0"/>
    <x v="0"/>
    <x v="0"/>
    <n v="53"/>
    <n v="1.2"/>
    <n v="48"/>
    <n v="63.599999999999994"/>
    <n v="3052.8"/>
    <n v="10.857600000000275"/>
    <n v="-7.6E-3"/>
    <n v="10.85"/>
    <n v="47.999899999999997"/>
  </r>
  <r>
    <s v="Z04P0102"/>
    <s v="M01"/>
    <n v="62.936300000000003"/>
    <n v="3020.95"/>
    <x v="0"/>
    <x v="0"/>
    <x v="1"/>
    <n v="53"/>
    <n v="1.2"/>
    <n v="48"/>
    <n v="63.599999999999994"/>
    <n v="3052.8"/>
    <n v="-31.857599999999593"/>
    <n v="7.6E-3"/>
    <n v="-31.85"/>
    <n v="48.000100000000003"/>
  </r>
  <r>
    <s v="Z04P0103"/>
    <s v="M01"/>
    <n v="62.695999999999998"/>
    <n v="3009.4"/>
    <x v="0"/>
    <x v="0"/>
    <x v="2"/>
    <n v="52"/>
    <n v="1.2"/>
    <n v="48"/>
    <n v="62.4"/>
    <n v="2995.2"/>
    <n v="14.20799999999997"/>
    <n v="-8.0000000000000002E-3"/>
    <n v="14.2"/>
    <n v="47.999899999999997"/>
  </r>
  <r>
    <s v="Z04P0104"/>
    <s v="M01"/>
    <n v="62.4375"/>
    <n v="2997"/>
    <x v="0"/>
    <x v="0"/>
    <x v="3"/>
    <n v="52"/>
    <n v="1.2"/>
    <n v="48"/>
    <n v="62.4"/>
    <n v="2995.2"/>
    <n v="1.8000000000000682"/>
    <n v="0"/>
    <n v="1.8"/>
    <n v="48"/>
  </r>
  <r>
    <s v="Z04P0105"/>
    <s v="M01"/>
    <n v="62.380200000000002"/>
    <n v="2994.25"/>
    <x v="0"/>
    <x v="0"/>
    <x v="4"/>
    <n v="52"/>
    <n v="1.2"/>
    <n v="48"/>
    <n v="62.4"/>
    <n v="2995.2"/>
    <n v="-0.95039999999983138"/>
    <n v="4.0000000000000002E-4"/>
    <n v="-0.95"/>
    <n v="48"/>
  </r>
  <r>
    <s v="Z04P0106"/>
    <s v="M01"/>
    <n v="62.369"/>
    <n v="2993.71"/>
    <x v="0"/>
    <x v="0"/>
    <x v="5"/>
    <n v="52"/>
    <n v="1.2"/>
    <n v="48"/>
    <n v="62.4"/>
    <n v="2995.2"/>
    <n v="-1.4879999999999427"/>
    <n v="-2E-3"/>
    <n v="-1.49"/>
    <n v="48"/>
  </r>
  <r>
    <s v="Z04P0107"/>
    <s v="M01"/>
    <n v="62.239600000000003"/>
    <n v="2987.5"/>
    <x v="0"/>
    <x v="0"/>
    <x v="6"/>
    <n v="52"/>
    <n v="1.2"/>
    <n v="48"/>
    <n v="62.4"/>
    <n v="2995.2"/>
    <n v="-7.6991999999997915"/>
    <n v="-8.0000000000000004E-4"/>
    <n v="-7.7"/>
    <n v="48"/>
  </r>
  <r>
    <s v="Z04P0108"/>
    <s v="M01"/>
    <n v="61.962699999999998"/>
    <n v="2974.2"/>
    <x v="0"/>
    <x v="0"/>
    <x v="7"/>
    <n v="52"/>
    <n v="1.2"/>
    <n v="48"/>
    <n v="62.4"/>
    <n v="2995.2"/>
    <n v="-20.990400000000022"/>
    <n v="-9.5999999999999992E-3"/>
    <n v="-21"/>
    <n v="47.9998"/>
  </r>
  <r>
    <s v="Z04P0109"/>
    <s v="M01"/>
    <n v="62.348599999999998"/>
    <n v="2992.73"/>
    <x v="0"/>
    <x v="0"/>
    <x v="8"/>
    <n v="52"/>
    <n v="1.2"/>
    <n v="48"/>
    <n v="62.4"/>
    <n v="2995.2"/>
    <n v="-2.467200000000048"/>
    <n v="-2.8E-3"/>
    <n v="-2.4700000000000002"/>
    <n v="48"/>
  </r>
  <r>
    <s v="Z04P0110"/>
    <s v="M01"/>
    <n v="62.077500000000001"/>
    <n v="2979.72"/>
    <x v="0"/>
    <x v="0"/>
    <x v="9"/>
    <n v="52"/>
    <n v="1.2"/>
    <n v="48"/>
    <n v="62.4"/>
    <n v="2995.2"/>
    <n v="-15.479999999999905"/>
    <n v="0"/>
    <n v="-15.48"/>
    <n v="48"/>
  </r>
  <r>
    <s v="Z04P0111"/>
    <s v="M01"/>
    <n v="62.100099999999998"/>
    <n v="2980.8"/>
    <x v="0"/>
    <x v="0"/>
    <x v="10"/>
    <n v="52"/>
    <n v="1.2"/>
    <n v="48"/>
    <n v="62.4"/>
    <n v="2995.2"/>
    <n v="-14.395200000000045"/>
    <n v="-4.7999999999999996E-3"/>
    <n v="-14.4"/>
    <n v="47.999899999999997"/>
  </r>
  <r>
    <s v="Z04P0112"/>
    <s v="M01"/>
    <n v="62.7879"/>
    <n v="3013.82"/>
    <x v="0"/>
    <x v="0"/>
    <x v="11"/>
    <n v="52"/>
    <n v="1.2"/>
    <n v="48"/>
    <n v="62.4"/>
    <n v="2995.2"/>
    <n v="18.619200000000092"/>
    <n v="8.0000000000000004E-4"/>
    <n v="18.62"/>
    <n v="48"/>
  </r>
  <r>
    <s v="Z04P0201"/>
    <s v="M01"/>
    <n v="80.887600000000006"/>
    <n v="3882.6"/>
    <x v="1"/>
    <x v="0"/>
    <x v="0"/>
    <n v="45"/>
    <n v="1.8"/>
    <n v="48"/>
    <n v="81"/>
    <n v="3888"/>
    <n v="-5.3951999999997042"/>
    <n v="-4.7999999999999996E-3"/>
    <n v="-5.4"/>
    <n v="47.999899999999997"/>
  </r>
  <r>
    <s v="Z04P0202"/>
    <s v="M01"/>
    <n v="80.602099999999993"/>
    <n v="3868.9"/>
    <x v="1"/>
    <x v="0"/>
    <x v="1"/>
    <n v="45"/>
    <n v="1.8"/>
    <n v="48"/>
    <n v="81"/>
    <n v="3888"/>
    <n v="-19.099200000000337"/>
    <n v="-8.0000000000000004E-4"/>
    <n v="-19.100000000000001"/>
    <n v="48"/>
  </r>
  <r>
    <s v="Z04P0203"/>
    <s v="M01"/>
    <n v="80.528700000000001"/>
    <n v="3865.38"/>
    <x v="1"/>
    <x v="0"/>
    <x v="2"/>
    <n v="45"/>
    <n v="1.8"/>
    <n v="48"/>
    <n v="81"/>
    <n v="3888"/>
    <n v="-22.622399999999971"/>
    <n v="2.3999999999999998E-3"/>
    <n v="-22.62"/>
    <n v="48"/>
  </r>
  <r>
    <s v="Z04P0204"/>
    <s v="M01"/>
    <n v="81.318899999999999"/>
    <n v="3903.3"/>
    <x v="1"/>
    <x v="0"/>
    <x v="3"/>
    <n v="45"/>
    <n v="1.8"/>
    <n v="48"/>
    <n v="81"/>
    <n v="3888"/>
    <n v="15.307199999999966"/>
    <n v="-7.1999999999999998E-3"/>
    <n v="15.3"/>
    <n v="47.999899999999997"/>
  </r>
  <r>
    <s v="Z04P0205"/>
    <s v="M01"/>
    <n v="80.888800000000003"/>
    <n v="3882.66"/>
    <x v="1"/>
    <x v="0"/>
    <x v="4"/>
    <n v="45"/>
    <n v="1.8"/>
    <n v="48"/>
    <n v="81"/>
    <n v="3888"/>
    <n v="-5.3375999999998385"/>
    <n v="-2.3999999999999998E-3"/>
    <n v="-5.34"/>
    <n v="48"/>
  </r>
  <r>
    <s v="Z04P0206"/>
    <s v="M01"/>
    <n v="80.478899999999996"/>
    <n v="3862.99"/>
    <x v="1"/>
    <x v="0"/>
    <x v="5"/>
    <n v="45"/>
    <n v="1.8"/>
    <n v="48"/>
    <n v="81"/>
    <n v="3888"/>
    <n v="-25.012800000000198"/>
    <n v="2.8E-3"/>
    <n v="-25.01"/>
    <n v="48"/>
  </r>
  <r>
    <s v="Z04P0207"/>
    <s v="M01"/>
    <n v="81.036500000000004"/>
    <n v="3889.75"/>
    <x v="1"/>
    <x v="0"/>
    <x v="6"/>
    <n v="45"/>
    <n v="1.8"/>
    <n v="48"/>
    <n v="81"/>
    <n v="3888"/>
    <n v="1.7520000000001801"/>
    <n v="-2E-3"/>
    <n v="1.75"/>
    <n v="48"/>
  </r>
  <r>
    <s v="Z04P0208"/>
    <s v="M01"/>
    <n v="81.178700000000006"/>
    <n v="3896.58"/>
    <x v="1"/>
    <x v="0"/>
    <x v="7"/>
    <n v="45"/>
    <n v="1.8"/>
    <n v="48"/>
    <n v="81"/>
    <n v="3888"/>
    <n v="8.5776000000003023"/>
    <n v="2.3999999999999998E-3"/>
    <n v="8.58"/>
    <n v="48"/>
  </r>
  <r>
    <s v="Z04P0209"/>
    <s v="M01"/>
    <n v="80.576099999999997"/>
    <n v="3867.65"/>
    <x v="1"/>
    <x v="0"/>
    <x v="8"/>
    <n v="45"/>
    <n v="1.8"/>
    <n v="48"/>
    <n v="81"/>
    <n v="3888"/>
    <n v="-20.347200000000157"/>
    <n v="-2.8E-3"/>
    <n v="-20.350000000000001"/>
    <n v="48"/>
  </r>
  <r>
    <s v="Z04P0210"/>
    <s v="M01"/>
    <n v="81.183800000000005"/>
    <n v="3896.82"/>
    <x v="1"/>
    <x v="0"/>
    <x v="9"/>
    <n v="45"/>
    <n v="1.8"/>
    <n v="48"/>
    <n v="81"/>
    <n v="3888"/>
    <n v="8.8224000000002434"/>
    <n v="-2.3999999999999998E-3"/>
    <n v="8.82"/>
    <n v="48"/>
  </r>
  <r>
    <s v="Z04P0211"/>
    <s v="M01"/>
    <n v="81.5137"/>
    <n v="3912.65"/>
    <x v="1"/>
    <x v="0"/>
    <x v="10"/>
    <n v="45"/>
    <n v="1.8"/>
    <n v="48"/>
    <n v="81"/>
    <n v="3888"/>
    <n v="24.657600000000002"/>
    <n v="-7.6E-3"/>
    <n v="24.65"/>
    <n v="47.999899999999997"/>
  </r>
  <r>
    <s v="Z04P0212"/>
    <s v="M01"/>
    <n v="80.781599999999997"/>
    <n v="3877.51"/>
    <x v="1"/>
    <x v="0"/>
    <x v="11"/>
    <n v="45"/>
    <n v="1.8"/>
    <n v="48"/>
    <n v="81"/>
    <n v="3888"/>
    <n v="-10.483200000000124"/>
    <n v="-6.7999999999999996E-3"/>
    <n v="-10.49"/>
    <n v="47.999899999999997"/>
  </r>
  <r>
    <s v="Z05P0101"/>
    <s v="M01"/>
    <n v="68.47"/>
    <n v="3286.56"/>
    <x v="0"/>
    <x v="0"/>
    <x v="12"/>
    <n v="57"/>
    <n v="1.2"/>
    <n v="48"/>
    <n v="68.399999999999991"/>
    <n v="3283.2"/>
    <n v="3.3600000000003547"/>
    <n v="0"/>
    <n v="3.36"/>
    <n v="48"/>
  </r>
  <r>
    <s v="Z04P0301"/>
    <s v="M02"/>
    <n v="93.967799999999997"/>
    <n v="5074.26"/>
    <x v="2"/>
    <x v="0"/>
    <x v="0"/>
    <n v="39"/>
    <n v="2.4"/>
    <n v="54"/>
    <n v="93.6"/>
    <n v="5054.3999999999996"/>
    <n v="19.861200000000139"/>
    <n v="-1.1999999999999999E-3"/>
    <n v="19.86"/>
    <n v="54"/>
  </r>
  <r>
    <s v="Z05P0102"/>
    <s v="M01"/>
    <n v="68.741799999999998"/>
    <n v="3299.6"/>
    <x v="0"/>
    <x v="0"/>
    <x v="13"/>
    <n v="57"/>
    <n v="1.2"/>
    <n v="48"/>
    <n v="68.399999999999991"/>
    <n v="3283.2"/>
    <n v="16.406400000000303"/>
    <n v="-6.4000000000000003E-3"/>
    <n v="16.399999999999999"/>
    <n v="47.999899999999997"/>
  </r>
  <r>
    <s v="Z04P0302"/>
    <s v="M02"/>
    <n v="94.831299999999999"/>
    <n v="5120.8999999999996"/>
    <x v="2"/>
    <x v="0"/>
    <x v="1"/>
    <n v="39"/>
    <n v="2.4"/>
    <n v="54"/>
    <n v="93.6"/>
    <n v="5054.3999999999996"/>
    <n v="66.490200000000243"/>
    <n v="9.7999999999999997E-3"/>
    <n v="66.5"/>
    <n v="54.000100000000003"/>
  </r>
  <r>
    <s v="Z05P0103"/>
    <s v="M01"/>
    <n v="67.8476"/>
    <n v="3256.68"/>
    <x v="0"/>
    <x v="0"/>
    <x v="14"/>
    <n v="57"/>
    <n v="1.2"/>
    <n v="48"/>
    <n v="68.399999999999991"/>
    <n v="3283.2"/>
    <n v="-26.515199999999595"/>
    <n v="-4.7999999999999996E-3"/>
    <n v="-26.52"/>
    <n v="47.999899999999997"/>
  </r>
  <r>
    <s v="Z04P0303"/>
    <s v="M02"/>
    <n v="93.521000000000001"/>
    <n v="5050.13"/>
    <x v="2"/>
    <x v="0"/>
    <x v="2"/>
    <n v="39"/>
    <n v="2.4"/>
    <n v="54"/>
    <n v="93.6"/>
    <n v="5054.3999999999996"/>
    <n v="-4.2659999999996501"/>
    <n v="-4.0000000000000001E-3"/>
    <n v="-4.2699999999999996"/>
    <n v="54"/>
  </r>
  <r>
    <s v="Z05P0104"/>
    <s v="M01"/>
    <n v="67.587100000000007"/>
    <n v="3244.18"/>
    <x v="0"/>
    <x v="0"/>
    <x v="15"/>
    <n v="57"/>
    <n v="1.2"/>
    <n v="48"/>
    <n v="68.399999999999991"/>
    <n v="3283.2"/>
    <n v="-39.019199999999273"/>
    <n v="-8.0000000000000004E-4"/>
    <n v="-39.020000000000003"/>
    <n v="48"/>
  </r>
  <r>
    <s v="Z04P0304"/>
    <s v="M02"/>
    <n v="94.178700000000006"/>
    <n v="5085.6499999999996"/>
    <x v="2"/>
    <x v="0"/>
    <x v="3"/>
    <n v="39"/>
    <n v="2.4"/>
    <n v="54"/>
    <n v="93.6"/>
    <n v="5054.3999999999996"/>
    <n v="31.249800000000647"/>
    <n v="2.0000000000000001E-4"/>
    <n v="31.25"/>
    <n v="54"/>
  </r>
  <r>
    <s v="Z05P0105"/>
    <s v="M01"/>
    <n v="68.878900000000002"/>
    <n v="3306.19"/>
    <x v="0"/>
    <x v="0"/>
    <x v="16"/>
    <n v="57"/>
    <n v="1.2"/>
    <n v="48"/>
    <n v="68.399999999999991"/>
    <n v="3283.2"/>
    <n v="22.987200000000485"/>
    <n v="2.8E-3"/>
    <n v="22.99"/>
    <n v="48"/>
  </r>
  <r>
    <s v="Z04P0305"/>
    <s v="M02"/>
    <n v="94.4893"/>
    <n v="5102.42"/>
    <x v="2"/>
    <x v="0"/>
    <x v="4"/>
    <n v="39"/>
    <n v="2.4"/>
    <n v="54"/>
    <n v="93.6"/>
    <n v="5054.3999999999996"/>
    <n v="48.022200000000311"/>
    <n v="-2.2000000000000001E-3"/>
    <n v="48.02"/>
    <n v="54"/>
  </r>
  <r>
    <s v="Z05P0106"/>
    <s v="M01"/>
    <n v="68.830799999999996"/>
    <n v="3303.88"/>
    <x v="0"/>
    <x v="0"/>
    <x v="17"/>
    <n v="57"/>
    <n v="1.2"/>
    <n v="48"/>
    <n v="68.399999999999991"/>
    <n v="3283.2"/>
    <n v="20.678400000000238"/>
    <n v="1.6000000000000001E-3"/>
    <n v="20.68"/>
    <n v="48"/>
  </r>
  <r>
    <s v="Z04P0306"/>
    <s v="M02"/>
    <n v="92.031300000000002"/>
    <n v="4969.7"/>
    <x v="2"/>
    <x v="0"/>
    <x v="5"/>
    <n v="38"/>
    <n v="2.4"/>
    <n v="54"/>
    <n v="91.2"/>
    <n v="4924.8"/>
    <n v="44.890199999999936"/>
    <n v="9.7999999999999997E-3"/>
    <n v="44.9"/>
    <n v="54.000100000000003"/>
  </r>
  <r>
    <s v="Z05P0107"/>
    <s v="M01"/>
    <n v="67.608500000000006"/>
    <n v="3245.2"/>
    <x v="0"/>
    <x v="0"/>
    <x v="18"/>
    <n v="57"/>
    <n v="1.2"/>
    <n v="48"/>
    <n v="68.399999999999991"/>
    <n v="3283.2"/>
    <n v="-37.99199999999928"/>
    <n v="-8.0000000000000002E-3"/>
    <n v="-38"/>
    <n v="47.999899999999997"/>
  </r>
  <r>
    <s v="Z04P0307"/>
    <s v="M02"/>
    <n v="91.210999999999999"/>
    <n v="4925.3999999999996"/>
    <x v="2"/>
    <x v="0"/>
    <x v="6"/>
    <n v="38"/>
    <n v="2.4"/>
    <n v="54"/>
    <n v="91.2"/>
    <n v="4924.8"/>
    <n v="0.59399999999976671"/>
    <n v="6.0000000000000001E-3"/>
    <n v="0.6"/>
    <n v="54.000100000000003"/>
  </r>
  <r>
    <s v="Z05P0108"/>
    <s v="M01"/>
    <n v="68.073700000000002"/>
    <n v="3267.54"/>
    <x v="0"/>
    <x v="0"/>
    <x v="19"/>
    <n v="57"/>
    <n v="1.2"/>
    <n v="48"/>
    <n v="68.399999999999991"/>
    <n v="3283.2"/>
    <n v="-15.662399999999479"/>
    <n v="2.3999999999999998E-3"/>
    <n v="-15.66"/>
    <n v="48"/>
  </r>
  <r>
    <s v="Z04P0308"/>
    <s v="M02"/>
    <n v="91.869200000000006"/>
    <n v="4960.9399999999996"/>
    <x v="2"/>
    <x v="0"/>
    <x v="7"/>
    <n v="38"/>
    <n v="2.4"/>
    <n v="54"/>
    <n v="91.2"/>
    <n v="4924.8"/>
    <n v="36.136800000000193"/>
    <n v="3.2000000000000002E-3"/>
    <n v="36.14"/>
    <n v="54"/>
  </r>
  <r>
    <s v="Z05P0109"/>
    <s v="M01"/>
    <n v="68.753299999999996"/>
    <n v="3300.16"/>
    <x v="0"/>
    <x v="0"/>
    <x v="20"/>
    <n v="57"/>
    <n v="1.2"/>
    <n v="48"/>
    <n v="68.399999999999991"/>
    <n v="3283.2"/>
    <n v="16.958400000000211"/>
    <n v="1.6000000000000001E-3"/>
    <n v="16.96"/>
    <n v="48"/>
  </r>
  <r>
    <s v="Z04P0309"/>
    <s v="M02"/>
    <n v="92.2697"/>
    <n v="4982.57"/>
    <x v="2"/>
    <x v="0"/>
    <x v="8"/>
    <n v="38"/>
    <n v="2.4"/>
    <n v="54"/>
    <n v="91.2"/>
    <n v="4924.8"/>
    <n v="57.763799999999861"/>
    <n v="6.1999999999999998E-3"/>
    <n v="57.77"/>
    <n v="54.000100000000003"/>
  </r>
  <r>
    <s v="Z05P0110"/>
    <s v="M01"/>
    <n v="67.283799999999999"/>
    <n v="3229.62"/>
    <x v="0"/>
    <x v="0"/>
    <x v="21"/>
    <n v="56"/>
    <n v="1.2"/>
    <n v="48"/>
    <n v="67.2"/>
    <n v="3225.6"/>
    <n v="4.0223999999998341"/>
    <n v="-2.3999999999999998E-3"/>
    <n v="4.0199999999999996"/>
    <n v="48"/>
  </r>
  <r>
    <s v="Z04P0310"/>
    <s v="M02"/>
    <n v="92.264399999999995"/>
    <n v="4982.2700000000004"/>
    <x v="2"/>
    <x v="0"/>
    <x v="9"/>
    <n v="38"/>
    <n v="2.4"/>
    <n v="54"/>
    <n v="91.2"/>
    <n v="4924.8"/>
    <n v="57.477599999999569"/>
    <n v="-7.6E-3"/>
    <n v="57.47"/>
    <n v="53.999899999999997"/>
  </r>
  <r>
    <s v="Z05P0111"/>
    <s v="M01"/>
    <n v="66.7804"/>
    <n v="3205.46"/>
    <x v="0"/>
    <x v="0"/>
    <x v="22"/>
    <n v="56"/>
    <n v="1.2"/>
    <n v="48"/>
    <n v="67.2"/>
    <n v="3225.6"/>
    <n v="-20.140800000000127"/>
    <n v="8.0000000000000004E-4"/>
    <n v="-20.14"/>
    <n v="48"/>
  </r>
  <r>
    <s v="Z04P0311"/>
    <s v="M02"/>
    <n v="91.885800000000003"/>
    <n v="4961.83"/>
    <x v="2"/>
    <x v="0"/>
    <x v="10"/>
    <n v="38"/>
    <n v="2.4"/>
    <n v="54"/>
    <n v="91.2"/>
    <n v="4924.8"/>
    <n v="37.033200000000022"/>
    <n v="-3.2000000000000002E-3"/>
    <n v="37.03"/>
    <n v="54"/>
  </r>
  <r>
    <s v="Z05P0112"/>
    <s v="M01"/>
    <n v="66.506500000000003"/>
    <n v="3192.31"/>
    <x v="0"/>
    <x v="0"/>
    <x v="23"/>
    <n v="56"/>
    <n v="1.2"/>
    <n v="48"/>
    <n v="67.2"/>
    <n v="3225.6"/>
    <n v="-33.288000000000011"/>
    <n v="-2E-3"/>
    <n v="-33.29"/>
    <n v="48"/>
  </r>
  <r>
    <s v="Z04P0312"/>
    <s v="M02"/>
    <n v="92.332300000000004"/>
    <n v="4985.95"/>
    <x v="2"/>
    <x v="0"/>
    <x v="11"/>
    <n v="38"/>
    <n v="2.4"/>
    <n v="54"/>
    <n v="91.2"/>
    <n v="4924.8"/>
    <n v="61.144200000000041"/>
    <n v="5.7999999999999996E-3"/>
    <n v="61.15"/>
    <n v="54.000100000000003"/>
  </r>
  <r>
    <s v="Z05P0201"/>
    <s v="M01"/>
    <n v="84.831800000000001"/>
    <n v="4071.93"/>
    <x v="1"/>
    <x v="0"/>
    <x v="12"/>
    <n v="47"/>
    <n v="1.8"/>
    <n v="48"/>
    <n v="84.600000000000009"/>
    <n v="4060.8"/>
    <n v="11.126399999999649"/>
    <n v="3.5999999999999999E-3"/>
    <n v="11.13"/>
    <n v="48"/>
  </r>
  <r>
    <s v="Z04P0401"/>
    <s v="M03"/>
    <n v="70.389200000000002"/>
    <n v="5068.0200000000004"/>
    <x v="3"/>
    <x v="1"/>
    <x v="0"/>
    <n v="33"/>
    <n v="2.1"/>
    <n v="72"/>
    <n v="69.3"/>
    <n v="4989.6000000000004"/>
    <n v="78.42240000000038"/>
    <n v="-2.3999999999999998E-3"/>
    <n v="78.42"/>
    <n v="72"/>
  </r>
  <r>
    <s v="Z05P0202"/>
    <s v="M01"/>
    <n v="83.951499999999996"/>
    <n v="4029.67"/>
    <x v="1"/>
    <x v="0"/>
    <x v="13"/>
    <n v="47"/>
    <n v="1.8"/>
    <n v="48"/>
    <n v="84.600000000000009"/>
    <n v="4060.8"/>
    <n v="-31.128000000000611"/>
    <n v="-2E-3"/>
    <n v="-31.13"/>
    <n v="48"/>
  </r>
  <r>
    <s v="Z04P0402"/>
    <s v="M03"/>
    <n v="70.0411"/>
    <n v="5042.96"/>
    <x v="3"/>
    <x v="1"/>
    <x v="1"/>
    <n v="33"/>
    <n v="2.1"/>
    <n v="72"/>
    <n v="69.3"/>
    <n v="4989.6000000000004"/>
    <n v="53.359200000000214"/>
    <n v="8.0000000000000004E-4"/>
    <n v="53.36"/>
    <n v="72"/>
  </r>
  <r>
    <s v="Z05P0203"/>
    <s v="M01"/>
    <n v="84.952600000000004"/>
    <n v="4077.73"/>
    <x v="1"/>
    <x v="0"/>
    <x v="14"/>
    <n v="47"/>
    <n v="1.8"/>
    <n v="48"/>
    <n v="84.600000000000009"/>
    <n v="4060.8"/>
    <n v="16.924799999999777"/>
    <n v="5.1999999999999998E-3"/>
    <n v="16.93"/>
    <n v="48.000100000000003"/>
  </r>
  <r>
    <s v="Z04P0403"/>
    <s v="M03"/>
    <n v="69.848799999999997"/>
    <n v="5029.1099999999997"/>
    <x v="3"/>
    <x v="1"/>
    <x v="2"/>
    <n v="33"/>
    <n v="2.1"/>
    <n v="72"/>
    <n v="69.3"/>
    <n v="4989.6000000000004"/>
    <n v="39.513599999999997"/>
    <n v="-3.5999999999999999E-3"/>
    <n v="39.51"/>
    <n v="71.999899999999997"/>
  </r>
  <r>
    <s v="Z05P0204"/>
    <s v="M01"/>
    <n v="84.1404"/>
    <n v="4038.74"/>
    <x v="1"/>
    <x v="0"/>
    <x v="15"/>
    <n v="47"/>
    <n v="1.8"/>
    <n v="48"/>
    <n v="84.600000000000009"/>
    <n v="4060.8"/>
    <n v="-22.060800000000427"/>
    <n v="8.0000000000000004E-4"/>
    <n v="-22.06"/>
    <n v="48"/>
  </r>
  <r>
    <s v="Z04P0404"/>
    <s v="M03"/>
    <n v="28.0124"/>
    <n v="2016.89"/>
    <x v="3"/>
    <x v="1"/>
    <x v="3"/>
    <n v="33"/>
    <n v="2.1"/>
    <n v="72"/>
    <n v="69.3"/>
    <n v="4989.6000000000004"/>
    <n v="-2972.7071999999998"/>
    <n v="-2.8E-3"/>
    <n v="-2972.71"/>
    <n v="71.999899999999997"/>
  </r>
  <r>
    <s v="Z05P0205"/>
    <s v="M01"/>
    <n v="85.478499999999997"/>
    <n v="4102.97"/>
    <x v="1"/>
    <x v="0"/>
    <x v="16"/>
    <n v="47"/>
    <n v="1.8"/>
    <n v="48"/>
    <n v="84.600000000000009"/>
    <n v="4060.8"/>
    <n v="42.167999999999438"/>
    <n v="2E-3"/>
    <n v="42.17"/>
    <n v="48"/>
  </r>
  <r>
    <s v="Z04P0405"/>
    <s v="M03"/>
    <n v="69.768000000000001"/>
    <n v="5023.3"/>
    <x v="3"/>
    <x v="1"/>
    <x v="4"/>
    <n v="33"/>
    <n v="2.1"/>
    <n v="72"/>
    <n v="69.3"/>
    <n v="4989.6000000000004"/>
    <n v="33.696000000000254"/>
    <n v="4.0000000000000001E-3"/>
    <n v="33.700000000000003"/>
    <n v="72.000100000000003"/>
  </r>
  <r>
    <s v="Z05P0206"/>
    <s v="M01"/>
    <n v="84.826499999999996"/>
    <n v="4071.67"/>
    <x v="1"/>
    <x v="0"/>
    <x v="17"/>
    <n v="47"/>
    <n v="1.8"/>
    <n v="48"/>
    <n v="84.600000000000009"/>
    <n v="4060.8"/>
    <n v="10.871999999999389"/>
    <n v="-2E-3"/>
    <n v="10.87"/>
    <n v="48"/>
  </r>
  <r>
    <s v="Z04P0406"/>
    <s v="M03"/>
    <n v="69.944100000000006"/>
    <n v="5035.9799999999996"/>
    <x v="3"/>
    <x v="1"/>
    <x v="5"/>
    <n v="33"/>
    <n v="2.1"/>
    <n v="72"/>
    <n v="69.3"/>
    <n v="4989.6000000000004"/>
    <n v="46.375200000000632"/>
    <n v="4.7999999999999996E-3"/>
    <n v="46.38"/>
    <n v="72.000100000000003"/>
  </r>
  <r>
    <s v="Z05P0207"/>
    <s v="M01"/>
    <n v="84.800299999999993"/>
    <n v="4070.41"/>
    <x v="1"/>
    <x v="0"/>
    <x v="18"/>
    <n v="47"/>
    <n v="1.8"/>
    <n v="48"/>
    <n v="84.600000000000009"/>
    <n v="4060.8"/>
    <n v="9.6143999999992502"/>
    <n v="-4.4000000000000003E-3"/>
    <n v="9.61"/>
    <n v="47.999899999999997"/>
  </r>
  <r>
    <s v="Z04P0407"/>
    <s v="M03"/>
    <n v="69.838700000000003"/>
    <n v="5028.3900000000003"/>
    <x v="3"/>
    <x v="1"/>
    <x v="6"/>
    <n v="33"/>
    <n v="2.1"/>
    <n v="72"/>
    <n v="69.3"/>
    <n v="4989.6000000000004"/>
    <n v="38.786400000000413"/>
    <n v="3.5999999999999999E-3"/>
    <n v="38.79"/>
    <n v="72.000100000000003"/>
  </r>
  <r>
    <s v="Z05P0208"/>
    <s v="M01"/>
    <n v="85.136899999999997"/>
    <n v="4086.57"/>
    <x v="1"/>
    <x v="0"/>
    <x v="19"/>
    <n v="47"/>
    <n v="1.8"/>
    <n v="48"/>
    <n v="84.600000000000009"/>
    <n v="4060.8"/>
    <n v="25.771199999999453"/>
    <n v="-1.1999999999999999E-3"/>
    <n v="25.77"/>
    <n v="48"/>
  </r>
  <r>
    <s v="Z04P0408"/>
    <s v="M03"/>
    <n v="69.821200000000005"/>
    <n v="5027.12"/>
    <x v="3"/>
    <x v="1"/>
    <x v="7"/>
    <n v="33"/>
    <n v="2.1"/>
    <n v="72"/>
    <n v="69.3"/>
    <n v="4989.6000000000004"/>
    <n v="37.526400000000535"/>
    <n v="-6.4000000000000003E-3"/>
    <n v="37.520000000000003"/>
    <n v="71.999899999999997"/>
  </r>
  <r>
    <s v="Z05P0209"/>
    <s v="M01"/>
    <n v="83.973500000000001"/>
    <n v="4030.73"/>
    <x v="1"/>
    <x v="0"/>
    <x v="20"/>
    <n v="47"/>
    <n v="1.8"/>
    <n v="48"/>
    <n v="84.600000000000009"/>
    <n v="4060.8"/>
    <n v="-30.072000000000344"/>
    <n v="2E-3"/>
    <n v="-30.07"/>
    <n v="48"/>
  </r>
  <r>
    <s v="Z04P0409"/>
    <s v="M03"/>
    <n v="70.456500000000005"/>
    <n v="5072.87"/>
    <x v="3"/>
    <x v="1"/>
    <x v="8"/>
    <n v="33"/>
    <n v="2.1"/>
    <n v="72"/>
    <n v="69.3"/>
    <n v="4989.6000000000004"/>
    <n v="83.268000000000598"/>
    <n v="2E-3"/>
    <n v="83.27"/>
    <n v="72"/>
  </r>
  <r>
    <s v="Z05P0210"/>
    <s v="M01"/>
    <n v="82.604200000000006"/>
    <n v="3965"/>
    <x v="1"/>
    <x v="0"/>
    <x v="21"/>
    <n v="46"/>
    <n v="1.8"/>
    <n v="48"/>
    <n v="82.8"/>
    <n v="3974.4"/>
    <n v="-9.3983999999995831"/>
    <n v="-1.6000000000000001E-3"/>
    <n v="-9.4"/>
    <n v="48"/>
  </r>
  <r>
    <s v="Z04P0410"/>
    <s v="M03"/>
    <n v="67.736599999999996"/>
    <n v="4877.03"/>
    <x v="3"/>
    <x v="1"/>
    <x v="9"/>
    <n v="32"/>
    <n v="2.1"/>
    <n v="72"/>
    <n v="67.2"/>
    <n v="4838.3999999999996"/>
    <n v="38.635199999999486"/>
    <n v="-5.1999999999999998E-3"/>
    <n v="38.630000000000003"/>
    <n v="71.999899999999997"/>
  </r>
  <r>
    <s v="Z05P0211"/>
    <s v="M01"/>
    <n v="83.296899999999994"/>
    <n v="3998.25"/>
    <x v="1"/>
    <x v="0"/>
    <x v="22"/>
    <n v="46"/>
    <n v="1.8"/>
    <n v="48"/>
    <n v="82.8"/>
    <n v="3974.4"/>
    <n v="23.851199999999835"/>
    <n v="-1.1999999999999999E-3"/>
    <n v="23.85"/>
    <n v="48"/>
  </r>
  <r>
    <s v="Z04P0411"/>
    <s v="M03"/>
    <n v="67.5518"/>
    <n v="4863.7299999999996"/>
    <x v="3"/>
    <x v="1"/>
    <x v="10"/>
    <n v="32"/>
    <n v="2.1"/>
    <n v="72"/>
    <n v="67.2"/>
    <n v="4838.3999999999996"/>
    <n v="25.3295999999998"/>
    <n v="4.0000000000000002E-4"/>
    <n v="25.33"/>
    <n v="72"/>
  </r>
  <r>
    <s v="Z05P0212"/>
    <s v="M01"/>
    <n v="82.56"/>
    <n v="3962.88"/>
    <x v="1"/>
    <x v="0"/>
    <x v="23"/>
    <n v="46"/>
    <n v="1.8"/>
    <n v="48"/>
    <n v="82.8"/>
    <n v="3974.4"/>
    <n v="-11.519999999999754"/>
    <n v="0"/>
    <n v="-11.52"/>
    <n v="48"/>
  </r>
  <r>
    <s v="Z04P0412"/>
    <s v="M03"/>
    <n v="68.291200000000003"/>
    <n v="4916.97"/>
    <x v="3"/>
    <x v="1"/>
    <x v="11"/>
    <n v="32"/>
    <n v="2.1"/>
    <n v="72"/>
    <n v="67.2"/>
    <n v="4838.3999999999996"/>
    <n v="78.566400000000044"/>
    <n v="3.5999999999999999E-3"/>
    <n v="78.569999999999993"/>
    <n v="72.000100000000003"/>
  </r>
  <r>
    <s v="Z06P0101"/>
    <s v="M01"/>
    <n v="67.219499999999996"/>
    <n v="3226.53"/>
    <x v="0"/>
    <x v="0"/>
    <x v="24"/>
    <n v="56"/>
    <n v="1.2"/>
    <n v="48"/>
    <n v="67.2"/>
    <n v="3225.6"/>
    <n v="0.93599999999969441"/>
    <n v="-6.0000000000000001E-3"/>
    <n v="0.93"/>
    <n v="47.999899999999997"/>
  </r>
  <r>
    <s v="Z04P0501"/>
    <s v="M04"/>
    <n v="82.709599999999995"/>
    <n v="7113.03"/>
    <x v="4"/>
    <x v="1"/>
    <x v="0"/>
    <n v="27"/>
    <n v="3"/>
    <n v="86"/>
    <n v="81"/>
    <n v="6966"/>
    <n v="147.02559999999954"/>
    <n v="4.4000000000000003E-3"/>
    <n v="147.03"/>
    <n v="86.000100000000003"/>
  </r>
  <r>
    <s v="Z06P0102"/>
    <s v="M01"/>
    <n v="67.289299999999997"/>
    <n v="3229.88"/>
    <x v="0"/>
    <x v="0"/>
    <x v="25"/>
    <n v="56"/>
    <n v="1.2"/>
    <n v="48"/>
    <n v="67.2"/>
    <n v="3225.6"/>
    <n v="4.2863999999997304"/>
    <n v="-6.4000000000000003E-3"/>
    <n v="4.28"/>
    <n v="47.999899999999997"/>
  </r>
  <r>
    <s v="Z04P0502"/>
    <s v="M04"/>
    <n v="82.763400000000004"/>
    <n v="7117.65"/>
    <x v="4"/>
    <x v="1"/>
    <x v="1"/>
    <n v="27"/>
    <n v="3"/>
    <n v="86"/>
    <n v="81"/>
    <n v="6966"/>
    <n v="151.65240000000037"/>
    <n v="-2.3999999999999998E-3"/>
    <n v="151.65"/>
    <n v="86"/>
  </r>
  <r>
    <s v="Z06P0103"/>
    <s v="M01"/>
    <n v="66.540800000000004"/>
    <n v="3193.96"/>
    <x v="0"/>
    <x v="0"/>
    <x v="26"/>
    <n v="56"/>
    <n v="1.2"/>
    <n v="48"/>
    <n v="67.2"/>
    <n v="3225.6"/>
    <n v="-31.641599999999926"/>
    <n v="1.6000000000000001E-3"/>
    <n v="-31.64"/>
    <n v="48"/>
  </r>
  <r>
    <s v="Z04P0503"/>
    <s v="M04"/>
    <n v="82.357399999999998"/>
    <n v="7082.74"/>
    <x v="4"/>
    <x v="1"/>
    <x v="2"/>
    <n v="27"/>
    <n v="3"/>
    <n v="86"/>
    <n v="81"/>
    <n v="6966"/>
    <n v="116.73639999999986"/>
    <n v="3.5999999999999999E-3"/>
    <n v="116.74"/>
    <n v="86"/>
  </r>
  <r>
    <s v="Z06P0104"/>
    <s v="M01"/>
    <n v="66.893699999999995"/>
    <n v="3210.9"/>
    <x v="0"/>
    <x v="0"/>
    <x v="27"/>
    <n v="56"/>
    <n v="1.2"/>
    <n v="48"/>
    <n v="67.2"/>
    <n v="3225.6"/>
    <n v="-14.702400000000353"/>
    <n v="2.3999999999999998E-3"/>
    <n v="-14.7"/>
    <n v="48"/>
  </r>
  <r>
    <s v="Z04P0504"/>
    <s v="M04"/>
    <n v="82.689400000000006"/>
    <n v="7111.29"/>
    <x v="4"/>
    <x v="1"/>
    <x v="3"/>
    <n v="27"/>
    <n v="3"/>
    <n v="86"/>
    <n v="81"/>
    <n v="6966"/>
    <n v="145.28840000000054"/>
    <n v="1.6000000000000001E-3"/>
    <n v="145.29"/>
    <n v="86"/>
  </r>
  <r>
    <s v="Z06P0105"/>
    <s v="M01"/>
    <n v="66.949200000000005"/>
    <n v="3213.57"/>
    <x v="0"/>
    <x v="0"/>
    <x v="28"/>
    <n v="56"/>
    <n v="1.2"/>
    <n v="48"/>
    <n v="67.2"/>
    <n v="3225.6"/>
    <n v="-12.038399999999911"/>
    <n v="8.3999999999999995E-3"/>
    <n v="-12.03"/>
    <n v="48.000100000000003"/>
  </r>
  <r>
    <s v="Z04P0505"/>
    <s v="M04"/>
    <n v="82.282600000000002"/>
    <n v="7076.31"/>
    <x v="4"/>
    <x v="1"/>
    <x v="4"/>
    <n v="27"/>
    <n v="3"/>
    <n v="86"/>
    <n v="81"/>
    <n v="6966"/>
    <n v="110.30360000000019"/>
    <n v="6.4000000000000003E-3"/>
    <n v="110.31"/>
    <n v="86.000100000000003"/>
  </r>
  <r>
    <s v="Z06P0106"/>
    <s v="M01"/>
    <n v="67.670400000000001"/>
    <n v="3248.18"/>
    <x v="0"/>
    <x v="0"/>
    <x v="29"/>
    <n v="56"/>
    <n v="1.2"/>
    <n v="48"/>
    <n v="67.2"/>
    <n v="3225.6"/>
    <n v="22.579199999999901"/>
    <n v="8.0000000000000004E-4"/>
    <n v="22.58"/>
    <n v="48"/>
  </r>
  <r>
    <s v="Z04P0506"/>
    <s v="M04"/>
    <n v="81.554699999999997"/>
    <n v="7013.7"/>
    <x v="4"/>
    <x v="1"/>
    <x v="5"/>
    <n v="27"/>
    <n v="3"/>
    <n v="86"/>
    <n v="81"/>
    <n v="6966"/>
    <n v="47.70419999999973"/>
    <n v="-4.1999999999999997E-3"/>
    <n v="47.7"/>
    <n v="85.999899999999997"/>
  </r>
  <r>
    <s v="Z06P0107"/>
    <s v="M01"/>
    <n v="66.7239"/>
    <n v="3202.75"/>
    <x v="0"/>
    <x v="0"/>
    <x v="30"/>
    <n v="56"/>
    <n v="1.2"/>
    <n v="48"/>
    <n v="67.2"/>
    <n v="3225.6"/>
    <n v="-22.852800000000116"/>
    <n v="2.8E-3"/>
    <n v="-22.85"/>
    <n v="48"/>
  </r>
  <r>
    <s v="Z04P0507"/>
    <s v="M04"/>
    <n v="81.727099999999993"/>
    <n v="7028.53"/>
    <x v="4"/>
    <x v="1"/>
    <x v="6"/>
    <n v="27"/>
    <n v="3"/>
    <n v="86"/>
    <n v="81"/>
    <n v="6966"/>
    <n v="62.530599999999396"/>
    <n v="-5.9999999999999995E-4"/>
    <n v="62.53"/>
    <n v="86"/>
  </r>
  <r>
    <s v="Z06P0108"/>
    <s v="M01"/>
    <n v="66.326499999999996"/>
    <n v="3183.67"/>
    <x v="0"/>
    <x v="0"/>
    <x v="31"/>
    <n v="55"/>
    <n v="1.2"/>
    <n v="48"/>
    <n v="66"/>
    <n v="3168"/>
    <n v="15.671999999999798"/>
    <n v="-2E-3"/>
    <n v="15.67"/>
    <n v="48"/>
  </r>
  <r>
    <s v="Z04P0508"/>
    <s v="M04"/>
    <n v="81.584999999999994"/>
    <n v="7016.31"/>
    <x v="4"/>
    <x v="1"/>
    <x v="7"/>
    <n v="27"/>
    <n v="3"/>
    <n v="86"/>
    <n v="81"/>
    <n v="6966"/>
    <n v="50.309999999999462"/>
    <n v="0"/>
    <n v="50.31"/>
    <n v="86"/>
  </r>
  <r>
    <s v="Z06P0109"/>
    <s v="M01"/>
    <n v="65.551400000000001"/>
    <n v="3146.47"/>
    <x v="0"/>
    <x v="0"/>
    <x v="32"/>
    <n v="55"/>
    <n v="1.2"/>
    <n v="48"/>
    <n v="66"/>
    <n v="3168"/>
    <n v="-21.532799999999952"/>
    <n v="2.8E-3"/>
    <n v="-21.53"/>
    <n v="48"/>
  </r>
  <r>
    <s v="Z04P0509"/>
    <s v="M04"/>
    <n v="81.919899999999998"/>
    <n v="7045.11"/>
    <x v="4"/>
    <x v="1"/>
    <x v="8"/>
    <n v="27"/>
    <n v="3"/>
    <n v="86"/>
    <n v="81"/>
    <n v="6966"/>
    <n v="79.111399999999861"/>
    <n v="-1.4E-3"/>
    <n v="79.11"/>
    <n v="86"/>
  </r>
  <r>
    <s v="Z06P0110"/>
    <s v="M01"/>
    <n v="65.460599999999999"/>
    <n v="3142.11"/>
    <x v="0"/>
    <x v="0"/>
    <x v="33"/>
    <n v="55"/>
    <n v="1.2"/>
    <n v="48"/>
    <n v="66"/>
    <n v="3168"/>
    <n v="-25.891200000000026"/>
    <n v="1.1999999999999999E-3"/>
    <n v="-25.89"/>
    <n v="48"/>
  </r>
  <r>
    <s v="Z04P0510"/>
    <s v="M04"/>
    <n v="81.716700000000003"/>
    <n v="7027.64"/>
    <x v="4"/>
    <x v="1"/>
    <x v="9"/>
    <n v="27"/>
    <n v="3"/>
    <n v="86"/>
    <n v="81"/>
    <n v="6966"/>
    <n v="61.636200000000258"/>
    <n v="3.8E-3"/>
    <n v="61.64"/>
    <n v="86"/>
  </r>
  <r>
    <s v="Z06P0111"/>
    <s v="M01"/>
    <n v="65.361500000000007"/>
    <n v="3137.35"/>
    <x v="0"/>
    <x v="0"/>
    <x v="34"/>
    <n v="55"/>
    <n v="1.2"/>
    <n v="48"/>
    <n v="66"/>
    <n v="3168"/>
    <n v="-30.647999999999683"/>
    <n v="-2E-3"/>
    <n v="-30.65"/>
    <n v="48"/>
  </r>
  <r>
    <s v="Z04P0511"/>
    <s v="M04"/>
    <n v="78.724800000000002"/>
    <n v="6770.33"/>
    <x v="4"/>
    <x v="1"/>
    <x v="10"/>
    <n v="26"/>
    <n v="3"/>
    <n v="86"/>
    <n v="78"/>
    <n v="6708"/>
    <n v="62.332800000000162"/>
    <n v="-2.8E-3"/>
    <n v="62.33"/>
    <n v="86"/>
  </r>
  <r>
    <s v="Z06P0112"/>
    <s v="M01"/>
    <n v="65.776600000000002"/>
    <n v="3157.28"/>
    <x v="0"/>
    <x v="0"/>
    <x v="35"/>
    <n v="55"/>
    <n v="1.2"/>
    <n v="48"/>
    <n v="66"/>
    <n v="3168"/>
    <n v="-10.723199999999906"/>
    <n v="3.2000000000000002E-3"/>
    <n v="-10.72"/>
    <n v="48"/>
  </r>
  <r>
    <s v="Z04P0512"/>
    <s v="M04"/>
    <n v="79.274199999999993"/>
    <n v="6817.58"/>
    <x v="4"/>
    <x v="1"/>
    <x v="11"/>
    <n v="26"/>
    <n v="3"/>
    <n v="86"/>
    <n v="78"/>
    <n v="6708"/>
    <n v="109.58119999999943"/>
    <n v="-1.1999999999999999E-3"/>
    <n v="109.58"/>
    <n v="86"/>
  </r>
  <r>
    <s v="Z06P0201"/>
    <s v="M01"/>
    <n v="86.528199999999998"/>
    <n v="4153.3500000000004"/>
    <x v="1"/>
    <x v="0"/>
    <x v="24"/>
    <n v="48"/>
    <n v="1.8"/>
    <n v="48"/>
    <n v="86.4"/>
    <n v="4147.2"/>
    <n v="6.153599999999642"/>
    <n v="-3.5999999999999999E-3"/>
    <n v="6.15"/>
    <n v="48"/>
  </r>
  <r>
    <s v="Z04P0601"/>
    <s v="M04"/>
    <n v="59.999400000000001"/>
    <n v="5159.95"/>
    <x v="5"/>
    <x v="1"/>
    <x v="0"/>
    <n v="37"/>
    <n v="1.6"/>
    <n v="86"/>
    <n v="59.2"/>
    <n v="5091.2"/>
    <n v="68.748399999999876"/>
    <n v="1.6000000000000001E-3"/>
    <n v="68.75"/>
    <n v="86"/>
  </r>
  <r>
    <s v="Z06P0202"/>
    <s v="M01"/>
    <n v="86.965500000000006"/>
    <n v="4174.3500000000004"/>
    <x v="1"/>
    <x v="0"/>
    <x v="25"/>
    <n v="48"/>
    <n v="1.8"/>
    <n v="48"/>
    <n v="86.4"/>
    <n v="4147.2"/>
    <n v="27.144000000000005"/>
    <n v="6.0000000000000001E-3"/>
    <n v="27.15"/>
    <n v="48.000100000000003"/>
  </r>
  <r>
    <s v="Z04P0602"/>
    <s v="M04"/>
    <n v="59.648499999999999"/>
    <n v="5129.7700000000004"/>
    <x v="5"/>
    <x v="1"/>
    <x v="1"/>
    <n v="37"/>
    <n v="1.6"/>
    <n v="86"/>
    <n v="59.2"/>
    <n v="5091.2"/>
    <n v="38.570999999999628"/>
    <n v="-1E-3"/>
    <n v="38.57"/>
    <n v="86"/>
  </r>
  <r>
    <s v="Z06P0203"/>
    <s v="M01"/>
    <n v="86.188999999999993"/>
    <n v="4137.07"/>
    <x v="1"/>
    <x v="0"/>
    <x v="26"/>
    <n v="48"/>
    <n v="1.8"/>
    <n v="48"/>
    <n v="86.4"/>
    <n v="4147.2"/>
    <n v="-10.128000000000611"/>
    <n v="-2E-3"/>
    <n v="-10.130000000000001"/>
    <n v="48"/>
  </r>
  <r>
    <s v="Z04P0603"/>
    <s v="M04"/>
    <n v="35.664099999999998"/>
    <n v="3067.11"/>
    <x v="5"/>
    <x v="1"/>
    <x v="2"/>
    <n v="37"/>
    <n v="1.6"/>
    <n v="86"/>
    <n v="59.2"/>
    <n v="5091.2"/>
    <n v="-2024.0874000000003"/>
    <n v="-2.5999999999999999E-3"/>
    <n v="-2024.09"/>
    <n v="85.999899999999997"/>
  </r>
  <r>
    <s v="Z06P0204"/>
    <s v="M01"/>
    <n v="86.398099999999999"/>
    <n v="4147.1099999999997"/>
    <x v="1"/>
    <x v="0"/>
    <x v="27"/>
    <n v="48"/>
    <n v="1.8"/>
    <n v="48"/>
    <n v="86.4"/>
    <n v="4147.2"/>
    <n v="-9.1200000000299042E-2"/>
    <n v="1.1999999999999999E-3"/>
    <n v="-0.09"/>
    <n v="48"/>
  </r>
  <r>
    <s v="Z04P0604"/>
    <s v="M04"/>
    <n v="60.010300000000001"/>
    <n v="5160.88"/>
    <x v="5"/>
    <x v="1"/>
    <x v="3"/>
    <n v="37"/>
    <n v="1.6"/>
    <n v="86"/>
    <n v="59.2"/>
    <n v="5091.2"/>
    <n v="69.68579999999983"/>
    <n v="-5.7999999999999996E-3"/>
    <n v="69.680000000000007"/>
    <n v="85.999899999999997"/>
  </r>
  <r>
    <s v="Z06P0205"/>
    <s v="M01"/>
    <n v="86.997699999999995"/>
    <n v="4175.8900000000003"/>
    <x v="1"/>
    <x v="0"/>
    <x v="28"/>
    <n v="48"/>
    <n v="1.8"/>
    <n v="48"/>
    <n v="86.4"/>
    <n v="4147.2"/>
    <n v="28.689599999999473"/>
    <n v="4.0000000000000002E-4"/>
    <n v="28.69"/>
    <n v="48"/>
  </r>
  <r>
    <s v="Z04P0605"/>
    <s v="M04"/>
    <n v="60.084499999999998"/>
    <n v="5167.2700000000004"/>
    <x v="5"/>
    <x v="1"/>
    <x v="4"/>
    <n v="37"/>
    <n v="1.6"/>
    <n v="86"/>
    <n v="59.2"/>
    <n v="5091.2"/>
    <n v="76.066999999999624"/>
    <n v="3.0000000000000001E-3"/>
    <n v="76.069999999999993"/>
    <n v="86"/>
  </r>
  <r>
    <s v="Z06P0206"/>
    <s v="M01"/>
    <n v="85.931799999999996"/>
    <n v="4124.7299999999996"/>
    <x v="1"/>
    <x v="0"/>
    <x v="29"/>
    <n v="48"/>
    <n v="1.8"/>
    <n v="48"/>
    <n v="86.4"/>
    <n v="4147.2"/>
    <n v="-22.473600000000488"/>
    <n v="3.5999999999999999E-3"/>
    <n v="-22.47"/>
    <n v="48"/>
  </r>
  <r>
    <s v="Z04P0606"/>
    <s v="M04"/>
    <n v="59.762300000000003"/>
    <n v="5139.5600000000004"/>
    <x v="5"/>
    <x v="1"/>
    <x v="5"/>
    <n v="37"/>
    <n v="1.6"/>
    <n v="86"/>
    <n v="59.2"/>
    <n v="5091.2"/>
    <n v="48.35780000000004"/>
    <n v="2.2000000000000001E-3"/>
    <n v="48.36"/>
    <n v="86"/>
  </r>
  <r>
    <s v="Z06P0207"/>
    <s v="M01"/>
    <n v="86.5839"/>
    <n v="4156.0200000000004"/>
    <x v="1"/>
    <x v="0"/>
    <x v="30"/>
    <n v="48"/>
    <n v="1.8"/>
    <n v="48"/>
    <n v="86.4"/>
    <n v="4147.2"/>
    <n v="8.8271999999997206"/>
    <n v="-7.1999999999999998E-3"/>
    <n v="8.82"/>
    <n v="47.999899999999997"/>
  </r>
  <r>
    <s v="Z04P0607"/>
    <s v="M04"/>
    <n v="59.2044"/>
    <n v="5091.57"/>
    <x v="5"/>
    <x v="1"/>
    <x v="6"/>
    <n v="37"/>
    <n v="1.6"/>
    <n v="86"/>
    <n v="59.2"/>
    <n v="5091.2"/>
    <n v="0.37839999999972918"/>
    <n v="-8.3999999999999995E-3"/>
    <n v="0.37"/>
    <n v="85.999899999999997"/>
  </r>
  <r>
    <s v="Z06P0208"/>
    <s v="M01"/>
    <n v="85.751300000000001"/>
    <n v="4116.0600000000004"/>
    <x v="1"/>
    <x v="0"/>
    <x v="31"/>
    <n v="48"/>
    <n v="1.8"/>
    <n v="48"/>
    <n v="86.4"/>
    <n v="4147.2"/>
    <n v="-31.137600000000248"/>
    <n v="-2.3999999999999998E-3"/>
    <n v="-31.14"/>
    <n v="48"/>
  </r>
  <r>
    <s v="Z04P0608"/>
    <s v="M04"/>
    <n v="59.828800000000001"/>
    <n v="5145.28"/>
    <x v="5"/>
    <x v="1"/>
    <x v="7"/>
    <n v="37"/>
    <n v="1.6"/>
    <n v="86"/>
    <n v="59.2"/>
    <n v="5091.2"/>
    <n v="54.076799999999849"/>
    <n v="3.2000000000000002E-3"/>
    <n v="54.08"/>
    <n v="86.000100000000003"/>
  </r>
  <r>
    <s v="Z06P0209"/>
    <s v="M01"/>
    <n v="87.207800000000006"/>
    <n v="4185.9799999999996"/>
    <x v="1"/>
    <x v="0"/>
    <x v="32"/>
    <n v="48"/>
    <n v="1.8"/>
    <n v="48"/>
    <n v="86.4"/>
    <n v="4147.2"/>
    <n v="38.774400000000014"/>
    <n v="5.5999999999999999E-3"/>
    <n v="38.78"/>
    <n v="48.000100000000003"/>
  </r>
  <r>
    <s v="Z04P0609"/>
    <s v="M04"/>
    <n v="59.368400000000001"/>
    <n v="5105.6899999999996"/>
    <x v="5"/>
    <x v="1"/>
    <x v="8"/>
    <n v="37"/>
    <n v="1.6"/>
    <n v="86"/>
    <n v="59.2"/>
    <n v="5091.2"/>
    <n v="14.482399999999856"/>
    <n v="7.6E-3"/>
    <n v="14.49"/>
    <n v="86.000100000000003"/>
  </r>
  <r>
    <s v="Z06P0210"/>
    <s v="M01"/>
    <n v="87.218299999999999"/>
    <n v="4186.4799999999996"/>
    <x v="1"/>
    <x v="0"/>
    <x v="33"/>
    <n v="48"/>
    <n v="1.8"/>
    <n v="48"/>
    <n v="86.4"/>
    <n v="4147.2"/>
    <n v="39.278399999999692"/>
    <n v="1.6000000000000001E-3"/>
    <n v="39.28"/>
    <n v="48"/>
  </r>
  <r>
    <s v="Z04P0610"/>
    <s v="M04"/>
    <n v="60.051099999999998"/>
    <n v="5164.3900000000003"/>
    <x v="5"/>
    <x v="1"/>
    <x v="9"/>
    <n v="37"/>
    <n v="1.6"/>
    <n v="86"/>
    <n v="59.2"/>
    <n v="5091.2"/>
    <n v="73.194599999999596"/>
    <n v="-4.5999999999999999E-3"/>
    <n v="73.19"/>
    <n v="85.999899999999997"/>
  </r>
  <r>
    <s v="Z06P0211"/>
    <s v="M01"/>
    <n v="84.024299999999997"/>
    <n v="4033.17"/>
    <x v="1"/>
    <x v="0"/>
    <x v="34"/>
    <n v="47"/>
    <n v="1.8"/>
    <n v="48"/>
    <n v="84.600000000000009"/>
    <n v="4060.8"/>
    <n v="-27.63360000000057"/>
    <n v="3.5999999999999999E-3"/>
    <n v="-27.63"/>
    <n v="48"/>
  </r>
  <r>
    <s v="Z04P0611"/>
    <s v="M04"/>
    <n v="57.7532"/>
    <n v="4966.7700000000004"/>
    <x v="5"/>
    <x v="1"/>
    <x v="10"/>
    <n v="36"/>
    <n v="1.6"/>
    <n v="86"/>
    <n v="57.6"/>
    <n v="4953.6000000000004"/>
    <n v="13.175199999999847"/>
    <n v="-5.1999999999999998E-3"/>
    <n v="13.17"/>
    <n v="85.999899999999997"/>
  </r>
  <r>
    <s v="Z06P0212"/>
    <s v="M01"/>
    <n v="85.421999999999997"/>
    <n v="4100.25"/>
    <x v="1"/>
    <x v="0"/>
    <x v="35"/>
    <n v="47"/>
    <n v="1.8"/>
    <n v="48"/>
    <n v="84.600000000000009"/>
    <n v="4060.8"/>
    <n v="39.455999999999449"/>
    <n v="-6.0000000000000001E-3"/>
    <n v="39.450000000000003"/>
    <n v="47.999899999999997"/>
  </r>
  <r>
    <s v="Z04P0612"/>
    <s v="M04"/>
    <n v="57.615400000000001"/>
    <n v="4954.92"/>
    <x v="5"/>
    <x v="1"/>
    <x v="11"/>
    <n v="36"/>
    <n v="1.6"/>
    <n v="86"/>
    <n v="57.6"/>
    <n v="4953.6000000000004"/>
    <n v="1.3243999999999687"/>
    <n v="-4.4000000000000003E-3"/>
    <n v="1.32"/>
    <n v="85.999899999999997"/>
  </r>
  <r>
    <s v="Z07P0101"/>
    <s v="M01"/>
    <n v="55.480600000000003"/>
    <n v="2663.07"/>
    <x v="0"/>
    <x v="0"/>
    <x v="36"/>
    <n v="46"/>
    <n v="1.2"/>
    <n v="48"/>
    <n v="55.199999999999996"/>
    <n v="2649.6"/>
    <n v="13.468800000000329"/>
    <n v="1.1999999999999999E-3"/>
    <n v="13.47"/>
    <n v="48"/>
  </r>
  <r>
    <s v="Z07P0102"/>
    <s v="M01"/>
    <n v="55.846899999999998"/>
    <n v="2680.65"/>
    <x v="0"/>
    <x v="0"/>
    <x v="37"/>
    <n v="46"/>
    <n v="1.2"/>
    <n v="48"/>
    <n v="55.199999999999996"/>
    <n v="2649.6"/>
    <n v="31.051200000000108"/>
    <n v="-1.1999999999999999E-3"/>
    <n v="31.05"/>
    <n v="48"/>
  </r>
  <r>
    <s v="Z07P0103"/>
    <s v="M01"/>
    <n v="55.467500000000001"/>
    <n v="2662.44"/>
    <x v="0"/>
    <x v="0"/>
    <x v="38"/>
    <n v="46"/>
    <n v="1.2"/>
    <n v="48"/>
    <n v="55.199999999999996"/>
    <n v="2649.6"/>
    <n v="12.840000000000259"/>
    <n v="0"/>
    <n v="12.84"/>
    <n v="48"/>
  </r>
  <r>
    <s v="Z07P0104"/>
    <s v="M01"/>
    <n v="53.614600000000003"/>
    <n v="2573.5"/>
    <x v="0"/>
    <x v="0"/>
    <x v="39"/>
    <n v="45"/>
    <n v="1.2"/>
    <n v="48"/>
    <n v="54"/>
    <n v="2592"/>
    <n v="-18.49919999999986"/>
    <n v="-8.0000000000000004E-4"/>
    <n v="-18.5"/>
    <n v="48"/>
  </r>
  <r>
    <s v="Z07P0105"/>
    <s v="M01"/>
    <n v="54.415900000000001"/>
    <n v="2611.9699999999998"/>
    <x v="0"/>
    <x v="0"/>
    <x v="40"/>
    <n v="45"/>
    <n v="1.2"/>
    <n v="48"/>
    <n v="54"/>
    <n v="2592"/>
    <n v="19.963200000000029"/>
    <n v="6.7999999999999996E-3"/>
    <n v="19.97"/>
    <n v="48.000100000000003"/>
  </r>
  <r>
    <s v="Z07P0106"/>
    <s v="M01"/>
    <n v="54.408200000000001"/>
    <n v="2611.6"/>
    <x v="0"/>
    <x v="0"/>
    <x v="41"/>
    <n v="45"/>
    <n v="1.2"/>
    <n v="48"/>
    <n v="54"/>
    <n v="2592"/>
    <n v="19.593600000000038"/>
    <n v="6.4000000000000003E-3"/>
    <n v="19.600000000000001"/>
    <n v="48.000100000000003"/>
  </r>
  <r>
    <s v="Z07P0107"/>
    <s v="M01"/>
    <n v="54.309899999999999"/>
    <n v="2606.87"/>
    <x v="0"/>
    <x v="0"/>
    <x v="42"/>
    <n v="45"/>
    <n v="1.2"/>
    <n v="48"/>
    <n v="54"/>
    <n v="2592"/>
    <n v="14.87519999999995"/>
    <n v="-5.1999999999999998E-3"/>
    <n v="14.87"/>
    <n v="47.999899999999997"/>
  </r>
  <r>
    <s v="Z07P0108"/>
    <s v="M01"/>
    <n v="54.150100000000002"/>
    <n v="2599.1999999999998"/>
    <x v="0"/>
    <x v="0"/>
    <x v="43"/>
    <n v="45"/>
    <n v="1.2"/>
    <n v="48"/>
    <n v="54"/>
    <n v="2592"/>
    <n v="7.2048000000000911"/>
    <n v="-4.7999999999999996E-3"/>
    <n v="7.2"/>
    <n v="47.999899999999997"/>
  </r>
  <r>
    <s v="Z07P0109"/>
    <s v="M01"/>
    <n v="53.831400000000002"/>
    <n v="2583.9"/>
    <x v="0"/>
    <x v="0"/>
    <x v="44"/>
    <n v="45"/>
    <n v="1.2"/>
    <n v="48"/>
    <n v="54"/>
    <n v="2592"/>
    <n v="-8.0927999999998974"/>
    <n v="-7.1999999999999998E-3"/>
    <n v="-8.1"/>
    <n v="47.999899999999997"/>
  </r>
  <r>
    <s v="Z07P0110"/>
    <s v="M01"/>
    <n v="54.520200000000003"/>
    <n v="2616.9699999999998"/>
    <x v="0"/>
    <x v="0"/>
    <x v="45"/>
    <n v="45"/>
    <n v="1.2"/>
    <n v="48"/>
    <n v="54"/>
    <n v="2592"/>
    <n v="24.969600000000128"/>
    <n v="4.0000000000000002E-4"/>
    <n v="24.97"/>
    <n v="48"/>
  </r>
  <r>
    <s v="Z07P0111"/>
    <s v="M01"/>
    <n v="53.840800000000002"/>
    <n v="2584.36"/>
    <x v="0"/>
    <x v="0"/>
    <x v="46"/>
    <n v="45"/>
    <n v="1.2"/>
    <n v="48"/>
    <n v="54"/>
    <n v="2592"/>
    <n v="-7.6415999999999258"/>
    <n v="1.6000000000000001E-3"/>
    <n v="-7.64"/>
    <n v="48"/>
  </r>
  <r>
    <s v="Z07P0112"/>
    <s v="M01"/>
    <n v="54.481499999999997"/>
    <n v="2615.11"/>
    <x v="0"/>
    <x v="0"/>
    <x v="47"/>
    <n v="45"/>
    <n v="1.2"/>
    <n v="48"/>
    <n v="54"/>
    <n v="2592"/>
    <n v="23.111999999999853"/>
    <n v="-2E-3"/>
    <n v="23.11"/>
    <n v="48"/>
  </r>
  <r>
    <s v="Z07P0201"/>
    <s v="M01"/>
    <n v="72.427099999999996"/>
    <n v="3476.5"/>
    <x v="1"/>
    <x v="0"/>
    <x v="36"/>
    <n v="40"/>
    <n v="1.8"/>
    <n v="48"/>
    <n v="72"/>
    <n v="3456"/>
    <n v="20.500799999999799"/>
    <n v="-8.0000000000000004E-4"/>
    <n v="20.5"/>
    <n v="48"/>
  </r>
  <r>
    <s v="Z07P0202"/>
    <s v="M01"/>
    <n v="72.173500000000004"/>
    <n v="3464.33"/>
    <x v="1"/>
    <x v="0"/>
    <x v="37"/>
    <n v="40"/>
    <n v="1.8"/>
    <n v="48"/>
    <n v="72"/>
    <n v="3456"/>
    <n v="8.3280000000002019"/>
    <n v="2E-3"/>
    <n v="8.33"/>
    <n v="48"/>
  </r>
  <r>
    <s v="Z07P0203"/>
    <s v="M01"/>
    <n v="72.057299999999998"/>
    <n v="3458.75"/>
    <x v="1"/>
    <x v="0"/>
    <x v="38"/>
    <n v="40"/>
    <n v="1.8"/>
    <n v="48"/>
    <n v="72"/>
    <n v="3456"/>
    <n v="2.7503999999998996"/>
    <n v="-4.0000000000000002E-4"/>
    <n v="2.75"/>
    <n v="48"/>
  </r>
  <r>
    <s v="Z07P0204"/>
    <s v="M01"/>
    <n v="72.694900000000004"/>
    <n v="3489.35"/>
    <x v="1"/>
    <x v="0"/>
    <x v="39"/>
    <n v="40"/>
    <n v="1.8"/>
    <n v="48"/>
    <n v="72"/>
    <n v="3456"/>
    <n v="33.355200000000195"/>
    <n v="-5.1999999999999998E-3"/>
    <n v="33.35"/>
    <n v="47.999899999999997"/>
  </r>
  <r>
    <s v="Z07P0205"/>
    <s v="M01"/>
    <n v="70.3232"/>
    <n v="3375.52"/>
    <x v="1"/>
    <x v="0"/>
    <x v="40"/>
    <n v="39"/>
    <n v="1.8"/>
    <n v="48"/>
    <n v="70.2"/>
    <n v="3369.6"/>
    <n v="5.9135999999998603"/>
    <n v="6.4000000000000003E-3"/>
    <n v="5.92"/>
    <n v="48.000100000000003"/>
  </r>
  <r>
    <s v="Z07P0206"/>
    <s v="M01"/>
    <n v="70.558899999999994"/>
    <n v="3386.82"/>
    <x v="1"/>
    <x v="0"/>
    <x v="41"/>
    <n v="39"/>
    <n v="1.8"/>
    <n v="48"/>
    <n v="70.2"/>
    <n v="3369.6"/>
    <n v="17.227199999999584"/>
    <n v="-7.1999999999999998E-3"/>
    <n v="17.22"/>
    <n v="47.999899999999997"/>
  </r>
  <r>
    <s v="Z07P0207"/>
    <s v="M01"/>
    <n v="70.5886"/>
    <n v="3388.25"/>
    <x v="1"/>
    <x v="0"/>
    <x v="42"/>
    <n v="39"/>
    <n v="1.8"/>
    <n v="48"/>
    <n v="70.2"/>
    <n v="3369.6"/>
    <n v="18.652799999999843"/>
    <n v="-2.8E-3"/>
    <n v="18.649999999999999"/>
    <n v="48"/>
  </r>
  <r>
    <s v="Z07P0208"/>
    <s v="M01"/>
    <n v="70.9696"/>
    <n v="3406.54"/>
    <x v="1"/>
    <x v="0"/>
    <x v="43"/>
    <n v="39"/>
    <n v="1.8"/>
    <n v="48"/>
    <n v="70.2"/>
    <n v="3369.6"/>
    <n v="36.940799999999854"/>
    <n v="-8.0000000000000004E-4"/>
    <n v="36.94"/>
    <n v="48"/>
  </r>
  <r>
    <s v="Z07P0209"/>
    <s v="M01"/>
    <n v="70.022599999999997"/>
    <n v="3361.08"/>
    <x v="1"/>
    <x v="0"/>
    <x v="44"/>
    <n v="39"/>
    <n v="1.8"/>
    <n v="48"/>
    <n v="70.2"/>
    <n v="3369.6"/>
    <n v="-8.5152000000002772"/>
    <n v="-4.7999999999999996E-3"/>
    <n v="-8.52"/>
    <n v="47.999899999999997"/>
  </r>
  <r>
    <s v="Z07P0210"/>
    <s v="M01"/>
    <n v="70.766000000000005"/>
    <n v="3396.77"/>
    <x v="1"/>
    <x v="0"/>
    <x v="45"/>
    <n v="39"/>
    <n v="1.8"/>
    <n v="48"/>
    <n v="70.2"/>
    <n v="3369.6"/>
    <n v="27.16800000000012"/>
    <n v="2E-3"/>
    <n v="27.17"/>
    <n v="48"/>
  </r>
  <r>
    <s v="Z07P0211"/>
    <s v="M01"/>
    <n v="70.776300000000006"/>
    <n v="3397.26"/>
    <x v="1"/>
    <x v="0"/>
    <x v="46"/>
    <n v="39"/>
    <n v="1.8"/>
    <n v="48"/>
    <n v="70.2"/>
    <n v="3369.6"/>
    <n v="27.662400000000162"/>
    <n v="-2.3999999999999998E-3"/>
    <n v="27.66"/>
    <n v="48"/>
  </r>
  <r>
    <s v="Z07P0212"/>
    <s v="M01"/>
    <n v="70.576300000000003"/>
    <n v="3387.66"/>
    <x v="1"/>
    <x v="0"/>
    <x v="47"/>
    <n v="39"/>
    <n v="1.8"/>
    <n v="48"/>
    <n v="70.2"/>
    <n v="3369.6"/>
    <n v="18.062400000000025"/>
    <n v="-2.3999999999999998E-3"/>
    <n v="18.059999999999999"/>
    <n v="48"/>
  </r>
  <r>
    <s v="Z08P0101"/>
    <s v="M01"/>
    <n v="58.6464"/>
    <n v="3040.23"/>
    <x v="0"/>
    <x v="0"/>
    <x v="48"/>
    <n v="49"/>
    <n v="1.2"/>
    <n v="48"/>
    <n v="58.8"/>
    <n v="2822.4"/>
    <n v="-7.3727999999998701"/>
    <n v="225.2028"/>
    <n v="217.83"/>
    <n v="51.84"/>
  </r>
  <r>
    <s v="Z05P0301"/>
    <s v="M02"/>
    <n v="101.0508"/>
    <n v="5456.75"/>
    <x v="2"/>
    <x v="0"/>
    <x v="12"/>
    <n v="42"/>
    <n v="2.4"/>
    <n v="54"/>
    <n v="100.8"/>
    <n v="5443.2"/>
    <n v="13.543199999999899"/>
    <n v="6.7999999999999996E-3"/>
    <n v="13.55"/>
    <n v="54.000100000000003"/>
  </r>
  <r>
    <s v="Z08P0102"/>
    <s v="M01"/>
    <n v="59.314799999999998"/>
    <n v="3074.88"/>
    <x v="0"/>
    <x v="0"/>
    <x v="49"/>
    <n v="49"/>
    <n v="1.2"/>
    <n v="48"/>
    <n v="58.8"/>
    <n v="2822.4"/>
    <n v="24.71040000000005"/>
    <n v="227.7696"/>
    <n v="252.48"/>
    <n v="51.84"/>
  </r>
  <r>
    <s v="Z05P0302"/>
    <s v="M02"/>
    <n v="100.2706"/>
    <n v="5414.61"/>
    <x v="2"/>
    <x v="0"/>
    <x v="13"/>
    <n v="42"/>
    <n v="2.4"/>
    <n v="54"/>
    <n v="100.8"/>
    <n v="5443.2"/>
    <n v="-28.587599999999753"/>
    <n v="-2.3999999999999998E-3"/>
    <n v="-28.59"/>
    <n v="54"/>
  </r>
  <r>
    <s v="Z08P0103"/>
    <s v="M01"/>
    <n v="58.536900000000003"/>
    <n v="3034.55"/>
    <x v="0"/>
    <x v="0"/>
    <x v="50"/>
    <n v="49"/>
    <n v="1.2"/>
    <n v="48"/>
    <n v="58.8"/>
    <n v="2822.4"/>
    <n v="-12.628799999999728"/>
    <n v="224.77879999999999"/>
    <n v="212.15"/>
    <n v="51.84"/>
  </r>
  <r>
    <s v="Z05P0303"/>
    <s v="M02"/>
    <n v="101.273"/>
    <n v="5468.75"/>
    <x v="2"/>
    <x v="0"/>
    <x v="14"/>
    <n v="42"/>
    <n v="2.4"/>
    <n v="54"/>
    <n v="100.8"/>
    <n v="5443.2"/>
    <n v="25.541999999999945"/>
    <n v="8.0000000000000002E-3"/>
    <n v="25.55"/>
    <n v="54.000100000000003"/>
  </r>
  <r>
    <s v="Z08P0104"/>
    <s v="M01"/>
    <n v="58.505899999999997"/>
    <n v="3032.95"/>
    <x v="0"/>
    <x v="0"/>
    <x v="51"/>
    <n v="49"/>
    <n v="1.2"/>
    <n v="48"/>
    <n v="58.8"/>
    <n v="2822.4"/>
    <n v="-14.116800000000012"/>
    <n v="224.66679999999999"/>
    <n v="210.55"/>
    <n v="51.8401"/>
  </r>
  <r>
    <s v="Z05P0304"/>
    <s v="M02"/>
    <n v="101.7047"/>
    <n v="5492.05"/>
    <x v="2"/>
    <x v="0"/>
    <x v="15"/>
    <n v="42"/>
    <n v="2.4"/>
    <n v="54"/>
    <n v="100.8"/>
    <n v="5443.2"/>
    <n v="48.853800000000291"/>
    <n v="-3.8E-3"/>
    <n v="48.85"/>
    <n v="54"/>
  </r>
  <r>
    <s v="Z08P0105"/>
    <s v="M01"/>
    <n v="59.2971"/>
    <n v="3073.96"/>
    <x v="0"/>
    <x v="0"/>
    <x v="52"/>
    <n v="49"/>
    <n v="1.2"/>
    <n v="48"/>
    <n v="58.8"/>
    <n v="2822.4"/>
    <n v="23.860800000000154"/>
    <n v="227.69919999999999"/>
    <n v="251.56"/>
    <n v="51.84"/>
  </r>
  <r>
    <s v="Z05P0305"/>
    <s v="M02"/>
    <n v="101.464"/>
    <n v="5479.05"/>
    <x v="2"/>
    <x v="0"/>
    <x v="16"/>
    <n v="42"/>
    <n v="2.4"/>
    <n v="54"/>
    <n v="100.8"/>
    <n v="5443.2"/>
    <n v="35.85600000000008"/>
    <n v="-6.0000000000000001E-3"/>
    <n v="35.85"/>
    <n v="53.999899999999997"/>
  </r>
  <r>
    <s v="Z08P0106"/>
    <s v="M01"/>
    <n v="57.236899999999999"/>
    <n v="2967.16"/>
    <x v="0"/>
    <x v="0"/>
    <x v="53"/>
    <n v="48"/>
    <n v="1.2"/>
    <n v="48"/>
    <n v="57.599999999999994"/>
    <n v="2764.8"/>
    <n v="-17.428799999999796"/>
    <n v="219.78880000000001"/>
    <n v="202.36"/>
    <n v="51.84"/>
  </r>
  <r>
    <s v="Z05P0306"/>
    <s v="M02"/>
    <n v="101.532"/>
    <n v="5482.73"/>
    <x v="2"/>
    <x v="0"/>
    <x v="17"/>
    <n v="42"/>
    <n v="2.4"/>
    <n v="54"/>
    <n v="100.8"/>
    <n v="5443.2"/>
    <n v="39.527999999999963"/>
    <n v="2E-3"/>
    <n v="39.53"/>
    <n v="54"/>
  </r>
  <r>
    <s v="Z08P0107"/>
    <s v="M01"/>
    <n v="57.537999999999997"/>
    <n v="2982.77"/>
    <x v="0"/>
    <x v="0"/>
    <x v="54"/>
    <n v="48"/>
    <n v="1.2"/>
    <n v="48"/>
    <n v="57.599999999999994"/>
    <n v="2764.8"/>
    <n v="-2.9759999999998854"/>
    <n v="220.946"/>
    <n v="217.97"/>
    <n v="51.84"/>
  </r>
  <r>
    <s v="Z05P0307"/>
    <s v="M02"/>
    <n v="99.664000000000001"/>
    <n v="5381.85"/>
    <x v="2"/>
    <x v="0"/>
    <x v="18"/>
    <n v="41"/>
    <n v="2.4"/>
    <n v="54"/>
    <n v="98.399999999999991"/>
    <n v="5313.6"/>
    <n v="68.25600000000054"/>
    <n v="-6.0000000000000001E-3"/>
    <n v="68.25"/>
    <n v="53.999899999999997"/>
  </r>
  <r>
    <s v="Z08P0108"/>
    <s v="M01"/>
    <n v="57.302700000000002"/>
    <n v="2970.57"/>
    <x v="0"/>
    <x v="0"/>
    <x v="55"/>
    <n v="48"/>
    <n v="1.2"/>
    <n v="48"/>
    <n v="57.599999999999994"/>
    <n v="2764.8"/>
    <n v="-14.270399999999654"/>
    <n v="220.04040000000001"/>
    <n v="205.77"/>
    <n v="51.84"/>
  </r>
  <r>
    <s v="Z05P0308"/>
    <s v="M02"/>
    <n v="99.322599999999994"/>
    <n v="5363.42"/>
    <x v="2"/>
    <x v="0"/>
    <x v="19"/>
    <n v="41"/>
    <n v="2.4"/>
    <n v="54"/>
    <n v="98.399999999999991"/>
    <n v="5313.6"/>
    <n v="49.820400000000149"/>
    <n v="-4.0000000000000002E-4"/>
    <n v="49.82"/>
    <n v="54"/>
  </r>
  <r>
    <s v="Z08P0109"/>
    <s v="M01"/>
    <n v="57.598300000000002"/>
    <n v="2985.9"/>
    <x v="0"/>
    <x v="0"/>
    <x v="56"/>
    <n v="48"/>
    <n v="1.2"/>
    <n v="48"/>
    <n v="57.599999999999994"/>
    <n v="2764.8"/>
    <n v="-8.1599999999639294E-2"/>
    <n v="221.1816"/>
    <n v="221.1"/>
    <n v="51.8401"/>
  </r>
  <r>
    <s v="Z05P0309"/>
    <s v="M02"/>
    <n v="98.346299999999999"/>
    <n v="5310.7"/>
    <x v="2"/>
    <x v="0"/>
    <x v="20"/>
    <n v="41"/>
    <n v="2.4"/>
    <n v="54"/>
    <n v="98.399999999999991"/>
    <n v="5313.6"/>
    <n v="-2.8997999999995727"/>
    <n v="-2.0000000000000001E-4"/>
    <n v="-2.9"/>
    <n v="54"/>
  </r>
  <r>
    <s v="Z08P0110"/>
    <s v="M01"/>
    <n v="58.161200000000001"/>
    <n v="3015.07"/>
    <x v="0"/>
    <x v="0"/>
    <x v="57"/>
    <n v="48"/>
    <n v="1.2"/>
    <n v="48"/>
    <n v="57.599999999999994"/>
    <n v="2764.8"/>
    <n v="26.937600000000316"/>
    <n v="223.33240000000001"/>
    <n v="250.27"/>
    <n v="51.8399"/>
  </r>
  <r>
    <s v="Z05P0310"/>
    <s v="M02"/>
    <n v="98.918800000000005"/>
    <n v="5341.62"/>
    <x v="2"/>
    <x v="0"/>
    <x v="21"/>
    <n v="41"/>
    <n v="2.4"/>
    <n v="54"/>
    <n v="98.399999999999991"/>
    <n v="5313.6"/>
    <n v="28.015200000000704"/>
    <n v="4.7999999999999996E-3"/>
    <n v="28.02"/>
    <n v="54"/>
  </r>
  <r>
    <s v="Z08P0111"/>
    <s v="M01"/>
    <n v="57.270699999999998"/>
    <n v="2968.92"/>
    <x v="0"/>
    <x v="0"/>
    <x v="58"/>
    <n v="48"/>
    <n v="1.2"/>
    <n v="48"/>
    <n v="57.599999999999994"/>
    <n v="2764.8"/>
    <n v="-15.806399999999826"/>
    <n v="219.9264"/>
    <n v="204.12"/>
    <n v="51.8401"/>
  </r>
  <r>
    <s v="Z05P0311"/>
    <s v="M02"/>
    <n v="98.404899999999998"/>
    <n v="5313.87"/>
    <x v="2"/>
    <x v="0"/>
    <x v="22"/>
    <n v="41"/>
    <n v="2.4"/>
    <n v="54"/>
    <n v="98.399999999999991"/>
    <n v="5313.6"/>
    <n v="0.26460000000034256"/>
    <n v="5.4000000000000003E-3"/>
    <n v="0.27"/>
    <n v="54.000100000000003"/>
  </r>
  <r>
    <s v="Z08P0112"/>
    <s v="M01"/>
    <n v="58.198999999999998"/>
    <n v="3017.03"/>
    <x v="0"/>
    <x v="0"/>
    <x v="59"/>
    <n v="48"/>
    <n v="1.2"/>
    <n v="48"/>
    <n v="57.599999999999994"/>
    <n v="2764.8"/>
    <n v="28.75200000000018"/>
    <n v="223.47800000000001"/>
    <n v="252.23"/>
    <n v="51.8399"/>
  </r>
  <r>
    <s v="Z05P0312"/>
    <s v="M02"/>
    <n v="97.975399999999993"/>
    <n v="5290.67"/>
    <x v="2"/>
    <x v="0"/>
    <x v="23"/>
    <n v="41"/>
    <n v="2.4"/>
    <n v="54"/>
    <n v="98.399999999999991"/>
    <n v="5313.6"/>
    <n v="-22.928399999999897"/>
    <n v="-1.6000000000000001E-3"/>
    <n v="-22.93"/>
    <n v="54"/>
  </r>
  <r>
    <s v="Z08P0201"/>
    <s v="M01"/>
    <n v="76.046000000000006"/>
    <n v="3942.22"/>
    <x v="1"/>
    <x v="0"/>
    <x v="48"/>
    <n v="42"/>
    <n v="1.8"/>
    <n v="48"/>
    <n v="75.600000000000009"/>
    <n v="3628.8"/>
    <n v="21.407999999999902"/>
    <n v="292.012"/>
    <n v="313.42"/>
    <n v="51.8399"/>
  </r>
  <r>
    <s v="Z05P0401"/>
    <s v="M03"/>
    <n v="69.457700000000003"/>
    <n v="5000.95"/>
    <x v="3"/>
    <x v="1"/>
    <x v="12"/>
    <n v="33"/>
    <n v="2.1"/>
    <n v="72"/>
    <n v="69.3"/>
    <n v="4989.6000000000004"/>
    <n v="11.354400000000396"/>
    <n v="-4.4000000000000003E-3"/>
    <n v="11.35"/>
    <n v="71.999899999999997"/>
  </r>
  <r>
    <s v="Z08P0202"/>
    <s v="M01"/>
    <n v="75.508099999999999"/>
    <n v="3914.34"/>
    <x v="1"/>
    <x v="0"/>
    <x v="49"/>
    <n v="42"/>
    <n v="1.8"/>
    <n v="48"/>
    <n v="75.600000000000009"/>
    <n v="3628.8"/>
    <n v="-4.4112000000004628"/>
    <n v="289.95119999999997"/>
    <n v="285.54000000000002"/>
    <n v="51.84"/>
  </r>
  <r>
    <s v="Z05P0402"/>
    <s v="M03"/>
    <n v="69.498099999999994"/>
    <n v="5003.8599999999997"/>
    <x v="3"/>
    <x v="1"/>
    <x v="13"/>
    <n v="33"/>
    <n v="2.1"/>
    <n v="72"/>
    <n v="69.3"/>
    <n v="4989.6000000000004"/>
    <n v="14.263199999999756"/>
    <n v="-3.2000000000000002E-3"/>
    <n v="14.26"/>
    <n v="72"/>
  </r>
  <r>
    <s v="Z08P0203"/>
    <s v="M01"/>
    <n v="75.369200000000006"/>
    <n v="3907.14"/>
    <x v="1"/>
    <x v="0"/>
    <x v="50"/>
    <n v="42"/>
    <n v="1.8"/>
    <n v="48"/>
    <n v="75.600000000000009"/>
    <n v="3628.8"/>
    <n v="-11.078400000000101"/>
    <n v="289.41840000000002"/>
    <n v="278.33999999999997"/>
    <n v="51.84"/>
  </r>
  <r>
    <s v="Z05P0403"/>
    <s v="M03"/>
    <n v="70.380200000000002"/>
    <n v="5067.37"/>
    <x v="3"/>
    <x v="1"/>
    <x v="14"/>
    <n v="33"/>
    <n v="2.1"/>
    <n v="72"/>
    <n v="69.3"/>
    <n v="4989.6000000000004"/>
    <n v="77.774400000000355"/>
    <n v="-4.4000000000000003E-3"/>
    <n v="77.77"/>
    <n v="71.999899999999997"/>
  </r>
  <r>
    <s v="Z08P0204"/>
    <s v="M01"/>
    <n v="75.207800000000006"/>
    <n v="3898.77"/>
    <x v="1"/>
    <x v="0"/>
    <x v="51"/>
    <n v="42"/>
    <n v="1.8"/>
    <n v="48"/>
    <n v="75.600000000000009"/>
    <n v="3628.8"/>
    <n v="-18.825600000000122"/>
    <n v="288.79559999999998"/>
    <n v="269.97000000000003"/>
    <n v="51.84"/>
  </r>
  <r>
    <s v="Z05P0404"/>
    <s v="M03"/>
    <n v="70.342399999999998"/>
    <n v="5064.6499999999996"/>
    <x v="3"/>
    <x v="1"/>
    <x v="15"/>
    <n v="33"/>
    <n v="2.1"/>
    <n v="72"/>
    <n v="69.3"/>
    <n v="4989.6000000000004"/>
    <n v="75.052800000000047"/>
    <n v="-2.8E-3"/>
    <n v="75.05"/>
    <n v="72"/>
  </r>
  <r>
    <s v="Z08P0205"/>
    <s v="M01"/>
    <n v="75.718800000000002"/>
    <n v="3925.26"/>
    <x v="1"/>
    <x v="0"/>
    <x v="52"/>
    <n v="42"/>
    <n v="1.8"/>
    <n v="48"/>
    <n v="75.600000000000009"/>
    <n v="3628.8"/>
    <n v="5.7023999999996704"/>
    <n v="290.75760000000002"/>
    <n v="296.45999999999998"/>
    <n v="51.84"/>
  </r>
  <r>
    <s v="Z05P0405"/>
    <s v="M03"/>
    <n v="70.363"/>
    <n v="5066.13"/>
    <x v="3"/>
    <x v="1"/>
    <x v="16"/>
    <n v="33"/>
    <n v="2.1"/>
    <n v="72"/>
    <n v="69.3"/>
    <n v="4989.6000000000004"/>
    <n v="76.536000000000172"/>
    <n v="-6.0000000000000001E-3"/>
    <n v="76.53"/>
    <n v="71.999899999999997"/>
  </r>
  <r>
    <s v="Z08P0206"/>
    <s v="M01"/>
    <n v="75.443700000000007"/>
    <n v="3911"/>
    <x v="1"/>
    <x v="0"/>
    <x v="53"/>
    <n v="42"/>
    <n v="1.8"/>
    <n v="48"/>
    <n v="75.600000000000009"/>
    <n v="3628.8"/>
    <n v="-7.5024000000000797"/>
    <n v="289.70240000000001"/>
    <n v="282.2"/>
    <n v="51.84"/>
  </r>
  <r>
    <s v="Z05P0406"/>
    <s v="M03"/>
    <n v="70.372299999999996"/>
    <n v="5066.8"/>
    <x v="3"/>
    <x v="1"/>
    <x v="17"/>
    <n v="33"/>
    <n v="2.1"/>
    <n v="72"/>
    <n v="69.3"/>
    <n v="4989.6000000000004"/>
    <n v="77.20559999999989"/>
    <n v="-5.5999999999999999E-3"/>
    <n v="77.2"/>
    <n v="71.999899999999997"/>
  </r>
  <r>
    <s v="Z08P0207"/>
    <s v="M01"/>
    <n v="76.452500000000001"/>
    <n v="3963.3"/>
    <x v="1"/>
    <x v="0"/>
    <x v="54"/>
    <n v="42"/>
    <n v="1.8"/>
    <n v="48"/>
    <n v="75.600000000000009"/>
    <n v="3628.8"/>
    <n v="40.919999999999618"/>
    <n v="293.58"/>
    <n v="334.5"/>
    <n v="51.84"/>
  </r>
  <r>
    <s v="Z05P0407"/>
    <s v="M03"/>
    <n v="70.021900000000002"/>
    <n v="5041.57"/>
    <x v="3"/>
    <x v="1"/>
    <x v="18"/>
    <n v="33"/>
    <n v="2.1"/>
    <n v="72"/>
    <n v="69.3"/>
    <n v="4989.6000000000004"/>
    <n v="51.976800000000367"/>
    <n v="-6.7999999999999996E-3"/>
    <n v="51.97"/>
    <n v="71.999899999999997"/>
  </r>
  <r>
    <s v="Z08P0208"/>
    <s v="M01"/>
    <n v="76.308599999999998"/>
    <n v="3955.83"/>
    <x v="1"/>
    <x v="0"/>
    <x v="55"/>
    <n v="42"/>
    <n v="1.8"/>
    <n v="48"/>
    <n v="75.600000000000009"/>
    <n v="3628.8"/>
    <n v="34.012799999999515"/>
    <n v="293.0172"/>
    <n v="327.02999999999997"/>
    <n v="51.8399"/>
  </r>
  <r>
    <s v="Z05P0408"/>
    <s v="M03"/>
    <n v="69.760999999999996"/>
    <n v="5022.8"/>
    <x v="3"/>
    <x v="1"/>
    <x v="19"/>
    <n v="33"/>
    <n v="2.1"/>
    <n v="72"/>
    <n v="69.3"/>
    <n v="4989.6000000000004"/>
    <n v="33.191999999999894"/>
    <n v="8.0000000000000002E-3"/>
    <n v="33.200000000000003"/>
    <n v="72.000100000000003"/>
  </r>
  <r>
    <s v="Z08P0209"/>
    <s v="M01"/>
    <n v="76.336799999999997"/>
    <n v="3957.3"/>
    <x v="1"/>
    <x v="0"/>
    <x v="56"/>
    <n v="42"/>
    <n v="1.8"/>
    <n v="48"/>
    <n v="75.600000000000009"/>
    <n v="3628.8"/>
    <n v="35.36639999999943"/>
    <n v="293.1336"/>
    <n v="328.5"/>
    <n v="51.84"/>
  </r>
  <r>
    <s v="Z05P0409"/>
    <s v="M03"/>
    <n v="68.4756"/>
    <n v="4930.24"/>
    <x v="3"/>
    <x v="1"/>
    <x v="20"/>
    <n v="32"/>
    <n v="2.1"/>
    <n v="72"/>
    <n v="67.2"/>
    <n v="4838.3999999999996"/>
    <n v="91.843199999999797"/>
    <n v="-3.2000000000000002E-3"/>
    <n v="91.84"/>
    <n v="72"/>
  </r>
  <r>
    <s v="Z08P0210"/>
    <s v="M01"/>
    <n v="74.093699999999998"/>
    <n v="3841.02"/>
    <x v="1"/>
    <x v="0"/>
    <x v="57"/>
    <n v="41"/>
    <n v="1.8"/>
    <n v="48"/>
    <n v="73.8"/>
    <n v="3542.4"/>
    <n v="14.097600000000057"/>
    <n v="284.5224"/>
    <n v="298.62"/>
    <n v="51.84"/>
  </r>
  <r>
    <s v="Z05P0410"/>
    <s v="M03"/>
    <n v="67.330500000000001"/>
    <n v="4847.8"/>
    <x v="3"/>
    <x v="1"/>
    <x v="21"/>
    <n v="32"/>
    <n v="2.1"/>
    <n v="72"/>
    <n v="67.2"/>
    <n v="4838.3999999999996"/>
    <n v="9.3959999999998445"/>
    <n v="4.0000000000000001E-3"/>
    <n v="9.4"/>
    <n v="72.000100000000003"/>
  </r>
  <r>
    <s v="Z08P0211"/>
    <s v="M01"/>
    <n v="74.662999999999997"/>
    <n v="3870.53"/>
    <x v="1"/>
    <x v="0"/>
    <x v="58"/>
    <n v="41"/>
    <n v="1.8"/>
    <n v="48"/>
    <n v="73.8"/>
    <n v="3542.4"/>
    <n v="41.423999999999978"/>
    <n v="286.70600000000002"/>
    <n v="328.13"/>
    <n v="51.84"/>
  </r>
  <r>
    <s v="Z05P0411"/>
    <s v="M03"/>
    <n v="68.039900000000003"/>
    <n v="4898.87"/>
    <x v="3"/>
    <x v="1"/>
    <x v="22"/>
    <n v="32"/>
    <n v="2.1"/>
    <n v="72"/>
    <n v="67.2"/>
    <n v="4838.3999999999996"/>
    <n v="60.472800000000007"/>
    <n v="-2.8E-3"/>
    <n v="60.47"/>
    <n v="72"/>
  </r>
  <r>
    <s v="Z08P0212"/>
    <s v="M01"/>
    <n v="74.3964"/>
    <n v="3856.71"/>
    <x v="1"/>
    <x v="0"/>
    <x v="59"/>
    <n v="41"/>
    <n v="1.8"/>
    <n v="48"/>
    <n v="73.8"/>
    <n v="3542.4"/>
    <n v="28.62720000000013"/>
    <n v="285.68279999999999"/>
    <n v="314.31"/>
    <n v="51.84"/>
  </r>
  <r>
    <s v="Z05P0412"/>
    <s v="M03"/>
    <n v="67.551199999999994"/>
    <n v="4863.6899999999996"/>
    <x v="3"/>
    <x v="1"/>
    <x v="23"/>
    <n v="32"/>
    <n v="2.1"/>
    <n v="72"/>
    <n v="67.2"/>
    <n v="4838.3999999999996"/>
    <n v="25.286399999999389"/>
    <n v="3.5999999999999999E-3"/>
    <n v="25.29"/>
    <n v="72.000100000000003"/>
  </r>
  <r>
    <s v="Z09P0101"/>
    <s v="M01"/>
    <n v="78.149199999999993"/>
    <n v="4051.25"/>
    <x v="0"/>
    <x v="0"/>
    <x v="60"/>
    <n v="64"/>
    <n v="1.2"/>
    <n v="48"/>
    <n v="76.8"/>
    <n v="3686.4"/>
    <n v="64.761599999999817"/>
    <n v="300.08839999999998"/>
    <n v="364.85"/>
    <n v="51.8399"/>
  </r>
  <r>
    <s v="Z05P0501"/>
    <s v="M04"/>
    <n v="88.781300000000002"/>
    <n v="7635.2"/>
    <x v="4"/>
    <x v="1"/>
    <x v="12"/>
    <n v="29"/>
    <n v="3"/>
    <n v="86"/>
    <n v="87"/>
    <n v="7482"/>
    <n v="153.19180000000014"/>
    <n v="8.2000000000000007E-3"/>
    <n v="153.19999999999999"/>
    <n v="86.000100000000003"/>
  </r>
  <r>
    <s v="Z09P0102"/>
    <s v="M01"/>
    <n v="77.538499999999999"/>
    <n v="4019.6"/>
    <x v="0"/>
    <x v="0"/>
    <x v="61"/>
    <n v="64"/>
    <n v="1.2"/>
    <n v="48"/>
    <n v="76.8"/>
    <n v="3686.4"/>
    <n v="35.448000000000093"/>
    <n v="297.75200000000001"/>
    <n v="333.2"/>
    <n v="51.8401"/>
  </r>
  <r>
    <s v="Z05P0502"/>
    <s v="M04"/>
    <n v="88.155199999999994"/>
    <n v="7581.35"/>
    <x v="4"/>
    <x v="1"/>
    <x v="13"/>
    <n v="29"/>
    <n v="3"/>
    <n v="86"/>
    <n v="87"/>
    <n v="7482"/>
    <n v="99.347199999999447"/>
    <n v="2.8E-3"/>
    <n v="99.35"/>
    <n v="86"/>
  </r>
  <r>
    <s v="Z09P0103"/>
    <s v="M01"/>
    <n v="78.376300000000001"/>
    <n v="4063.03"/>
    <x v="0"/>
    <x v="0"/>
    <x v="62"/>
    <n v="64"/>
    <n v="1.2"/>
    <n v="48"/>
    <n v="76.8"/>
    <n v="3686.4"/>
    <n v="75.662400000000162"/>
    <n v="300.9676"/>
    <n v="376.63"/>
    <n v="51.84"/>
  </r>
  <r>
    <s v="Z05P0503"/>
    <s v="M04"/>
    <n v="88.444599999999994"/>
    <n v="7606.23"/>
    <x v="4"/>
    <x v="1"/>
    <x v="14"/>
    <n v="29"/>
    <n v="3"/>
    <n v="86"/>
    <n v="87"/>
    <n v="7482"/>
    <n v="124.23559999999949"/>
    <n v="-5.5999999999999999E-3"/>
    <n v="124.23"/>
    <n v="85.999899999999997"/>
  </r>
  <r>
    <s v="Z09P0104"/>
    <s v="M01"/>
    <n v="75.748099999999994"/>
    <n v="3926.78"/>
    <x v="0"/>
    <x v="0"/>
    <x v="63"/>
    <n v="63"/>
    <n v="1.2"/>
    <n v="48"/>
    <n v="75.599999999999994"/>
    <n v="3628.8"/>
    <n v="7.1087999999999738"/>
    <n v="290.87119999999999"/>
    <n v="297.98"/>
    <n v="51.84"/>
  </r>
  <r>
    <s v="Z05P0504"/>
    <s v="M04"/>
    <n v="88.571200000000005"/>
    <n v="7617.12"/>
    <x v="4"/>
    <x v="1"/>
    <x v="15"/>
    <n v="29"/>
    <n v="3"/>
    <n v="86"/>
    <n v="87"/>
    <n v="7482"/>
    <n v="135.12320000000039"/>
    <n v="-3.2000000000000002E-3"/>
    <n v="135.12"/>
    <n v="86"/>
  </r>
  <r>
    <s v="Z09P0105"/>
    <s v="M01"/>
    <n v="76.240600000000001"/>
    <n v="3952.31"/>
    <x v="0"/>
    <x v="0"/>
    <x v="64"/>
    <n v="63"/>
    <n v="1.2"/>
    <n v="48"/>
    <n v="75.599999999999994"/>
    <n v="3628.8"/>
    <n v="30.748800000000301"/>
    <n v="292.76119999999997"/>
    <n v="323.51"/>
    <n v="51.84"/>
  </r>
  <r>
    <s v="Z05P0505"/>
    <s v="M04"/>
    <n v="88.415000000000006"/>
    <n v="7603.69"/>
    <x v="4"/>
    <x v="1"/>
    <x v="16"/>
    <n v="29"/>
    <n v="3"/>
    <n v="86"/>
    <n v="87"/>
    <n v="7482"/>
    <n v="121.69000000000054"/>
    <n v="0"/>
    <n v="121.69"/>
    <n v="86"/>
  </r>
  <r>
    <s v="Z09P0106"/>
    <s v="M01"/>
    <n v="76.281300000000002"/>
    <n v="3954.42"/>
    <x v="0"/>
    <x v="0"/>
    <x v="65"/>
    <n v="63"/>
    <n v="1.2"/>
    <n v="48"/>
    <n v="75.599999999999994"/>
    <n v="3628.8"/>
    <n v="32.702400000000353"/>
    <n v="292.91759999999999"/>
    <n v="325.62"/>
    <n v="51.84"/>
  </r>
  <r>
    <s v="Z05P0506"/>
    <s v="M04"/>
    <n v="87.891900000000007"/>
    <n v="7558.7"/>
    <x v="4"/>
    <x v="1"/>
    <x v="17"/>
    <n v="29"/>
    <n v="3"/>
    <n v="86"/>
    <n v="87"/>
    <n v="7482"/>
    <n v="76.703400000000585"/>
    <n v="-3.3999999999999998E-3"/>
    <n v="76.7"/>
    <n v="86"/>
  </r>
  <r>
    <s v="Z09P0107"/>
    <s v="M01"/>
    <n v="76.270700000000005"/>
    <n v="3953.87"/>
    <x v="0"/>
    <x v="0"/>
    <x v="66"/>
    <n v="63"/>
    <n v="1.2"/>
    <n v="48"/>
    <n v="75.599999999999994"/>
    <n v="3628.8"/>
    <n v="32.193600000000515"/>
    <n v="292.87639999999999"/>
    <n v="325.07"/>
    <n v="51.84"/>
  </r>
  <r>
    <s v="Z05P0507"/>
    <s v="M04"/>
    <n v="87.498999999999995"/>
    <n v="7524.92"/>
    <x v="4"/>
    <x v="1"/>
    <x v="18"/>
    <n v="29"/>
    <n v="3"/>
    <n v="86"/>
    <n v="87"/>
    <n v="7482"/>
    <n v="42.913999999999589"/>
    <n v="6.0000000000000001E-3"/>
    <n v="42.92"/>
    <n v="86.000100000000003"/>
  </r>
  <r>
    <s v="Z09P0108"/>
    <s v="M01"/>
    <n v="75.863399999999999"/>
    <n v="3932.76"/>
    <x v="0"/>
    <x v="0"/>
    <x v="67"/>
    <n v="63"/>
    <n v="1.2"/>
    <n v="48"/>
    <n v="75.599999999999994"/>
    <n v="3628.8"/>
    <n v="12.643200000000206"/>
    <n v="291.3168"/>
    <n v="303.95999999999998"/>
    <n v="51.84"/>
  </r>
  <r>
    <s v="Z05P0508"/>
    <s v="M04"/>
    <n v="88.010300000000001"/>
    <n v="7568.88"/>
    <x v="4"/>
    <x v="1"/>
    <x v="19"/>
    <n v="29"/>
    <n v="3"/>
    <n v="86"/>
    <n v="87"/>
    <n v="7482"/>
    <n v="86.885800000000074"/>
    <n v="-5.7999999999999996E-3"/>
    <n v="86.88"/>
    <n v="85.999899999999997"/>
  </r>
  <r>
    <s v="Z09P0109"/>
    <s v="M01"/>
    <n v="77.0762"/>
    <n v="3995.63"/>
    <x v="0"/>
    <x v="0"/>
    <x v="68"/>
    <n v="63"/>
    <n v="1.2"/>
    <n v="48"/>
    <n v="75.599999999999994"/>
    <n v="3628.8"/>
    <n v="70.857600000000275"/>
    <n v="295.97239999999999"/>
    <n v="366.83"/>
    <n v="51.84"/>
  </r>
  <r>
    <s v="Z05P0509"/>
    <s v="M04"/>
    <n v="85.457800000000006"/>
    <n v="7349.37"/>
    <x v="4"/>
    <x v="1"/>
    <x v="20"/>
    <n v="28"/>
    <n v="3"/>
    <n v="86"/>
    <n v="84"/>
    <n v="7224"/>
    <n v="125.37080000000051"/>
    <n v="-8.0000000000000004E-4"/>
    <n v="125.37"/>
    <n v="86"/>
  </r>
  <r>
    <s v="Z09P0110"/>
    <s v="M01"/>
    <n v="75.938500000000005"/>
    <n v="3936.65"/>
    <x v="0"/>
    <x v="0"/>
    <x v="69"/>
    <n v="63"/>
    <n v="1.2"/>
    <n v="48"/>
    <n v="75.599999999999994"/>
    <n v="3628.8"/>
    <n v="16.248000000000502"/>
    <n v="291.60199999999998"/>
    <n v="307.85000000000002"/>
    <n v="51.84"/>
  </r>
  <r>
    <s v="Z05P0510"/>
    <s v="M04"/>
    <n v="85.5685"/>
    <n v="7358.89"/>
    <x v="4"/>
    <x v="1"/>
    <x v="21"/>
    <n v="28"/>
    <n v="3"/>
    <n v="86"/>
    <n v="84"/>
    <n v="7224"/>
    <n v="134.89100000000002"/>
    <n v="-1E-3"/>
    <n v="134.88999999999999"/>
    <n v="86"/>
  </r>
  <r>
    <s v="Z09P0111"/>
    <s v="M01"/>
    <n v="76.931299999999993"/>
    <n v="3988.12"/>
    <x v="0"/>
    <x v="0"/>
    <x v="70"/>
    <n v="63"/>
    <n v="1.2"/>
    <n v="48"/>
    <n v="75.599999999999994"/>
    <n v="3628.8"/>
    <n v="63.902399999999943"/>
    <n v="295.41759999999999"/>
    <n v="359.32"/>
    <n v="51.84"/>
  </r>
  <r>
    <s v="Z05P0511"/>
    <s v="M04"/>
    <n v="85.295100000000005"/>
    <n v="7335.38"/>
    <x v="4"/>
    <x v="1"/>
    <x v="22"/>
    <n v="28"/>
    <n v="3"/>
    <n v="86"/>
    <n v="84"/>
    <n v="7224"/>
    <n v="111.37860000000043"/>
    <n v="1.4E-3"/>
    <n v="111.38"/>
    <n v="86"/>
  </r>
  <r>
    <s v="Z09P0112"/>
    <s v="M01"/>
    <n v="76.900400000000005"/>
    <n v="3986.52"/>
    <x v="0"/>
    <x v="0"/>
    <x v="71"/>
    <n v="63"/>
    <n v="1.2"/>
    <n v="48"/>
    <n v="75.599999999999994"/>
    <n v="3628.8"/>
    <n v="62.419200000000501"/>
    <n v="295.30079999999998"/>
    <n v="357.72"/>
    <n v="51.84"/>
  </r>
  <r>
    <s v="Z05P0512"/>
    <s v="M04"/>
    <n v="85.753"/>
    <n v="7374.75"/>
    <x v="4"/>
    <x v="1"/>
    <x v="23"/>
    <n v="28"/>
    <n v="3"/>
    <n v="86"/>
    <n v="84"/>
    <n v="7224"/>
    <n v="150.75800000000001"/>
    <n v="-8.0000000000000002E-3"/>
    <n v="150.75"/>
    <n v="85.999899999999997"/>
  </r>
  <r>
    <s v="Z09P0201"/>
    <s v="M01"/>
    <n v="103.1575"/>
    <n v="5347.68"/>
    <x v="1"/>
    <x v="0"/>
    <x v="60"/>
    <n v="58"/>
    <n v="1.8"/>
    <n v="48"/>
    <n v="104.4"/>
    <n v="5011.2"/>
    <n v="-59.640000000000327"/>
    <n v="396.12"/>
    <n v="336.48"/>
    <n v="51.84"/>
  </r>
  <r>
    <s v="Z05P0601"/>
    <s v="M04"/>
    <n v="64.781700000000001"/>
    <n v="5571.22"/>
    <x v="5"/>
    <x v="1"/>
    <x v="12"/>
    <n v="40"/>
    <n v="1.6"/>
    <n v="86"/>
    <n v="64"/>
    <n v="5504"/>
    <n v="67.226200000000063"/>
    <n v="-6.1999999999999998E-3"/>
    <n v="67.22"/>
    <n v="85.999899999999997"/>
  </r>
  <r>
    <s v="Z09P0202"/>
    <s v="M01"/>
    <n v="103.5535"/>
    <n v="5368.22"/>
    <x v="1"/>
    <x v="0"/>
    <x v="61"/>
    <n v="58"/>
    <n v="1.8"/>
    <n v="48"/>
    <n v="104.4"/>
    <n v="5011.2"/>
    <n v="-40.632000000000289"/>
    <n v="397.65199999999999"/>
    <n v="357.02"/>
    <n v="51.8401"/>
  </r>
  <r>
    <s v="Z05P0602"/>
    <s v="M04"/>
    <n v="64.740300000000005"/>
    <n v="5567.66"/>
    <x v="5"/>
    <x v="1"/>
    <x v="13"/>
    <n v="40"/>
    <n v="1.6"/>
    <n v="86"/>
    <n v="64"/>
    <n v="5504"/>
    <n v="63.665800000000417"/>
    <n v="-5.7999999999999996E-3"/>
    <n v="63.66"/>
    <n v="85.999899999999997"/>
  </r>
  <r>
    <s v="Z09P0203"/>
    <s v="M01"/>
    <n v="103.3976"/>
    <n v="5360.13"/>
    <x v="1"/>
    <x v="0"/>
    <x v="62"/>
    <n v="58"/>
    <n v="1.8"/>
    <n v="48"/>
    <n v="104.4"/>
    <n v="5011.2"/>
    <n v="-48.115200000000414"/>
    <n v="397.04520000000002"/>
    <n v="348.93"/>
    <n v="51.84"/>
  </r>
  <r>
    <s v="Z05P0603"/>
    <s v="M04"/>
    <n v="62.4587"/>
    <n v="5371.45"/>
    <x v="5"/>
    <x v="1"/>
    <x v="14"/>
    <n v="39"/>
    <n v="1.6"/>
    <n v="86"/>
    <n v="62.400000000000006"/>
    <n v="5366.4"/>
    <n v="5.0481999999995395"/>
    <n v="1.8E-3"/>
    <n v="5.05"/>
    <n v="86"/>
  </r>
  <r>
    <s v="Z09P0204"/>
    <s v="M01"/>
    <n v="105.13120000000001"/>
    <n v="5450"/>
    <x v="1"/>
    <x v="0"/>
    <x v="63"/>
    <n v="58"/>
    <n v="1.8"/>
    <n v="48"/>
    <n v="104.4"/>
    <n v="5011.2"/>
    <n v="35.097600000000057"/>
    <n v="403.70240000000001"/>
    <n v="438.8"/>
    <n v="51.84"/>
  </r>
  <r>
    <s v="Z05P0604"/>
    <s v="M04"/>
    <n v="63.194200000000002"/>
    <n v="5434.7"/>
    <x v="5"/>
    <x v="1"/>
    <x v="15"/>
    <n v="39"/>
    <n v="1.6"/>
    <n v="86"/>
    <n v="62.400000000000006"/>
    <n v="5366.4"/>
    <n v="68.301199999999696"/>
    <n v="-1.1999999999999999E-3"/>
    <n v="68.3"/>
    <n v="86"/>
  </r>
  <r>
    <s v="Z09P0205"/>
    <s v="M01"/>
    <n v="104.74299999999999"/>
    <n v="5429.88"/>
    <x v="1"/>
    <x v="0"/>
    <x v="64"/>
    <n v="58"/>
    <n v="1.8"/>
    <n v="48"/>
    <n v="104.4"/>
    <n v="5011.2"/>
    <n v="16.463999999999487"/>
    <n v="402.21600000000001"/>
    <n v="418.68"/>
    <n v="51.84"/>
  </r>
  <r>
    <s v="Z05P0605"/>
    <s v="M04"/>
    <n v="62.499899999999997"/>
    <n v="5374.99"/>
    <x v="5"/>
    <x v="1"/>
    <x v="16"/>
    <n v="39"/>
    <n v="1.6"/>
    <n v="86"/>
    <n v="62.400000000000006"/>
    <n v="5366.4"/>
    <n v="8.5913999999992257"/>
    <n v="-1.4E-3"/>
    <n v="8.59"/>
    <n v="86"/>
  </r>
  <r>
    <s v="Z09P0206"/>
    <s v="M01"/>
    <n v="103.5664"/>
    <n v="5368.88"/>
    <x v="1"/>
    <x v="0"/>
    <x v="65"/>
    <n v="58"/>
    <n v="1.8"/>
    <n v="48"/>
    <n v="104.4"/>
    <n v="5011.2"/>
    <n v="-40.012800000000198"/>
    <n v="397.69279999999998"/>
    <n v="357.68"/>
    <n v="51.84"/>
  </r>
  <r>
    <s v="Z05P0606"/>
    <s v="M04"/>
    <n v="62.780900000000003"/>
    <n v="5399.16"/>
    <x v="5"/>
    <x v="1"/>
    <x v="17"/>
    <n v="39"/>
    <n v="1.6"/>
    <n v="86"/>
    <n v="62.400000000000006"/>
    <n v="5366.4"/>
    <n v="32.757399999999734"/>
    <n v="2.5999999999999999E-3"/>
    <n v="32.76"/>
    <n v="86"/>
  </r>
  <r>
    <s v="Z09P0207"/>
    <s v="M01"/>
    <n v="104.12820000000001"/>
    <n v="5398"/>
    <x v="1"/>
    <x v="0"/>
    <x v="66"/>
    <n v="58"/>
    <n v="1.8"/>
    <n v="48"/>
    <n v="104.4"/>
    <n v="5011.2"/>
    <n v="-13.046399999999949"/>
    <n v="399.84640000000002"/>
    <n v="386.8"/>
    <n v="51.8399"/>
  </r>
  <r>
    <s v="Z05P0607"/>
    <s v="M04"/>
    <n v="62.668599999999998"/>
    <n v="5389.5"/>
    <x v="5"/>
    <x v="1"/>
    <x v="18"/>
    <n v="39"/>
    <n v="1.6"/>
    <n v="86"/>
    <n v="62.400000000000006"/>
    <n v="5366.4"/>
    <n v="23.099599999999327"/>
    <n v="4.0000000000000002E-4"/>
    <n v="23.1"/>
    <n v="86"/>
  </r>
  <r>
    <s v="Z09P0208"/>
    <s v="M01"/>
    <n v="103.32559999999999"/>
    <n v="5356.4"/>
    <x v="1"/>
    <x v="0"/>
    <x v="67"/>
    <n v="58"/>
    <n v="1.8"/>
    <n v="48"/>
    <n v="104.4"/>
    <n v="5011.2"/>
    <n v="-51.571200000000545"/>
    <n v="396.77120000000002"/>
    <n v="345.2"/>
    <n v="51.84"/>
  </r>
  <r>
    <s v="Z05P0608"/>
    <s v="M04"/>
    <n v="62.594900000000003"/>
    <n v="5383.16"/>
    <x v="5"/>
    <x v="1"/>
    <x v="19"/>
    <n v="39"/>
    <n v="1.6"/>
    <n v="86"/>
    <n v="62.400000000000006"/>
    <n v="5366.4"/>
    <n v="16.761399999999739"/>
    <n v="-1.4E-3"/>
    <n v="16.760000000000002"/>
    <n v="86"/>
  </r>
  <r>
    <s v="Z09P0209"/>
    <s v="M01"/>
    <n v="103.4208"/>
    <n v="5361.33"/>
    <x v="1"/>
    <x v="0"/>
    <x v="68"/>
    <n v="58"/>
    <n v="1.8"/>
    <n v="48"/>
    <n v="104.4"/>
    <n v="5011.2"/>
    <n v="-47.00160000000028"/>
    <n v="397.13159999999999"/>
    <n v="350.13"/>
    <n v="51.84"/>
  </r>
  <r>
    <s v="Z05P0609"/>
    <s v="M04"/>
    <n v="63.287799999999997"/>
    <n v="5442.75"/>
    <x v="5"/>
    <x v="1"/>
    <x v="20"/>
    <n v="39"/>
    <n v="1.6"/>
    <n v="86"/>
    <n v="62.400000000000006"/>
    <n v="5366.4"/>
    <n v="76.350799999999268"/>
    <n v="-8.0000000000000004E-4"/>
    <n v="76.349999999999994"/>
    <n v="86"/>
  </r>
  <r>
    <s v="Z09P0210"/>
    <s v="M01"/>
    <n v="103.37260000000001"/>
    <n v="5358.83"/>
    <x v="1"/>
    <x v="0"/>
    <x v="69"/>
    <n v="57"/>
    <n v="1.8"/>
    <n v="48"/>
    <n v="102.60000000000001"/>
    <n v="4924.8"/>
    <n v="37.084799999999859"/>
    <n v="396.9452"/>
    <n v="434.03"/>
    <n v="51.8399"/>
  </r>
  <r>
    <s v="Z05P0610"/>
    <s v="M04"/>
    <n v="62.9572"/>
    <n v="5414.32"/>
    <x v="5"/>
    <x v="1"/>
    <x v="21"/>
    <n v="39"/>
    <n v="1.6"/>
    <n v="86"/>
    <n v="62.400000000000006"/>
    <n v="5366.4"/>
    <n v="47.919199999999535"/>
    <n v="8.0000000000000004E-4"/>
    <n v="47.92"/>
    <n v="86"/>
  </r>
  <r>
    <s v="Z09P0211"/>
    <s v="M01"/>
    <n v="102.45140000000001"/>
    <n v="5311.08"/>
    <x v="1"/>
    <x v="0"/>
    <x v="70"/>
    <n v="57"/>
    <n v="1.8"/>
    <n v="48"/>
    <n v="102.60000000000001"/>
    <n v="4924.8"/>
    <n v="-7.1328000000000884"/>
    <n v="393.4128"/>
    <n v="386.28"/>
    <n v="51.84"/>
  </r>
  <r>
    <s v="Z05P0611"/>
    <s v="M04"/>
    <n v="62.943399999999997"/>
    <n v="5413.14"/>
    <x v="5"/>
    <x v="1"/>
    <x v="22"/>
    <n v="39"/>
    <n v="1.6"/>
    <n v="86"/>
    <n v="62.400000000000006"/>
    <n v="5366.4"/>
    <n v="46.732399999999245"/>
    <n v="7.6E-3"/>
    <n v="46.74"/>
    <n v="86.000100000000003"/>
  </r>
  <r>
    <s v="Z09P0212"/>
    <s v="M01"/>
    <n v="102.8218"/>
    <n v="5330.28"/>
    <x v="1"/>
    <x v="0"/>
    <x v="71"/>
    <n v="57"/>
    <n v="1.8"/>
    <n v="48"/>
    <n v="102.60000000000001"/>
    <n v="4924.8"/>
    <n v="10.646399999999403"/>
    <n v="394.83359999999999"/>
    <n v="405.48"/>
    <n v="51.84"/>
  </r>
  <r>
    <s v="Z05P0612"/>
    <s v="M04"/>
    <n v="63.148600000000002"/>
    <n v="5430.78"/>
    <x v="5"/>
    <x v="1"/>
    <x v="23"/>
    <n v="39"/>
    <n v="1.6"/>
    <n v="86"/>
    <n v="62.400000000000006"/>
    <n v="5366.4"/>
    <n v="64.37959999999967"/>
    <n v="4.0000000000000002E-4"/>
    <n v="64.38"/>
    <n v="86"/>
  </r>
  <r>
    <s v="Z06P0301"/>
    <s v="M02"/>
    <n v="104.4365"/>
    <n v="5639.57"/>
    <x v="2"/>
    <x v="0"/>
    <x v="24"/>
    <n v="43"/>
    <n v="2.4"/>
    <n v="54"/>
    <n v="103.2"/>
    <n v="5572.8"/>
    <n v="66.770999999999589"/>
    <n v="-1E-3"/>
    <n v="66.77"/>
    <n v="54"/>
  </r>
  <r>
    <s v="Z06P0302"/>
    <s v="M02"/>
    <n v="102.95269999999999"/>
    <n v="5559.45"/>
    <x v="2"/>
    <x v="0"/>
    <x v="25"/>
    <n v="43"/>
    <n v="2.4"/>
    <n v="54"/>
    <n v="103.2"/>
    <n v="5572.8"/>
    <n v="-13.354200000000532"/>
    <n v="4.1999999999999997E-3"/>
    <n v="-13.35"/>
    <n v="54"/>
  </r>
  <r>
    <s v="Z06P0303"/>
    <s v="M02"/>
    <n v="103.0587"/>
    <n v="5565.17"/>
    <x v="2"/>
    <x v="0"/>
    <x v="26"/>
    <n v="43"/>
    <n v="2.4"/>
    <n v="54"/>
    <n v="103.2"/>
    <n v="5572.8"/>
    <n v="-7.6302000000000589"/>
    <n v="2.0000000000000001E-4"/>
    <n v="-7.63"/>
    <n v="54"/>
  </r>
  <r>
    <s v="Z06P0304"/>
    <s v="M02"/>
    <n v="103.2931"/>
    <n v="5577.83"/>
    <x v="2"/>
    <x v="0"/>
    <x v="27"/>
    <n v="43"/>
    <n v="2.4"/>
    <n v="54"/>
    <n v="103.2"/>
    <n v="5572.8"/>
    <n v="5.0273999999996022"/>
    <n v="2.5999999999999999E-3"/>
    <n v="5.03"/>
    <n v="54"/>
  </r>
  <r>
    <s v="Z06P0305"/>
    <s v="M02"/>
    <n v="101.1156"/>
    <n v="5460.24"/>
    <x v="2"/>
    <x v="0"/>
    <x v="28"/>
    <n v="42"/>
    <n v="2.4"/>
    <n v="54"/>
    <n v="100.8"/>
    <n v="5443.2"/>
    <n v="17.042400000000185"/>
    <n v="-2.3999999999999998E-3"/>
    <n v="17.04"/>
    <n v="54"/>
  </r>
  <r>
    <s v="Z06P0306"/>
    <s v="M02"/>
    <n v="100.7056"/>
    <n v="5438.1"/>
    <x v="2"/>
    <x v="0"/>
    <x v="29"/>
    <n v="42"/>
    <n v="2.4"/>
    <n v="54"/>
    <n v="100.8"/>
    <n v="5443.2"/>
    <n v="-5.0975999999996304"/>
    <n v="-2.3999999999999998E-3"/>
    <n v="-5.0999999999999996"/>
    <n v="54"/>
  </r>
  <r>
    <s v="Z06P0307"/>
    <s v="M02"/>
    <n v="101.09569999999999"/>
    <n v="5459.17"/>
    <x v="2"/>
    <x v="0"/>
    <x v="30"/>
    <n v="42"/>
    <n v="2.4"/>
    <n v="54"/>
    <n v="100.8"/>
    <n v="5443.2"/>
    <n v="15.967799999999812"/>
    <n v="2.2000000000000001E-3"/>
    <n v="15.97"/>
    <n v="54"/>
  </r>
  <r>
    <s v="Z06P0308"/>
    <s v="M02"/>
    <n v="101.9524"/>
    <n v="5505.43"/>
    <x v="2"/>
    <x v="0"/>
    <x v="31"/>
    <n v="42"/>
    <n v="2.4"/>
    <n v="54"/>
    <n v="100.8"/>
    <n v="5443.2"/>
    <n v="62.229600000000005"/>
    <n v="4.0000000000000002E-4"/>
    <n v="62.23"/>
    <n v="54"/>
  </r>
  <r>
    <s v="Z06P0309"/>
    <s v="M02"/>
    <n v="101.5775"/>
    <n v="5485.18"/>
    <x v="2"/>
    <x v="0"/>
    <x v="32"/>
    <n v="42"/>
    <n v="2.4"/>
    <n v="54"/>
    <n v="100.8"/>
    <n v="5443.2"/>
    <n v="41.985000000000184"/>
    <n v="-5.0000000000000001E-3"/>
    <n v="41.98"/>
    <n v="54"/>
  </r>
  <r>
    <s v="Z06P0310"/>
    <s v="M02"/>
    <n v="100.68389999999999"/>
    <n v="5436.93"/>
    <x v="2"/>
    <x v="0"/>
    <x v="33"/>
    <n v="42"/>
    <n v="2.4"/>
    <n v="54"/>
    <n v="100.8"/>
    <n v="5443.2"/>
    <n v="-6.2694000000001608"/>
    <n v="-5.9999999999999995E-4"/>
    <n v="-6.27"/>
    <n v="54"/>
  </r>
  <r>
    <s v="Z06P0311"/>
    <s v="M02"/>
    <n v="100.7676"/>
    <n v="5441.45"/>
    <x v="2"/>
    <x v="0"/>
    <x v="34"/>
    <n v="42"/>
    <n v="2.4"/>
    <n v="54"/>
    <n v="100.8"/>
    <n v="5443.2"/>
    <n v="-1.7495999999997593"/>
    <n v="-4.0000000000000002E-4"/>
    <n v="-1.75"/>
    <n v="54"/>
  </r>
  <r>
    <s v="Z06P0312"/>
    <s v="M02"/>
    <n v="102.0235"/>
    <n v="5509.27"/>
    <x v="2"/>
    <x v="0"/>
    <x v="35"/>
    <n v="42"/>
    <n v="2.4"/>
    <n v="54"/>
    <n v="100.8"/>
    <n v="5443.2"/>
    <n v="66.069000000000074"/>
    <n v="1E-3"/>
    <n v="66.069999999999993"/>
    <n v="54"/>
  </r>
  <r>
    <s v="Z07P0301"/>
    <s v="M02"/>
    <n v="81.721400000000003"/>
    <n v="4412.95"/>
    <x v="2"/>
    <x v="0"/>
    <x v="36"/>
    <n v="34"/>
    <n v="2.4"/>
    <n v="54"/>
    <n v="81.599999999999994"/>
    <n v="4406.3999999999996"/>
    <n v="6.5556000000004531"/>
    <n v="-5.5999999999999999E-3"/>
    <n v="6.55"/>
    <n v="53.999899999999997"/>
  </r>
  <r>
    <s v="Z06P0401"/>
    <s v="M03"/>
    <n v="76.511600000000001"/>
    <n v="5508.83"/>
    <x v="3"/>
    <x v="1"/>
    <x v="24"/>
    <n v="36"/>
    <n v="2.1"/>
    <n v="72"/>
    <n v="75.600000000000009"/>
    <n v="5443.2"/>
    <n v="65.635199999999486"/>
    <n v="-5.1999999999999998E-3"/>
    <n v="65.63"/>
    <n v="71.999899999999997"/>
  </r>
  <r>
    <s v="Z07P0302"/>
    <s v="M02"/>
    <n v="82.420100000000005"/>
    <n v="4450.68"/>
    <x v="2"/>
    <x v="0"/>
    <x v="37"/>
    <n v="34"/>
    <n v="2.4"/>
    <n v="54"/>
    <n v="81.599999999999994"/>
    <n v="4406.3999999999996"/>
    <n v="44.285400000000578"/>
    <n v="-5.4000000000000003E-3"/>
    <n v="44.28"/>
    <n v="53.999899999999997"/>
  </r>
  <r>
    <s v="Z06P0402"/>
    <s v="M03"/>
    <n v="75.863399999999999"/>
    <n v="5462.17"/>
    <x v="3"/>
    <x v="1"/>
    <x v="25"/>
    <n v="36"/>
    <n v="2.1"/>
    <n v="72"/>
    <n v="75.600000000000009"/>
    <n v="5443.2"/>
    <n v="18.964799999999286"/>
    <n v="5.1999999999999998E-3"/>
    <n v="18.97"/>
    <n v="72.000100000000003"/>
  </r>
  <r>
    <s v="Z07P0303"/>
    <s v="M02"/>
    <n v="82.832099999999997"/>
    <n v="4472.93"/>
    <x v="2"/>
    <x v="0"/>
    <x v="38"/>
    <n v="34"/>
    <n v="2.4"/>
    <n v="54"/>
    <n v="81.599999999999994"/>
    <n v="4406.3999999999996"/>
    <n v="66.533400000000142"/>
    <n v="-3.3999999999999998E-3"/>
    <n v="66.53"/>
    <n v="54"/>
  </r>
  <r>
    <s v="Z06P0403"/>
    <s v="M03"/>
    <n v="76.707899999999995"/>
    <n v="5522.97"/>
    <x v="3"/>
    <x v="1"/>
    <x v="26"/>
    <n v="36"/>
    <n v="2.1"/>
    <n v="72"/>
    <n v="75.600000000000009"/>
    <n v="5443.2"/>
    <n v="79.768799999999032"/>
    <n v="1.1999999999999999E-3"/>
    <n v="79.77"/>
    <n v="72"/>
  </r>
  <r>
    <s v="Z07P0304"/>
    <s v="M02"/>
    <n v="82.205500000000001"/>
    <n v="4439.1000000000004"/>
    <x v="2"/>
    <x v="0"/>
    <x v="39"/>
    <n v="34"/>
    <n v="2.4"/>
    <n v="54"/>
    <n v="81.599999999999994"/>
    <n v="4406.3999999999996"/>
    <n v="32.697000000000344"/>
    <n v="3.0000000000000001E-3"/>
    <n v="32.700000000000003"/>
    <n v="54"/>
  </r>
  <r>
    <s v="Z06P0404"/>
    <s v="M03"/>
    <n v="75.792299999999997"/>
    <n v="5457.05"/>
    <x v="3"/>
    <x v="1"/>
    <x v="27"/>
    <n v="36"/>
    <n v="2.1"/>
    <n v="72"/>
    <n v="75.600000000000009"/>
    <n v="5443.2"/>
    <n v="13.845599999999195"/>
    <n v="4.4000000000000003E-3"/>
    <n v="13.85"/>
    <n v="72.000100000000003"/>
  </r>
  <r>
    <s v="Z07P0305"/>
    <s v="M02"/>
    <n v="81.617099999999994"/>
    <n v="4407.33"/>
    <x v="2"/>
    <x v="0"/>
    <x v="40"/>
    <n v="34"/>
    <n v="2.4"/>
    <n v="54"/>
    <n v="81.599999999999994"/>
    <n v="4406.3999999999996"/>
    <n v="0.92339999999995825"/>
    <n v="6.6E-3"/>
    <n v="0.93"/>
    <n v="54.000100000000003"/>
  </r>
  <r>
    <s v="Z06P0405"/>
    <s v="M03"/>
    <n v="75.783500000000004"/>
    <n v="5456.41"/>
    <x v="3"/>
    <x v="1"/>
    <x v="28"/>
    <n v="36"/>
    <n v="2.1"/>
    <n v="72"/>
    <n v="75.600000000000009"/>
    <n v="5443.2"/>
    <n v="13.211999999999648"/>
    <n v="-2E-3"/>
    <n v="13.21"/>
    <n v="72"/>
  </r>
  <r>
    <s v="Z07P0306"/>
    <s v="M02"/>
    <n v="82.1751"/>
    <n v="4437.46"/>
    <x v="2"/>
    <x v="0"/>
    <x v="41"/>
    <n v="34"/>
    <n v="2.4"/>
    <n v="54"/>
    <n v="81.599999999999994"/>
    <n v="4406.3999999999996"/>
    <n v="31.055400000000333"/>
    <n v="4.5999999999999999E-3"/>
    <n v="31.06"/>
    <n v="54.000100000000003"/>
  </r>
  <r>
    <s v="Z06P0406"/>
    <s v="M03"/>
    <n v="73.954700000000003"/>
    <n v="5324.74"/>
    <x v="3"/>
    <x v="1"/>
    <x v="29"/>
    <n v="35"/>
    <n v="2.1"/>
    <n v="72"/>
    <n v="73.5"/>
    <n v="5292"/>
    <n v="32.738400000000183"/>
    <n v="1.6000000000000001E-3"/>
    <n v="32.74"/>
    <n v="72"/>
  </r>
  <r>
    <s v="Z07P0307"/>
    <s v="M02"/>
    <n v="81.965500000000006"/>
    <n v="4426.13"/>
    <x v="2"/>
    <x v="0"/>
    <x v="42"/>
    <n v="34"/>
    <n v="2.4"/>
    <n v="54"/>
    <n v="81.599999999999994"/>
    <n v="4406.3999999999996"/>
    <n v="19.73700000000062"/>
    <n v="-7.0000000000000001E-3"/>
    <n v="19.73"/>
    <n v="53.999899999999997"/>
  </r>
  <r>
    <s v="Z06P0407"/>
    <s v="M03"/>
    <n v="73.605699999999999"/>
    <n v="5299.61"/>
    <x v="3"/>
    <x v="1"/>
    <x v="30"/>
    <n v="35"/>
    <n v="2.1"/>
    <n v="72"/>
    <n v="73.5"/>
    <n v="5292"/>
    <n v="7.6103999999999132"/>
    <n v="-4.0000000000000002E-4"/>
    <n v="7.61"/>
    <n v="72"/>
  </r>
  <r>
    <s v="Z07P0308"/>
    <s v="M02"/>
    <n v="82.540599999999998"/>
    <n v="4457.1899999999996"/>
    <x v="2"/>
    <x v="0"/>
    <x v="43"/>
    <n v="34"/>
    <n v="2.4"/>
    <n v="54"/>
    <n v="81.599999999999994"/>
    <n v="4406.3999999999996"/>
    <n v="50.792400000000185"/>
    <n v="-2.3999999999999998E-3"/>
    <n v="50.79"/>
    <n v="54"/>
  </r>
  <r>
    <s v="Z06P0408"/>
    <s v="M03"/>
    <n v="73.804299999999998"/>
    <n v="5313.91"/>
    <x v="3"/>
    <x v="1"/>
    <x v="31"/>
    <n v="35"/>
    <n v="2.1"/>
    <n v="72"/>
    <n v="73.5"/>
    <n v="5292"/>
    <n v="21.909599999999841"/>
    <n v="4.0000000000000002E-4"/>
    <n v="21.91"/>
    <n v="72"/>
  </r>
  <r>
    <s v="Z07P0309"/>
    <s v="M02"/>
    <n v="82.080299999999994"/>
    <n v="4432.33"/>
    <x v="2"/>
    <x v="0"/>
    <x v="44"/>
    <n v="34"/>
    <n v="2.4"/>
    <n v="54"/>
    <n v="81.599999999999994"/>
    <n v="4406.3999999999996"/>
    <n v="25.936199999999985"/>
    <n v="-6.1999999999999998E-3"/>
    <n v="25.93"/>
    <n v="53.999899999999997"/>
  </r>
  <r>
    <s v="Z06P0409"/>
    <s v="M03"/>
    <n v="74.244799999999998"/>
    <n v="5345.63"/>
    <x v="3"/>
    <x v="1"/>
    <x v="32"/>
    <n v="35"/>
    <n v="2.1"/>
    <n v="72"/>
    <n v="73.5"/>
    <n v="5292"/>
    <n v="53.625599999999849"/>
    <n v="4.4000000000000003E-3"/>
    <n v="53.63"/>
    <n v="72.000100000000003"/>
  </r>
  <r>
    <s v="Z07P0310"/>
    <s v="M02"/>
    <n v="80.101200000000006"/>
    <n v="4325.47"/>
    <x v="2"/>
    <x v="0"/>
    <x v="45"/>
    <n v="33"/>
    <n v="2.4"/>
    <n v="54"/>
    <n v="79.2"/>
    <n v="4276.8"/>
    <n v="48.664800000000156"/>
    <n v="5.1999999999999998E-3"/>
    <n v="48.67"/>
    <n v="54.000100000000003"/>
  </r>
  <r>
    <s v="Z06P0410"/>
    <s v="M03"/>
    <n v="74.798100000000005"/>
    <n v="5385.46"/>
    <x v="3"/>
    <x v="1"/>
    <x v="33"/>
    <n v="35"/>
    <n v="2.1"/>
    <n v="72"/>
    <n v="73.5"/>
    <n v="5292"/>
    <n v="93.46320000000037"/>
    <n v="-3.2000000000000002E-3"/>
    <n v="93.46"/>
    <n v="72"/>
  </r>
  <r>
    <s v="Z07P0311"/>
    <s v="M02"/>
    <n v="79.825400000000002"/>
    <n v="4310.57"/>
    <x v="2"/>
    <x v="0"/>
    <x v="46"/>
    <n v="33"/>
    <n v="2.4"/>
    <n v="54"/>
    <n v="79.2"/>
    <n v="4276.8"/>
    <n v="33.77159999999995"/>
    <n v="-1.6000000000000001E-3"/>
    <n v="33.770000000000003"/>
    <n v="54"/>
  </r>
  <r>
    <s v="Z06P0411"/>
    <s v="M03"/>
    <n v="73.880700000000004"/>
    <n v="5319.41"/>
    <x v="3"/>
    <x v="1"/>
    <x v="34"/>
    <n v="35"/>
    <n v="2.1"/>
    <n v="72"/>
    <n v="73.5"/>
    <n v="5292"/>
    <n v="27.410400000000323"/>
    <n v="-4.0000000000000002E-4"/>
    <n v="27.41"/>
    <n v="72"/>
  </r>
  <r>
    <s v="Z07P0312"/>
    <s v="M02"/>
    <n v="80.262299999999996"/>
    <n v="4334.16"/>
    <x v="2"/>
    <x v="0"/>
    <x v="47"/>
    <n v="33"/>
    <n v="2.4"/>
    <n v="54"/>
    <n v="79.2"/>
    <n v="4276.8"/>
    <n v="57.364199999999641"/>
    <n v="-4.1999999999999997E-3"/>
    <n v="57.36"/>
    <n v="53.999899999999997"/>
  </r>
  <r>
    <s v="Z06P0412"/>
    <s v="M03"/>
    <n v="74.035499999999999"/>
    <n v="5330.55"/>
    <x v="3"/>
    <x v="1"/>
    <x v="35"/>
    <n v="35"/>
    <n v="2.1"/>
    <n v="72"/>
    <n v="73.5"/>
    <n v="5292"/>
    <n v="38.555999999999926"/>
    <n v="-6.0000000000000001E-3"/>
    <n v="38.549999999999997"/>
    <n v="71.999899999999997"/>
  </r>
  <r>
    <s v="Z08P0301"/>
    <s v="M02"/>
    <n v="94.741699999999994"/>
    <n v="5116.05"/>
    <x v="2"/>
    <x v="0"/>
    <x v="48"/>
    <n v="35"/>
    <n v="2.4"/>
    <n v="54"/>
    <n v="84"/>
    <n v="4536"/>
    <n v="580.05179999999973"/>
    <n v="-1.8E-3"/>
    <n v="580.04999999999995"/>
    <n v="54"/>
  </r>
  <r>
    <s v="Z06P0501"/>
    <s v="M04"/>
    <n v="94.231999999999999"/>
    <n v="8103.95"/>
    <x v="4"/>
    <x v="1"/>
    <x v="24"/>
    <n v="31"/>
    <n v="3"/>
    <n v="86"/>
    <n v="93"/>
    <n v="7998"/>
    <n v="105.95199999999994"/>
    <n v="-2E-3"/>
    <n v="105.95"/>
    <n v="86"/>
  </r>
  <r>
    <s v="Z08P0302"/>
    <s v="M02"/>
    <n v="94.741699999999994"/>
    <n v="5116.05"/>
    <x v="2"/>
    <x v="0"/>
    <x v="49"/>
    <n v="35"/>
    <n v="2.4"/>
    <n v="54"/>
    <n v="84"/>
    <n v="4536"/>
    <n v="580.05179999999973"/>
    <n v="-1.8E-3"/>
    <n v="580.04999999999995"/>
    <n v="54"/>
  </r>
  <r>
    <s v="Z06P0502"/>
    <s v="M04"/>
    <n v="91.851200000000006"/>
    <n v="7899.2"/>
    <x v="4"/>
    <x v="1"/>
    <x v="25"/>
    <n v="30"/>
    <n v="3"/>
    <n v="86"/>
    <n v="90"/>
    <n v="7740"/>
    <n v="159.20320000000049"/>
    <n v="-3.2000000000000002E-3"/>
    <n v="159.19999999999999"/>
    <n v="86"/>
  </r>
  <r>
    <s v="Z08P0303"/>
    <s v="M02"/>
    <n v="94.741699999999994"/>
    <n v="5116.05"/>
    <x v="2"/>
    <x v="0"/>
    <x v="50"/>
    <n v="35"/>
    <n v="2.4"/>
    <n v="54"/>
    <n v="84"/>
    <n v="4536"/>
    <n v="580.05179999999973"/>
    <n v="-1.8E-3"/>
    <n v="580.04999999999995"/>
    <n v="54"/>
  </r>
  <r>
    <s v="Z06P0503"/>
    <s v="M04"/>
    <n v="90.452100000000002"/>
    <n v="7778.88"/>
    <x v="4"/>
    <x v="1"/>
    <x v="26"/>
    <n v="30"/>
    <n v="3"/>
    <n v="86"/>
    <n v="90"/>
    <n v="7740"/>
    <n v="38.880600000000129"/>
    <n v="-5.9999999999999995E-4"/>
    <n v="38.880000000000003"/>
    <n v="86"/>
  </r>
  <r>
    <s v="Z08P0304"/>
    <s v="M02"/>
    <n v="94.741699999999994"/>
    <n v="5116.05"/>
    <x v="2"/>
    <x v="0"/>
    <x v="51"/>
    <n v="35"/>
    <n v="2.4"/>
    <n v="54"/>
    <n v="84"/>
    <n v="4536"/>
    <n v="580.05179999999973"/>
    <n v="-1.8E-3"/>
    <n v="580.04999999999995"/>
    <n v="54"/>
  </r>
  <r>
    <s v="Z06P0504"/>
    <s v="M04"/>
    <n v="91.360100000000003"/>
    <n v="7856.96"/>
    <x v="4"/>
    <x v="1"/>
    <x v="27"/>
    <n v="30"/>
    <n v="3"/>
    <n v="86"/>
    <n v="90"/>
    <n v="7740"/>
    <n v="116.96860000000024"/>
    <n v="-8.6E-3"/>
    <n v="116.96"/>
    <n v="85.999899999999997"/>
  </r>
  <r>
    <s v="Z08P0305"/>
    <s v="M02"/>
    <n v="94.741699999999994"/>
    <n v="5116.05"/>
    <x v="2"/>
    <x v="0"/>
    <x v="52"/>
    <n v="35"/>
    <n v="2.4"/>
    <n v="54"/>
    <n v="84"/>
    <n v="4536"/>
    <n v="580.05179999999973"/>
    <n v="-1.8E-3"/>
    <n v="580.04999999999995"/>
    <n v="54"/>
  </r>
  <r>
    <s v="Z06P0505"/>
    <s v="M04"/>
    <n v="90.528999999999996"/>
    <n v="7785.5"/>
    <x v="4"/>
    <x v="1"/>
    <x v="28"/>
    <n v="30"/>
    <n v="3"/>
    <n v="86"/>
    <n v="90"/>
    <n v="7740"/>
    <n v="45.493999999999687"/>
    <n v="6.0000000000000001E-3"/>
    <n v="45.5"/>
    <n v="86.000100000000003"/>
  </r>
  <r>
    <s v="Z08P0306"/>
    <s v="M02"/>
    <n v="94.741699999999994"/>
    <n v="5116.05"/>
    <x v="2"/>
    <x v="0"/>
    <x v="53"/>
    <n v="35"/>
    <n v="2.4"/>
    <n v="54"/>
    <n v="84"/>
    <n v="4536"/>
    <n v="580.05179999999973"/>
    <n v="-1.8E-3"/>
    <n v="580.04999999999995"/>
    <n v="54"/>
  </r>
  <r>
    <s v="Z06P0506"/>
    <s v="M04"/>
    <n v="90.778599999999997"/>
    <n v="7806.96"/>
    <x v="4"/>
    <x v="1"/>
    <x v="29"/>
    <n v="30"/>
    <n v="3"/>
    <n v="86"/>
    <n v="90"/>
    <n v="7740"/>
    <n v="66.959599999999767"/>
    <n v="4.0000000000000002E-4"/>
    <n v="66.959999999999994"/>
    <n v="86"/>
  </r>
  <r>
    <s v="Z08P0307"/>
    <s v="M02"/>
    <n v="94.741699999999994"/>
    <n v="5116.05"/>
    <x v="2"/>
    <x v="0"/>
    <x v="54"/>
    <n v="35"/>
    <n v="2.4"/>
    <n v="54"/>
    <n v="84"/>
    <n v="4536"/>
    <n v="580.05179999999973"/>
    <n v="-1.8E-3"/>
    <n v="580.04999999999995"/>
    <n v="54"/>
  </r>
  <r>
    <s v="Z06P0507"/>
    <s v="M04"/>
    <n v="92.057199999999995"/>
    <n v="7916.92"/>
    <x v="4"/>
    <x v="1"/>
    <x v="30"/>
    <n v="30"/>
    <n v="3"/>
    <n v="86"/>
    <n v="90"/>
    <n v="7740"/>
    <n v="176.91919999999953"/>
    <n v="8.0000000000000004E-4"/>
    <n v="176.92"/>
    <n v="86"/>
  </r>
  <r>
    <s v="Z08P0308"/>
    <s v="M02"/>
    <n v="94.741699999999994"/>
    <n v="5116.05"/>
    <x v="2"/>
    <x v="0"/>
    <x v="55"/>
    <n v="35"/>
    <n v="2.4"/>
    <n v="54"/>
    <n v="84"/>
    <n v="4536"/>
    <n v="580.05179999999973"/>
    <n v="-1.8E-3"/>
    <n v="580.04999999999995"/>
    <n v="54"/>
  </r>
  <r>
    <s v="Z06P0508"/>
    <s v="M04"/>
    <n v="91.909000000000006"/>
    <n v="7904.17"/>
    <x v="4"/>
    <x v="1"/>
    <x v="31"/>
    <n v="30"/>
    <n v="3"/>
    <n v="86"/>
    <n v="90"/>
    <n v="7740"/>
    <n v="164.17400000000052"/>
    <n v="-4.0000000000000001E-3"/>
    <n v="164.17"/>
    <n v="86"/>
  </r>
  <r>
    <s v="Z08P0309"/>
    <s v="M02"/>
    <n v="94.741699999999994"/>
    <n v="5116.05"/>
    <x v="2"/>
    <x v="0"/>
    <x v="56"/>
    <n v="35"/>
    <n v="2.4"/>
    <n v="54"/>
    <n v="84"/>
    <n v="4536"/>
    <n v="580.05179999999973"/>
    <n v="-1.8E-3"/>
    <n v="580.04999999999995"/>
    <n v="54"/>
  </r>
  <r>
    <s v="Z06P0509"/>
    <s v="M04"/>
    <n v="90.597099999999998"/>
    <n v="7791.35"/>
    <x v="4"/>
    <x v="1"/>
    <x v="32"/>
    <n v="30"/>
    <n v="3"/>
    <n v="86"/>
    <n v="90"/>
    <n v="7740"/>
    <n v="51.350599999999787"/>
    <n v="-5.9999999999999995E-4"/>
    <n v="51.35"/>
    <n v="86"/>
  </r>
  <r>
    <s v="Z08P0310"/>
    <s v="M02"/>
    <n v="92.248500000000007"/>
    <n v="4981.42"/>
    <x v="2"/>
    <x v="0"/>
    <x v="57"/>
    <n v="34"/>
    <n v="2.4"/>
    <n v="54"/>
    <n v="81.599999999999994"/>
    <n v="4406.3999999999996"/>
    <n v="575.01900000000069"/>
    <n v="1E-3"/>
    <n v="575.02"/>
    <n v="54"/>
  </r>
  <r>
    <s v="Z06P0510"/>
    <s v="M04"/>
    <n v="90.982100000000003"/>
    <n v="7824.46"/>
    <x v="4"/>
    <x v="1"/>
    <x v="33"/>
    <n v="30"/>
    <n v="3"/>
    <n v="86"/>
    <n v="90"/>
    <n v="7740"/>
    <n v="84.460600000000227"/>
    <n v="-5.9999999999999995E-4"/>
    <n v="84.46"/>
    <n v="86"/>
  </r>
  <r>
    <s v="Z08P0311"/>
    <s v="M02"/>
    <n v="92.248500000000007"/>
    <n v="4981.42"/>
    <x v="2"/>
    <x v="0"/>
    <x v="58"/>
    <n v="34"/>
    <n v="2.4"/>
    <n v="54"/>
    <n v="81.599999999999994"/>
    <n v="4406.3999999999996"/>
    <n v="575.01900000000069"/>
    <n v="1E-3"/>
    <n v="575.02"/>
    <n v="54"/>
  </r>
  <r>
    <s v="Z06P0511"/>
    <s v="M04"/>
    <n v="90.661500000000004"/>
    <n v="7796.89"/>
    <x v="4"/>
    <x v="1"/>
    <x v="34"/>
    <n v="30"/>
    <n v="3"/>
    <n v="86"/>
    <n v="90"/>
    <n v="7740"/>
    <n v="56.889000000000323"/>
    <n v="1E-3"/>
    <n v="56.89"/>
    <n v="86"/>
  </r>
  <r>
    <s v="Z08P0312"/>
    <s v="M02"/>
    <n v="92.248500000000007"/>
    <n v="4981.42"/>
    <x v="2"/>
    <x v="0"/>
    <x v="59"/>
    <n v="34"/>
    <n v="2.4"/>
    <n v="54"/>
    <n v="81.599999999999994"/>
    <n v="4406.3999999999996"/>
    <n v="575.01900000000069"/>
    <n v="1E-3"/>
    <n v="575.02"/>
    <n v="54"/>
  </r>
  <r>
    <s v="Z06P0512"/>
    <s v="M04"/>
    <n v="92.034599999999998"/>
    <n v="7914.98"/>
    <x v="4"/>
    <x v="1"/>
    <x v="35"/>
    <n v="30"/>
    <n v="3"/>
    <n v="86"/>
    <n v="90"/>
    <n v="7740"/>
    <n v="174.97559999999979"/>
    <n v="4.4000000000000003E-3"/>
    <n v="174.98"/>
    <n v="86"/>
  </r>
  <r>
    <s v="Z09P0301"/>
    <s v="M02"/>
    <n v="112.1942"/>
    <n v="6058.49"/>
    <x v="2"/>
    <x v="0"/>
    <x v="60"/>
    <n v="42"/>
    <n v="2.4"/>
    <n v="54"/>
    <n v="100.8"/>
    <n v="5443.2"/>
    <n v="615.28679999999986"/>
    <n v="3.2000000000000002E-3"/>
    <n v="615.29"/>
    <n v="54"/>
  </r>
  <r>
    <s v="Z06P0601"/>
    <s v="M04"/>
    <n v="64.52"/>
    <n v="5548.72"/>
    <x v="5"/>
    <x v="1"/>
    <x v="24"/>
    <n v="40"/>
    <n v="1.6"/>
    <n v="86"/>
    <n v="64"/>
    <n v="5504"/>
    <n v="44.719999999999658"/>
    <n v="0"/>
    <n v="44.72"/>
    <n v="86"/>
  </r>
  <r>
    <s v="Z09P0302"/>
    <s v="M02"/>
    <n v="112.1942"/>
    <n v="6058.49"/>
    <x v="2"/>
    <x v="0"/>
    <x v="61"/>
    <n v="42"/>
    <n v="2.4"/>
    <n v="54"/>
    <n v="100.8"/>
    <n v="5443.2"/>
    <n v="615.28679999999986"/>
    <n v="3.2000000000000002E-3"/>
    <n v="615.29"/>
    <n v="54"/>
  </r>
  <r>
    <s v="Z06P0602"/>
    <s v="M04"/>
    <n v="62.808399999999999"/>
    <n v="5401.52"/>
    <x v="5"/>
    <x v="1"/>
    <x v="25"/>
    <n v="39"/>
    <n v="1.6"/>
    <n v="86"/>
    <n v="62.400000000000006"/>
    <n v="5366.4"/>
    <n v="35.122399999999416"/>
    <n v="-2.3999999999999998E-3"/>
    <n v="35.119999999999997"/>
    <n v="86"/>
  </r>
  <r>
    <s v="Z09P0303"/>
    <s v="M02"/>
    <n v="112.1942"/>
    <n v="6058.49"/>
    <x v="2"/>
    <x v="0"/>
    <x v="62"/>
    <n v="42"/>
    <n v="2.4"/>
    <n v="54"/>
    <n v="100.8"/>
    <n v="5443.2"/>
    <n v="615.28679999999986"/>
    <n v="3.2000000000000002E-3"/>
    <n v="615.29"/>
    <n v="54"/>
  </r>
  <r>
    <s v="Z06P0603"/>
    <s v="M04"/>
    <n v="62.9739"/>
    <n v="5415.76"/>
    <x v="5"/>
    <x v="1"/>
    <x v="26"/>
    <n v="39"/>
    <n v="1.6"/>
    <n v="86"/>
    <n v="62.400000000000006"/>
    <n v="5366.4"/>
    <n v="49.355399999999548"/>
    <n v="4.5999999999999999E-3"/>
    <n v="49.36"/>
    <n v="86.000100000000003"/>
  </r>
  <r>
    <s v="Z09P0304"/>
    <s v="M02"/>
    <n v="112.1942"/>
    <n v="6058.49"/>
    <x v="2"/>
    <x v="0"/>
    <x v="63"/>
    <n v="42"/>
    <n v="2.4"/>
    <n v="54"/>
    <n v="100.8"/>
    <n v="5443.2"/>
    <n v="615.28679999999986"/>
    <n v="3.2000000000000002E-3"/>
    <n v="615.29"/>
    <n v="54"/>
  </r>
  <r>
    <s v="Z06P0604"/>
    <s v="M04"/>
    <n v="62.934100000000001"/>
    <n v="5412.33"/>
    <x v="5"/>
    <x v="1"/>
    <x v="27"/>
    <n v="39"/>
    <n v="1.6"/>
    <n v="86"/>
    <n v="62.400000000000006"/>
    <n v="5366.4"/>
    <n v="45.932599999999582"/>
    <n v="-2.5999999999999999E-3"/>
    <n v="45.93"/>
    <n v="86"/>
  </r>
  <r>
    <s v="Z09P0305"/>
    <s v="M02"/>
    <n v="112.1942"/>
    <n v="6058.49"/>
    <x v="2"/>
    <x v="0"/>
    <x v="64"/>
    <n v="42"/>
    <n v="2.4"/>
    <n v="54"/>
    <n v="100.8"/>
    <n v="5443.2"/>
    <n v="615.28679999999986"/>
    <n v="3.2000000000000002E-3"/>
    <n v="615.29"/>
    <n v="54"/>
  </r>
  <r>
    <s v="Z06P0605"/>
    <s v="M04"/>
    <n v="62.184100000000001"/>
    <n v="5347.83"/>
    <x v="5"/>
    <x v="1"/>
    <x v="28"/>
    <n v="39"/>
    <n v="1.6"/>
    <n v="86"/>
    <n v="62.400000000000006"/>
    <n v="5366.4"/>
    <n v="-18.567400000000418"/>
    <n v="-2.5999999999999999E-3"/>
    <n v="-18.57"/>
    <n v="86"/>
  </r>
  <r>
    <s v="Z09P0306"/>
    <s v="M02"/>
    <n v="112.1942"/>
    <n v="6058.49"/>
    <x v="2"/>
    <x v="0"/>
    <x v="65"/>
    <n v="42"/>
    <n v="2.4"/>
    <n v="54"/>
    <n v="100.8"/>
    <n v="5443.2"/>
    <n v="615.28679999999986"/>
    <n v="3.2000000000000002E-3"/>
    <n v="615.29"/>
    <n v="54"/>
  </r>
  <r>
    <s v="Z06P0606"/>
    <s v="M04"/>
    <n v="63.249200000000002"/>
    <n v="5439.43"/>
    <x v="5"/>
    <x v="1"/>
    <x v="29"/>
    <n v="39"/>
    <n v="1.6"/>
    <n v="86"/>
    <n v="62.400000000000006"/>
    <n v="5366.4"/>
    <n v="73.031199999999671"/>
    <n v="-1.1999999999999999E-3"/>
    <n v="73.03"/>
    <n v="86"/>
  </r>
  <r>
    <s v="Z09P0307"/>
    <s v="M02"/>
    <n v="112.1942"/>
    <n v="6058.49"/>
    <x v="2"/>
    <x v="0"/>
    <x v="66"/>
    <n v="42"/>
    <n v="2.4"/>
    <n v="54"/>
    <n v="100.8"/>
    <n v="5443.2"/>
    <n v="615.28679999999986"/>
    <n v="3.2000000000000002E-3"/>
    <n v="615.29"/>
    <n v="54"/>
  </r>
  <r>
    <s v="Z06P0607"/>
    <s v="M04"/>
    <n v="62.407699999999998"/>
    <n v="5367.07"/>
    <x v="5"/>
    <x v="1"/>
    <x v="30"/>
    <n v="39"/>
    <n v="1.6"/>
    <n v="86"/>
    <n v="62.400000000000006"/>
    <n v="5366.4"/>
    <n v="0.66219999999937329"/>
    <n v="7.7999999999999996E-3"/>
    <n v="0.67"/>
    <n v="86.000100000000003"/>
  </r>
  <r>
    <s v="Z09P0308"/>
    <s v="M02"/>
    <n v="112.1942"/>
    <n v="6058.49"/>
    <x v="2"/>
    <x v="0"/>
    <x v="67"/>
    <n v="42"/>
    <n v="2.4"/>
    <n v="54"/>
    <n v="100.8"/>
    <n v="5443.2"/>
    <n v="615.28679999999986"/>
    <n v="3.2000000000000002E-3"/>
    <n v="615.29"/>
    <n v="54"/>
  </r>
  <r>
    <s v="Z06P0608"/>
    <s v="M04"/>
    <n v="62.839500000000001"/>
    <n v="5404.2"/>
    <x v="5"/>
    <x v="1"/>
    <x v="31"/>
    <n v="39"/>
    <n v="1.6"/>
    <n v="86"/>
    <n v="62.400000000000006"/>
    <n v="5366.4"/>
    <n v="37.796999999999599"/>
    <n v="3.0000000000000001E-3"/>
    <n v="37.799999999999997"/>
    <n v="86"/>
  </r>
  <r>
    <s v="Z09P0309"/>
    <s v="M02"/>
    <n v="112.1942"/>
    <n v="6058.49"/>
    <x v="2"/>
    <x v="0"/>
    <x v="68"/>
    <n v="42"/>
    <n v="2.4"/>
    <n v="54"/>
    <n v="100.8"/>
    <n v="5443.2"/>
    <n v="615.28679999999986"/>
    <n v="3.2000000000000002E-3"/>
    <n v="615.29"/>
    <n v="54"/>
  </r>
  <r>
    <s v="Z06P0609"/>
    <s v="M04"/>
    <n v="62.880899999999997"/>
    <n v="5407.76"/>
    <x v="5"/>
    <x v="1"/>
    <x v="32"/>
    <n v="39"/>
    <n v="1.6"/>
    <n v="86"/>
    <n v="62.400000000000006"/>
    <n v="5366.4"/>
    <n v="41.357399999999245"/>
    <n v="2.5999999999999999E-3"/>
    <n v="41.36"/>
    <n v="86"/>
  </r>
  <r>
    <s v="Z09P0310"/>
    <s v="M02"/>
    <n v="109.70099999999999"/>
    <n v="5923.85"/>
    <x v="2"/>
    <x v="0"/>
    <x v="69"/>
    <n v="41"/>
    <n v="2.4"/>
    <n v="54"/>
    <n v="98.399999999999991"/>
    <n v="5313.6"/>
    <n v="610.25400000000013"/>
    <n v="-4.0000000000000001E-3"/>
    <n v="610.25"/>
    <n v="54"/>
  </r>
  <r>
    <s v="Z06P0610"/>
    <s v="M04"/>
    <n v="62.576799999999999"/>
    <n v="5381.6"/>
    <x v="5"/>
    <x v="1"/>
    <x v="33"/>
    <n v="39"/>
    <n v="1.6"/>
    <n v="86"/>
    <n v="62.400000000000006"/>
    <n v="5366.4"/>
    <n v="15.204799999999395"/>
    <n v="-4.7999999999999996E-3"/>
    <n v="15.2"/>
    <n v="85.999899999999997"/>
  </r>
  <r>
    <s v="Z09P0311"/>
    <s v="M02"/>
    <n v="109.70099999999999"/>
    <n v="5923.85"/>
    <x v="2"/>
    <x v="0"/>
    <x v="70"/>
    <n v="41"/>
    <n v="2.4"/>
    <n v="54"/>
    <n v="98.399999999999991"/>
    <n v="5313.6"/>
    <n v="610.25400000000013"/>
    <n v="-4.0000000000000001E-3"/>
    <n v="610.25"/>
    <n v="54"/>
  </r>
  <r>
    <s v="Z06P0611"/>
    <s v="M04"/>
    <n v="62.537599999999998"/>
    <n v="5378.23"/>
    <x v="5"/>
    <x v="1"/>
    <x v="34"/>
    <n v="39"/>
    <n v="1.6"/>
    <n v="86"/>
    <n v="62.400000000000006"/>
    <n v="5366.4"/>
    <n v="11.833599999999308"/>
    <n v="-3.5999999999999999E-3"/>
    <n v="11.83"/>
    <n v="85.999899999999997"/>
  </r>
  <r>
    <s v="Z09P0312"/>
    <s v="M02"/>
    <n v="109.70099999999999"/>
    <n v="5923.85"/>
    <x v="2"/>
    <x v="0"/>
    <x v="71"/>
    <n v="41"/>
    <n v="2.4"/>
    <n v="54"/>
    <n v="98.399999999999991"/>
    <n v="5313.6"/>
    <n v="610.25400000000013"/>
    <n v="-4.0000000000000001E-3"/>
    <n v="610.25"/>
    <n v="54"/>
  </r>
  <r>
    <s v="Z06P0612"/>
    <s v="M04"/>
    <n v="62.220599999999997"/>
    <n v="5350.98"/>
    <x v="5"/>
    <x v="1"/>
    <x v="35"/>
    <n v="39"/>
    <n v="1.6"/>
    <n v="86"/>
    <n v="62.400000000000006"/>
    <n v="5366.4"/>
    <n v="-15.428400000000707"/>
    <n v="8.3999999999999995E-3"/>
    <n v="-15.42"/>
    <n v="86.000100000000003"/>
  </r>
  <r>
    <s v="Z07P0401"/>
    <s v="M03"/>
    <n v="59.9482"/>
    <n v="4316.2700000000004"/>
    <x v="3"/>
    <x v="1"/>
    <x v="36"/>
    <n v="28"/>
    <n v="2.1"/>
    <n v="72"/>
    <n v="58.800000000000004"/>
    <n v="4233.6000000000004"/>
    <n v="82.670399999999688"/>
    <n v="-4.0000000000000002E-4"/>
    <n v="82.67"/>
    <n v="72"/>
  </r>
  <r>
    <s v="Z07P0402"/>
    <s v="M03"/>
    <n v="59.978700000000003"/>
    <n v="4318.47"/>
    <x v="3"/>
    <x v="1"/>
    <x v="37"/>
    <n v="28"/>
    <n v="2.1"/>
    <n v="72"/>
    <n v="58.800000000000004"/>
    <n v="4233.6000000000004"/>
    <n v="84.866399999999942"/>
    <n v="3.5999999999999999E-3"/>
    <n v="84.87"/>
    <n v="72.000100000000003"/>
  </r>
  <r>
    <s v="Z07P0403"/>
    <s v="M03"/>
    <n v="59.438000000000002"/>
    <n v="4279.53"/>
    <x v="3"/>
    <x v="1"/>
    <x v="38"/>
    <n v="28"/>
    <n v="2.1"/>
    <n v="72"/>
    <n v="58.800000000000004"/>
    <n v="4233.6000000000004"/>
    <n v="45.935999999999865"/>
    <n v="-6.0000000000000001E-3"/>
    <n v="45.93"/>
    <n v="71.999899999999997"/>
  </r>
  <r>
    <s v="Z07P0404"/>
    <s v="M03"/>
    <n v="59.953899999999997"/>
    <n v="4316.6899999999996"/>
    <x v="3"/>
    <x v="1"/>
    <x v="39"/>
    <n v="28"/>
    <n v="2.1"/>
    <n v="72"/>
    <n v="58.800000000000004"/>
    <n v="4233.6000000000004"/>
    <n v="83.080799999999499"/>
    <n v="9.1999999999999998E-3"/>
    <n v="83.09"/>
    <n v="72.000200000000007"/>
  </r>
  <r>
    <s v="Z07P0405"/>
    <s v="M03"/>
    <n v="59.146799999999999"/>
    <n v="4258.57"/>
    <x v="3"/>
    <x v="1"/>
    <x v="40"/>
    <n v="28"/>
    <n v="2.1"/>
    <n v="72"/>
    <n v="58.800000000000004"/>
    <n v="4233.6000000000004"/>
    <n v="24.969599999999616"/>
    <n v="4.0000000000000002E-4"/>
    <n v="24.97"/>
    <n v="72"/>
  </r>
  <r>
    <s v="Z07P0406"/>
    <s v="M03"/>
    <n v="57.161499999999997"/>
    <n v="4115.63"/>
    <x v="3"/>
    <x v="1"/>
    <x v="41"/>
    <n v="27"/>
    <n v="2.1"/>
    <n v="72"/>
    <n v="56.7"/>
    <n v="4082.4"/>
    <n v="33.227999999999554"/>
    <n v="2E-3"/>
    <n v="33.229999999999997"/>
    <n v="72"/>
  </r>
  <r>
    <s v="Z07P0407"/>
    <s v="M03"/>
    <n v="57.991399999999999"/>
    <n v="4175.3900000000003"/>
    <x v="3"/>
    <x v="1"/>
    <x v="42"/>
    <n v="27"/>
    <n v="2.1"/>
    <n v="72"/>
    <n v="56.7"/>
    <n v="4082.4"/>
    <n v="92.980799999999704"/>
    <n v="9.1999999999999998E-3"/>
    <n v="92.99"/>
    <n v="72.000200000000007"/>
  </r>
  <r>
    <s v="Z07P0408"/>
    <s v="M03"/>
    <n v="57.751899999999999"/>
    <n v="4158.1400000000003"/>
    <x v="3"/>
    <x v="1"/>
    <x v="43"/>
    <n v="27"/>
    <n v="2.1"/>
    <n v="72"/>
    <n v="56.7"/>
    <n v="4082.4"/>
    <n v="75.736799999999732"/>
    <n v="3.2000000000000002E-3"/>
    <n v="75.739999999999995"/>
    <n v="72.000100000000003"/>
  </r>
  <r>
    <s v="Z07P0409"/>
    <s v="M03"/>
    <n v="57.857599999999998"/>
    <n v="4165.75"/>
    <x v="3"/>
    <x v="1"/>
    <x v="44"/>
    <n v="27"/>
    <n v="2.1"/>
    <n v="72"/>
    <n v="56.7"/>
    <n v="4082.4"/>
    <n v="83.347199999999646"/>
    <n v="2.8E-3"/>
    <n v="83.35"/>
    <n v="72"/>
  </r>
  <r>
    <s v="Z07P0410"/>
    <s v="M03"/>
    <n v="57.570799999999998"/>
    <n v="4145.1000000000004"/>
    <x v="3"/>
    <x v="1"/>
    <x v="45"/>
    <n v="27"/>
    <n v="2.1"/>
    <n v="72"/>
    <n v="56.7"/>
    <n v="4082.4"/>
    <n v="62.697599999999682"/>
    <n v="2.3999999999999998E-3"/>
    <n v="62.7"/>
    <n v="72"/>
  </r>
  <r>
    <s v="Z07P0411"/>
    <s v="M03"/>
    <n v="57.914400000000001"/>
    <n v="4169.84"/>
    <x v="3"/>
    <x v="1"/>
    <x v="46"/>
    <n v="27"/>
    <n v="2.1"/>
    <n v="72"/>
    <n v="56.7"/>
    <n v="4082.4"/>
    <n v="87.436799999999835"/>
    <n v="3.2000000000000002E-3"/>
    <n v="87.44"/>
    <n v="72.000100000000003"/>
  </r>
  <r>
    <s v="Z07P0412"/>
    <s v="M03"/>
    <n v="57.130600000000001"/>
    <n v="4113.3999999999996"/>
    <x v="3"/>
    <x v="1"/>
    <x v="47"/>
    <n v="27"/>
    <n v="2.1"/>
    <n v="72"/>
    <n v="56.7"/>
    <n v="4082.4"/>
    <n v="31.003199999999879"/>
    <n v="-3.2000000000000002E-3"/>
    <n v="31"/>
    <n v="71.999899999999997"/>
  </r>
  <r>
    <s v="Z08P0401"/>
    <s v="M03"/>
    <n v="64.186400000000006"/>
    <n v="4621.42"/>
    <x v="3"/>
    <x v="1"/>
    <x v="48"/>
    <n v="30"/>
    <n v="2.1"/>
    <n v="72"/>
    <n v="63"/>
    <n v="4536"/>
    <n v="85.42080000000044"/>
    <n v="-8.0000000000000004E-4"/>
    <n v="85.42"/>
    <n v="72"/>
  </r>
  <r>
    <s v="Z07P0501"/>
    <s v="M04"/>
    <n v="68.236500000000007"/>
    <n v="5868.34"/>
    <x v="4"/>
    <x v="1"/>
    <x v="36"/>
    <n v="22"/>
    <n v="3"/>
    <n v="86"/>
    <n v="66"/>
    <n v="5676"/>
    <n v="192.33900000000057"/>
    <n v="1E-3"/>
    <n v="192.34"/>
    <n v="86"/>
  </r>
  <r>
    <s v="Z08P0402"/>
    <s v="M03"/>
    <n v="63.412300000000002"/>
    <n v="4565.68"/>
    <x v="3"/>
    <x v="1"/>
    <x v="49"/>
    <n v="30"/>
    <n v="2.1"/>
    <n v="72"/>
    <n v="63"/>
    <n v="4536"/>
    <n v="29.685600000000136"/>
    <n v="-5.5999999999999999E-3"/>
    <n v="29.68"/>
    <n v="71.999899999999997"/>
  </r>
  <r>
    <s v="Z07P0502"/>
    <s v="M04"/>
    <n v="67.458299999999994"/>
    <n v="5801.41"/>
    <x v="4"/>
    <x v="1"/>
    <x v="37"/>
    <n v="22"/>
    <n v="3"/>
    <n v="86"/>
    <n v="66"/>
    <n v="5676"/>
    <n v="125.4137999999995"/>
    <n v="-3.8E-3"/>
    <n v="125.41"/>
    <n v="85.999899999999997"/>
  </r>
  <r>
    <s v="Z08P0403"/>
    <s v="M03"/>
    <n v="63.950400000000002"/>
    <n v="4604.42"/>
    <x v="3"/>
    <x v="1"/>
    <x v="50"/>
    <n v="30"/>
    <n v="2.1"/>
    <n v="72"/>
    <n v="63"/>
    <n v="4536"/>
    <n v="68.428800000000138"/>
    <n v="-8.8000000000000005E-3"/>
    <n v="68.42"/>
    <n v="71.999899999999997"/>
  </r>
  <r>
    <s v="Z07P0503"/>
    <s v="M04"/>
    <n v="67.981300000000005"/>
    <n v="5846.4"/>
    <x v="4"/>
    <x v="1"/>
    <x v="38"/>
    <n v="22"/>
    <n v="3"/>
    <n v="86"/>
    <n v="66"/>
    <n v="5676"/>
    <n v="170.39180000000039"/>
    <n v="8.2000000000000007E-3"/>
    <n v="170.4"/>
    <n v="86.000100000000003"/>
  </r>
  <r>
    <s v="Z08P0404"/>
    <s v="M03"/>
    <n v="62.293500000000002"/>
    <n v="4485.13"/>
    <x v="3"/>
    <x v="1"/>
    <x v="51"/>
    <n v="29"/>
    <n v="2.1"/>
    <n v="72"/>
    <n v="60.900000000000006"/>
    <n v="4384.8"/>
    <n v="100.33199999999971"/>
    <n v="-2E-3"/>
    <n v="100.33"/>
    <n v="72"/>
  </r>
  <r>
    <s v="Z07P0504"/>
    <s v="M04"/>
    <n v="67.474500000000006"/>
    <n v="5802.8"/>
    <x v="4"/>
    <x v="1"/>
    <x v="39"/>
    <n v="22"/>
    <n v="3"/>
    <n v="86"/>
    <n v="66"/>
    <n v="5676"/>
    <n v="126.80700000000053"/>
    <n v="-7.0000000000000001E-3"/>
    <n v="126.8"/>
    <n v="85.999899999999997"/>
  </r>
  <r>
    <s v="Z08P0405"/>
    <s v="M03"/>
    <n v="61.832900000000002"/>
    <n v="4451.97"/>
    <x v="3"/>
    <x v="1"/>
    <x v="52"/>
    <n v="29"/>
    <n v="2.1"/>
    <n v="72"/>
    <n v="60.900000000000006"/>
    <n v="4384.8"/>
    <n v="67.168799999999749"/>
    <n v="1.1999999999999999E-3"/>
    <n v="67.17"/>
    <n v="72"/>
  </r>
  <r>
    <s v="Z07P0505"/>
    <s v="M04"/>
    <n v="68.267099999999999"/>
    <n v="5870.97"/>
    <x v="4"/>
    <x v="1"/>
    <x v="40"/>
    <n v="22"/>
    <n v="3"/>
    <n v="86"/>
    <n v="66"/>
    <n v="5676"/>
    <n v="194.97059999999993"/>
    <n v="-5.9999999999999995E-4"/>
    <n v="194.97"/>
    <n v="86"/>
  </r>
  <r>
    <s v="Z08P0406"/>
    <s v="M03"/>
    <n v="61.267499999999998"/>
    <n v="4411.26"/>
    <x v="3"/>
    <x v="1"/>
    <x v="53"/>
    <n v="29"/>
    <n v="2.1"/>
    <n v="72"/>
    <n v="60.900000000000006"/>
    <n v="4384.8"/>
    <n v="26.459999999999468"/>
    <n v="0"/>
    <n v="26.46"/>
    <n v="72"/>
  </r>
  <r>
    <s v="Z07P0506"/>
    <s v="M04"/>
    <n v="68.1631"/>
    <n v="5862.03"/>
    <x v="4"/>
    <x v="1"/>
    <x v="41"/>
    <n v="22"/>
    <n v="3"/>
    <n v="86"/>
    <n v="66"/>
    <n v="5676"/>
    <n v="186.0266"/>
    <n v="3.3999999999999998E-3"/>
    <n v="186.03"/>
    <n v="86"/>
  </r>
  <r>
    <s v="Z08P0407"/>
    <s v="M03"/>
    <n v="62.174199999999999"/>
    <n v="4476.54"/>
    <x v="3"/>
    <x v="1"/>
    <x v="54"/>
    <n v="29"/>
    <n v="2.1"/>
    <n v="72"/>
    <n v="60.900000000000006"/>
    <n v="4384.8"/>
    <n v="91.74239999999952"/>
    <n v="-2.3999999999999998E-3"/>
    <n v="91.74"/>
    <n v="72"/>
  </r>
  <r>
    <s v="Z07P0507"/>
    <s v="M04"/>
    <n v="68.1036"/>
    <n v="5856.91"/>
    <x v="4"/>
    <x v="1"/>
    <x v="42"/>
    <n v="22"/>
    <n v="3"/>
    <n v="86"/>
    <n v="66"/>
    <n v="5676"/>
    <n v="180.90960000000001"/>
    <n v="4.0000000000000002E-4"/>
    <n v="180.91"/>
    <n v="86"/>
  </r>
  <r>
    <s v="Z08P0408"/>
    <s v="M03"/>
    <n v="61.738500000000002"/>
    <n v="4445.17"/>
    <x v="3"/>
    <x v="1"/>
    <x v="55"/>
    <n v="29"/>
    <n v="2.1"/>
    <n v="72"/>
    <n v="60.900000000000006"/>
    <n v="4384.8"/>
    <n v="60.37199999999973"/>
    <n v="-2E-3"/>
    <n v="60.37"/>
    <n v="72"/>
  </r>
  <r>
    <s v="Z07P0508"/>
    <s v="M04"/>
    <n v="67.967500000000001"/>
    <n v="5845.2"/>
    <x v="4"/>
    <x v="1"/>
    <x v="43"/>
    <n v="22"/>
    <n v="3"/>
    <n v="86"/>
    <n v="66"/>
    <n v="5676"/>
    <n v="169.2050000000001"/>
    <n v="-5.0000000000000001E-3"/>
    <n v="169.2"/>
    <n v="85.999899999999997"/>
  </r>
  <r>
    <s v="Z08P0409"/>
    <s v="M03"/>
    <n v="62.042200000000001"/>
    <n v="4467.04"/>
    <x v="3"/>
    <x v="1"/>
    <x v="56"/>
    <n v="29"/>
    <n v="2.1"/>
    <n v="72"/>
    <n v="60.900000000000006"/>
    <n v="4384.8"/>
    <n v="82.238399999999672"/>
    <n v="1.6000000000000001E-3"/>
    <n v="82.24"/>
    <n v="72"/>
  </r>
  <r>
    <s v="Z07P0509"/>
    <s v="M04"/>
    <n v="67.693700000000007"/>
    <n v="5821.66"/>
    <x v="4"/>
    <x v="1"/>
    <x v="44"/>
    <n v="22"/>
    <n v="3"/>
    <n v="86"/>
    <n v="66"/>
    <n v="5676"/>
    <n v="145.65820000000059"/>
    <n v="1.8E-3"/>
    <n v="145.66"/>
    <n v="86"/>
  </r>
  <r>
    <s v="Z08P0410"/>
    <s v="M03"/>
    <n v="61.2363"/>
    <n v="4409.01"/>
    <x v="3"/>
    <x v="1"/>
    <x v="57"/>
    <n v="29"/>
    <n v="2.1"/>
    <n v="72"/>
    <n v="60.900000000000006"/>
    <n v="4384.8"/>
    <n v="24.213599999999587"/>
    <n v="-3.5999999999999999E-3"/>
    <n v="24.21"/>
    <n v="71.999899999999997"/>
  </r>
  <r>
    <s v="Z07P0510"/>
    <s v="M04"/>
    <n v="65.007000000000005"/>
    <n v="5590.6"/>
    <x v="4"/>
    <x v="1"/>
    <x v="45"/>
    <n v="21"/>
    <n v="3"/>
    <n v="86"/>
    <n v="63"/>
    <n v="5418"/>
    <n v="172.60200000000043"/>
    <n v="-2E-3"/>
    <n v="172.6"/>
    <n v="86"/>
  </r>
  <r>
    <s v="Z08P0411"/>
    <s v="M03"/>
    <n v="61.442700000000002"/>
    <n v="4423.87"/>
    <x v="3"/>
    <x v="1"/>
    <x v="58"/>
    <n v="29"/>
    <n v="2.1"/>
    <n v="72"/>
    <n v="60.900000000000006"/>
    <n v="4384.8"/>
    <n v="39.074399999999741"/>
    <n v="-4.4000000000000003E-3"/>
    <n v="39.07"/>
    <n v="71.999899999999997"/>
  </r>
  <r>
    <s v="Z07P0511"/>
    <s v="M04"/>
    <n v="64.377099999999999"/>
    <n v="5536.43"/>
    <x v="4"/>
    <x v="1"/>
    <x v="46"/>
    <n v="21"/>
    <n v="3"/>
    <n v="86"/>
    <n v="63"/>
    <n v="5418"/>
    <n v="118.43059999999988"/>
    <n v="-5.9999999999999995E-4"/>
    <n v="118.43"/>
    <n v="86"/>
  </r>
  <r>
    <s v="Z08P0412"/>
    <s v="M03"/>
    <n v="61.4373"/>
    <n v="4423.4799999999996"/>
    <x v="3"/>
    <x v="1"/>
    <x v="59"/>
    <n v="29"/>
    <n v="2.1"/>
    <n v="72"/>
    <n v="60.900000000000006"/>
    <n v="4384.8"/>
    <n v="38.685599999999624"/>
    <n v="-5.5999999999999999E-3"/>
    <n v="38.68"/>
    <n v="71.999899999999997"/>
  </r>
  <r>
    <s v="Z07P0512"/>
    <s v="M04"/>
    <n v="64.381600000000006"/>
    <n v="5536.81"/>
    <x v="4"/>
    <x v="1"/>
    <x v="47"/>
    <n v="21"/>
    <n v="3"/>
    <n v="86"/>
    <n v="63"/>
    <n v="5418"/>
    <n v="118.81760000000051"/>
    <n v="-7.6E-3"/>
    <n v="118.81"/>
    <n v="85.999899999999997"/>
  </r>
  <r>
    <s v="Z09P0401"/>
    <s v="M03"/>
    <n v="78.145499999999998"/>
    <n v="5851.53"/>
    <x v="3"/>
    <x v="1"/>
    <x v="60"/>
    <n v="37"/>
    <n v="2.1"/>
    <n v="72"/>
    <n v="77.7"/>
    <n v="5594.4"/>
    <n v="32.075999999999681"/>
    <n v="225.054"/>
    <n v="257.13"/>
    <n v="74.879900000000006"/>
  </r>
  <r>
    <s v="Z07P0601"/>
    <s v="M04"/>
    <n v="48.625100000000003"/>
    <n v="4181.76"/>
    <x v="5"/>
    <x v="1"/>
    <x v="36"/>
    <n v="30"/>
    <n v="1.6"/>
    <n v="86"/>
    <n v="48"/>
    <n v="4128"/>
    <n v="53.758600000000285"/>
    <n v="1.4E-3"/>
    <n v="53.76"/>
    <n v="86"/>
  </r>
  <r>
    <s v="Z09P0402"/>
    <s v="M03"/>
    <n v="78.02"/>
    <n v="5842.14"/>
    <x v="3"/>
    <x v="1"/>
    <x v="61"/>
    <n v="37"/>
    <n v="2.1"/>
    <n v="72"/>
    <n v="77.7"/>
    <n v="5594.4"/>
    <n v="23.039999999999509"/>
    <n v="224.7"/>
    <n v="247.74"/>
    <n v="74.88"/>
  </r>
  <r>
    <s v="Z07P0602"/>
    <s v="M04"/>
    <n v="48.470700000000001"/>
    <n v="4168.4799999999996"/>
    <x v="5"/>
    <x v="1"/>
    <x v="37"/>
    <n v="30"/>
    <n v="1.6"/>
    <n v="86"/>
    <n v="48"/>
    <n v="4128"/>
    <n v="40.480200000000067"/>
    <n v="-2.0000000000000001E-4"/>
    <n v="40.479999999999997"/>
    <n v="86"/>
  </r>
  <r>
    <s v="Z09P0403"/>
    <s v="M03"/>
    <n v="76.847300000000004"/>
    <n v="5754.33"/>
    <x v="3"/>
    <x v="1"/>
    <x v="62"/>
    <n v="36"/>
    <n v="2.1"/>
    <n v="72"/>
    <n v="75.600000000000009"/>
    <n v="5443.2"/>
    <n v="89.805599999999686"/>
    <n v="221.3244"/>
    <n v="311.13"/>
    <n v="74.880099999999999"/>
  </r>
  <r>
    <s v="Z07P0603"/>
    <s v="M04"/>
    <n v="48.754300000000001"/>
    <n v="4192.87"/>
    <x v="5"/>
    <x v="1"/>
    <x v="38"/>
    <n v="30"/>
    <n v="1.6"/>
    <n v="86"/>
    <n v="48"/>
    <n v="4128"/>
    <n v="64.869800000000055"/>
    <n v="2.0000000000000001E-4"/>
    <n v="64.87"/>
    <n v="86"/>
  </r>
  <r>
    <s v="Z09P0404"/>
    <s v="M03"/>
    <n v="76.769300000000001"/>
    <n v="5748.48"/>
    <x v="3"/>
    <x v="1"/>
    <x v="63"/>
    <n v="36"/>
    <n v="2.1"/>
    <n v="72"/>
    <n v="75.600000000000009"/>
    <n v="5443.2"/>
    <n v="84.189599999999473"/>
    <n v="221.09039999999999"/>
    <n v="305.27999999999997"/>
    <n v="74.879900000000006"/>
  </r>
  <r>
    <s v="Z07P0604"/>
    <s v="M04"/>
    <n v="48.508600000000001"/>
    <n v="4171.74"/>
    <x v="5"/>
    <x v="1"/>
    <x v="39"/>
    <n v="30"/>
    <n v="1.6"/>
    <n v="86"/>
    <n v="48"/>
    <n v="4128"/>
    <n v="43.73960000000011"/>
    <n v="4.0000000000000002E-4"/>
    <n v="43.74"/>
    <n v="86"/>
  </r>
  <r>
    <s v="Z09P0405"/>
    <s v="M03"/>
    <n v="75.740200000000002"/>
    <n v="5671.42"/>
    <x v="3"/>
    <x v="1"/>
    <x v="64"/>
    <n v="36"/>
    <n v="2.1"/>
    <n v="72"/>
    <n v="75.600000000000009"/>
    <n v="5443.2"/>
    <n v="10.094399999999496"/>
    <n v="218.12559999999999"/>
    <n v="228.22"/>
    <n v="74.879900000000006"/>
  </r>
  <r>
    <s v="Z07P0605"/>
    <s v="M04"/>
    <n v="48.523600000000002"/>
    <n v="4173.03"/>
    <x v="5"/>
    <x v="1"/>
    <x v="40"/>
    <n v="30"/>
    <n v="1.6"/>
    <n v="86"/>
    <n v="48"/>
    <n v="4128"/>
    <n v="45.029600000000158"/>
    <n v="4.0000000000000002E-4"/>
    <n v="45.03"/>
    <n v="86"/>
  </r>
  <r>
    <s v="Z09P0406"/>
    <s v="M03"/>
    <n v="75.599599999999995"/>
    <n v="5660.9"/>
    <x v="3"/>
    <x v="1"/>
    <x v="65"/>
    <n v="36"/>
    <n v="2.1"/>
    <n v="72"/>
    <n v="75.600000000000009"/>
    <n v="5443.2"/>
    <n v="-2.8800000000956061E-2"/>
    <n v="217.72880000000001"/>
    <n v="217.7"/>
    <n v="74.88"/>
  </r>
  <r>
    <s v="Z07P0606"/>
    <s v="M04"/>
    <n v="49.050199999999997"/>
    <n v="4218.32"/>
    <x v="5"/>
    <x v="1"/>
    <x v="41"/>
    <n v="30"/>
    <n v="1.6"/>
    <n v="86"/>
    <n v="48"/>
    <n v="4128"/>
    <n v="90.317199999999715"/>
    <n v="2.8E-3"/>
    <n v="90.32"/>
    <n v="86.000100000000003"/>
  </r>
  <r>
    <s v="Z09P0407"/>
    <s v="M03"/>
    <n v="76.194100000000006"/>
    <n v="5705.41"/>
    <x v="3"/>
    <x v="1"/>
    <x v="66"/>
    <n v="36"/>
    <n v="2.1"/>
    <n v="72"/>
    <n v="75.600000000000009"/>
    <n v="5443.2"/>
    <n v="42.775199999999813"/>
    <n v="219.4348"/>
    <n v="262.20999999999998"/>
    <n v="74.879900000000006"/>
  </r>
  <r>
    <s v="Z07P0607"/>
    <s v="M04"/>
    <n v="49.020600000000002"/>
    <n v="4215.78"/>
    <x v="5"/>
    <x v="1"/>
    <x v="42"/>
    <n v="30"/>
    <n v="1.6"/>
    <n v="86"/>
    <n v="48"/>
    <n v="4128"/>
    <n v="87.771600000000149"/>
    <n v="8.3999999999999995E-3"/>
    <n v="87.78"/>
    <n v="86.000200000000007"/>
  </r>
  <r>
    <s v="Z09P0408"/>
    <s v="M03"/>
    <n v="76.228800000000007"/>
    <n v="5708.01"/>
    <x v="3"/>
    <x v="1"/>
    <x v="67"/>
    <n v="36"/>
    <n v="2.1"/>
    <n v="72"/>
    <n v="75.600000000000009"/>
    <n v="5443.2"/>
    <n v="45.273599999999874"/>
    <n v="219.53639999999999"/>
    <n v="264.81"/>
    <n v="74.88"/>
  </r>
  <r>
    <s v="Z07P0608"/>
    <s v="M04"/>
    <n v="48.174700000000001"/>
    <n v="4143.0200000000004"/>
    <x v="5"/>
    <x v="1"/>
    <x v="43"/>
    <n v="30"/>
    <n v="1.6"/>
    <n v="86"/>
    <n v="48"/>
    <n v="4128"/>
    <n v="15.024200000000121"/>
    <n v="-4.1999999999999997E-3"/>
    <n v="15.02"/>
    <n v="85.999899999999997"/>
  </r>
  <r>
    <s v="Z09P0409"/>
    <s v="M03"/>
    <n v="76.863200000000006"/>
    <n v="5755.52"/>
    <x v="3"/>
    <x v="1"/>
    <x v="68"/>
    <n v="36"/>
    <n v="2.1"/>
    <n v="72"/>
    <n v="75.600000000000009"/>
    <n v="5443.2"/>
    <n v="90.950399999999831"/>
    <n v="221.36959999999999"/>
    <n v="312.32"/>
    <n v="74.88"/>
  </r>
  <r>
    <s v="Z07P0609"/>
    <s v="M04"/>
    <n v="47.031100000000002"/>
    <n v="4044.68"/>
    <x v="5"/>
    <x v="1"/>
    <x v="44"/>
    <n v="29"/>
    <n v="1.6"/>
    <n v="86"/>
    <n v="46.400000000000006"/>
    <n v="3990.4"/>
    <n v="54.274599999999694"/>
    <n v="5.4000000000000003E-3"/>
    <n v="54.28"/>
    <n v="86.000100000000003"/>
  </r>
  <r>
    <s v="Z09P0410"/>
    <s v="M03"/>
    <n v="76.872299999999996"/>
    <n v="5756.2"/>
    <x v="3"/>
    <x v="1"/>
    <x v="69"/>
    <n v="36"/>
    <n v="2.1"/>
    <n v="72"/>
    <n v="75.600000000000009"/>
    <n v="5443.2"/>
    <n v="91.605599999999072"/>
    <n v="221.39439999999999"/>
    <n v="313"/>
    <n v="74.88"/>
  </r>
  <r>
    <s v="Z07P0610"/>
    <s v="M04"/>
    <n v="47.295400000000001"/>
    <n v="4067.41"/>
    <x v="5"/>
    <x v="1"/>
    <x v="45"/>
    <n v="29"/>
    <n v="1.6"/>
    <n v="86"/>
    <n v="46.400000000000006"/>
    <n v="3990.4"/>
    <n v="77.004399999999578"/>
    <n v="5.5999999999999999E-3"/>
    <n v="77.010000000000005"/>
    <n v="86.000100000000003"/>
  </r>
  <r>
    <s v="Z09P0411"/>
    <s v="M03"/>
    <n v="75.867999999999995"/>
    <n v="5681"/>
    <x v="3"/>
    <x v="1"/>
    <x v="70"/>
    <n v="36"/>
    <n v="2.1"/>
    <n v="72"/>
    <n v="75.600000000000009"/>
    <n v="5443.2"/>
    <n v="19.295999999999026"/>
    <n v="218.50399999999999"/>
    <n v="237.8"/>
    <n v="74.880099999999999"/>
  </r>
  <r>
    <s v="Z07P0611"/>
    <s v="M04"/>
    <n v="47.235199999999999"/>
    <n v="4062.22"/>
    <x v="5"/>
    <x v="1"/>
    <x v="46"/>
    <n v="29"/>
    <n v="1.6"/>
    <n v="86"/>
    <n v="46.400000000000006"/>
    <n v="3990.4"/>
    <n v="71.827199999999422"/>
    <n v="-7.1999999999999998E-3"/>
    <n v="71.819999999999993"/>
    <n v="85.999799999999993"/>
  </r>
  <r>
    <s v="Z09P0412"/>
    <s v="M03"/>
    <n v="75.652699999999996"/>
    <n v="5664.87"/>
    <x v="3"/>
    <x v="1"/>
    <x v="71"/>
    <n v="36"/>
    <n v="2.1"/>
    <n v="72"/>
    <n v="75.600000000000009"/>
    <n v="5443.2"/>
    <n v="3.7943999999990865"/>
    <n v="217.87559999999999"/>
    <n v="221.67"/>
    <n v="74.879900000000006"/>
  </r>
  <r>
    <s v="Z07P0612"/>
    <s v="M04"/>
    <n v="47.079799999999999"/>
    <n v="4048.86"/>
    <x v="5"/>
    <x v="1"/>
    <x v="47"/>
    <n v="29"/>
    <n v="1.6"/>
    <n v="86"/>
    <n v="46.400000000000006"/>
    <n v="3990.4"/>
    <n v="58.462799999999405"/>
    <n v="-2.8E-3"/>
    <n v="58.46"/>
    <n v="85.999899999999997"/>
  </r>
  <r>
    <s v="Z08P0501"/>
    <s v="M04"/>
    <n v="76.879300000000001"/>
    <n v="6611.62"/>
    <x v="4"/>
    <x v="1"/>
    <x v="48"/>
    <n v="25"/>
    <n v="3"/>
    <n v="86"/>
    <n v="75"/>
    <n v="6450"/>
    <n v="161.61980000000005"/>
    <n v="2.0000000000000001E-4"/>
    <n v="161.62"/>
    <n v="86"/>
  </r>
  <r>
    <s v="Z08P0502"/>
    <s v="M04"/>
    <n v="75.786699999999996"/>
    <n v="6517.65"/>
    <x v="4"/>
    <x v="1"/>
    <x v="49"/>
    <n v="25"/>
    <n v="3"/>
    <n v="86"/>
    <n v="75"/>
    <n v="6450"/>
    <n v="67.656199999999671"/>
    <n v="-6.1999999999999998E-3"/>
    <n v="67.650000000000006"/>
    <n v="85.999899999999997"/>
  </r>
  <r>
    <s v="Z08P0503"/>
    <s v="M04"/>
    <n v="76.638099999999994"/>
    <n v="6590.88"/>
    <x v="4"/>
    <x v="1"/>
    <x v="50"/>
    <n v="25"/>
    <n v="3"/>
    <n v="86"/>
    <n v="75"/>
    <n v="6450"/>
    <n v="140.87659999999951"/>
    <n v="3.3999999999999998E-3"/>
    <n v="140.88"/>
    <n v="86"/>
  </r>
  <r>
    <s v="Z08P0504"/>
    <s v="M04"/>
    <n v="76.208799999999997"/>
    <n v="6553.96"/>
    <x v="4"/>
    <x v="1"/>
    <x v="51"/>
    <n v="25"/>
    <n v="3"/>
    <n v="86"/>
    <n v="75"/>
    <n v="6450"/>
    <n v="103.9567999999997"/>
    <n v="3.2000000000000002E-3"/>
    <n v="103.96"/>
    <n v="86"/>
  </r>
  <r>
    <s v="Z08P0505"/>
    <s v="M04"/>
    <n v="77.233199999999997"/>
    <n v="6642.05"/>
    <x v="4"/>
    <x v="1"/>
    <x v="52"/>
    <n v="25"/>
    <n v="3"/>
    <n v="86"/>
    <n v="75"/>
    <n v="6450"/>
    <n v="192.0551999999997"/>
    <n v="-5.1999999999999998E-3"/>
    <n v="192.05"/>
    <n v="85.999899999999997"/>
  </r>
  <r>
    <s v="Z08P0506"/>
    <s v="M04"/>
    <n v="77.0261"/>
    <n v="6624.24"/>
    <x v="4"/>
    <x v="1"/>
    <x v="53"/>
    <n v="25"/>
    <n v="3"/>
    <n v="86"/>
    <n v="75"/>
    <n v="6450"/>
    <n v="174.24459999999996"/>
    <n v="-4.5999999999999999E-3"/>
    <n v="174.24"/>
    <n v="85.999899999999997"/>
  </r>
  <r>
    <s v="Z08P0507"/>
    <s v="M04"/>
    <n v="76.042500000000004"/>
    <n v="6539.65"/>
    <x v="4"/>
    <x v="1"/>
    <x v="54"/>
    <n v="25"/>
    <n v="3"/>
    <n v="86"/>
    <n v="75"/>
    <n v="6450"/>
    <n v="89.655000000000342"/>
    <n v="-5.0000000000000001E-3"/>
    <n v="89.65"/>
    <n v="85.999899999999997"/>
  </r>
  <r>
    <s v="Z08P0508"/>
    <s v="M04"/>
    <n v="73.664299999999997"/>
    <n v="6335.13"/>
    <x v="4"/>
    <x v="1"/>
    <x v="55"/>
    <n v="24"/>
    <n v="3"/>
    <n v="86"/>
    <n v="72"/>
    <n v="6192"/>
    <n v="143.12979999999976"/>
    <n v="2.0000000000000001E-4"/>
    <n v="143.13"/>
    <n v="86"/>
  </r>
  <r>
    <s v="Z08P0509"/>
    <s v="M04"/>
    <n v="74.256799999999998"/>
    <n v="6386.08"/>
    <x v="4"/>
    <x v="1"/>
    <x v="56"/>
    <n v="24"/>
    <n v="3"/>
    <n v="86"/>
    <n v="72"/>
    <n v="6192"/>
    <n v="194.08479999999986"/>
    <n v="-4.7999999999999996E-3"/>
    <n v="194.08"/>
    <n v="85.999899999999997"/>
  </r>
  <r>
    <s v="Z08P0510"/>
    <s v="M04"/>
    <n v="73.260800000000003"/>
    <n v="6300.43"/>
    <x v="4"/>
    <x v="1"/>
    <x v="57"/>
    <n v="24"/>
    <n v="3"/>
    <n v="86"/>
    <n v="72"/>
    <n v="6192"/>
    <n v="108.42880000000028"/>
    <n v="1.1999999999999999E-3"/>
    <n v="108.43"/>
    <n v="86"/>
  </r>
  <r>
    <s v="Z08P0511"/>
    <s v="M04"/>
    <n v="74.174599999999998"/>
    <n v="6379.01"/>
    <x v="4"/>
    <x v="1"/>
    <x v="58"/>
    <n v="24"/>
    <n v="3"/>
    <n v="86"/>
    <n v="72"/>
    <n v="6192"/>
    <n v="187.01559999999984"/>
    <n v="-5.5999999999999999E-3"/>
    <n v="187.01"/>
    <n v="85.999899999999997"/>
  </r>
  <r>
    <s v="Z08P0512"/>
    <s v="M04"/>
    <n v="74.127499999999998"/>
    <n v="6374.97"/>
    <x v="4"/>
    <x v="1"/>
    <x v="59"/>
    <n v="24"/>
    <n v="3"/>
    <n v="86"/>
    <n v="72"/>
    <n v="6192"/>
    <n v="182.9649999999998"/>
    <n v="5.0000000000000001E-3"/>
    <n v="182.97"/>
    <n v="86.000100000000003"/>
  </r>
  <r>
    <s v="Z08P0601"/>
    <s v="M04"/>
    <n v="55.1843"/>
    <n v="4745.8500000000004"/>
    <x v="5"/>
    <x v="1"/>
    <x v="48"/>
    <n v="34"/>
    <n v="1.6"/>
    <n v="86"/>
    <n v="54.400000000000006"/>
    <n v="4678.3999999999996"/>
    <n v="67.449799999999541"/>
    <n v="2.0000000000000001E-4"/>
    <n v="67.45"/>
    <n v="86"/>
  </r>
  <r>
    <s v="Z08P0602"/>
    <s v="M04"/>
    <n v="54.802100000000003"/>
    <n v="4712.9799999999996"/>
    <x v="5"/>
    <x v="1"/>
    <x v="49"/>
    <n v="34"/>
    <n v="1.6"/>
    <n v="86"/>
    <n v="54.400000000000006"/>
    <n v="4678.3999999999996"/>
    <n v="34.580599999999762"/>
    <n v="-5.9999999999999995E-4"/>
    <n v="34.58"/>
    <n v="86"/>
  </r>
  <r>
    <s v="Z08P0603"/>
    <s v="M04"/>
    <n v="54.958599999999997"/>
    <n v="4726.4399999999996"/>
    <x v="5"/>
    <x v="1"/>
    <x v="50"/>
    <n v="34"/>
    <n v="1.6"/>
    <n v="86"/>
    <n v="54.400000000000006"/>
    <n v="4678.3999999999996"/>
    <n v="48.039599999999254"/>
    <n v="4.0000000000000002E-4"/>
    <n v="48.04"/>
    <n v="86"/>
  </r>
  <r>
    <s v="Z08P0604"/>
    <s v="M04"/>
    <n v="54.4283"/>
    <n v="4680.83"/>
    <x v="5"/>
    <x v="1"/>
    <x v="51"/>
    <n v="34"/>
    <n v="1.6"/>
    <n v="86"/>
    <n v="54.400000000000006"/>
    <n v="4678.3999999999996"/>
    <n v="2.4337999999995219"/>
    <n v="-3.8E-3"/>
    <n v="2.4300000000000002"/>
    <n v="85.999899999999997"/>
  </r>
  <r>
    <s v="Z08P0605"/>
    <s v="M04"/>
    <n v="54.804400000000001"/>
    <n v="4713.17"/>
    <x v="5"/>
    <x v="1"/>
    <x v="52"/>
    <n v="34"/>
    <n v="1.6"/>
    <n v="86"/>
    <n v="54.400000000000006"/>
    <n v="4678.3999999999996"/>
    <n v="34.778399999999607"/>
    <n v="-8.3999999999999995E-3"/>
    <n v="34.770000000000003"/>
    <n v="85.999799999999993"/>
  </r>
  <r>
    <s v="Z08P0606"/>
    <s v="M04"/>
    <n v="52.972700000000003"/>
    <n v="4555.6499999999996"/>
    <x v="5"/>
    <x v="1"/>
    <x v="53"/>
    <n v="33"/>
    <n v="1.6"/>
    <n v="86"/>
    <n v="52.800000000000004"/>
    <n v="4540.8"/>
    <n v="14.852199999999911"/>
    <n v="-2.2000000000000001E-3"/>
    <n v="14.85"/>
    <n v="86"/>
  </r>
  <r>
    <s v="Z08P0607"/>
    <s v="M04"/>
    <n v="52.974400000000003"/>
    <n v="4555.8"/>
    <x v="5"/>
    <x v="1"/>
    <x v="54"/>
    <n v="33"/>
    <n v="1.6"/>
    <n v="86"/>
    <n v="52.800000000000004"/>
    <n v="4540.8"/>
    <n v="14.998399999999876"/>
    <n v="1.6000000000000001E-3"/>
    <n v="15"/>
    <n v="86"/>
  </r>
  <r>
    <s v="Z08P0608"/>
    <s v="M04"/>
    <n v="53.358600000000003"/>
    <n v="4588.84"/>
    <x v="5"/>
    <x v="1"/>
    <x v="55"/>
    <n v="33"/>
    <n v="1.6"/>
    <n v="86"/>
    <n v="52.800000000000004"/>
    <n v="4540.8"/>
    <n v="48.039599999999865"/>
    <n v="4.0000000000000002E-4"/>
    <n v="48.04"/>
    <n v="86"/>
  </r>
  <r>
    <s v="Z08P0609"/>
    <s v="M04"/>
    <n v="53.782600000000002"/>
    <n v="4625.3100000000004"/>
    <x v="5"/>
    <x v="1"/>
    <x v="56"/>
    <n v="33"/>
    <n v="1.6"/>
    <n v="86"/>
    <n v="52.800000000000004"/>
    <n v="4540.8"/>
    <n v="84.503599999999821"/>
    <n v="6.4000000000000003E-3"/>
    <n v="84.51"/>
    <n v="86.000100000000003"/>
  </r>
  <r>
    <s v="Z08P0610"/>
    <s v="M04"/>
    <n v="53.534100000000002"/>
    <n v="4603.93"/>
    <x v="5"/>
    <x v="1"/>
    <x v="57"/>
    <n v="33"/>
    <n v="1.6"/>
    <n v="86"/>
    <n v="52.800000000000004"/>
    <n v="4540.8"/>
    <n v="63.132599999999826"/>
    <n v="-2.5999999999999999E-3"/>
    <n v="63.13"/>
    <n v="86"/>
  </r>
  <r>
    <s v="Z08P0611"/>
    <s v="M04"/>
    <n v="53.117800000000003"/>
    <n v="4568.13"/>
    <x v="5"/>
    <x v="1"/>
    <x v="58"/>
    <n v="33"/>
    <n v="1.6"/>
    <n v="86"/>
    <n v="52.800000000000004"/>
    <n v="4540.8"/>
    <n v="27.330799999999854"/>
    <n v="-8.0000000000000004E-4"/>
    <n v="27.33"/>
    <n v="86"/>
  </r>
  <r>
    <s v="Z08P0612"/>
    <s v="M04"/>
    <n v="53.504199999999997"/>
    <n v="4601.37"/>
    <x v="5"/>
    <x v="1"/>
    <x v="59"/>
    <n v="33"/>
    <n v="1.6"/>
    <n v="86"/>
    <n v="52.800000000000004"/>
    <n v="4540.8"/>
    <n v="60.561199999999403"/>
    <n v="8.8000000000000005E-3"/>
    <n v="60.57"/>
    <n v="86.000200000000007"/>
  </r>
  <r>
    <s v="Z09P0501"/>
    <s v="M04"/>
    <n v="83.092100000000002"/>
    <n v="7145.92"/>
    <x v="4"/>
    <x v="1"/>
    <x v="60"/>
    <n v="27"/>
    <n v="3"/>
    <n v="86"/>
    <n v="81"/>
    <n v="6966"/>
    <n v="179.92060000000018"/>
    <n v="-5.9999999999999995E-4"/>
    <n v="179.92"/>
    <n v="86"/>
  </r>
  <r>
    <s v="Z09P0502"/>
    <s v="M04"/>
    <n v="78.693399999999997"/>
    <n v="6767.64"/>
    <x v="4"/>
    <x v="1"/>
    <x v="61"/>
    <n v="26"/>
    <n v="3"/>
    <n v="86"/>
    <n v="78"/>
    <n v="6708"/>
    <n v="59.632399999999734"/>
    <n v="7.6E-3"/>
    <n v="59.64"/>
    <n v="86.000100000000003"/>
  </r>
  <r>
    <s v="Z09P0503"/>
    <s v="M04"/>
    <n v="79.137600000000006"/>
    <n v="6805.83"/>
    <x v="4"/>
    <x v="1"/>
    <x v="62"/>
    <n v="26"/>
    <n v="3"/>
    <n v="86"/>
    <n v="78"/>
    <n v="6708"/>
    <n v="97.83360000000053"/>
    <n v="-3.5999999999999999E-3"/>
    <n v="97.83"/>
    <n v="86"/>
  </r>
  <r>
    <s v="Z09P0504"/>
    <s v="M04"/>
    <n v="78.959299999999999"/>
    <n v="6790.5"/>
    <x v="4"/>
    <x v="1"/>
    <x v="63"/>
    <n v="26"/>
    <n v="3"/>
    <n v="86"/>
    <n v="78"/>
    <n v="6708"/>
    <n v="82.499799999999908"/>
    <n v="2.0000000000000001E-4"/>
    <n v="82.5"/>
    <n v="86"/>
  </r>
  <r>
    <s v="Z09P0505"/>
    <s v="M04"/>
    <n v="79.512100000000004"/>
    <n v="6838.04"/>
    <x v="4"/>
    <x v="1"/>
    <x v="64"/>
    <n v="26"/>
    <n v="3"/>
    <n v="86"/>
    <n v="78"/>
    <n v="6708"/>
    <n v="130.04060000000032"/>
    <n v="-5.9999999999999995E-4"/>
    <n v="130.04"/>
    <n v="86"/>
  </r>
  <r>
    <s v="Z09P0506"/>
    <s v="M04"/>
    <n v="78.7744"/>
    <n v="6774.6"/>
    <x v="4"/>
    <x v="1"/>
    <x v="65"/>
    <n v="26"/>
    <n v="3"/>
    <n v="86"/>
    <n v="78"/>
    <n v="6708"/>
    <n v="66.598399999999998"/>
    <n v="1.6000000000000001E-3"/>
    <n v="66.599999999999994"/>
    <n v="86"/>
  </r>
  <r>
    <s v="Z09P0507"/>
    <s v="M04"/>
    <n v="79.942999999999998"/>
    <n v="6875.1"/>
    <x v="4"/>
    <x v="1"/>
    <x v="66"/>
    <n v="26"/>
    <n v="3"/>
    <n v="86"/>
    <n v="78"/>
    <n v="6708"/>
    <n v="167.09799999999981"/>
    <n v="2E-3"/>
    <n v="167.1"/>
    <n v="86"/>
  </r>
  <r>
    <s v="Z09P0508"/>
    <s v="M04"/>
    <n v="79.302300000000002"/>
    <n v="6820"/>
    <x v="4"/>
    <x v="1"/>
    <x v="67"/>
    <n v="26"/>
    <n v="3"/>
    <n v="86"/>
    <n v="78"/>
    <n v="6708"/>
    <n v="111.99780000000021"/>
    <n v="2.2000000000000001E-3"/>
    <n v="112"/>
    <n v="86"/>
  </r>
  <r>
    <s v="Z09P0509"/>
    <s v="M04"/>
    <n v="79.129599999999996"/>
    <n v="6805.14"/>
    <x v="4"/>
    <x v="1"/>
    <x v="68"/>
    <n v="26"/>
    <n v="3"/>
    <n v="86"/>
    <n v="78"/>
    <n v="6708"/>
    <n v="97.145599999999689"/>
    <n v="-5.5999999999999999E-3"/>
    <n v="97.14"/>
    <n v="85.999899999999997"/>
  </r>
  <r>
    <s v="Z09P0510"/>
    <s v="M04"/>
    <n v="79.158000000000001"/>
    <n v="6807.59"/>
    <x v="4"/>
    <x v="1"/>
    <x v="69"/>
    <n v="26"/>
    <n v="3"/>
    <n v="86"/>
    <n v="78"/>
    <n v="6708"/>
    <n v="99.588000000000108"/>
    <n v="2E-3"/>
    <n v="99.59"/>
    <n v="86"/>
  </r>
  <r>
    <s v="Z09P0511"/>
    <s v="M04"/>
    <n v="79.729299999999995"/>
    <n v="6856.72"/>
    <x v="4"/>
    <x v="1"/>
    <x v="70"/>
    <n v="26"/>
    <n v="3"/>
    <n v="86"/>
    <n v="78"/>
    <n v="6708"/>
    <n v="148.71979999999957"/>
    <n v="2.0000000000000001E-4"/>
    <n v="148.72"/>
    <n v="86"/>
  </r>
  <r>
    <s v="Z09P0512"/>
    <s v="M04"/>
    <n v="78.766900000000007"/>
    <n v="6773.95"/>
    <x v="4"/>
    <x v="1"/>
    <x v="71"/>
    <n v="26"/>
    <n v="3"/>
    <n v="86"/>
    <n v="78"/>
    <n v="6708"/>
    <n v="65.953400000000585"/>
    <n v="-3.3999999999999998E-3"/>
    <n v="65.95"/>
    <n v="86"/>
  </r>
  <r>
    <s v="Z09P0601"/>
    <s v="M04"/>
    <n v="58.241900000000001"/>
    <n v="5008.8"/>
    <x v="5"/>
    <x v="1"/>
    <x v="60"/>
    <n v="36"/>
    <n v="1.6"/>
    <n v="86"/>
    <n v="57.6"/>
    <n v="4953.6000000000004"/>
    <n v="55.203399999999974"/>
    <n v="-3.3999999999999998E-3"/>
    <n v="55.2"/>
    <n v="85.999899999999997"/>
  </r>
  <r>
    <s v="Z09P0602"/>
    <s v="M04"/>
    <n v="58.111400000000003"/>
    <n v="4997.58"/>
    <x v="5"/>
    <x v="1"/>
    <x v="61"/>
    <n v="36"/>
    <n v="1.6"/>
    <n v="86"/>
    <n v="57.6"/>
    <n v="4953.6000000000004"/>
    <n v="43.980400000000159"/>
    <n v="-4.0000000000000002E-4"/>
    <n v="43.98"/>
    <n v="86"/>
  </r>
  <r>
    <s v="Z09P0603"/>
    <s v="M04"/>
    <n v="58.146999999999998"/>
    <n v="5000.6499999999996"/>
    <x v="5"/>
    <x v="1"/>
    <x v="62"/>
    <n v="36"/>
    <n v="1.6"/>
    <n v="86"/>
    <n v="57.6"/>
    <n v="4953.6000000000004"/>
    <n v="47.041999999999746"/>
    <n v="8.0000000000000002E-3"/>
    <n v="47.05"/>
    <n v="86.000100000000003"/>
  </r>
  <r>
    <s v="Z09P0604"/>
    <s v="M04"/>
    <n v="58.295699999999997"/>
    <n v="5013.43"/>
    <x v="5"/>
    <x v="1"/>
    <x v="63"/>
    <n v="36"/>
    <n v="1.6"/>
    <n v="86"/>
    <n v="57.6"/>
    <n v="4953.6000000000004"/>
    <n v="59.830199999999579"/>
    <n v="-2.0000000000000001E-4"/>
    <n v="59.83"/>
    <n v="86"/>
  </r>
  <r>
    <s v="Z09P0605"/>
    <s v="M04"/>
    <n v="58.5929"/>
    <n v="5038.99"/>
    <x v="5"/>
    <x v="1"/>
    <x v="64"/>
    <n v="36"/>
    <n v="1.6"/>
    <n v="86"/>
    <n v="57.6"/>
    <n v="4953.6000000000004"/>
    <n v="85.389399999999895"/>
    <n v="5.9999999999999995E-4"/>
    <n v="85.39"/>
    <n v="86"/>
  </r>
  <r>
    <s v="Z09P0606"/>
    <s v="M04"/>
    <n v="58.011000000000003"/>
    <n v="4988.95"/>
    <x v="5"/>
    <x v="1"/>
    <x v="65"/>
    <n v="36"/>
    <n v="1.6"/>
    <n v="86"/>
    <n v="57.6"/>
    <n v="4953.6000000000004"/>
    <n v="35.346000000000117"/>
    <n v="4.0000000000000001E-3"/>
    <n v="35.35"/>
    <n v="86.000100000000003"/>
  </r>
  <r>
    <s v="Z09P0607"/>
    <s v="M04"/>
    <n v="56.041699999999999"/>
    <n v="4819.59"/>
    <x v="5"/>
    <x v="1"/>
    <x v="66"/>
    <n v="35"/>
    <n v="1.6"/>
    <n v="86"/>
    <n v="56"/>
    <n v="4816"/>
    <n v="3.5861999999998915"/>
    <n v="3.8E-3"/>
    <n v="3.59"/>
    <n v="86.000100000000003"/>
  </r>
  <r>
    <s v="Z09P0608"/>
    <s v="M04"/>
    <n v="56.894500000000001"/>
    <n v="4892.93"/>
    <x v="5"/>
    <x v="1"/>
    <x v="67"/>
    <n v="35"/>
    <n v="1.6"/>
    <n v="86"/>
    <n v="56"/>
    <n v="4816"/>
    <n v="76.927000000000064"/>
    <n v="3.0000000000000001E-3"/>
    <n v="76.930000000000007"/>
    <n v="86.000100000000003"/>
  </r>
  <r>
    <s v="Z09P0609"/>
    <s v="M04"/>
    <n v="56.977400000000003"/>
    <n v="4900.0600000000004"/>
    <x v="5"/>
    <x v="1"/>
    <x v="68"/>
    <n v="35"/>
    <n v="1.6"/>
    <n v="86"/>
    <n v="56"/>
    <n v="4816"/>
    <n v="84.056400000000252"/>
    <n v="3.5999999999999999E-3"/>
    <n v="84.06"/>
    <n v="86.000100000000003"/>
  </r>
  <r>
    <s v="Z09P0610"/>
    <s v="M04"/>
    <n v="56.868200000000002"/>
    <n v="4890.67"/>
    <x v="5"/>
    <x v="1"/>
    <x v="69"/>
    <n v="35"/>
    <n v="1.6"/>
    <n v="86"/>
    <n v="56"/>
    <n v="4816"/>
    <n v="74.665200000000141"/>
    <n v="4.7999999999999996E-3"/>
    <n v="74.67"/>
    <n v="86.000100000000003"/>
  </r>
  <r>
    <s v="Z09P0611"/>
    <s v="M04"/>
    <n v="56.815100000000001"/>
    <n v="4886.1000000000004"/>
    <x v="5"/>
    <x v="1"/>
    <x v="70"/>
    <n v="35"/>
    <n v="1.6"/>
    <n v="86"/>
    <n v="56"/>
    <n v="4816"/>
    <n v="70.09860000000009"/>
    <n v="1.4E-3"/>
    <n v="70.099999999999994"/>
    <n v="86"/>
  </r>
  <r>
    <s v="Z09P0612"/>
    <s v="M04"/>
    <n v="56.541600000000003"/>
    <n v="4862.58"/>
    <x v="5"/>
    <x v="1"/>
    <x v="71"/>
    <n v="35"/>
    <n v="1.6"/>
    <n v="86"/>
    <n v="56"/>
    <n v="4816"/>
    <n v="46.577600000000217"/>
    <n v="2.3999999999999998E-3"/>
    <n v="46.58"/>
    <n v="8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2">
  <r>
    <s v="Z04P0105"/>
    <n v="6.7480000000000002"/>
    <n v="1889.44"/>
    <n v="6.3472999999999997"/>
    <n v="0.4007"/>
    <n v="1777.24"/>
    <n v="112.2"/>
    <x v="0"/>
    <x v="0"/>
    <x v="0"/>
    <n v="52"/>
    <n v="0.12"/>
    <n v="280"/>
    <n v="6.24"/>
    <n v="1747.2"/>
    <n v="142.24"/>
    <n v="0"/>
    <n v="142.24"/>
    <n v="280"/>
  </r>
  <r>
    <s v="Z04P0109"/>
    <n v="6.7510000000000003"/>
    <n v="1890.28"/>
    <n v="6.3502999999999998"/>
    <n v="0.4007"/>
    <n v="1778.08"/>
    <n v="112.2"/>
    <x v="0"/>
    <x v="0"/>
    <x v="1"/>
    <n v="52"/>
    <n v="0.12"/>
    <n v="280"/>
    <n v="6.24"/>
    <n v="1747.2"/>
    <n v="143.08000000000001"/>
    <n v="0"/>
    <n v="143.08000000000001"/>
    <n v="280"/>
  </r>
  <r>
    <s v="Z04P0110"/>
    <n v="6.6079999999999997"/>
    <n v="1850.24"/>
    <n v="6.2073"/>
    <n v="0.4007"/>
    <n v="1738.04"/>
    <n v="112.2"/>
    <x v="0"/>
    <x v="0"/>
    <x v="2"/>
    <n v="52"/>
    <n v="0.12"/>
    <n v="280"/>
    <n v="6.24"/>
    <n v="1747.2"/>
    <n v="103.04"/>
    <n v="0"/>
    <n v="103.04"/>
    <n v="280"/>
  </r>
  <r>
    <s v="Z04P0205"/>
    <n v="7.5819999999999999"/>
    <n v="2122.96"/>
    <n v="7.1473000000000004"/>
    <n v="0.43469999999999998"/>
    <n v="2001.24"/>
    <n v="121.72"/>
    <x v="1"/>
    <x v="0"/>
    <x v="0"/>
    <n v="45"/>
    <n v="0.16"/>
    <n v="280"/>
    <n v="7.2"/>
    <n v="2016"/>
    <n v="106.96"/>
    <n v="0"/>
    <n v="106.96"/>
    <n v="280"/>
  </r>
  <r>
    <s v="Z04P0207"/>
    <n v="7.5140000000000002"/>
    <n v="2103.92"/>
    <n v="7.0792999999999999"/>
    <n v="0.43469999999999998"/>
    <n v="1982.2"/>
    <n v="121.72"/>
    <x v="1"/>
    <x v="0"/>
    <x v="3"/>
    <n v="45"/>
    <n v="0.16"/>
    <n v="280"/>
    <n v="7.2"/>
    <n v="2016"/>
    <n v="87.92"/>
    <n v="0"/>
    <n v="87.92"/>
    <n v="280"/>
  </r>
  <r>
    <s v="Z04P0208"/>
    <n v="7.7134999999999998"/>
    <n v="2159.7800000000002"/>
    <n v="7.2788000000000004"/>
    <n v="0.43469999999999998"/>
    <n v="2038.06"/>
    <n v="121.72"/>
    <x v="1"/>
    <x v="0"/>
    <x v="4"/>
    <n v="45"/>
    <n v="0.16"/>
    <n v="280"/>
    <n v="7.2"/>
    <n v="2016"/>
    <n v="143.78"/>
    <n v="0"/>
    <n v="143.78"/>
    <n v="280"/>
  </r>
  <r>
    <s v="Z04P0301"/>
    <n v="9.0365000000000002"/>
    <n v="2530.2199999999998"/>
    <n v="8.5073000000000008"/>
    <n v="0.5292"/>
    <n v="2382.04"/>
    <n v="148.18"/>
    <x v="2"/>
    <x v="0"/>
    <x v="5"/>
    <n v="39"/>
    <n v="0.22"/>
    <n v="280"/>
    <n v="8.58"/>
    <n v="2402.4"/>
    <n v="127.82"/>
    <n v="0"/>
    <n v="127.82"/>
    <n v="280"/>
  </r>
  <r>
    <s v="Z04P0302"/>
    <n v="9.1170000000000009"/>
    <n v="2552.7600000000002"/>
    <n v="8.5877999999999997"/>
    <n v="0.5292"/>
    <n v="2404.58"/>
    <n v="148.18"/>
    <x v="2"/>
    <x v="0"/>
    <x v="6"/>
    <n v="39"/>
    <n v="0.22"/>
    <n v="280"/>
    <n v="8.58"/>
    <n v="2402.4"/>
    <n v="150.36000000000001"/>
    <n v="0"/>
    <n v="150.36000000000001"/>
    <n v="280"/>
  </r>
  <r>
    <s v="Z04P0303"/>
    <n v="9.0980000000000008"/>
    <n v="2547.44"/>
    <n v="8.5687999999999995"/>
    <n v="0.5292"/>
    <n v="2399.2600000000002"/>
    <n v="148.18"/>
    <x v="2"/>
    <x v="0"/>
    <x v="7"/>
    <n v="39"/>
    <n v="0.22"/>
    <n v="280"/>
    <n v="8.58"/>
    <n v="2402.4"/>
    <n v="145.04"/>
    <n v="0"/>
    <n v="145.04"/>
    <n v="280"/>
  </r>
  <r>
    <s v="Z04P0308"/>
    <n v="8.7575000000000003"/>
    <n v="2452.1"/>
    <n v="8.2415000000000003"/>
    <n v="0.51600000000000001"/>
    <n v="2307.62"/>
    <n v="144.47999999999999"/>
    <x v="2"/>
    <x v="0"/>
    <x v="4"/>
    <n v="38"/>
    <n v="0.22"/>
    <n v="280"/>
    <n v="8.36"/>
    <n v="2340.8000000000002"/>
    <n v="111.3"/>
    <n v="0"/>
    <n v="111.3"/>
    <n v="280"/>
  </r>
  <r>
    <s v="Z04P0505"/>
    <n v="8.65"/>
    <n v="2681.5"/>
    <n v="8.0150000000000006"/>
    <n v="0.63500000000000001"/>
    <n v="2484.65"/>
    <n v="196.85"/>
    <x v="3"/>
    <x v="1"/>
    <x v="0"/>
    <n v="27"/>
    <n v="0.3"/>
    <n v="310"/>
    <n v="8.1"/>
    <n v="2511"/>
    <n v="170.5"/>
    <n v="0"/>
    <n v="170.5"/>
    <n v="310"/>
  </r>
  <r>
    <s v="Z05P0108"/>
    <n v="7.3624999999999998"/>
    <n v="2061.5"/>
    <n v="6.9240000000000004"/>
    <n v="0.4385"/>
    <n v="1938.72"/>
    <n v="122.78"/>
    <x v="0"/>
    <x v="0"/>
    <x v="8"/>
    <n v="57"/>
    <n v="0.12"/>
    <n v="280"/>
    <n v="6.84"/>
    <n v="1915.2"/>
    <n v="146.30000000000001"/>
    <n v="0"/>
    <n v="146.30000000000001"/>
    <n v="280"/>
  </r>
  <r>
    <s v="Z05P0110"/>
    <n v="7.1689999999999996"/>
    <n v="2007.32"/>
    <n v="6.7380000000000004"/>
    <n v="0.43099999999999999"/>
    <n v="1886.64"/>
    <n v="120.68"/>
    <x v="0"/>
    <x v="0"/>
    <x v="9"/>
    <n v="56"/>
    <n v="0.12"/>
    <n v="280"/>
    <n v="6.72"/>
    <n v="1881.6"/>
    <n v="125.72"/>
    <n v="0"/>
    <n v="125.72"/>
    <n v="280"/>
  </r>
  <r>
    <s v="Z05P0202"/>
    <n v="8.0284999999999993"/>
    <n v="2247.98"/>
    <n v="7.5749000000000004"/>
    <n v="0.4536"/>
    <n v="2120.9699999999998"/>
    <n v="127.01"/>
    <x v="1"/>
    <x v="0"/>
    <x v="10"/>
    <n v="47"/>
    <n v="0.16"/>
    <n v="280"/>
    <n v="7.5200000000000005"/>
    <n v="2105.6"/>
    <n v="142.38"/>
    <n v="0"/>
    <n v="142.38"/>
    <n v="280"/>
  </r>
  <r>
    <s v="Z05P0208"/>
    <n v="7.8514999999999997"/>
    <n v="2198.42"/>
    <n v="7.3978999999999999"/>
    <n v="0.4536"/>
    <n v="2071.41"/>
    <n v="127.01"/>
    <x v="1"/>
    <x v="0"/>
    <x v="8"/>
    <n v="47"/>
    <n v="0.16"/>
    <n v="280"/>
    <n v="7.5200000000000005"/>
    <n v="2105.6"/>
    <n v="92.82"/>
    <n v="0"/>
    <n v="92.82"/>
    <n v="280"/>
  </r>
  <r>
    <s v="Z05P0301"/>
    <n v="9.9094999999999995"/>
    <n v="2774.66"/>
    <n v="9.3407"/>
    <n v="0.56879999999999997"/>
    <n v="2615.4"/>
    <n v="159.26"/>
    <x v="2"/>
    <x v="0"/>
    <x v="11"/>
    <n v="42"/>
    <n v="0.22"/>
    <n v="280"/>
    <n v="9.24"/>
    <n v="2587.1999999999998"/>
    <n v="187.46"/>
    <n v="0"/>
    <n v="187.46"/>
    <n v="280"/>
  </r>
  <r>
    <s v="Z05P0304"/>
    <n v="9.6884999999999994"/>
    <n v="2712.78"/>
    <n v="9.1196999999999999"/>
    <n v="0.56879999999999997"/>
    <n v="2553.52"/>
    <n v="159.26"/>
    <x v="2"/>
    <x v="0"/>
    <x v="12"/>
    <n v="42"/>
    <n v="0.22"/>
    <n v="280"/>
    <n v="9.24"/>
    <n v="2587.1999999999998"/>
    <n v="125.58"/>
    <n v="0"/>
    <n v="125.58"/>
    <n v="280"/>
  </r>
  <r>
    <s v="Z05P0307"/>
    <n v="9.7390000000000008"/>
    <n v="2726.92"/>
    <n v="9.1834000000000007"/>
    <n v="0.55559999999999998"/>
    <n v="2571.35"/>
    <n v="155.57"/>
    <x v="2"/>
    <x v="0"/>
    <x v="13"/>
    <n v="41"/>
    <n v="0.22"/>
    <n v="280"/>
    <n v="9.02"/>
    <n v="2525.6"/>
    <n v="201.32"/>
    <n v="0"/>
    <n v="201.32"/>
    <n v="280"/>
  </r>
  <r>
    <s v="Z05P0311"/>
    <n v="9.5604999999999993"/>
    <n v="2676.94"/>
    <n v="9.0048999999999992"/>
    <n v="0.55559999999999998"/>
    <n v="2521.37"/>
    <n v="155.57"/>
    <x v="2"/>
    <x v="0"/>
    <x v="14"/>
    <n v="41"/>
    <n v="0.22"/>
    <n v="280"/>
    <n v="9.02"/>
    <n v="2525.6"/>
    <n v="151.34"/>
    <n v="0"/>
    <n v="151.34"/>
    <n v="280"/>
  </r>
  <r>
    <s v="Z05P0312"/>
    <n v="9.4760000000000009"/>
    <n v="2653.28"/>
    <n v="8.9204000000000008"/>
    <n v="0.55559999999999998"/>
    <n v="2497.71"/>
    <n v="155.57"/>
    <x v="2"/>
    <x v="0"/>
    <x v="15"/>
    <n v="41"/>
    <n v="0.22"/>
    <n v="280"/>
    <n v="9.02"/>
    <n v="2525.6"/>
    <n v="127.68"/>
    <n v="0"/>
    <n v="127.68"/>
    <n v="280"/>
  </r>
  <r>
    <s v="Z05P0602"/>
    <n v="8.5139999999999993"/>
    <n v="2639.34"/>
    <n v="7.8941999999999997"/>
    <n v="0.61980000000000002"/>
    <n v="2447.1999999999998"/>
    <n v="192.14"/>
    <x v="4"/>
    <x v="1"/>
    <x v="10"/>
    <n v="40"/>
    <n v="0.2"/>
    <n v="310"/>
    <n v="8"/>
    <n v="2480"/>
    <n v="159.34"/>
    <n v="0"/>
    <n v="159.34"/>
    <n v="310"/>
  </r>
  <r>
    <s v="Z06P0101"/>
    <n v="7.0549999999999997"/>
    <n v="1975.4"/>
    <n v="6.6239999999999997"/>
    <n v="0.43099999999999999"/>
    <n v="1854.72"/>
    <n v="120.68"/>
    <x v="0"/>
    <x v="0"/>
    <x v="16"/>
    <n v="56"/>
    <n v="0.12"/>
    <n v="280"/>
    <n v="6.72"/>
    <n v="1881.6"/>
    <n v="93.8"/>
    <n v="0"/>
    <n v="93.8"/>
    <n v="280"/>
  </r>
  <r>
    <s v="Z06P0102"/>
    <n v="7.21"/>
    <n v="2018.8"/>
    <n v="6.7789999999999999"/>
    <n v="0.43099999999999999"/>
    <n v="1898.12"/>
    <n v="120.68"/>
    <x v="0"/>
    <x v="0"/>
    <x v="17"/>
    <n v="56"/>
    <n v="0.12"/>
    <n v="280"/>
    <n v="6.72"/>
    <n v="1881.6"/>
    <n v="137.19999999999999"/>
    <n v="0"/>
    <n v="137.19999999999999"/>
    <n v="280"/>
  </r>
  <r>
    <s v="Z06P0109"/>
    <n v="7.0185000000000004"/>
    <n v="1965.18"/>
    <n v="6.5952000000000002"/>
    <n v="0.42330000000000001"/>
    <n v="1846.66"/>
    <n v="118.52"/>
    <x v="0"/>
    <x v="0"/>
    <x v="18"/>
    <n v="55"/>
    <n v="0.12"/>
    <n v="280"/>
    <n v="6.6"/>
    <n v="1848"/>
    <n v="117.18"/>
    <n v="0"/>
    <n v="117.18"/>
    <n v="280"/>
  </r>
  <r>
    <s v="Z06P0110"/>
    <n v="7.101"/>
    <n v="1988.28"/>
    <n v="6.6776999999999997"/>
    <n v="0.42330000000000001"/>
    <n v="1869.76"/>
    <n v="118.52"/>
    <x v="0"/>
    <x v="0"/>
    <x v="19"/>
    <n v="55"/>
    <n v="0.12"/>
    <n v="280"/>
    <n v="6.6"/>
    <n v="1848"/>
    <n v="140.28"/>
    <n v="0"/>
    <n v="140.28"/>
    <n v="280"/>
  </r>
  <r>
    <s v="Z06P0111"/>
    <n v="7.0465"/>
    <n v="1973.02"/>
    <n v="6.6231999999999998"/>
    <n v="0.42330000000000001"/>
    <n v="1854.5"/>
    <n v="118.52"/>
    <x v="0"/>
    <x v="0"/>
    <x v="20"/>
    <n v="55"/>
    <n v="0.12"/>
    <n v="280"/>
    <n v="6.6"/>
    <n v="1848"/>
    <n v="125.02"/>
    <n v="0"/>
    <n v="125.02"/>
    <n v="280"/>
  </r>
  <r>
    <s v="Z06P0207"/>
    <n v="8.0235000000000003"/>
    <n v="2246.58"/>
    <n v="7.5603999999999996"/>
    <n v="0.46310000000000001"/>
    <n v="2116.91"/>
    <n v="129.66999999999999"/>
    <x v="1"/>
    <x v="0"/>
    <x v="21"/>
    <n v="48"/>
    <n v="0.16"/>
    <n v="280"/>
    <n v="7.68"/>
    <n v="2150.4"/>
    <n v="96.18"/>
    <n v="0"/>
    <n v="96.18"/>
    <n v="280"/>
  </r>
  <r>
    <s v="Z06P0209"/>
    <n v="8.1895000000000007"/>
    <n v="2293.06"/>
    <n v="7.7263999999999999"/>
    <n v="0.46310000000000001"/>
    <n v="2163.39"/>
    <n v="129.66999999999999"/>
    <x v="1"/>
    <x v="0"/>
    <x v="18"/>
    <n v="48"/>
    <n v="0.16"/>
    <n v="280"/>
    <n v="7.68"/>
    <n v="2150.4"/>
    <n v="142.66"/>
    <n v="0"/>
    <n v="142.66"/>
    <n v="280"/>
  </r>
  <r>
    <s v="Z06P0301"/>
    <n v="10.1065"/>
    <n v="2829.82"/>
    <n v="9.5243000000000002"/>
    <n v="0.58220000000000005"/>
    <n v="2666.8"/>
    <n v="163.02000000000001"/>
    <x v="2"/>
    <x v="0"/>
    <x v="16"/>
    <n v="43"/>
    <n v="0.22"/>
    <n v="280"/>
    <n v="9.4600000000000009"/>
    <n v="2648.8"/>
    <n v="181.02"/>
    <n v="0"/>
    <n v="181.02"/>
    <n v="280"/>
  </r>
  <r>
    <s v="Z06P0310"/>
    <n v="9.9124999999999996"/>
    <n v="2775.5"/>
    <n v="9.3437000000000001"/>
    <n v="0.56879999999999997"/>
    <n v="2616.2399999999998"/>
    <n v="159.26"/>
    <x v="2"/>
    <x v="0"/>
    <x v="19"/>
    <n v="42"/>
    <n v="0.22"/>
    <n v="280"/>
    <n v="9.24"/>
    <n v="2587.1999999999998"/>
    <n v="188.3"/>
    <n v="0"/>
    <n v="188.3"/>
    <n v="280"/>
  </r>
  <r>
    <s v="Z06P0402"/>
    <n v="9.4009999999999998"/>
    <n v="2914.31"/>
    <n v="8.7017000000000007"/>
    <n v="0.69930000000000003"/>
    <n v="2697.53"/>
    <n v="216.78"/>
    <x v="5"/>
    <x v="1"/>
    <x v="17"/>
    <n v="36"/>
    <n v="0.24"/>
    <n v="310"/>
    <n v="8.64"/>
    <n v="2678.4"/>
    <n v="235.91"/>
    <n v="0"/>
    <n v="235.91"/>
    <n v="310"/>
  </r>
  <r>
    <s v="Z06P0505"/>
    <n v="9.6319999999999997"/>
    <n v="2985.92"/>
    <n v="8.9289000000000005"/>
    <n v="0.70309999999999995"/>
    <n v="2767.96"/>
    <n v="217.96"/>
    <x v="3"/>
    <x v="1"/>
    <x v="22"/>
    <n v="30"/>
    <n v="0.3"/>
    <n v="310"/>
    <n v="9"/>
    <n v="2790"/>
    <n v="195.92"/>
    <n v="0"/>
    <n v="195.92"/>
    <n v="310"/>
  </r>
  <r>
    <s v="Z06P0512"/>
    <n v="9.7040000000000006"/>
    <n v="3008.24"/>
    <n v="9.0008999999999997"/>
    <n v="0.70309999999999995"/>
    <n v="2790.28"/>
    <n v="217.96"/>
    <x v="3"/>
    <x v="1"/>
    <x v="23"/>
    <n v="30"/>
    <n v="0.3"/>
    <n v="310"/>
    <n v="9"/>
    <n v="2790"/>
    <n v="218.24"/>
    <n v="0"/>
    <n v="218.24"/>
    <n v="310"/>
  </r>
  <r>
    <s v="Z06P0601"/>
    <n v="8.5489999999999995"/>
    <n v="2650.19"/>
    <n v="7.9291999999999998"/>
    <n v="0.61980000000000002"/>
    <n v="2458.0500000000002"/>
    <n v="192.14"/>
    <x v="4"/>
    <x v="1"/>
    <x v="16"/>
    <n v="40"/>
    <n v="0.2"/>
    <n v="310"/>
    <n v="8"/>
    <n v="2480"/>
    <n v="170.19"/>
    <n v="0"/>
    <n v="170.19"/>
    <n v="310"/>
  </r>
  <r>
    <s v="Z06P0607"/>
    <n v="8.3520000000000003"/>
    <n v="2589.12"/>
    <n v="7.7472000000000003"/>
    <n v="0.6048"/>
    <n v="2401.63"/>
    <n v="187.49"/>
    <x v="4"/>
    <x v="1"/>
    <x v="21"/>
    <n v="39"/>
    <n v="0.2"/>
    <n v="310"/>
    <n v="7.8000000000000007"/>
    <n v="2418"/>
    <n v="171.12"/>
    <n v="0"/>
    <n v="171.12"/>
    <n v="310"/>
  </r>
  <r>
    <s v="Z06P0612"/>
    <n v="8.3610000000000007"/>
    <n v="2591.91"/>
    <n v="7.7561999999999998"/>
    <n v="0.6048"/>
    <n v="2404.42"/>
    <n v="187.49"/>
    <x v="4"/>
    <x v="1"/>
    <x v="23"/>
    <n v="39"/>
    <n v="0.2"/>
    <n v="310"/>
    <n v="7.8000000000000007"/>
    <n v="2418"/>
    <n v="173.91"/>
    <n v="0"/>
    <n v="173.91"/>
    <n v="310"/>
  </r>
  <r>
    <s v="Z07P0102"/>
    <n v="5.9184999999999999"/>
    <n v="1657.18"/>
    <n v="5.5631000000000004"/>
    <n v="0.35539999999999999"/>
    <n v="1557.67"/>
    <n v="99.51"/>
    <x v="0"/>
    <x v="0"/>
    <x v="24"/>
    <n v="46"/>
    <n v="0.12"/>
    <n v="280"/>
    <n v="5.52"/>
    <n v="1545.6"/>
    <n v="111.58"/>
    <n v="0"/>
    <n v="111.58"/>
    <n v="280"/>
  </r>
  <r>
    <s v="Z07P0106"/>
    <n v="5.7045000000000003"/>
    <n v="1597.26"/>
    <n v="5.3567999999999998"/>
    <n v="0.34770000000000001"/>
    <n v="1499.9"/>
    <n v="97.36"/>
    <x v="0"/>
    <x v="0"/>
    <x v="25"/>
    <n v="45"/>
    <n v="0.12"/>
    <n v="280"/>
    <n v="5.3999999999999995"/>
    <n v="1512"/>
    <n v="85.26"/>
    <n v="0"/>
    <n v="85.26"/>
    <n v="280"/>
  </r>
  <r>
    <s v="Z07P0109"/>
    <n v="5.8525"/>
    <n v="1638.7"/>
    <n v="5.5048000000000004"/>
    <n v="0.34770000000000001"/>
    <n v="1541.34"/>
    <n v="97.36"/>
    <x v="0"/>
    <x v="0"/>
    <x v="26"/>
    <n v="45"/>
    <n v="0.12"/>
    <n v="280"/>
    <n v="5.3999999999999995"/>
    <n v="1512"/>
    <n v="126.7"/>
    <n v="0"/>
    <n v="126.7"/>
    <n v="280"/>
  </r>
  <r>
    <s v="Z07P0111"/>
    <n v="5.7374999999999998"/>
    <n v="1606.5"/>
    <n v="5.3898000000000001"/>
    <n v="0.34770000000000001"/>
    <n v="1509.14"/>
    <n v="97.36"/>
    <x v="0"/>
    <x v="0"/>
    <x v="27"/>
    <n v="45"/>
    <n v="0.12"/>
    <n v="280"/>
    <n v="5.3999999999999995"/>
    <n v="1512"/>
    <n v="94.5"/>
    <n v="0"/>
    <n v="94.5"/>
    <n v="280"/>
  </r>
  <r>
    <s v="Z07P0112"/>
    <n v="5.8414999999999999"/>
    <n v="1635.62"/>
    <n v="5.4938000000000002"/>
    <n v="0.34770000000000001"/>
    <n v="1538.26"/>
    <n v="97.36"/>
    <x v="0"/>
    <x v="0"/>
    <x v="28"/>
    <n v="45"/>
    <n v="0.12"/>
    <n v="280"/>
    <n v="5.3999999999999995"/>
    <n v="1512"/>
    <n v="123.62"/>
    <n v="0"/>
    <n v="123.62"/>
    <n v="280"/>
  </r>
  <r>
    <s v="Z07P0202"/>
    <n v="6.8224999999999998"/>
    <n v="1910.3"/>
    <n v="6.4349999999999996"/>
    <n v="0.38750000000000001"/>
    <n v="1801.8"/>
    <n v="108.5"/>
    <x v="1"/>
    <x v="0"/>
    <x v="24"/>
    <n v="40"/>
    <n v="0.16"/>
    <n v="280"/>
    <n v="6.4"/>
    <n v="1792"/>
    <n v="118.3"/>
    <n v="0"/>
    <n v="118.3"/>
    <n v="280"/>
  </r>
  <r>
    <s v="Z07P0203"/>
    <n v="6.68"/>
    <n v="1870.4"/>
    <n v="6.2925000000000004"/>
    <n v="0.38750000000000001"/>
    <n v="1761.9"/>
    <n v="108.5"/>
    <x v="1"/>
    <x v="0"/>
    <x v="29"/>
    <n v="40"/>
    <n v="0.16"/>
    <n v="280"/>
    <n v="6.4"/>
    <n v="1792"/>
    <n v="78.400000000000006"/>
    <n v="0"/>
    <n v="78.400000000000006"/>
    <n v="280"/>
  </r>
  <r>
    <s v="Z07P0205"/>
    <n v="6.7279999999999998"/>
    <n v="1883.84"/>
    <n v="6.35"/>
    <n v="0.378"/>
    <n v="1778"/>
    <n v="105.84"/>
    <x v="1"/>
    <x v="0"/>
    <x v="30"/>
    <n v="39"/>
    <n v="0.16"/>
    <n v="280"/>
    <n v="6.24"/>
    <n v="1747.2"/>
    <n v="136.63999999999999"/>
    <n v="0"/>
    <n v="136.63999999999999"/>
    <n v="280"/>
  </r>
  <r>
    <s v="Z07P0210"/>
    <n v="6.5229999999999997"/>
    <n v="1826.44"/>
    <n v="6.1449999999999996"/>
    <n v="0.378"/>
    <n v="1720.6"/>
    <n v="105.84"/>
    <x v="1"/>
    <x v="0"/>
    <x v="31"/>
    <n v="39"/>
    <n v="0.16"/>
    <n v="280"/>
    <n v="6.24"/>
    <n v="1747.2"/>
    <n v="79.239999999999995"/>
    <n v="0"/>
    <n v="79.239999999999995"/>
    <n v="280"/>
  </r>
  <r>
    <s v="Z07P0305"/>
    <n v="7.9444999999999997"/>
    <n v="2224.46"/>
    <n v="7.4813999999999998"/>
    <n v="0.46310000000000001"/>
    <n v="2094.79"/>
    <n v="129.66999999999999"/>
    <x v="2"/>
    <x v="0"/>
    <x v="30"/>
    <n v="34"/>
    <n v="0.22"/>
    <n v="280"/>
    <n v="7.48"/>
    <n v="2094.4"/>
    <n v="130.06"/>
    <n v="0"/>
    <n v="130.06"/>
    <n v="280"/>
  </r>
  <r>
    <s v="Z07P0503"/>
    <n v="7.1660000000000004"/>
    <n v="2221.46"/>
    <n v="6.6444000000000001"/>
    <n v="0.52159999999999995"/>
    <n v="2059.7600000000002"/>
    <n v="161.69999999999999"/>
    <x v="3"/>
    <x v="1"/>
    <x v="29"/>
    <n v="22"/>
    <n v="0.3"/>
    <n v="310"/>
    <n v="6.6"/>
    <n v="2046"/>
    <n v="175.46"/>
    <n v="0"/>
    <n v="175.46"/>
    <n v="310"/>
  </r>
  <r>
    <s v="Z07P0510"/>
    <n v="6.8120000000000003"/>
    <n v="2111.7199999999998"/>
    <n v="6.3131000000000004"/>
    <n v="0.49890000000000001"/>
    <n v="1957.06"/>
    <n v="154.66"/>
    <x v="3"/>
    <x v="1"/>
    <x v="31"/>
    <n v="21"/>
    <n v="0.3"/>
    <n v="310"/>
    <n v="6.3"/>
    <n v="1953"/>
    <n v="158.72"/>
    <n v="0"/>
    <n v="158.72"/>
    <n v="310"/>
  </r>
  <r>
    <s v="Z08P0107"/>
    <n v="6.0910000000000002"/>
    <n v="1705.48"/>
    <n v="5.7206000000000001"/>
    <n v="0.37040000000000001"/>
    <n v="1601.77"/>
    <n v="103.71"/>
    <x v="0"/>
    <x v="0"/>
    <x v="32"/>
    <n v="48"/>
    <n v="0.12"/>
    <n v="280"/>
    <n v="5.76"/>
    <n v="1612.8"/>
    <n v="92.68"/>
    <n v="0"/>
    <n v="92.68"/>
    <n v="280"/>
  </r>
  <r>
    <s v="Z08P0110"/>
    <n v="6.1505000000000001"/>
    <n v="1722.14"/>
    <n v="5.7801"/>
    <n v="0.37040000000000001"/>
    <n v="1618.43"/>
    <n v="103.71"/>
    <x v="0"/>
    <x v="0"/>
    <x v="33"/>
    <n v="48"/>
    <n v="0.12"/>
    <n v="280"/>
    <n v="5.76"/>
    <n v="1612.8"/>
    <n v="109.34"/>
    <n v="0"/>
    <n v="109.34"/>
    <n v="280"/>
  </r>
  <r>
    <s v="Z08P0112"/>
    <n v="6.0705"/>
    <n v="1699.74"/>
    <n v="5.7000999999999999"/>
    <n v="0.37040000000000001"/>
    <n v="1596.03"/>
    <n v="103.71"/>
    <x v="0"/>
    <x v="0"/>
    <x v="34"/>
    <n v="48"/>
    <n v="0.12"/>
    <n v="280"/>
    <n v="5.76"/>
    <n v="1612.8"/>
    <n v="86.94"/>
    <n v="0"/>
    <n v="86.94"/>
    <n v="280"/>
  </r>
  <r>
    <s v="Z08P0202"/>
    <n v="7.2210000000000001"/>
    <n v="2021.88"/>
    <n v="6.8146000000000004"/>
    <n v="0.40639999999999998"/>
    <n v="1908.09"/>
    <n v="113.79"/>
    <x v="1"/>
    <x v="0"/>
    <x v="35"/>
    <n v="42"/>
    <n v="0.16"/>
    <n v="280"/>
    <n v="6.72"/>
    <n v="1881.6"/>
    <n v="140.28"/>
    <n v="0"/>
    <n v="140.28"/>
    <n v="280"/>
  </r>
  <r>
    <s v="Z08P0211"/>
    <n v="7.0590000000000002"/>
    <n v="1976.52"/>
    <n v="6.6620999999999997"/>
    <n v="0.39689999999999998"/>
    <n v="1865.39"/>
    <n v="111.13"/>
    <x v="1"/>
    <x v="0"/>
    <x v="36"/>
    <n v="41"/>
    <n v="0.16"/>
    <n v="280"/>
    <n v="6.5600000000000005"/>
    <n v="1836.8"/>
    <n v="139.72"/>
    <n v="0"/>
    <n v="139.72"/>
    <n v="280"/>
  </r>
  <r>
    <s v="Z08P0301"/>
    <n v="8.3305000000000007"/>
    <n v="2332.54"/>
    <n v="7.7797999999999998"/>
    <n v="0.55069999999999997"/>
    <n v="2178.34"/>
    <n v="154.19999999999999"/>
    <x v="2"/>
    <x v="0"/>
    <x v="37"/>
    <n v="35"/>
    <n v="0.22"/>
    <n v="280"/>
    <n v="7.7"/>
    <n v="2156"/>
    <n v="176.54"/>
    <n v="0"/>
    <n v="176.54"/>
    <n v="280"/>
  </r>
  <r>
    <s v="Z08P0304"/>
    <n v="8.3104999999999993"/>
    <n v="2326.94"/>
    <n v="7.7598000000000003"/>
    <n v="0.55069999999999997"/>
    <n v="2172.7399999999998"/>
    <n v="154.19999999999999"/>
    <x v="2"/>
    <x v="0"/>
    <x v="38"/>
    <n v="35"/>
    <n v="0.22"/>
    <n v="280"/>
    <n v="7.7"/>
    <n v="2156"/>
    <n v="170.94"/>
    <n v="0"/>
    <n v="170.94"/>
    <n v="280"/>
  </r>
  <r>
    <s v="Z08P0305"/>
    <n v="8.1895000000000007"/>
    <n v="2293.06"/>
    <n v="7.6387999999999998"/>
    <n v="0.55069999999999997"/>
    <n v="2138.86"/>
    <n v="154.19999999999999"/>
    <x v="2"/>
    <x v="0"/>
    <x v="39"/>
    <n v="35"/>
    <n v="0.22"/>
    <n v="280"/>
    <n v="7.7"/>
    <n v="2156"/>
    <n v="137.06"/>
    <n v="0"/>
    <n v="137.06"/>
    <n v="280"/>
  </r>
  <r>
    <s v="Z08P0410"/>
    <n v="7.5830000000000002"/>
    <n v="2350.73"/>
    <n v="7.016"/>
    <n v="0.56699999999999995"/>
    <n v="2174.96"/>
    <n v="175.77"/>
    <x v="5"/>
    <x v="1"/>
    <x v="33"/>
    <n v="29"/>
    <n v="0.24"/>
    <n v="310"/>
    <n v="6.96"/>
    <n v="2157.6"/>
    <n v="193.13"/>
    <n v="0"/>
    <n v="193.13"/>
    <n v="310"/>
  </r>
  <r>
    <s v="Z08P0503"/>
    <n v="8.032"/>
    <n v="2489.92"/>
    <n v="7.4423000000000004"/>
    <n v="0.5897"/>
    <n v="2307.11"/>
    <n v="182.81"/>
    <x v="3"/>
    <x v="1"/>
    <x v="40"/>
    <n v="25"/>
    <n v="0.3"/>
    <n v="310"/>
    <n v="7.5"/>
    <n v="2325"/>
    <n v="164.92"/>
    <n v="0"/>
    <n v="164.92"/>
    <n v="310"/>
  </r>
  <r>
    <s v="Z08P0508"/>
    <n v="7.8159999999999998"/>
    <n v="2422.96"/>
    <n v="7.2489999999999997"/>
    <n v="0.56699999999999995"/>
    <n v="2247.19"/>
    <n v="175.77"/>
    <x v="3"/>
    <x v="1"/>
    <x v="41"/>
    <n v="24"/>
    <n v="0.3"/>
    <n v="310"/>
    <n v="7.1999999999999993"/>
    <n v="2232"/>
    <n v="190.96"/>
    <n v="0"/>
    <n v="190.96"/>
    <n v="310"/>
  </r>
  <r>
    <s v="Z08P0607"/>
    <n v="7.03"/>
    <n v="2179.3000000000002"/>
    <n v="6.5159000000000002"/>
    <n v="0.5141"/>
    <n v="2019.93"/>
    <n v="159.37"/>
    <x v="4"/>
    <x v="1"/>
    <x v="32"/>
    <n v="33"/>
    <n v="0.2"/>
    <n v="310"/>
    <n v="6.6000000000000005"/>
    <n v="2046"/>
    <n v="133.30000000000001"/>
    <n v="0"/>
    <n v="133.30000000000001"/>
    <n v="310"/>
  </r>
  <r>
    <s v="Z08P0612"/>
    <n v="7.0890000000000004"/>
    <n v="2197.59"/>
    <n v="6.5749000000000004"/>
    <n v="0.5141"/>
    <n v="2038.22"/>
    <n v="159.37"/>
    <x v="4"/>
    <x v="1"/>
    <x v="34"/>
    <n v="33"/>
    <n v="0.2"/>
    <n v="310"/>
    <n v="6.6000000000000005"/>
    <n v="2046"/>
    <n v="151.59"/>
    <n v="0"/>
    <n v="151.59"/>
    <n v="310"/>
  </r>
  <r>
    <s v="Z09P0105"/>
    <n v="8.1464999999999996"/>
    <n v="2281.02"/>
    <n v="7.6551"/>
    <n v="0.4914"/>
    <n v="2143.4299999999998"/>
    <n v="137.59"/>
    <x v="0"/>
    <x v="0"/>
    <x v="42"/>
    <n v="63"/>
    <n v="0.12"/>
    <n v="280"/>
    <n v="7.56"/>
    <n v="2116.8000000000002"/>
    <n v="164.22"/>
    <n v="0"/>
    <n v="164.22"/>
    <n v="280"/>
  </r>
  <r>
    <s v="Z09P0201"/>
    <n v="9.9454999999999991"/>
    <n v="2784.74"/>
    <n v="9.3879000000000001"/>
    <n v="0.55759999999999998"/>
    <n v="2628.61"/>
    <n v="156.13"/>
    <x v="1"/>
    <x v="0"/>
    <x v="43"/>
    <n v="58"/>
    <n v="0.16"/>
    <n v="280"/>
    <n v="9.2799999999999994"/>
    <n v="2598.4"/>
    <n v="186.34"/>
    <n v="0"/>
    <n v="186.34"/>
    <n v="280"/>
  </r>
  <r>
    <s v="Z09P0208"/>
    <n v="9.6965000000000003"/>
    <n v="2715.02"/>
    <n v="9.1388999999999996"/>
    <n v="0.55759999999999998"/>
    <n v="2558.89"/>
    <n v="156.13"/>
    <x v="1"/>
    <x v="0"/>
    <x v="44"/>
    <n v="58"/>
    <n v="0.16"/>
    <n v="280"/>
    <n v="9.2799999999999994"/>
    <n v="2598.4"/>
    <n v="116.62"/>
    <n v="0"/>
    <n v="116.62"/>
    <n v="280"/>
  </r>
  <r>
    <s v="Z09P0209"/>
    <n v="9.9055"/>
    <n v="2773.54"/>
    <n v="9.3478999999999992"/>
    <n v="0.55759999999999998"/>
    <n v="2617.41"/>
    <n v="156.13"/>
    <x v="1"/>
    <x v="0"/>
    <x v="45"/>
    <n v="58"/>
    <n v="0.16"/>
    <n v="280"/>
    <n v="9.2799999999999994"/>
    <n v="2598.4"/>
    <n v="175.14"/>
    <n v="0"/>
    <n v="175.14"/>
    <n v="280"/>
  </r>
  <r>
    <s v="Z09P0212"/>
    <n v="9.8294999999999995"/>
    <n v="2752.26"/>
    <n v="9.2813999999999997"/>
    <n v="0.54810000000000003"/>
    <n v="2598.79"/>
    <n v="153.47"/>
    <x v="1"/>
    <x v="0"/>
    <x v="46"/>
    <n v="57"/>
    <n v="0.16"/>
    <n v="280"/>
    <n v="9.120000000000001"/>
    <n v="2553.6"/>
    <n v="198.66"/>
    <n v="0"/>
    <n v="198.66"/>
    <n v="280"/>
  </r>
  <r>
    <s v="Z09P0304"/>
    <n v="9.7129999999999992"/>
    <n v="2719.64"/>
    <n v="9.0609000000000002"/>
    <n v="0.65210000000000001"/>
    <n v="2537.0500000000002"/>
    <n v="182.59"/>
    <x v="2"/>
    <x v="0"/>
    <x v="47"/>
    <n v="42"/>
    <n v="0.22"/>
    <n v="280"/>
    <n v="9.24"/>
    <n v="2587.1999999999998"/>
    <n v="132.44"/>
    <n v="0"/>
    <n v="132.44"/>
    <n v="280"/>
  </r>
  <r>
    <s v="Z09P0306"/>
    <n v="9.9314999999999998"/>
    <n v="2780.82"/>
    <n v="9.2794000000000008"/>
    <n v="0.65210000000000001"/>
    <n v="2598.23"/>
    <n v="182.59"/>
    <x v="2"/>
    <x v="0"/>
    <x v="48"/>
    <n v="42"/>
    <n v="0.22"/>
    <n v="280"/>
    <n v="9.24"/>
    <n v="2587.1999999999998"/>
    <n v="193.62"/>
    <n v="0"/>
    <n v="193.62"/>
    <n v="280"/>
  </r>
  <r>
    <s v="Z09P0308"/>
    <n v="9.8034999999999997"/>
    <n v="2744.98"/>
    <n v="9.1514000000000006"/>
    <n v="0.65210000000000001"/>
    <n v="2562.39"/>
    <n v="182.59"/>
    <x v="2"/>
    <x v="0"/>
    <x v="44"/>
    <n v="42"/>
    <n v="0.22"/>
    <n v="280"/>
    <n v="9.24"/>
    <n v="2587.1999999999998"/>
    <n v="157.78"/>
    <n v="0"/>
    <n v="157.78"/>
    <n v="280"/>
  </r>
  <r>
    <s v="Z09P0309"/>
    <n v="10.039999999999999"/>
    <n v="2811.2"/>
    <n v="9.3879000000000001"/>
    <n v="0.65210000000000001"/>
    <n v="2628.61"/>
    <n v="182.59"/>
    <x v="2"/>
    <x v="0"/>
    <x v="45"/>
    <n v="42"/>
    <n v="0.22"/>
    <n v="280"/>
    <n v="9.24"/>
    <n v="2587.1999999999998"/>
    <n v="224"/>
    <n v="0"/>
    <n v="224"/>
    <n v="280"/>
  </r>
  <r>
    <s v="Z09P0310"/>
    <n v="9.5094999999999992"/>
    <n v="2662.66"/>
    <n v="8.8719999999999999"/>
    <n v="0.63749999999999996"/>
    <n v="2484.16"/>
    <n v="178.5"/>
    <x v="2"/>
    <x v="0"/>
    <x v="49"/>
    <n v="41"/>
    <n v="0.22"/>
    <n v="280"/>
    <n v="9.02"/>
    <n v="2525.6"/>
    <n v="137.06"/>
    <n v="0"/>
    <n v="137.06"/>
    <n v="280"/>
  </r>
  <r>
    <s v="Z04P0101"/>
    <n v="6.7194000000000003"/>
    <n v="1881.44"/>
    <n v="6.3112000000000004"/>
    <n v="0.40820000000000001"/>
    <n v="1767.14"/>
    <n v="114.3"/>
    <x v="0"/>
    <x v="0"/>
    <x v="5"/>
    <n v="53"/>
    <n v="0.12"/>
    <n v="280"/>
    <n v="6.3599999999999994"/>
    <n v="1780.8"/>
    <n v="100.63200000000001"/>
    <n v="8.0000000000000002E-3"/>
    <n v="100.64"/>
    <n v="280.00119999999998"/>
  </r>
  <r>
    <s v="Z04P0102"/>
    <n v="6.7747999999999999"/>
    <n v="1896.95"/>
    <n v="6.3666"/>
    <n v="0.40820000000000001"/>
    <n v="1782.65"/>
    <n v="114.3"/>
    <x v="0"/>
    <x v="0"/>
    <x v="6"/>
    <n v="53"/>
    <n v="0.12"/>
    <n v="280"/>
    <n v="6.3599999999999994"/>
    <n v="1780.8"/>
    <n v="116.14400000000001"/>
    <n v="6.0000000000000001E-3"/>
    <n v="116.15"/>
    <n v="280.0009"/>
  </r>
  <r>
    <s v="Z04P0103"/>
    <n v="6.7012"/>
    <n v="1876.34"/>
    <n v="6.3005000000000004"/>
    <n v="0.4007"/>
    <n v="1764.14"/>
    <n v="112.2"/>
    <x v="0"/>
    <x v="0"/>
    <x v="7"/>
    <n v="52"/>
    <n v="0.12"/>
    <n v="280"/>
    <n v="6.24"/>
    <n v="1747.2"/>
    <n v="129.136"/>
    <n v="4.0000000000000001E-3"/>
    <n v="129.13999999999999"/>
    <n v="280.00060000000002"/>
  </r>
  <r>
    <s v="Z04P0104"/>
    <n v="6.6003999999999996"/>
    <n v="1848.12"/>
    <n v="6.1997"/>
    <n v="0.4007"/>
    <n v="1735.92"/>
    <n v="112.2"/>
    <x v="0"/>
    <x v="0"/>
    <x v="50"/>
    <n v="52"/>
    <n v="0.12"/>
    <n v="280"/>
    <n v="6.24"/>
    <n v="1747.2"/>
    <n v="100.91200000000001"/>
    <n v="8.0000000000000002E-3"/>
    <n v="100.92"/>
    <n v="280.00119999999998"/>
  </r>
  <r>
    <s v="Z04P0106"/>
    <n v="6.7435999999999998"/>
    <n v="1888.21"/>
    <n v="6.3429000000000002"/>
    <n v="0.4007"/>
    <n v="1776.01"/>
    <n v="112.2"/>
    <x v="0"/>
    <x v="0"/>
    <x v="51"/>
    <n v="52"/>
    <n v="0.12"/>
    <n v="280"/>
    <n v="6.24"/>
    <n v="1747.2"/>
    <n v="141.00800000000001"/>
    <n v="2E-3"/>
    <n v="141.01"/>
    <n v="280.00029999999998"/>
  </r>
  <r>
    <s v="Z04P0107"/>
    <n v="6.5557999999999996"/>
    <n v="1835.63"/>
    <n v="6.1551"/>
    <n v="0.4007"/>
    <n v="1723.43"/>
    <n v="112.2"/>
    <x v="0"/>
    <x v="0"/>
    <x v="3"/>
    <n v="52"/>
    <n v="0.12"/>
    <n v="280"/>
    <n v="6.24"/>
    <n v="1747.2"/>
    <n v="88.424000000000007"/>
    <n v="6.0000000000000001E-3"/>
    <n v="88.43"/>
    <n v="280.0009"/>
  </r>
  <r>
    <s v="Z04P0108"/>
    <n v="6.6243999999999996"/>
    <n v="1854.84"/>
    <n v="6.2237"/>
    <n v="0.4007"/>
    <n v="1742.64"/>
    <n v="112.2"/>
    <x v="0"/>
    <x v="0"/>
    <x v="4"/>
    <n v="52"/>
    <n v="0.12"/>
    <n v="280"/>
    <n v="6.24"/>
    <n v="1747.2"/>
    <n v="107.63200000000001"/>
    <n v="8.0000000000000002E-3"/>
    <n v="107.64"/>
    <n v="280.00119999999998"/>
  </r>
  <r>
    <s v="Z04P0111"/>
    <n v="6.7237"/>
    <n v="1882.64"/>
    <n v="6.3230000000000004"/>
    <n v="0.4007"/>
    <n v="1770.44"/>
    <n v="112.2"/>
    <x v="0"/>
    <x v="0"/>
    <x v="52"/>
    <n v="52"/>
    <n v="0.12"/>
    <n v="280"/>
    <n v="6.24"/>
    <n v="1747.2"/>
    <n v="135.43600000000001"/>
    <n v="4.0000000000000001E-3"/>
    <n v="135.44"/>
    <n v="280.00060000000002"/>
  </r>
  <r>
    <s v="Z04P0112"/>
    <n v="6.7293000000000003"/>
    <n v="1884.21"/>
    <n v="6.3285999999999998"/>
    <n v="0.4007"/>
    <n v="1772.01"/>
    <n v="112.2"/>
    <x v="0"/>
    <x v="0"/>
    <x v="53"/>
    <n v="52"/>
    <n v="0.12"/>
    <n v="280"/>
    <n v="6.24"/>
    <n v="1747.2"/>
    <n v="137.00399999999999"/>
    <n v="6.0000000000000001E-3"/>
    <n v="137.01"/>
    <n v="280.0009"/>
  </r>
  <r>
    <s v="Z04P0201"/>
    <n v="7.6353999999999997"/>
    <n v="2137.92"/>
    <n v="7.2007000000000003"/>
    <n v="0.43469999999999998"/>
    <n v="2016.2"/>
    <n v="121.72"/>
    <x v="1"/>
    <x v="0"/>
    <x v="5"/>
    <n v="45"/>
    <n v="0.16"/>
    <n v="280"/>
    <n v="7.2"/>
    <n v="2016"/>
    <n v="121.91200000000001"/>
    <n v="8.0000000000000002E-3"/>
    <n v="121.92"/>
    <n v="280.00099999999998"/>
  </r>
  <r>
    <s v="Z04P0202"/>
    <n v="7.7573999999999996"/>
    <n v="2172.08"/>
    <n v="7.3227000000000002"/>
    <n v="0.43469999999999998"/>
    <n v="2050.36"/>
    <n v="121.72"/>
    <x v="1"/>
    <x v="0"/>
    <x v="6"/>
    <n v="45"/>
    <n v="0.16"/>
    <n v="280"/>
    <n v="7.2"/>
    <n v="2016"/>
    <n v="156.072"/>
    <n v="8.0000000000000002E-3"/>
    <n v="156.08000000000001"/>
    <n v="280.00099999999998"/>
  </r>
  <r>
    <s v="Z04P0203"/>
    <n v="7.5598000000000001"/>
    <n v="2116.75"/>
    <n v="7.1250999999999998"/>
    <n v="0.43469999999999998"/>
    <n v="1995.03"/>
    <n v="121.72"/>
    <x v="1"/>
    <x v="0"/>
    <x v="7"/>
    <n v="45"/>
    <n v="0.16"/>
    <n v="280"/>
    <n v="7.2"/>
    <n v="2016"/>
    <n v="100.744"/>
    <n v="6.0000000000000001E-3"/>
    <n v="100.75"/>
    <n v="280.00080000000003"/>
  </r>
  <r>
    <s v="Z04P0204"/>
    <n v="7.7297000000000002"/>
    <n v="2164.3200000000002"/>
    <n v="7.2949999999999999"/>
    <n v="0.43469999999999998"/>
    <n v="2042.6"/>
    <n v="121.72"/>
    <x v="1"/>
    <x v="0"/>
    <x v="50"/>
    <n v="45"/>
    <n v="0.16"/>
    <n v="280"/>
    <n v="7.2"/>
    <n v="2016"/>
    <n v="148.316"/>
    <n v="4.0000000000000001E-3"/>
    <n v="148.32"/>
    <n v="280.00049999999999"/>
  </r>
  <r>
    <s v="Z04P0206"/>
    <n v="7.7466999999999997"/>
    <n v="2169.08"/>
    <n v="7.3120000000000003"/>
    <n v="0.43469999999999998"/>
    <n v="2047.36"/>
    <n v="121.72"/>
    <x v="1"/>
    <x v="0"/>
    <x v="51"/>
    <n v="45"/>
    <n v="0.16"/>
    <n v="280"/>
    <n v="7.2"/>
    <n v="2016"/>
    <n v="153.07599999999999"/>
    <n v="4.0000000000000001E-3"/>
    <n v="153.08000000000001"/>
    <n v="280.00049999999999"/>
  </r>
  <r>
    <s v="Z04P0209"/>
    <n v="7.5045999999999999"/>
    <n v="2101.29"/>
    <n v="7.0698999999999996"/>
    <n v="0.43469999999999998"/>
    <n v="1979.57"/>
    <n v="121.72"/>
    <x v="1"/>
    <x v="0"/>
    <x v="1"/>
    <n v="45"/>
    <n v="0.16"/>
    <n v="280"/>
    <n v="7.2"/>
    <n v="2016"/>
    <n v="85.287999999999997"/>
    <n v="2E-3"/>
    <n v="85.29"/>
    <n v="280.00029999999998"/>
  </r>
  <r>
    <s v="Z04P0210"/>
    <n v="7.5442"/>
    <n v="2112.38"/>
    <n v="7.1094999999999997"/>
    <n v="0.43469999999999998"/>
    <n v="1990.66"/>
    <n v="121.72"/>
    <x v="1"/>
    <x v="0"/>
    <x v="2"/>
    <n v="45"/>
    <n v="0.16"/>
    <n v="280"/>
    <n v="7.2"/>
    <n v="2016"/>
    <n v="96.376000000000005"/>
    <n v="4.0000000000000001E-3"/>
    <n v="96.38"/>
    <n v="280.00049999999999"/>
  </r>
  <r>
    <s v="Z04P0211"/>
    <n v="7.7743000000000002"/>
    <n v="2176.81"/>
    <n v="7.3395999999999999"/>
    <n v="0.43469999999999998"/>
    <n v="2055.09"/>
    <n v="121.72"/>
    <x v="1"/>
    <x v="0"/>
    <x v="52"/>
    <n v="45"/>
    <n v="0.16"/>
    <n v="280"/>
    <n v="7.2"/>
    <n v="2016"/>
    <n v="160.804"/>
    <n v="6.0000000000000001E-3"/>
    <n v="160.81"/>
    <n v="280.00080000000003"/>
  </r>
  <r>
    <s v="Z04P0212"/>
    <n v="7.4943999999999997"/>
    <n v="2098.44"/>
    <n v="7.0597000000000003"/>
    <n v="0.43469999999999998"/>
    <n v="1976.72"/>
    <n v="121.72"/>
    <x v="1"/>
    <x v="0"/>
    <x v="53"/>
    <n v="45"/>
    <n v="0.16"/>
    <n v="280"/>
    <n v="7.2"/>
    <n v="2016"/>
    <n v="82.432000000000002"/>
    <n v="8.0000000000000002E-3"/>
    <n v="82.44"/>
    <n v="280.00110000000001"/>
  </r>
  <r>
    <s v="Z04P0304"/>
    <n v="9.1501999999999999"/>
    <n v="2562.06"/>
    <n v="8.6210000000000004"/>
    <n v="0.5292"/>
    <n v="2413.88"/>
    <n v="148.18"/>
    <x v="2"/>
    <x v="0"/>
    <x v="50"/>
    <n v="39"/>
    <n v="0.22"/>
    <n v="280"/>
    <n v="8.58"/>
    <n v="2402.4"/>
    <n v="159.65600000000001"/>
    <n v="4.0000000000000001E-3"/>
    <n v="159.66"/>
    <n v="280.00040000000001"/>
  </r>
  <r>
    <s v="Z04P0305"/>
    <n v="9.1305999999999994"/>
    <n v="2556.5700000000002"/>
    <n v="8.6013999999999999"/>
    <n v="0.5292"/>
    <n v="2408.39"/>
    <n v="148.18"/>
    <x v="2"/>
    <x v="0"/>
    <x v="0"/>
    <n v="39"/>
    <n v="0.22"/>
    <n v="280"/>
    <n v="8.58"/>
    <n v="2402.4"/>
    <n v="154.16800000000001"/>
    <n v="2E-3"/>
    <n v="154.16999999999999"/>
    <n v="280.00020000000001"/>
  </r>
  <r>
    <s v="Z04P0306"/>
    <n v="8.8087999999999997"/>
    <n v="2466.46"/>
    <n v="8.2927999999999997"/>
    <n v="0.51600000000000001"/>
    <n v="2321.98"/>
    <n v="144.47999999999999"/>
    <x v="2"/>
    <x v="0"/>
    <x v="51"/>
    <n v="38"/>
    <n v="0.22"/>
    <n v="280"/>
    <n v="8.36"/>
    <n v="2340.8000000000002"/>
    <n v="125.664"/>
    <n v="-4.0000000000000001E-3"/>
    <n v="125.66"/>
    <n v="279.99950000000001"/>
  </r>
  <r>
    <s v="Z04P0307"/>
    <n v="8.7886000000000006"/>
    <n v="2460.81"/>
    <n v="8.2726000000000006"/>
    <n v="0.51600000000000001"/>
    <n v="2316.33"/>
    <n v="144.47999999999999"/>
    <x v="2"/>
    <x v="0"/>
    <x v="3"/>
    <n v="38"/>
    <n v="0.22"/>
    <n v="280"/>
    <n v="8.36"/>
    <n v="2340.8000000000002"/>
    <n v="120.008"/>
    <n v="2E-3"/>
    <n v="120.01"/>
    <n v="280.00020000000001"/>
  </r>
  <r>
    <s v="Z04P0309"/>
    <n v="8.8590999999999998"/>
    <n v="2480.5500000000002"/>
    <n v="8.8590999999999998"/>
    <n v="0"/>
    <n v="2480.5500000000002"/>
    <n v="0"/>
    <x v="2"/>
    <x v="0"/>
    <x v="1"/>
    <n v="38"/>
    <n v="0.22"/>
    <n v="280"/>
    <n v="8.36"/>
    <n v="2340.8000000000002"/>
    <n v="139.74799999999999"/>
    <n v="2E-3"/>
    <n v="139.75"/>
    <n v="280.00020000000001"/>
  </r>
  <r>
    <s v="Z04P0310"/>
    <n v="8.8468"/>
    <n v="2477.1"/>
    <n v="8.3308"/>
    <n v="0.51600000000000001"/>
    <n v="2332.62"/>
    <n v="144.47999999999999"/>
    <x v="2"/>
    <x v="0"/>
    <x v="2"/>
    <n v="38"/>
    <n v="0.22"/>
    <n v="280"/>
    <n v="8.36"/>
    <n v="2340.8000000000002"/>
    <n v="136.304"/>
    <n v="-4.0000000000000001E-3"/>
    <n v="136.30000000000001"/>
    <n v="279.99950000000001"/>
  </r>
  <r>
    <s v="Z04P0311"/>
    <n v="8.7963000000000005"/>
    <n v="2462.96"/>
    <n v="8.2803000000000004"/>
    <n v="0.51600000000000001"/>
    <n v="2318.48"/>
    <n v="144.47999999999999"/>
    <x v="2"/>
    <x v="0"/>
    <x v="52"/>
    <n v="38"/>
    <n v="0.22"/>
    <n v="280"/>
    <n v="8.36"/>
    <n v="2340.8000000000002"/>
    <n v="122.164"/>
    <n v="-4.0000000000000001E-3"/>
    <n v="122.16"/>
    <n v="279.99950000000001"/>
  </r>
  <r>
    <s v="Z04P0312"/>
    <n v="9.0016999999999996"/>
    <n v="2520.48"/>
    <n v="8.4856999999999996"/>
    <n v="0.51600000000000001"/>
    <n v="2376"/>
    <n v="144.47999999999999"/>
    <x v="2"/>
    <x v="0"/>
    <x v="53"/>
    <n v="38"/>
    <n v="0.22"/>
    <n v="280"/>
    <n v="8.36"/>
    <n v="2340.8000000000002"/>
    <n v="179.67599999999999"/>
    <n v="4.0000000000000001E-3"/>
    <n v="179.68"/>
    <n v="280.00040000000001"/>
  </r>
  <r>
    <s v="Z04P0401"/>
    <n v="8.7027999999999999"/>
    <n v="2697.87"/>
    <n v="8.0602"/>
    <n v="0.64259999999999995"/>
    <n v="2498.66"/>
    <n v="199.21"/>
    <x v="5"/>
    <x v="1"/>
    <x v="5"/>
    <n v="33"/>
    <n v="0.24"/>
    <n v="310"/>
    <n v="7.92"/>
    <n v="2455.1999999999998"/>
    <n v="242.66800000000001"/>
    <n v="2E-3"/>
    <n v="242.67"/>
    <n v="310.00020000000001"/>
  </r>
  <r>
    <s v="Z04P0402"/>
    <n v="8.6152999999999995"/>
    <n v="2670.75"/>
    <n v="7.9726999999999997"/>
    <n v="0.64259999999999995"/>
    <n v="2471.54"/>
    <n v="199.21"/>
    <x v="5"/>
    <x v="1"/>
    <x v="6"/>
    <n v="33"/>
    <n v="0.24"/>
    <n v="310"/>
    <n v="7.92"/>
    <n v="2455.1999999999998"/>
    <n v="215.54300000000001"/>
    <n v="7.0000000000000001E-3"/>
    <n v="215.55"/>
    <n v="310.00080000000003"/>
  </r>
  <r>
    <s v="Z04P0403"/>
    <n v="8.4261999999999997"/>
    <n v="2612.13"/>
    <n v="7.7835999999999999"/>
    <n v="0.64259999999999995"/>
    <n v="2412.92"/>
    <n v="199.21"/>
    <x v="5"/>
    <x v="1"/>
    <x v="7"/>
    <n v="33"/>
    <n v="0.24"/>
    <n v="310"/>
    <n v="7.92"/>
    <n v="2455.1999999999998"/>
    <n v="156.922"/>
    <n v="8.0000000000000002E-3"/>
    <n v="156.93"/>
    <n v="310.0009"/>
  </r>
  <r>
    <s v="Z04P0404"/>
    <n v="8.4788999999999994"/>
    <n v="2628.46"/>
    <n v="7.8362999999999996"/>
    <n v="0.64259999999999995"/>
    <n v="2429.25"/>
    <n v="199.21"/>
    <x v="5"/>
    <x v="1"/>
    <x v="50"/>
    <n v="33"/>
    <n v="0.24"/>
    <n v="310"/>
    <n v="7.92"/>
    <n v="2455.1999999999998"/>
    <n v="173.25899999999999"/>
    <n v="1E-3"/>
    <n v="173.26"/>
    <n v="310.00009999999997"/>
  </r>
  <r>
    <s v="Z04P0405"/>
    <n v="8.6784999999999997"/>
    <n v="2690.34"/>
    <n v="8.0358999999999998"/>
    <n v="0.64259999999999995"/>
    <n v="2491.13"/>
    <n v="199.21"/>
    <x v="5"/>
    <x v="1"/>
    <x v="0"/>
    <n v="33"/>
    <n v="0.24"/>
    <n v="310"/>
    <n v="7.92"/>
    <n v="2455.1999999999998"/>
    <n v="235.13499999999999"/>
    <n v="5.0000000000000001E-3"/>
    <n v="235.14"/>
    <n v="310.00060000000002"/>
  </r>
  <r>
    <s v="Z04P0406"/>
    <n v="8.4465000000000003"/>
    <n v="2618.42"/>
    <n v="7.8038999999999996"/>
    <n v="0.64259999999999995"/>
    <n v="2419.21"/>
    <n v="199.21"/>
    <x v="5"/>
    <x v="1"/>
    <x v="51"/>
    <n v="33"/>
    <n v="0.24"/>
    <n v="310"/>
    <n v="7.92"/>
    <n v="2455.1999999999998"/>
    <n v="163.215"/>
    <n v="5.0000000000000001E-3"/>
    <n v="163.22"/>
    <n v="310.00060000000002"/>
  </r>
  <r>
    <s v="Z04P0407"/>
    <n v="8.7082999999999995"/>
    <n v="2699.58"/>
    <n v="8.0656999999999996"/>
    <n v="0.64259999999999995"/>
    <n v="2500.37"/>
    <n v="199.21"/>
    <x v="5"/>
    <x v="1"/>
    <x v="3"/>
    <n v="33"/>
    <n v="0.24"/>
    <n v="310"/>
    <n v="7.92"/>
    <n v="2455.1999999999998"/>
    <n v="244.37299999999999"/>
    <n v="7.0000000000000001E-3"/>
    <n v="244.38"/>
    <n v="310.00080000000003"/>
  </r>
  <r>
    <s v="Z04P0408"/>
    <n v="8.6719000000000008"/>
    <n v="2688.29"/>
    <n v="8.0292999999999992"/>
    <n v="0.64259999999999995"/>
    <n v="2489.08"/>
    <n v="199.21"/>
    <x v="5"/>
    <x v="1"/>
    <x v="4"/>
    <n v="33"/>
    <n v="0.24"/>
    <n v="310"/>
    <n v="7.92"/>
    <n v="2455.1999999999998"/>
    <n v="233.089"/>
    <n v="1E-3"/>
    <n v="233.09"/>
    <n v="310.00009999999997"/>
  </r>
  <r>
    <s v="Z04P0409"/>
    <n v="8.4929000000000006"/>
    <n v="2632.8"/>
    <n v="7.8502999999999998"/>
    <n v="0.64259999999999995"/>
    <n v="2433.59"/>
    <n v="199.21"/>
    <x v="5"/>
    <x v="1"/>
    <x v="1"/>
    <n v="33"/>
    <n v="0.24"/>
    <n v="310"/>
    <n v="7.92"/>
    <n v="2455.1999999999998"/>
    <n v="177.59899999999999"/>
    <n v="1E-3"/>
    <n v="177.6"/>
    <n v="310.00009999999997"/>
  </r>
  <r>
    <s v="Z04P0410"/>
    <n v="8.2369000000000003"/>
    <n v="2553.44"/>
    <n v="7.6132"/>
    <n v="0.62370000000000003"/>
    <n v="2360.09"/>
    <n v="193.35"/>
    <x v="5"/>
    <x v="1"/>
    <x v="2"/>
    <n v="32"/>
    <n v="0.24"/>
    <n v="310"/>
    <n v="7.68"/>
    <n v="2380.8000000000002"/>
    <n v="172.63900000000001"/>
    <n v="1E-3"/>
    <n v="172.64"/>
    <n v="310.00009999999997"/>
  </r>
  <r>
    <s v="Z04P0411"/>
    <n v="8.3916000000000004"/>
    <n v="2601.4"/>
    <n v="7.7679"/>
    <n v="0.62370000000000003"/>
    <n v="2408.0500000000002"/>
    <n v="193.35"/>
    <x v="5"/>
    <x v="1"/>
    <x v="52"/>
    <n v="32"/>
    <n v="0.24"/>
    <n v="310"/>
    <n v="7.68"/>
    <n v="2380.8000000000002"/>
    <n v="220.596"/>
    <n v="4.0000000000000001E-3"/>
    <n v="220.6"/>
    <n v="310.00049999999999"/>
  </r>
  <r>
    <s v="Z04P0412"/>
    <n v="8.3082999999999991"/>
    <n v="2575.58"/>
    <n v="7.6845999999999997"/>
    <n v="0.62370000000000003"/>
    <n v="2382.23"/>
    <n v="193.35"/>
    <x v="5"/>
    <x v="1"/>
    <x v="53"/>
    <n v="32"/>
    <n v="0.24"/>
    <n v="310"/>
    <n v="7.68"/>
    <n v="2380.8000000000002"/>
    <n v="194.773"/>
    <n v="7.0000000000000001E-3"/>
    <n v="194.78"/>
    <n v="310.00080000000003"/>
  </r>
  <r>
    <s v="Z04P0501"/>
    <n v="8.8547999999999991"/>
    <n v="2744.99"/>
    <n v="8.2197999999999993"/>
    <n v="0.63500000000000001"/>
    <n v="2548.14"/>
    <n v="196.85"/>
    <x v="3"/>
    <x v="1"/>
    <x v="5"/>
    <n v="27"/>
    <n v="0.3"/>
    <n v="310"/>
    <n v="8.1"/>
    <n v="2511"/>
    <n v="233.988"/>
    <n v="2E-3"/>
    <n v="233.99"/>
    <n v="310.00020000000001"/>
  </r>
  <r>
    <s v="Z04P0502"/>
    <n v="8.6342999999999996"/>
    <n v="2676.63"/>
    <n v="7.9992999999999999"/>
    <n v="0.63500000000000001"/>
    <n v="2479.7800000000002"/>
    <n v="196.85"/>
    <x v="3"/>
    <x v="1"/>
    <x v="6"/>
    <n v="27"/>
    <n v="0.3"/>
    <n v="310"/>
    <n v="8.1"/>
    <n v="2511"/>
    <n v="165.63300000000001"/>
    <n v="-3.0000000000000001E-3"/>
    <n v="165.63"/>
    <n v="309.99970000000002"/>
  </r>
  <r>
    <s v="Z04P0503"/>
    <n v="8.8313000000000006"/>
    <n v="2737.7"/>
    <n v="8.1963000000000008"/>
    <n v="0.63500000000000001"/>
    <n v="2540.85"/>
    <n v="196.85"/>
    <x v="3"/>
    <x v="1"/>
    <x v="7"/>
    <n v="27"/>
    <n v="0.3"/>
    <n v="310"/>
    <n v="8.1"/>
    <n v="2511"/>
    <n v="226.703"/>
    <n v="-3.0000000000000001E-3"/>
    <n v="226.7"/>
    <n v="309.99970000000002"/>
  </r>
  <r>
    <s v="Z04P0504"/>
    <n v="8.8323999999999998"/>
    <n v="2738.04"/>
    <n v="8.1974"/>
    <n v="0.63500000000000001"/>
    <n v="2541.19"/>
    <n v="196.85"/>
    <x v="3"/>
    <x v="1"/>
    <x v="50"/>
    <n v="27"/>
    <n v="0.3"/>
    <n v="310"/>
    <n v="8.1"/>
    <n v="2511"/>
    <n v="227.04400000000001"/>
    <n v="-4.0000000000000001E-3"/>
    <n v="227.04"/>
    <n v="309.99950000000001"/>
  </r>
  <r>
    <s v="Z04P0506"/>
    <n v="8.8751999999999995"/>
    <n v="2751.31"/>
    <n v="8.2401999999999997"/>
    <n v="0.63500000000000001"/>
    <n v="2554.46"/>
    <n v="196.85"/>
    <x v="3"/>
    <x v="1"/>
    <x v="51"/>
    <n v="27"/>
    <n v="0.3"/>
    <n v="310"/>
    <n v="8.1"/>
    <n v="2511"/>
    <n v="240.31200000000001"/>
    <n v="-2E-3"/>
    <n v="240.31"/>
    <n v="309.99979999999999"/>
  </r>
  <r>
    <s v="Z04P0507"/>
    <n v="8.8522999999999996"/>
    <n v="2744.21"/>
    <n v="8.2172999999999998"/>
    <n v="0.63500000000000001"/>
    <n v="2547.36"/>
    <n v="196.85"/>
    <x v="3"/>
    <x v="1"/>
    <x v="3"/>
    <n v="27"/>
    <n v="0.3"/>
    <n v="310"/>
    <n v="8.1"/>
    <n v="2511"/>
    <n v="233.21299999999999"/>
    <n v="-3.0000000000000001E-3"/>
    <n v="233.21"/>
    <n v="309.99970000000002"/>
  </r>
  <r>
    <s v="Z04P0508"/>
    <n v="8.6052999999999997"/>
    <n v="2667.64"/>
    <n v="7.9702999999999999"/>
    <n v="0.63500000000000001"/>
    <n v="2470.79"/>
    <n v="196.85"/>
    <x v="3"/>
    <x v="1"/>
    <x v="4"/>
    <n v="27"/>
    <n v="0.3"/>
    <n v="310"/>
    <n v="8.1"/>
    <n v="2511"/>
    <n v="156.643"/>
    <n v="-3.0000000000000001E-3"/>
    <n v="156.63999999999999"/>
    <n v="309.99970000000002"/>
  </r>
  <r>
    <s v="Z04P0509"/>
    <n v="8.8117000000000001"/>
    <n v="2731.63"/>
    <n v="8.1767000000000003"/>
    <n v="0.63500000000000001"/>
    <n v="2534.7800000000002"/>
    <n v="196.85"/>
    <x v="3"/>
    <x v="1"/>
    <x v="1"/>
    <n v="27"/>
    <n v="0.3"/>
    <n v="310"/>
    <n v="8.1"/>
    <n v="2511"/>
    <n v="220.62700000000001"/>
    <n v="3.0000000000000001E-3"/>
    <n v="220.63"/>
    <n v="310.00029999999998"/>
  </r>
  <r>
    <s v="Z04P0510"/>
    <n v="8.5838000000000001"/>
    <n v="2660.98"/>
    <n v="7.9488000000000003"/>
    <n v="0.63500000000000001"/>
    <n v="2464.13"/>
    <n v="196.85"/>
    <x v="3"/>
    <x v="1"/>
    <x v="2"/>
    <n v="27"/>
    <n v="0.3"/>
    <n v="310"/>
    <n v="8.1"/>
    <n v="2511"/>
    <n v="149.97800000000001"/>
    <n v="2E-3"/>
    <n v="149.97999999999999"/>
    <n v="310.00020000000001"/>
  </r>
  <r>
    <s v="Z04P0511"/>
    <n v="8.3878000000000004"/>
    <n v="2600.2199999999998"/>
    <n v="7.7755000000000001"/>
    <n v="0.61229999999999996"/>
    <n v="2410.41"/>
    <n v="189.81"/>
    <x v="3"/>
    <x v="1"/>
    <x v="52"/>
    <n v="26"/>
    <n v="0.3"/>
    <n v="310"/>
    <n v="7.8"/>
    <n v="2418"/>
    <n v="182.21799999999999"/>
    <n v="2E-3"/>
    <n v="182.22"/>
    <n v="310.00020000000001"/>
  </r>
  <r>
    <s v="Z04P0512"/>
    <n v="8.4803999999999995"/>
    <n v="2628.92"/>
    <n v="7.8681000000000001"/>
    <n v="0.61229999999999996"/>
    <n v="2439.11"/>
    <n v="189.81"/>
    <x v="3"/>
    <x v="1"/>
    <x v="53"/>
    <n v="26"/>
    <n v="0.3"/>
    <n v="310"/>
    <n v="7.8"/>
    <n v="2418"/>
    <n v="210.92400000000001"/>
    <n v="-4.0000000000000001E-3"/>
    <n v="210.92"/>
    <n v="309.99950000000001"/>
  </r>
  <r>
    <s v="Z04P0601"/>
    <n v="7.9542999999999999"/>
    <n v="2465.84"/>
    <n v="7.3798000000000004"/>
    <n v="0.57450000000000001"/>
    <n v="2287.7399999999998"/>
    <n v="178.1"/>
    <x v="4"/>
    <x v="1"/>
    <x v="5"/>
    <n v="37"/>
    <n v="0.2"/>
    <n v="310"/>
    <n v="7.4"/>
    <n v="2294"/>
    <n v="171.833"/>
    <n v="7.0000000000000001E-3"/>
    <n v="171.84"/>
    <n v="310.0009"/>
  </r>
  <r>
    <s v="Z04P0602"/>
    <n v="7.9543999999999997"/>
    <n v="2465.87"/>
    <n v="7.3799000000000001"/>
    <n v="0.57450000000000001"/>
    <n v="2287.77"/>
    <n v="178.1"/>
    <x v="4"/>
    <x v="1"/>
    <x v="6"/>
    <n v="37"/>
    <n v="0.2"/>
    <n v="310"/>
    <n v="7.4"/>
    <n v="2294"/>
    <n v="171.864"/>
    <n v="6.0000000000000001E-3"/>
    <n v="171.87"/>
    <n v="310.00080000000003"/>
  </r>
  <r>
    <s v="Z04P0603"/>
    <n v="7.9309000000000003"/>
    <n v="2458.58"/>
    <n v="7.3563999999999998"/>
    <n v="0.57450000000000001"/>
    <n v="2280.48"/>
    <n v="178.1"/>
    <x v="4"/>
    <x v="1"/>
    <x v="7"/>
    <n v="37"/>
    <n v="0.2"/>
    <n v="310"/>
    <n v="7.4"/>
    <n v="2294"/>
    <n v="164.57900000000001"/>
    <n v="1E-3"/>
    <n v="164.58"/>
    <n v="310.00009999999997"/>
  </r>
  <r>
    <s v="Z04P0604"/>
    <n v="7.8592000000000004"/>
    <n v="2436.36"/>
    <n v="7.2847"/>
    <n v="0.57450000000000001"/>
    <n v="2258.2600000000002"/>
    <n v="178.1"/>
    <x v="4"/>
    <x v="1"/>
    <x v="50"/>
    <n v="37"/>
    <n v="0.2"/>
    <n v="310"/>
    <n v="7.4"/>
    <n v="2294"/>
    <n v="142.352"/>
    <n v="8.0000000000000002E-3"/>
    <n v="142.36000000000001"/>
    <n v="310.00099999999998"/>
  </r>
  <r>
    <s v="Z04P0605"/>
    <n v="7.9348999999999998"/>
    <n v="2459.8200000000002"/>
    <n v="7.3604000000000003"/>
    <n v="0.57450000000000001"/>
    <n v="2281.7199999999998"/>
    <n v="178.1"/>
    <x v="4"/>
    <x v="1"/>
    <x v="0"/>
    <n v="37"/>
    <n v="0.2"/>
    <n v="310"/>
    <n v="7.4"/>
    <n v="2294"/>
    <n v="165.81899999999999"/>
    <n v="1E-3"/>
    <n v="165.82"/>
    <n v="310.00009999999997"/>
  </r>
  <r>
    <s v="Z04P0606"/>
    <n v="8.0711999999999993"/>
    <n v="2502.08"/>
    <n v="7.4966999999999997"/>
    <n v="0.57450000000000001"/>
    <n v="2323.98"/>
    <n v="178.1"/>
    <x v="4"/>
    <x v="1"/>
    <x v="51"/>
    <n v="37"/>
    <n v="0.2"/>
    <n v="310"/>
    <n v="7.4"/>
    <n v="2294"/>
    <n v="208.072"/>
    <n v="8.0000000000000002E-3"/>
    <n v="208.08"/>
    <n v="310.00099999999998"/>
  </r>
  <r>
    <s v="Z04P0607"/>
    <n v="7.9657"/>
    <n v="2469.37"/>
    <n v="7.3912000000000004"/>
    <n v="0.57450000000000001"/>
    <n v="2291.27"/>
    <n v="178.1"/>
    <x v="4"/>
    <x v="1"/>
    <x v="3"/>
    <n v="37"/>
    <n v="0.2"/>
    <n v="310"/>
    <n v="7.4"/>
    <n v="2294"/>
    <n v="175.36699999999999"/>
    <n v="3.0000000000000001E-3"/>
    <n v="175.37"/>
    <n v="310.00040000000001"/>
  </r>
  <r>
    <s v="Z04P0608"/>
    <n v="8.0053000000000001"/>
    <n v="2481.65"/>
    <n v="7.4307999999999996"/>
    <n v="0.57450000000000001"/>
    <n v="2303.5500000000002"/>
    <n v="178.1"/>
    <x v="4"/>
    <x v="1"/>
    <x v="4"/>
    <n v="37"/>
    <n v="0.2"/>
    <n v="310"/>
    <n v="7.4"/>
    <n v="2294"/>
    <n v="187.643"/>
    <n v="7.0000000000000001E-3"/>
    <n v="187.65"/>
    <n v="310.0009"/>
  </r>
  <r>
    <s v="Z04P0609"/>
    <n v="7.8794000000000004"/>
    <n v="2442.62"/>
    <n v="7.3048999999999999"/>
    <n v="0.57450000000000001"/>
    <n v="2264.52"/>
    <n v="178.1"/>
    <x v="4"/>
    <x v="1"/>
    <x v="1"/>
    <n v="37"/>
    <n v="0.2"/>
    <n v="310"/>
    <n v="7.4"/>
    <n v="2294"/>
    <n v="148.614"/>
    <n v="6.0000000000000001E-3"/>
    <n v="148.62"/>
    <n v="310.00080000000003"/>
  </r>
  <r>
    <s v="Z04P0610"/>
    <n v="7.9798999999999998"/>
    <n v="2473.77"/>
    <n v="7.4054000000000002"/>
    <n v="0.57450000000000001"/>
    <n v="2295.67"/>
    <n v="178.1"/>
    <x v="4"/>
    <x v="1"/>
    <x v="2"/>
    <n v="37"/>
    <n v="0.2"/>
    <n v="310"/>
    <n v="7.4"/>
    <n v="2294"/>
    <n v="179.76900000000001"/>
    <n v="1E-3"/>
    <n v="179.77"/>
    <n v="310.00009999999997"/>
  </r>
  <r>
    <s v="Z04P0611"/>
    <n v="7.6173000000000002"/>
    <n v="2361.36"/>
    <n v="7.0579000000000001"/>
    <n v="0.55940000000000001"/>
    <n v="2187.9499999999998"/>
    <n v="173.41"/>
    <x v="4"/>
    <x v="1"/>
    <x v="52"/>
    <n v="36"/>
    <n v="0.2"/>
    <n v="310"/>
    <n v="7.2"/>
    <n v="2232"/>
    <n v="129.363"/>
    <n v="-3.0000000000000001E-3"/>
    <n v="129.36000000000001"/>
    <n v="309.99959999999999"/>
  </r>
  <r>
    <s v="Z04P0612"/>
    <n v="7.8003"/>
    <n v="2418.09"/>
    <n v="7.2408999999999999"/>
    <n v="0.55940000000000001"/>
    <n v="2244.6799999999998"/>
    <n v="173.41"/>
    <x v="4"/>
    <x v="1"/>
    <x v="53"/>
    <n v="36"/>
    <n v="0.2"/>
    <n v="310"/>
    <n v="7.2"/>
    <n v="2232"/>
    <n v="186.09299999999999"/>
    <n v="-3.0000000000000001E-3"/>
    <n v="186.09"/>
    <n v="309.99959999999999"/>
  </r>
  <r>
    <s v="Z05P0101"/>
    <n v="7.3320999999999996"/>
    <n v="2052.9899999999998"/>
    <n v="6.8936000000000002"/>
    <n v="0.4385"/>
    <n v="1930.21"/>
    <n v="122.78"/>
    <x v="0"/>
    <x v="0"/>
    <x v="11"/>
    <n v="57"/>
    <n v="0.12"/>
    <n v="280"/>
    <n v="6.84"/>
    <n v="1915.2"/>
    <n v="137.78800000000001"/>
    <n v="2E-3"/>
    <n v="137.79"/>
    <n v="280.00029999999998"/>
  </r>
  <r>
    <s v="Z05P0102"/>
    <n v="7.3269000000000002"/>
    <n v="2051.5300000000002"/>
    <n v="6.8883999999999999"/>
    <n v="0.4385"/>
    <n v="1928.75"/>
    <n v="122.78"/>
    <x v="0"/>
    <x v="0"/>
    <x v="10"/>
    <n v="57"/>
    <n v="0.12"/>
    <n v="280"/>
    <n v="6.84"/>
    <n v="1915.2"/>
    <n v="136.33199999999999"/>
    <n v="-2E-3"/>
    <n v="136.33000000000001"/>
    <n v="279.99970000000002"/>
  </r>
  <r>
    <s v="Z05P0103"/>
    <n v="7.3521999999999998"/>
    <n v="2058.62"/>
    <n v="6.9137000000000004"/>
    <n v="0.4385"/>
    <n v="1935.84"/>
    <n v="122.78"/>
    <x v="0"/>
    <x v="0"/>
    <x v="54"/>
    <n v="57"/>
    <n v="0.12"/>
    <n v="280"/>
    <n v="6.84"/>
    <n v="1915.2"/>
    <n v="143.416"/>
    <n v="4.0000000000000001E-3"/>
    <n v="143.41999999999999"/>
    <n v="280.00049999999999"/>
  </r>
  <r>
    <s v="Z05P0104"/>
    <n v="7.2797000000000001"/>
    <n v="2038.32"/>
    <n v="6.8411999999999997"/>
    <n v="0.4385"/>
    <n v="1915.54"/>
    <n v="122.78"/>
    <x v="0"/>
    <x v="0"/>
    <x v="12"/>
    <n v="57"/>
    <n v="0.12"/>
    <n v="280"/>
    <n v="6.84"/>
    <n v="1915.2"/>
    <n v="123.116"/>
    <n v="4.0000000000000001E-3"/>
    <n v="123.12"/>
    <n v="280.00049999999999"/>
  </r>
  <r>
    <s v="Z05P0105"/>
    <n v="7.2251000000000003"/>
    <n v="2023.03"/>
    <n v="6.7866"/>
    <n v="0.4385"/>
    <n v="1900.25"/>
    <n v="122.78"/>
    <x v="0"/>
    <x v="0"/>
    <x v="55"/>
    <n v="57"/>
    <n v="0.12"/>
    <n v="280"/>
    <n v="6.84"/>
    <n v="1915.2"/>
    <n v="107.828"/>
    <n v="2E-3"/>
    <n v="107.83"/>
    <n v="280.00029999999998"/>
  </r>
  <r>
    <s v="Z05P0106"/>
    <n v="7.3684000000000003"/>
    <n v="2063.15"/>
    <n v="6.9298999999999999"/>
    <n v="0.4385"/>
    <n v="1940.37"/>
    <n v="122.78"/>
    <x v="0"/>
    <x v="0"/>
    <x v="56"/>
    <n v="57"/>
    <n v="0.12"/>
    <n v="280"/>
    <n v="6.84"/>
    <n v="1915.2"/>
    <n v="147.952"/>
    <n v="-2E-3"/>
    <n v="147.94999999999999"/>
    <n v="279.99970000000002"/>
  </r>
  <r>
    <s v="Z05P0107"/>
    <n v="7.3086000000000002"/>
    <n v="2046.41"/>
    <n v="6.8700999999999999"/>
    <n v="0.4385"/>
    <n v="1923.63"/>
    <n v="122.78"/>
    <x v="0"/>
    <x v="0"/>
    <x v="13"/>
    <n v="57"/>
    <n v="0.12"/>
    <n v="280"/>
    <n v="6.84"/>
    <n v="1915.2"/>
    <n v="131.208"/>
    <n v="2E-3"/>
    <n v="131.21"/>
    <n v="280.00029999999998"/>
  </r>
  <r>
    <s v="Z05P0109"/>
    <n v="7.4146000000000001"/>
    <n v="2076.09"/>
    <n v="6.9760999999999997"/>
    <n v="0.4385"/>
    <n v="1953.31"/>
    <n v="122.78"/>
    <x v="0"/>
    <x v="0"/>
    <x v="57"/>
    <n v="57"/>
    <n v="0.12"/>
    <n v="280"/>
    <n v="6.84"/>
    <n v="1915.2"/>
    <n v="160.88800000000001"/>
    <n v="2E-3"/>
    <n v="160.88999999999999"/>
    <n v="280.00029999999998"/>
  </r>
  <r>
    <s v="Z05P0111"/>
    <n v="7.0267999999999997"/>
    <n v="1967.5"/>
    <n v="6.5957999999999997"/>
    <n v="0.43099999999999999"/>
    <n v="1846.82"/>
    <n v="120.68"/>
    <x v="0"/>
    <x v="0"/>
    <x v="14"/>
    <n v="56"/>
    <n v="0.12"/>
    <n v="280"/>
    <n v="6.72"/>
    <n v="1881.6"/>
    <n v="85.903999999999996"/>
    <n v="-4.0000000000000001E-3"/>
    <n v="85.9"/>
    <n v="279.99939999999998"/>
  </r>
  <r>
    <s v="Z05P0112"/>
    <n v="7.0480999999999998"/>
    <n v="1973.47"/>
    <n v="6.6170999999999998"/>
    <n v="0.43099999999999999"/>
    <n v="1852.79"/>
    <n v="120.68"/>
    <x v="0"/>
    <x v="0"/>
    <x v="15"/>
    <n v="56"/>
    <n v="0.12"/>
    <n v="280"/>
    <n v="6.72"/>
    <n v="1881.6"/>
    <n v="91.867999999999995"/>
    <n v="2E-3"/>
    <n v="91.87"/>
    <n v="280.00029999999998"/>
  </r>
  <r>
    <s v="Z05P0201"/>
    <n v="8.1196000000000002"/>
    <n v="2273.4899999999998"/>
    <n v="7.6660000000000004"/>
    <n v="0.4536"/>
    <n v="2146.48"/>
    <n v="127.01"/>
    <x v="1"/>
    <x v="0"/>
    <x v="11"/>
    <n v="47"/>
    <n v="0.16"/>
    <n v="280"/>
    <n v="7.5200000000000005"/>
    <n v="2105.6"/>
    <n v="167.88800000000001"/>
    <n v="2E-3"/>
    <n v="167.89"/>
    <n v="280.00020000000001"/>
  </r>
  <r>
    <s v="Z05P0203"/>
    <n v="7.8868999999999998"/>
    <n v="2208.33"/>
    <n v="7.4333"/>
    <n v="0.4536"/>
    <n v="2081.3200000000002"/>
    <n v="127.01"/>
    <x v="1"/>
    <x v="0"/>
    <x v="54"/>
    <n v="47"/>
    <n v="0.16"/>
    <n v="280"/>
    <n v="7.5200000000000005"/>
    <n v="2105.6"/>
    <n v="102.732"/>
    <n v="-2E-3"/>
    <n v="102.73"/>
    <n v="279.99970000000002"/>
  </r>
  <r>
    <s v="Z05P0204"/>
    <n v="8.1076999999999995"/>
    <n v="2270.16"/>
    <n v="7.6540999999999997"/>
    <n v="0.4536"/>
    <n v="2143.15"/>
    <n v="127.01"/>
    <x v="1"/>
    <x v="0"/>
    <x v="12"/>
    <n v="47"/>
    <n v="0.16"/>
    <n v="280"/>
    <n v="7.5200000000000005"/>
    <n v="2105.6"/>
    <n v="164.55600000000001"/>
    <n v="4.0000000000000001E-3"/>
    <n v="164.56"/>
    <n v="280.00049999999999"/>
  </r>
  <r>
    <s v="Z05P0205"/>
    <n v="8.0888000000000009"/>
    <n v="2264.87"/>
    <n v="7.6352000000000002"/>
    <n v="0.4536"/>
    <n v="2137.86"/>
    <n v="127.01"/>
    <x v="1"/>
    <x v="0"/>
    <x v="55"/>
    <n v="47"/>
    <n v="0.16"/>
    <n v="280"/>
    <n v="7.5200000000000005"/>
    <n v="2105.6"/>
    <n v="159.26400000000001"/>
    <n v="6.0000000000000001E-3"/>
    <n v="159.27000000000001"/>
    <n v="280.00069999999999"/>
  </r>
  <r>
    <s v="Z05P0206"/>
    <n v="7.9934000000000003"/>
    <n v="2238.15"/>
    <n v="7.5397999999999996"/>
    <n v="0.4536"/>
    <n v="2111.14"/>
    <n v="127.01"/>
    <x v="1"/>
    <x v="0"/>
    <x v="56"/>
    <n v="47"/>
    <n v="0.16"/>
    <n v="280"/>
    <n v="7.5200000000000005"/>
    <n v="2105.6"/>
    <n v="132.55199999999999"/>
    <n v="-2E-3"/>
    <n v="132.55000000000001"/>
    <n v="279.99970000000002"/>
  </r>
  <r>
    <s v="Z05P0207"/>
    <n v="8.1197999999999997"/>
    <n v="2273.5500000000002"/>
    <n v="7.6661999999999999"/>
    <n v="0.4536"/>
    <n v="2146.54"/>
    <n v="127.01"/>
    <x v="1"/>
    <x v="0"/>
    <x v="13"/>
    <n v="47"/>
    <n v="0.16"/>
    <n v="280"/>
    <n v="7.5200000000000005"/>
    <n v="2105.6"/>
    <n v="167.94399999999999"/>
    <n v="6.0000000000000001E-3"/>
    <n v="167.95"/>
    <n v="280.00069999999999"/>
  </r>
  <r>
    <s v="Z05P0209"/>
    <n v="8.0937000000000001"/>
    <n v="2266.2399999999998"/>
    <n v="7.6401000000000003"/>
    <n v="0.4536"/>
    <n v="2139.23"/>
    <n v="127.01"/>
    <x v="1"/>
    <x v="0"/>
    <x v="57"/>
    <n v="47"/>
    <n v="0.16"/>
    <n v="280"/>
    <n v="7.5200000000000005"/>
    <n v="2105.6"/>
    <n v="160.636"/>
    <n v="4.0000000000000001E-3"/>
    <n v="160.63999999999999"/>
    <n v="280.00049999999999"/>
  </r>
  <r>
    <s v="Z05P0210"/>
    <n v="7.7502000000000004"/>
    <n v="2170.06"/>
    <n v="7.306"/>
    <n v="0.44419999999999998"/>
    <n v="2045.68"/>
    <n v="124.38"/>
    <x v="1"/>
    <x v="0"/>
    <x v="9"/>
    <n v="46"/>
    <n v="0.16"/>
    <n v="280"/>
    <n v="7.36"/>
    <n v="2060.8000000000002"/>
    <n v="109.256"/>
    <n v="4.0000000000000001E-3"/>
    <n v="109.26"/>
    <n v="280.00049999999999"/>
  </r>
  <r>
    <s v="Z05P0211"/>
    <n v="7.7112999999999996"/>
    <n v="2159.17"/>
    <n v="7.2671000000000001"/>
    <n v="0.44419999999999998"/>
    <n v="2034.79"/>
    <n v="124.38"/>
    <x v="1"/>
    <x v="0"/>
    <x v="14"/>
    <n v="46"/>
    <n v="0.16"/>
    <n v="280"/>
    <n v="7.36"/>
    <n v="2060.8000000000002"/>
    <n v="98.364000000000004"/>
    <n v="6.0000000000000001E-3"/>
    <n v="98.37"/>
    <n v="280.00080000000003"/>
  </r>
  <r>
    <s v="Z05P0212"/>
    <n v="7.8480999999999996"/>
    <n v="2197.4699999999998"/>
    <n v="7.4039000000000001"/>
    <n v="0.44419999999999998"/>
    <n v="2073.09"/>
    <n v="124.38"/>
    <x v="1"/>
    <x v="0"/>
    <x v="15"/>
    <n v="46"/>
    <n v="0.16"/>
    <n v="280"/>
    <n v="7.36"/>
    <n v="2060.8000000000002"/>
    <n v="136.66800000000001"/>
    <n v="2E-3"/>
    <n v="136.66999999999999"/>
    <n v="280.00029999999998"/>
  </r>
  <r>
    <s v="Z05P0302"/>
    <n v="9.9735999999999994"/>
    <n v="2792.6"/>
    <n v="9.4047999999999998"/>
    <n v="0.56879999999999997"/>
    <n v="2633.34"/>
    <n v="159.26"/>
    <x v="2"/>
    <x v="0"/>
    <x v="10"/>
    <n v="42"/>
    <n v="0.22"/>
    <n v="280"/>
    <n v="9.24"/>
    <n v="2587.1999999999998"/>
    <n v="205.40799999999999"/>
    <n v="-8.0000000000000002E-3"/>
    <n v="205.4"/>
    <n v="279.99919999999997"/>
  </r>
  <r>
    <s v="Z05P0303"/>
    <n v="9.6685999999999996"/>
    <n v="2707.2"/>
    <n v="9.0998000000000001"/>
    <n v="0.56879999999999997"/>
    <n v="2547.94"/>
    <n v="159.26"/>
    <x v="2"/>
    <x v="0"/>
    <x v="54"/>
    <n v="42"/>
    <n v="0.22"/>
    <n v="280"/>
    <n v="9.24"/>
    <n v="2587.1999999999998"/>
    <n v="120.008"/>
    <n v="-8.0000000000000002E-3"/>
    <n v="120"/>
    <n v="279.99919999999997"/>
  </r>
  <r>
    <s v="Z05P0305"/>
    <n v="9.8317999999999994"/>
    <n v="2752.9"/>
    <n v="9.2629999999999999"/>
    <n v="0.56879999999999997"/>
    <n v="2593.64"/>
    <n v="159.26"/>
    <x v="2"/>
    <x v="0"/>
    <x v="55"/>
    <n v="42"/>
    <n v="0.22"/>
    <n v="280"/>
    <n v="9.24"/>
    <n v="2587.1999999999998"/>
    <n v="165.70400000000001"/>
    <n v="-4.0000000000000001E-3"/>
    <n v="165.7"/>
    <n v="279.99959999999999"/>
  </r>
  <r>
    <s v="Z05P0306"/>
    <n v="9.9374000000000002"/>
    <n v="2782.47"/>
    <n v="9.3686000000000007"/>
    <n v="0.56879999999999997"/>
    <n v="2623.21"/>
    <n v="159.26"/>
    <x v="2"/>
    <x v="0"/>
    <x v="56"/>
    <n v="42"/>
    <n v="0.22"/>
    <n v="280"/>
    <n v="9.24"/>
    <n v="2587.1999999999998"/>
    <n v="195.27199999999999"/>
    <n v="-2E-3"/>
    <n v="195.27"/>
    <n v="279.99979999999999"/>
  </r>
  <r>
    <s v="Z05P0308"/>
    <n v="9.6842000000000006"/>
    <n v="2711.58"/>
    <n v="9.1286000000000005"/>
    <n v="0.55559999999999998"/>
    <n v="2556.0100000000002"/>
    <n v="155.57"/>
    <x v="2"/>
    <x v="0"/>
    <x v="8"/>
    <n v="41"/>
    <n v="0.22"/>
    <n v="280"/>
    <n v="9.02"/>
    <n v="2525.6"/>
    <n v="185.976"/>
    <n v="4.0000000000000001E-3"/>
    <n v="185.98"/>
    <n v="280.00040000000001"/>
  </r>
  <r>
    <s v="Z05P0309"/>
    <n v="9.6837999999999997"/>
    <n v="2711.47"/>
    <n v="9.1281999999999996"/>
    <n v="0.55559999999999998"/>
    <n v="2555.9"/>
    <n v="155.57"/>
    <x v="2"/>
    <x v="0"/>
    <x v="57"/>
    <n v="41"/>
    <n v="0.22"/>
    <n v="280"/>
    <n v="9.02"/>
    <n v="2525.6"/>
    <n v="185.864"/>
    <n v="6.0000000000000001E-3"/>
    <n v="185.87"/>
    <n v="280.00060000000002"/>
  </r>
  <r>
    <s v="Z05P0310"/>
    <n v="9.5838000000000001"/>
    <n v="2683.47"/>
    <n v="9.0282"/>
    <n v="0.55559999999999998"/>
    <n v="2527.9"/>
    <n v="155.57"/>
    <x v="2"/>
    <x v="0"/>
    <x v="9"/>
    <n v="41"/>
    <n v="0.22"/>
    <n v="280"/>
    <n v="9.02"/>
    <n v="2525.6"/>
    <n v="157.864"/>
    <n v="6.0000000000000001E-3"/>
    <n v="157.87"/>
    <n v="280.00060000000002"/>
  </r>
  <r>
    <s v="Z05P0401"/>
    <n v="8.4871999999999996"/>
    <n v="2631.04"/>
    <n v="7.8445999999999998"/>
    <n v="0.64259999999999995"/>
    <n v="2431.83"/>
    <n v="199.21"/>
    <x v="5"/>
    <x v="1"/>
    <x v="11"/>
    <n v="33"/>
    <n v="0.24"/>
    <n v="310"/>
    <n v="7.92"/>
    <n v="2455.1999999999998"/>
    <n v="175.83199999999999"/>
    <n v="8.0000000000000002E-3"/>
    <n v="175.84"/>
    <n v="310.0009"/>
  </r>
  <r>
    <s v="Z05P0402"/>
    <n v="8.5655999999999999"/>
    <n v="2655.34"/>
    <n v="7.923"/>
    <n v="0.64259999999999995"/>
    <n v="2456.13"/>
    <n v="199.21"/>
    <x v="5"/>
    <x v="1"/>
    <x v="10"/>
    <n v="33"/>
    <n v="0.24"/>
    <n v="310"/>
    <n v="7.92"/>
    <n v="2455.1999999999998"/>
    <n v="200.136"/>
    <n v="4.0000000000000001E-3"/>
    <n v="200.14"/>
    <n v="310.00049999999999"/>
  </r>
  <r>
    <s v="Z05P0403"/>
    <n v="8.5655000000000001"/>
    <n v="2655.31"/>
    <n v="7.9229000000000003"/>
    <n v="0.64259999999999995"/>
    <n v="2456.1"/>
    <n v="199.21"/>
    <x v="5"/>
    <x v="1"/>
    <x v="54"/>
    <n v="33"/>
    <n v="0.24"/>
    <n v="310"/>
    <n v="7.92"/>
    <n v="2455.1999999999998"/>
    <n v="200.10499999999999"/>
    <n v="5.0000000000000001E-3"/>
    <n v="200.11"/>
    <n v="310.00060000000002"/>
  </r>
  <r>
    <s v="Z05P0404"/>
    <n v="8.4530999999999992"/>
    <n v="2620.4699999999998"/>
    <n v="7.8105000000000002"/>
    <n v="0.64259999999999995"/>
    <n v="2421.2600000000002"/>
    <n v="199.21"/>
    <x v="5"/>
    <x v="1"/>
    <x v="12"/>
    <n v="33"/>
    <n v="0.24"/>
    <n v="310"/>
    <n v="7.92"/>
    <n v="2455.1999999999998"/>
    <n v="165.261"/>
    <n v="8.9999999999999993E-3"/>
    <n v="165.27"/>
    <n v="310.00110000000001"/>
  </r>
  <r>
    <s v="Z05P0405"/>
    <n v="8.6812000000000005"/>
    <n v="2691.18"/>
    <n v="8.0386000000000006"/>
    <n v="0.64259999999999995"/>
    <n v="2491.9699999999998"/>
    <n v="199.21"/>
    <x v="5"/>
    <x v="1"/>
    <x v="55"/>
    <n v="33"/>
    <n v="0.24"/>
    <n v="310"/>
    <n v="7.92"/>
    <n v="2455.1999999999998"/>
    <n v="235.97200000000001"/>
    <n v="8.0000000000000002E-3"/>
    <n v="235.98"/>
    <n v="310.0009"/>
  </r>
  <r>
    <s v="Z05P0406"/>
    <n v="8.4861000000000004"/>
    <n v="2630.7"/>
    <n v="7.8434999999999997"/>
    <n v="0.64259999999999995"/>
    <n v="2431.4899999999998"/>
    <n v="199.21"/>
    <x v="5"/>
    <x v="1"/>
    <x v="56"/>
    <n v="33"/>
    <n v="0.24"/>
    <n v="310"/>
    <n v="7.92"/>
    <n v="2455.1999999999998"/>
    <n v="175.49100000000001"/>
    <n v="8.9999999999999993E-3"/>
    <n v="175.5"/>
    <n v="310.00110000000001"/>
  </r>
  <r>
    <s v="Z05P0407"/>
    <n v="8.4850999999999992"/>
    <n v="2630.39"/>
    <n v="7.8425000000000002"/>
    <n v="0.64259999999999995"/>
    <n v="2431.1799999999998"/>
    <n v="199.21"/>
    <x v="5"/>
    <x v="1"/>
    <x v="13"/>
    <n v="33"/>
    <n v="0.24"/>
    <n v="310"/>
    <n v="7.92"/>
    <n v="2455.1999999999998"/>
    <n v="175.18100000000001"/>
    <n v="8.9999999999999993E-3"/>
    <n v="175.19"/>
    <n v="310.00110000000001"/>
  </r>
  <r>
    <s v="Z05P0408"/>
    <n v="8.5472999999999999"/>
    <n v="2649.67"/>
    <n v="7.9047000000000001"/>
    <n v="0.64259999999999995"/>
    <n v="2450.46"/>
    <n v="199.21"/>
    <x v="5"/>
    <x v="1"/>
    <x v="8"/>
    <n v="33"/>
    <n v="0.24"/>
    <n v="310"/>
    <n v="7.92"/>
    <n v="2455.1999999999998"/>
    <n v="194.46299999999999"/>
    <n v="7.0000000000000001E-3"/>
    <n v="194.47"/>
    <n v="310.00080000000003"/>
  </r>
  <r>
    <s v="Z05P0409"/>
    <n v="8.1846999999999994"/>
    <n v="2537.2600000000002"/>
    <n v="7.5609999999999999"/>
    <n v="0.62370000000000003"/>
    <n v="2343.91"/>
    <n v="193.35"/>
    <x v="5"/>
    <x v="1"/>
    <x v="57"/>
    <n v="32"/>
    <n v="0.24"/>
    <n v="310"/>
    <n v="7.68"/>
    <n v="2380.8000000000002"/>
    <n v="156.45699999999999"/>
    <n v="3.0000000000000001E-3"/>
    <n v="156.46"/>
    <n v="310.00040000000001"/>
  </r>
  <r>
    <s v="Z05P0410"/>
    <n v="8.3226999999999993"/>
    <n v="2580.04"/>
    <n v="7.6989999999999998"/>
    <n v="0.62370000000000003"/>
    <n v="2386.69"/>
    <n v="193.35"/>
    <x v="5"/>
    <x v="1"/>
    <x v="9"/>
    <n v="32"/>
    <n v="0.24"/>
    <n v="310"/>
    <n v="7.68"/>
    <n v="2380.8000000000002"/>
    <n v="199.23699999999999"/>
    <n v="3.0000000000000001E-3"/>
    <n v="199.24"/>
    <n v="310.00040000000001"/>
  </r>
  <r>
    <s v="Z05P0411"/>
    <n v="8.4056999999999995"/>
    <n v="2605.77"/>
    <n v="7.782"/>
    <n v="0.62370000000000003"/>
    <n v="2412.42"/>
    <n v="193.35"/>
    <x v="5"/>
    <x v="1"/>
    <x v="14"/>
    <n v="32"/>
    <n v="0.24"/>
    <n v="310"/>
    <n v="7.68"/>
    <n v="2380.8000000000002"/>
    <n v="224.96700000000001"/>
    <n v="3.0000000000000001E-3"/>
    <n v="224.97"/>
    <n v="310.00040000000001"/>
  </r>
  <r>
    <s v="Z05P0412"/>
    <n v="8.4321999999999999"/>
    <n v="2613.9899999999998"/>
    <n v="7.8085000000000004"/>
    <n v="0.62370000000000003"/>
    <n v="2420.64"/>
    <n v="193.35"/>
    <x v="5"/>
    <x v="1"/>
    <x v="15"/>
    <n v="32"/>
    <n v="0.24"/>
    <n v="310"/>
    <n v="7.68"/>
    <n v="2380.8000000000002"/>
    <n v="233.18199999999999"/>
    <n v="8.0000000000000002E-3"/>
    <n v="233.19"/>
    <n v="310.0009"/>
  </r>
  <r>
    <s v="Z05P0501"/>
    <n v="9.4875000000000007"/>
    <n v="2941.12"/>
    <n v="8.8071000000000002"/>
    <n v="0.6804"/>
    <n v="2730.2"/>
    <n v="210.92"/>
    <x v="3"/>
    <x v="1"/>
    <x v="11"/>
    <n v="29"/>
    <n v="0.3"/>
    <n v="310"/>
    <n v="8.6999999999999993"/>
    <n v="2697"/>
    <n v="244.125"/>
    <n v="-5.0000000000000001E-3"/>
    <n v="244.12"/>
    <n v="309.99950000000001"/>
  </r>
  <r>
    <s v="Z05P0502"/>
    <n v="9.4313000000000002"/>
    <n v="2923.7"/>
    <n v="8.7508999999999997"/>
    <n v="0.6804"/>
    <n v="2712.78"/>
    <n v="210.92"/>
    <x v="3"/>
    <x v="1"/>
    <x v="10"/>
    <n v="29"/>
    <n v="0.3"/>
    <n v="310"/>
    <n v="8.6999999999999993"/>
    <n v="2697"/>
    <n v="226.703"/>
    <n v="-3.0000000000000001E-3"/>
    <n v="226.7"/>
    <n v="309.99970000000002"/>
  </r>
  <r>
    <s v="Z05P0503"/>
    <n v="9.2544000000000004"/>
    <n v="2868.86"/>
    <n v="8.5739999999999998"/>
    <n v="0.6804"/>
    <n v="2657.94"/>
    <n v="210.92"/>
    <x v="3"/>
    <x v="1"/>
    <x v="54"/>
    <n v="29"/>
    <n v="0.3"/>
    <n v="310"/>
    <n v="8.6999999999999993"/>
    <n v="2697"/>
    <n v="171.864"/>
    <n v="-4.0000000000000001E-3"/>
    <n v="171.86"/>
    <n v="309.99959999999999"/>
  </r>
  <r>
    <s v="Z05P0504"/>
    <n v="9.3496000000000006"/>
    <n v="2898.37"/>
    <n v="8.6692"/>
    <n v="0.6804"/>
    <n v="2687.45"/>
    <n v="210.92"/>
    <x v="3"/>
    <x v="1"/>
    <x v="12"/>
    <n v="29"/>
    <n v="0.3"/>
    <n v="310"/>
    <n v="8.6999999999999993"/>
    <n v="2697"/>
    <n v="201.376"/>
    <n v="-6.0000000000000001E-3"/>
    <n v="201.37"/>
    <n v="309.99939999999998"/>
  </r>
  <r>
    <s v="Z05P0505"/>
    <n v="9.4414999999999996"/>
    <n v="2926.86"/>
    <n v="8.7611000000000008"/>
    <n v="0.6804"/>
    <n v="2715.94"/>
    <n v="210.92"/>
    <x v="3"/>
    <x v="1"/>
    <x v="55"/>
    <n v="29"/>
    <n v="0.3"/>
    <n v="310"/>
    <n v="8.6999999999999993"/>
    <n v="2697"/>
    <n v="229.86500000000001"/>
    <n v="-5.0000000000000001E-3"/>
    <n v="229.86"/>
    <n v="309.99950000000001"/>
  </r>
  <r>
    <s v="Z05P0506"/>
    <n v="9.3956999999999997"/>
    <n v="2912.66"/>
    <n v="8.7152999999999992"/>
    <n v="0.6804"/>
    <n v="2701.74"/>
    <n v="210.92"/>
    <x v="3"/>
    <x v="1"/>
    <x v="56"/>
    <n v="29"/>
    <n v="0.3"/>
    <n v="310"/>
    <n v="8.6999999999999993"/>
    <n v="2697"/>
    <n v="215.667"/>
    <n v="-7.0000000000000001E-3"/>
    <n v="215.66"/>
    <n v="309.99930000000001"/>
  </r>
  <r>
    <s v="Z05P0507"/>
    <n v="9.2795000000000005"/>
    <n v="2876.64"/>
    <n v="8.5991"/>
    <n v="0.6804"/>
    <n v="2665.72"/>
    <n v="210.92"/>
    <x v="3"/>
    <x v="1"/>
    <x v="13"/>
    <n v="29"/>
    <n v="0.3"/>
    <n v="310"/>
    <n v="8.6999999999999993"/>
    <n v="2697"/>
    <n v="179.64500000000001"/>
    <n v="-5.0000000000000001E-3"/>
    <n v="179.64"/>
    <n v="309.99950000000001"/>
  </r>
  <r>
    <s v="Z05P0508"/>
    <n v="9.2888999999999999"/>
    <n v="2879.56"/>
    <n v="8.6084999999999994"/>
    <n v="0.6804"/>
    <n v="2668.64"/>
    <n v="210.92"/>
    <x v="3"/>
    <x v="1"/>
    <x v="8"/>
    <n v="29"/>
    <n v="0.3"/>
    <n v="310"/>
    <n v="8.6999999999999993"/>
    <n v="2697"/>
    <n v="182.559"/>
    <n v="1E-3"/>
    <n v="182.56"/>
    <n v="310.00009999999997"/>
  </r>
  <r>
    <s v="Z05P0509"/>
    <n v="9.0774000000000008"/>
    <n v="2814"/>
    <n v="8.4198000000000004"/>
    <n v="0.65759999999999996"/>
    <n v="2610.14"/>
    <n v="203.86"/>
    <x v="3"/>
    <x v="1"/>
    <x v="57"/>
    <n v="28"/>
    <n v="0.3"/>
    <n v="310"/>
    <n v="8.4"/>
    <n v="2604"/>
    <n v="209.994"/>
    <n v="6.0000000000000001E-3"/>
    <n v="210"/>
    <n v="310.00069999999999"/>
  </r>
  <r>
    <s v="Z05P0510"/>
    <n v="9.1526999999999994"/>
    <n v="2837.34"/>
    <n v="8.4951000000000008"/>
    <n v="0.65759999999999996"/>
    <n v="2633.48"/>
    <n v="203.86"/>
    <x v="3"/>
    <x v="1"/>
    <x v="9"/>
    <n v="28"/>
    <n v="0.3"/>
    <n v="310"/>
    <n v="8.4"/>
    <n v="2604"/>
    <n v="233.33699999999999"/>
    <n v="3.0000000000000001E-3"/>
    <n v="233.34"/>
    <n v="310.00029999999998"/>
  </r>
  <r>
    <s v="Z05P0511"/>
    <n v="9.1386000000000003"/>
    <n v="2832.97"/>
    <n v="8.4809999999999999"/>
    <n v="0.65759999999999996"/>
    <n v="2629.11"/>
    <n v="203.86"/>
    <x v="3"/>
    <x v="1"/>
    <x v="14"/>
    <n v="28"/>
    <n v="0.3"/>
    <n v="310"/>
    <n v="8.4"/>
    <n v="2604"/>
    <n v="228.96600000000001"/>
    <n v="4.0000000000000001E-3"/>
    <n v="228.97"/>
    <n v="310.00040000000001"/>
  </r>
  <r>
    <s v="Z05P0512"/>
    <n v="8.9006000000000007"/>
    <n v="2759.19"/>
    <n v="8.2430000000000003"/>
    <n v="0.65759999999999996"/>
    <n v="2555.33"/>
    <n v="203.86"/>
    <x v="3"/>
    <x v="1"/>
    <x v="15"/>
    <n v="28"/>
    <n v="0.3"/>
    <n v="310"/>
    <n v="8.4"/>
    <n v="2604"/>
    <n v="155.18600000000001"/>
    <n v="4.0000000000000001E-3"/>
    <n v="155.19"/>
    <n v="310.00040000000001"/>
  </r>
  <r>
    <s v="Z05P0601"/>
    <n v="8.5391999999999992"/>
    <n v="2647.15"/>
    <n v="7.9194000000000004"/>
    <n v="0.61980000000000002"/>
    <n v="2455.0100000000002"/>
    <n v="192.14"/>
    <x v="4"/>
    <x v="1"/>
    <x v="11"/>
    <n v="40"/>
    <n v="0.2"/>
    <n v="310"/>
    <n v="8"/>
    <n v="2480"/>
    <n v="167.15199999999999"/>
    <n v="-2E-3"/>
    <n v="167.15"/>
    <n v="309.99979999999999"/>
  </r>
  <r>
    <s v="Z05P0603"/>
    <n v="8.3655000000000008"/>
    <n v="2593.31"/>
    <n v="7.7606999999999999"/>
    <n v="0.6048"/>
    <n v="2405.8200000000002"/>
    <n v="187.49"/>
    <x v="4"/>
    <x v="1"/>
    <x v="54"/>
    <n v="39"/>
    <n v="0.2"/>
    <n v="310"/>
    <n v="7.8000000000000007"/>
    <n v="2418"/>
    <n v="175.30500000000001"/>
    <n v="5.0000000000000001E-3"/>
    <n v="175.31"/>
    <n v="310.00060000000002"/>
  </r>
  <r>
    <s v="Z05P0604"/>
    <n v="8.3071999999999999"/>
    <n v="2575.23"/>
    <n v="7.7023999999999999"/>
    <n v="0.6048"/>
    <n v="2387.7399999999998"/>
    <n v="187.49"/>
    <x v="4"/>
    <x v="1"/>
    <x v="12"/>
    <n v="39"/>
    <n v="0.2"/>
    <n v="310"/>
    <n v="7.8000000000000007"/>
    <n v="2418"/>
    <n v="157.232"/>
    <n v="-2E-3"/>
    <n v="157.22999999999999"/>
    <n v="309.99979999999999"/>
  </r>
  <r>
    <s v="Z05P0605"/>
    <n v="8.4390999999999998"/>
    <n v="2616.12"/>
    <n v="7.8342999999999998"/>
    <n v="0.6048"/>
    <n v="2428.63"/>
    <n v="187.49"/>
    <x v="4"/>
    <x v="1"/>
    <x v="55"/>
    <n v="39"/>
    <n v="0.2"/>
    <n v="310"/>
    <n v="7.8000000000000007"/>
    <n v="2418"/>
    <n v="198.12100000000001"/>
    <n v="-1E-3"/>
    <n v="198.12"/>
    <n v="309.99990000000003"/>
  </r>
  <r>
    <s v="Z05P0606"/>
    <n v="8.2683999999999997"/>
    <n v="2563.21"/>
    <n v="7.6635999999999997"/>
    <n v="0.6048"/>
    <n v="2375.7199999999998"/>
    <n v="187.49"/>
    <x v="4"/>
    <x v="1"/>
    <x v="56"/>
    <n v="39"/>
    <n v="0.2"/>
    <n v="310"/>
    <n v="7.8000000000000007"/>
    <n v="2418"/>
    <n v="145.20400000000001"/>
    <n v="6.0000000000000001E-3"/>
    <n v="145.21"/>
    <n v="310.00069999999999"/>
  </r>
  <r>
    <s v="Z05P0607"/>
    <n v="8.2993000000000006"/>
    <n v="2572.79"/>
    <n v="7.6944999999999997"/>
    <n v="0.6048"/>
    <n v="2385.3000000000002"/>
    <n v="187.49"/>
    <x v="4"/>
    <x v="1"/>
    <x v="13"/>
    <n v="39"/>
    <n v="0.2"/>
    <n v="310"/>
    <n v="7.8000000000000007"/>
    <n v="2418"/>
    <n v="154.78299999999999"/>
    <n v="7.0000000000000001E-3"/>
    <n v="154.79"/>
    <n v="310.00080000000003"/>
  </r>
  <r>
    <s v="Z05P0608"/>
    <n v="8.3201999999999998"/>
    <n v="2579.2600000000002"/>
    <n v="7.7153999999999998"/>
    <n v="0.6048"/>
    <n v="2391.77"/>
    <n v="187.49"/>
    <x v="4"/>
    <x v="1"/>
    <x v="8"/>
    <n v="39"/>
    <n v="0.2"/>
    <n v="310"/>
    <n v="7.8000000000000007"/>
    <n v="2418"/>
    <n v="161.262"/>
    <n v="-2E-3"/>
    <n v="161.26"/>
    <n v="309.99979999999999"/>
  </r>
  <r>
    <s v="Z05P0609"/>
    <n v="8.4176000000000002"/>
    <n v="2609.46"/>
    <n v="7.8128000000000002"/>
    <n v="0.6048"/>
    <n v="2421.9699999999998"/>
    <n v="187.49"/>
    <x v="4"/>
    <x v="1"/>
    <x v="57"/>
    <n v="39"/>
    <n v="0.2"/>
    <n v="310"/>
    <n v="7.8000000000000007"/>
    <n v="2418"/>
    <n v="191.45599999999999"/>
    <n v="4.0000000000000001E-3"/>
    <n v="191.46"/>
    <n v="310.00049999999999"/>
  </r>
  <r>
    <s v="Z05P0610"/>
    <n v="8.5309000000000008"/>
    <n v="2644.58"/>
    <n v="7.9260999999999999"/>
    <n v="0.6048"/>
    <n v="2457.09"/>
    <n v="187.49"/>
    <x v="4"/>
    <x v="1"/>
    <x v="9"/>
    <n v="39"/>
    <n v="0.2"/>
    <n v="310"/>
    <n v="7.8000000000000007"/>
    <n v="2418"/>
    <n v="226.57900000000001"/>
    <n v="1E-3"/>
    <n v="226.58"/>
    <n v="310.00009999999997"/>
  </r>
  <r>
    <s v="Z05P0611"/>
    <n v="8.4375999999999998"/>
    <n v="2615.66"/>
    <n v="7.8327999999999998"/>
    <n v="0.6048"/>
    <n v="2428.17"/>
    <n v="187.49"/>
    <x v="4"/>
    <x v="1"/>
    <x v="14"/>
    <n v="39"/>
    <n v="0.2"/>
    <n v="310"/>
    <n v="7.8000000000000007"/>
    <n v="2418"/>
    <n v="197.65600000000001"/>
    <n v="4.0000000000000001E-3"/>
    <n v="197.66"/>
    <n v="310.00049999999999"/>
  </r>
  <r>
    <s v="Z05P0612"/>
    <n v="8.3977000000000004"/>
    <n v="2603.29"/>
    <n v="7.7929000000000004"/>
    <n v="0.6048"/>
    <n v="2415.8000000000002"/>
    <n v="187.49"/>
    <x v="4"/>
    <x v="1"/>
    <x v="15"/>
    <n v="39"/>
    <n v="0.2"/>
    <n v="310"/>
    <n v="7.8000000000000007"/>
    <n v="2418"/>
    <n v="185.28700000000001"/>
    <n v="3.0000000000000001E-3"/>
    <n v="185.29"/>
    <n v="310.00040000000001"/>
  </r>
  <r>
    <s v="Z06P0103"/>
    <n v="7.0636999999999999"/>
    <n v="1977.84"/>
    <n v="6.6326999999999998"/>
    <n v="0.43099999999999999"/>
    <n v="1857.16"/>
    <n v="120.68"/>
    <x v="0"/>
    <x v="0"/>
    <x v="58"/>
    <n v="56"/>
    <n v="0.12"/>
    <n v="280"/>
    <n v="6.72"/>
    <n v="1881.6"/>
    <n v="96.236000000000004"/>
    <n v="4.0000000000000001E-3"/>
    <n v="96.24"/>
    <n v="280.00060000000002"/>
  </r>
  <r>
    <s v="Z06P0104"/>
    <n v="7.1547000000000001"/>
    <n v="2003.32"/>
    <n v="6.7237"/>
    <n v="0.43099999999999999"/>
    <n v="1882.64"/>
    <n v="120.68"/>
    <x v="0"/>
    <x v="0"/>
    <x v="59"/>
    <n v="56"/>
    <n v="0.12"/>
    <n v="280"/>
    <n v="6.72"/>
    <n v="1881.6"/>
    <n v="121.71599999999999"/>
    <n v="4.0000000000000001E-3"/>
    <n v="121.72"/>
    <n v="280.00060000000002"/>
  </r>
  <r>
    <s v="Z06P0105"/>
    <n v="7.0346000000000002"/>
    <n v="1969.69"/>
    <n v="6.6036000000000001"/>
    <n v="0.43099999999999999"/>
    <n v="1849.01"/>
    <n v="120.68"/>
    <x v="0"/>
    <x v="0"/>
    <x v="22"/>
    <n v="56"/>
    <n v="0.12"/>
    <n v="280"/>
    <n v="6.72"/>
    <n v="1881.6"/>
    <n v="88.087999999999994"/>
    <n v="2E-3"/>
    <n v="88.09"/>
    <n v="280.00029999999998"/>
  </r>
  <r>
    <s v="Z06P0106"/>
    <n v="7.1395999999999997"/>
    <n v="1999.09"/>
    <n v="6.7085999999999997"/>
    <n v="0.43099999999999999"/>
    <n v="1878.41"/>
    <n v="120.68"/>
    <x v="0"/>
    <x v="0"/>
    <x v="60"/>
    <n v="56"/>
    <n v="0.12"/>
    <n v="280"/>
    <n v="6.72"/>
    <n v="1881.6"/>
    <n v="117.488"/>
    <n v="2E-3"/>
    <n v="117.49"/>
    <n v="280.00029999999998"/>
  </r>
  <r>
    <s v="Z06P0107"/>
    <n v="7.2206999999999999"/>
    <n v="2021.8"/>
    <n v="6.7896999999999998"/>
    <n v="0.43099999999999999"/>
    <n v="1901.12"/>
    <n v="120.68"/>
    <x v="0"/>
    <x v="0"/>
    <x v="21"/>
    <n v="56"/>
    <n v="0.12"/>
    <n v="280"/>
    <n v="6.72"/>
    <n v="1881.6"/>
    <n v="140.196"/>
    <n v="4.0000000000000001E-3"/>
    <n v="140.19999999999999"/>
    <n v="280.00060000000002"/>
  </r>
  <r>
    <s v="Z06P0108"/>
    <n v="6.9187000000000003"/>
    <n v="1937.23"/>
    <n v="6.4954000000000001"/>
    <n v="0.42330000000000001"/>
    <n v="1818.71"/>
    <n v="118.52"/>
    <x v="0"/>
    <x v="0"/>
    <x v="61"/>
    <n v="55"/>
    <n v="0.12"/>
    <n v="280"/>
    <n v="6.6"/>
    <n v="1848"/>
    <n v="89.236000000000004"/>
    <n v="-6.0000000000000001E-3"/>
    <n v="89.23"/>
    <n v="279.9991"/>
  </r>
  <r>
    <s v="Z06P0112"/>
    <n v="7.0349000000000004"/>
    <n v="1969.77"/>
    <n v="6.6116000000000001"/>
    <n v="0.42330000000000001"/>
    <n v="1851.25"/>
    <n v="118.52"/>
    <x v="0"/>
    <x v="0"/>
    <x v="23"/>
    <n v="55"/>
    <n v="0.12"/>
    <n v="280"/>
    <n v="6.6"/>
    <n v="1848"/>
    <n v="121.77200000000001"/>
    <n v="-2E-3"/>
    <n v="121.77"/>
    <n v="279.99970000000002"/>
  </r>
  <r>
    <s v="Z06P0201"/>
    <n v="7.9905999999999997"/>
    <n v="2237.37"/>
    <n v="7.5274999999999999"/>
    <n v="0.46310000000000001"/>
    <n v="2107.6999999999998"/>
    <n v="129.66999999999999"/>
    <x v="1"/>
    <x v="0"/>
    <x v="16"/>
    <n v="48"/>
    <n v="0.16"/>
    <n v="280"/>
    <n v="7.68"/>
    <n v="2150.4"/>
    <n v="86.968000000000004"/>
    <n v="2E-3"/>
    <n v="86.97"/>
    <n v="280.00029999999998"/>
  </r>
  <r>
    <s v="Z06P0202"/>
    <n v="8.0158000000000005"/>
    <n v="2244.4299999999998"/>
    <n v="7.5526999999999997"/>
    <n v="0.46310000000000001"/>
    <n v="2114.7600000000002"/>
    <n v="129.66999999999999"/>
    <x v="1"/>
    <x v="0"/>
    <x v="17"/>
    <n v="48"/>
    <n v="0.16"/>
    <n v="280"/>
    <n v="7.68"/>
    <n v="2150.4"/>
    <n v="94.024000000000001"/>
    <n v="6.0000000000000001E-3"/>
    <n v="94.03"/>
    <n v="280.00069999999999"/>
  </r>
  <r>
    <s v="Z06P0203"/>
    <n v="8.1994000000000007"/>
    <n v="2295.83"/>
    <n v="7.7363"/>
    <n v="0.46310000000000001"/>
    <n v="2166.16"/>
    <n v="129.66999999999999"/>
    <x v="1"/>
    <x v="0"/>
    <x v="58"/>
    <n v="48"/>
    <n v="0.16"/>
    <n v="280"/>
    <n v="7.68"/>
    <n v="2150.4"/>
    <n v="145.43199999999999"/>
    <n v="-2E-3"/>
    <n v="145.43"/>
    <n v="279.99979999999999"/>
  </r>
  <r>
    <s v="Z06P0204"/>
    <n v="8.2886000000000006"/>
    <n v="2320.81"/>
    <n v="7.8254999999999999"/>
    <n v="0.46310000000000001"/>
    <n v="2191.14"/>
    <n v="129.66999999999999"/>
    <x v="1"/>
    <x v="0"/>
    <x v="59"/>
    <n v="48"/>
    <n v="0.16"/>
    <n v="280"/>
    <n v="7.68"/>
    <n v="2150.4"/>
    <n v="170.40799999999999"/>
    <n v="2E-3"/>
    <n v="170.41"/>
    <n v="280.00020000000001"/>
  </r>
  <r>
    <s v="Z06P0205"/>
    <n v="8.2727000000000004"/>
    <n v="2316.36"/>
    <n v="7.8095999999999997"/>
    <n v="0.46310000000000001"/>
    <n v="2186.69"/>
    <n v="129.66999999999999"/>
    <x v="1"/>
    <x v="0"/>
    <x v="22"/>
    <n v="48"/>
    <n v="0.16"/>
    <n v="280"/>
    <n v="7.68"/>
    <n v="2150.4"/>
    <n v="165.95599999999999"/>
    <n v="4.0000000000000001E-3"/>
    <n v="165.96"/>
    <n v="280.00049999999999"/>
  </r>
  <r>
    <s v="Z06P0206"/>
    <n v="8.0203000000000007"/>
    <n v="2245.69"/>
    <n v="7.5571999999999999"/>
    <n v="0.46310000000000001"/>
    <n v="2116.02"/>
    <n v="129.66999999999999"/>
    <x v="1"/>
    <x v="0"/>
    <x v="60"/>
    <n v="48"/>
    <n v="0.16"/>
    <n v="280"/>
    <n v="7.68"/>
    <n v="2150.4"/>
    <n v="95.284000000000006"/>
    <n v="6.0000000000000001E-3"/>
    <n v="95.29"/>
    <n v="280.00069999999999"/>
  </r>
  <r>
    <s v="Z06P0208"/>
    <n v="8.1686999999999994"/>
    <n v="2287.2399999999998"/>
    <n v="7.7055999999999996"/>
    <n v="0.46310000000000001"/>
    <n v="2157.5700000000002"/>
    <n v="129.66999999999999"/>
    <x v="1"/>
    <x v="0"/>
    <x v="61"/>
    <n v="48"/>
    <n v="0.16"/>
    <n v="280"/>
    <n v="7.68"/>
    <n v="2150.4"/>
    <n v="136.83600000000001"/>
    <n v="4.0000000000000001E-3"/>
    <n v="136.84"/>
    <n v="280.00049999999999"/>
  </r>
  <r>
    <s v="Z06P0210"/>
    <n v="8.2804000000000002"/>
    <n v="2318.5100000000002"/>
    <n v="7.8173000000000004"/>
    <n v="0.46310000000000001"/>
    <n v="2188.84"/>
    <n v="129.66999999999999"/>
    <x v="1"/>
    <x v="0"/>
    <x v="19"/>
    <n v="48"/>
    <n v="0.16"/>
    <n v="280"/>
    <n v="7.68"/>
    <n v="2150.4"/>
    <n v="168.11199999999999"/>
    <n v="-2E-3"/>
    <n v="168.11"/>
    <n v="279.99979999999999"/>
  </r>
  <r>
    <s v="Z06P0211"/>
    <n v="7.9077000000000002"/>
    <n v="2214.16"/>
    <n v="7.4541000000000004"/>
    <n v="0.4536"/>
    <n v="2087.15"/>
    <n v="127.01"/>
    <x v="1"/>
    <x v="0"/>
    <x v="20"/>
    <n v="47"/>
    <n v="0.16"/>
    <n v="280"/>
    <n v="7.5200000000000005"/>
    <n v="2105.6"/>
    <n v="108.556"/>
    <n v="4.0000000000000001E-3"/>
    <n v="108.56"/>
    <n v="280.00049999999999"/>
  </r>
  <r>
    <s v="Z06P0212"/>
    <n v="8.0149000000000008"/>
    <n v="2244.17"/>
    <n v="7.5613000000000001"/>
    <n v="0.4536"/>
    <n v="2117.16"/>
    <n v="127.01"/>
    <x v="1"/>
    <x v="0"/>
    <x v="23"/>
    <n v="47"/>
    <n v="0.16"/>
    <n v="280"/>
    <n v="7.5200000000000005"/>
    <n v="2105.6"/>
    <n v="138.572"/>
    <n v="-2E-3"/>
    <n v="138.57"/>
    <n v="279.99979999999999"/>
  </r>
  <r>
    <s v="Z06P0302"/>
    <n v="9.9781999999999993"/>
    <n v="2793.9"/>
    <n v="9.3960000000000008"/>
    <n v="0.58220000000000005"/>
    <n v="2630.88"/>
    <n v="163.02000000000001"/>
    <x v="2"/>
    <x v="0"/>
    <x v="17"/>
    <n v="43"/>
    <n v="0.22"/>
    <n v="280"/>
    <n v="9.4600000000000009"/>
    <n v="2648.8"/>
    <n v="145.096"/>
    <n v="4.0000000000000001E-3"/>
    <n v="145.1"/>
    <n v="280.00040000000001"/>
  </r>
  <r>
    <s v="Z06P0303"/>
    <n v="9.9783000000000008"/>
    <n v="2793.93"/>
    <n v="9.3961000000000006"/>
    <n v="0.58220000000000005"/>
    <n v="2630.91"/>
    <n v="163.02000000000001"/>
    <x v="2"/>
    <x v="0"/>
    <x v="58"/>
    <n v="43"/>
    <n v="0.22"/>
    <n v="280"/>
    <n v="9.4600000000000009"/>
    <n v="2648.8"/>
    <n v="145.124"/>
    <n v="6.0000000000000001E-3"/>
    <n v="145.13"/>
    <n v="280.00060000000002"/>
  </r>
  <r>
    <s v="Z06P0304"/>
    <n v="10.1669"/>
    <n v="2846.74"/>
    <n v="9.5846999999999998"/>
    <n v="0.58220000000000005"/>
    <n v="2683.72"/>
    <n v="163.02000000000001"/>
    <x v="2"/>
    <x v="0"/>
    <x v="59"/>
    <n v="43"/>
    <n v="0.22"/>
    <n v="280"/>
    <n v="9.4600000000000009"/>
    <n v="2648.8"/>
    <n v="197.93199999999999"/>
    <n v="8.0000000000000002E-3"/>
    <n v="197.94"/>
    <n v="280.00080000000003"/>
  </r>
  <r>
    <s v="Z06P0305"/>
    <n v="9.7157999999999998"/>
    <n v="2720.42"/>
    <n v="9.1470000000000002"/>
    <n v="0.56879999999999997"/>
    <n v="2561.16"/>
    <n v="159.26"/>
    <x v="2"/>
    <x v="0"/>
    <x v="22"/>
    <n v="42"/>
    <n v="0.22"/>
    <n v="280"/>
    <n v="9.24"/>
    <n v="2587.1999999999998"/>
    <n v="133.22399999999999"/>
    <n v="-4.0000000000000001E-3"/>
    <n v="133.22"/>
    <n v="279.99959999999999"/>
  </r>
  <r>
    <s v="Z06P0306"/>
    <n v="9.8199000000000005"/>
    <n v="2749.57"/>
    <n v="9.2510999999999992"/>
    <n v="0.56879999999999997"/>
    <n v="2590.31"/>
    <n v="159.26"/>
    <x v="2"/>
    <x v="0"/>
    <x v="60"/>
    <n v="42"/>
    <n v="0.22"/>
    <n v="280"/>
    <n v="9.24"/>
    <n v="2587.1999999999998"/>
    <n v="162.37200000000001"/>
    <n v="-2E-3"/>
    <n v="162.37"/>
    <n v="279.99979999999999"/>
  </r>
  <r>
    <s v="Z06P0307"/>
    <n v="9.9276999999999997"/>
    <n v="2779.75"/>
    <n v="9.3589000000000002"/>
    <n v="0.56879999999999997"/>
    <n v="2620.4899999999998"/>
    <n v="159.26"/>
    <x v="2"/>
    <x v="0"/>
    <x v="21"/>
    <n v="42"/>
    <n v="0.22"/>
    <n v="280"/>
    <n v="9.24"/>
    <n v="2587.1999999999998"/>
    <n v="192.55600000000001"/>
    <n v="-6.0000000000000001E-3"/>
    <n v="192.55"/>
    <n v="279.99939999999998"/>
  </r>
  <r>
    <s v="Z06P0308"/>
    <n v="9.6288999999999998"/>
    <n v="2696.09"/>
    <n v="9.0601000000000003"/>
    <n v="0.56879999999999997"/>
    <n v="2536.83"/>
    <n v="159.26"/>
    <x v="2"/>
    <x v="0"/>
    <x v="61"/>
    <n v="42"/>
    <n v="0.22"/>
    <n v="280"/>
    <n v="9.24"/>
    <n v="2587.1999999999998"/>
    <n v="108.892"/>
    <n v="-2E-3"/>
    <n v="108.89"/>
    <n v="279.99979999999999"/>
  </r>
  <r>
    <s v="Z06P0309"/>
    <n v="9.7291000000000007"/>
    <n v="2724.14"/>
    <n v="9.1602999999999994"/>
    <n v="0.56879999999999997"/>
    <n v="2564.88"/>
    <n v="159.26"/>
    <x v="2"/>
    <x v="0"/>
    <x v="18"/>
    <n v="42"/>
    <n v="0.22"/>
    <n v="280"/>
    <n v="9.24"/>
    <n v="2587.1999999999998"/>
    <n v="136.94800000000001"/>
    <n v="-8.0000000000000002E-3"/>
    <n v="136.94"/>
    <n v="279.99919999999997"/>
  </r>
  <r>
    <s v="Z06P0311"/>
    <n v="9.6394000000000002"/>
    <n v="2699.03"/>
    <n v="9.0706000000000007"/>
    <n v="0.56879999999999997"/>
    <n v="2539.77"/>
    <n v="159.26"/>
    <x v="2"/>
    <x v="0"/>
    <x v="20"/>
    <n v="42"/>
    <n v="0.22"/>
    <n v="280"/>
    <n v="9.24"/>
    <n v="2587.1999999999998"/>
    <n v="111.83199999999999"/>
    <n v="-2E-3"/>
    <n v="111.83"/>
    <n v="279.99979999999999"/>
  </r>
  <r>
    <s v="Z06P0312"/>
    <n v="9.8808000000000007"/>
    <n v="2766.62"/>
    <n v="9.3119999999999994"/>
    <n v="0.56879999999999997"/>
    <n v="2607.36"/>
    <n v="159.26"/>
    <x v="2"/>
    <x v="0"/>
    <x v="23"/>
    <n v="42"/>
    <n v="0.22"/>
    <n v="280"/>
    <n v="9.24"/>
    <n v="2587.1999999999998"/>
    <n v="179.42400000000001"/>
    <n v="-4.0000000000000001E-3"/>
    <n v="179.42"/>
    <n v="279.99959999999999"/>
  </r>
  <r>
    <s v="Z06P0401"/>
    <n v="9.3877000000000006"/>
    <n v="2910.18"/>
    <n v="8.6883999999999997"/>
    <n v="0.69930000000000003"/>
    <n v="2693.4"/>
    <n v="216.78"/>
    <x v="5"/>
    <x v="1"/>
    <x v="16"/>
    <n v="36"/>
    <n v="0.24"/>
    <n v="310"/>
    <n v="8.64"/>
    <n v="2678.4"/>
    <n v="231.78700000000001"/>
    <n v="-7.0000000000000001E-3"/>
    <n v="231.78"/>
    <n v="309.99930000000001"/>
  </r>
  <r>
    <s v="Z06P0403"/>
    <n v="9.2201000000000004"/>
    <n v="2858.23"/>
    <n v="8.5207999999999995"/>
    <n v="0.69930000000000003"/>
    <n v="2641.45"/>
    <n v="216.78"/>
    <x v="5"/>
    <x v="1"/>
    <x v="58"/>
    <n v="36"/>
    <n v="0.24"/>
    <n v="310"/>
    <n v="8.64"/>
    <n v="2678.4"/>
    <n v="179.83099999999999"/>
    <n v="-1E-3"/>
    <n v="179.83"/>
    <n v="309.99990000000003"/>
  </r>
  <r>
    <s v="Z06P0404"/>
    <n v="9.3431999999999995"/>
    <n v="2896.39"/>
    <n v="8.6439000000000004"/>
    <n v="0.69930000000000003"/>
    <n v="2679.61"/>
    <n v="216.78"/>
    <x v="5"/>
    <x v="1"/>
    <x v="59"/>
    <n v="36"/>
    <n v="0.24"/>
    <n v="310"/>
    <n v="8.64"/>
    <n v="2678.4"/>
    <n v="217.99199999999999"/>
    <n v="-2E-3"/>
    <n v="217.99"/>
    <n v="309.99979999999999"/>
  </r>
  <r>
    <s v="Z06P0405"/>
    <n v="9.2911000000000001"/>
    <n v="2880.24"/>
    <n v="8.5917999999999992"/>
    <n v="0.69930000000000003"/>
    <n v="2663.46"/>
    <n v="216.78"/>
    <x v="5"/>
    <x v="1"/>
    <x v="22"/>
    <n v="36"/>
    <n v="0.24"/>
    <n v="310"/>
    <n v="8.64"/>
    <n v="2678.4"/>
    <n v="201.84100000000001"/>
    <n v="-1E-3"/>
    <n v="201.84"/>
    <n v="309.99990000000003"/>
  </r>
  <r>
    <s v="Z06P0406"/>
    <n v="8.9810999999999996"/>
    <n v="2784.14"/>
    <n v="8.3007000000000009"/>
    <n v="0.6804"/>
    <n v="2573.2199999999998"/>
    <n v="210.92"/>
    <x v="5"/>
    <x v="1"/>
    <x v="60"/>
    <n v="35"/>
    <n v="0.24"/>
    <n v="310"/>
    <n v="8.4"/>
    <n v="2604"/>
    <n v="180.14099999999999"/>
    <n v="-1E-3"/>
    <n v="180.14"/>
    <n v="309.99990000000003"/>
  </r>
  <r>
    <s v="Z06P0407"/>
    <n v="9.1376000000000008"/>
    <n v="2832.65"/>
    <n v="8.4572000000000003"/>
    <n v="0.6804"/>
    <n v="2621.73"/>
    <n v="210.92"/>
    <x v="5"/>
    <x v="1"/>
    <x v="21"/>
    <n v="35"/>
    <n v="0.24"/>
    <n v="310"/>
    <n v="8.4"/>
    <n v="2604"/>
    <n v="228.65600000000001"/>
    <n v="-6.0000000000000001E-3"/>
    <n v="228.65"/>
    <n v="309.99930000000001"/>
  </r>
  <r>
    <s v="Z06P0408"/>
    <n v="8.9703999999999997"/>
    <n v="2780.82"/>
    <n v="8.2899999999999991"/>
    <n v="0.6804"/>
    <n v="2569.9"/>
    <n v="210.92"/>
    <x v="5"/>
    <x v="1"/>
    <x v="61"/>
    <n v="35"/>
    <n v="0.24"/>
    <n v="310"/>
    <n v="8.4"/>
    <n v="2604"/>
    <n v="176.82400000000001"/>
    <n v="-4.0000000000000001E-3"/>
    <n v="176.82"/>
    <n v="309.99959999999999"/>
  </r>
  <r>
    <s v="Z06P0409"/>
    <n v="9.2333999999999996"/>
    <n v="2862.35"/>
    <n v="8.5530000000000008"/>
    <n v="0.6804"/>
    <n v="2651.43"/>
    <n v="210.92"/>
    <x v="5"/>
    <x v="1"/>
    <x v="18"/>
    <n v="35"/>
    <n v="0.24"/>
    <n v="310"/>
    <n v="8.4"/>
    <n v="2604"/>
    <n v="258.35399999999998"/>
    <n v="-4.0000000000000001E-3"/>
    <n v="258.35000000000002"/>
    <n v="309.99959999999999"/>
  </r>
  <r>
    <s v="Z06P0410"/>
    <n v="9.1984999999999992"/>
    <n v="2851.53"/>
    <n v="8.5181000000000004"/>
    <n v="0.6804"/>
    <n v="2640.61"/>
    <n v="210.92"/>
    <x v="5"/>
    <x v="1"/>
    <x v="19"/>
    <n v="35"/>
    <n v="0.24"/>
    <n v="310"/>
    <n v="8.4"/>
    <n v="2604"/>
    <n v="247.535"/>
    <n v="-5.0000000000000001E-3"/>
    <n v="247.53"/>
    <n v="309.99950000000001"/>
  </r>
  <r>
    <s v="Z06P0411"/>
    <n v="8.9746000000000006"/>
    <n v="2782.12"/>
    <n v="8.2942"/>
    <n v="0.6804"/>
    <n v="2571.1999999999998"/>
    <n v="210.92"/>
    <x v="5"/>
    <x v="1"/>
    <x v="20"/>
    <n v="35"/>
    <n v="0.24"/>
    <n v="310"/>
    <n v="8.4"/>
    <n v="2604"/>
    <n v="178.126"/>
    <n v="-6.0000000000000001E-3"/>
    <n v="178.12"/>
    <n v="309.99930000000001"/>
  </r>
  <r>
    <s v="Z06P0412"/>
    <n v="9.0998999999999999"/>
    <n v="2820.97"/>
    <n v="8.4194999999999993"/>
    <n v="0.6804"/>
    <n v="2610.0500000000002"/>
    <n v="210.92"/>
    <x v="5"/>
    <x v="1"/>
    <x v="23"/>
    <n v="35"/>
    <n v="0.24"/>
    <n v="310"/>
    <n v="8.4"/>
    <n v="2604"/>
    <n v="216.96899999999999"/>
    <n v="1E-3"/>
    <n v="216.97"/>
    <n v="310.00009999999997"/>
  </r>
  <r>
    <s v="Z06P0501"/>
    <n v="9.9687000000000001"/>
    <n v="3090.3"/>
    <n v="9.2430000000000003"/>
    <n v="0.72570000000000001"/>
    <n v="2865.33"/>
    <n v="224.97"/>
    <x v="3"/>
    <x v="1"/>
    <x v="16"/>
    <n v="31"/>
    <n v="0.3"/>
    <n v="310"/>
    <n v="9.2999999999999989"/>
    <n v="2883"/>
    <n v="207.297"/>
    <n v="3.0000000000000001E-3"/>
    <n v="207.3"/>
    <n v="310.00029999999998"/>
  </r>
  <r>
    <s v="Z06P0502"/>
    <n v="9.7297999999999991"/>
    <n v="3016.24"/>
    <n v="9.0266999999999999"/>
    <n v="0.70309999999999995"/>
    <n v="2798.28"/>
    <n v="217.96"/>
    <x v="3"/>
    <x v="1"/>
    <x v="17"/>
    <n v="30"/>
    <n v="0.3"/>
    <n v="310"/>
    <n v="9"/>
    <n v="2790"/>
    <n v="226.238"/>
    <n v="2E-3"/>
    <n v="226.24"/>
    <n v="310.00020000000001"/>
  </r>
  <r>
    <s v="Z06P0503"/>
    <n v="9.6882999999999999"/>
    <n v="3003.37"/>
    <n v="8.9852000000000007"/>
    <n v="0.70309999999999995"/>
    <n v="2785.41"/>
    <n v="217.96"/>
    <x v="3"/>
    <x v="1"/>
    <x v="58"/>
    <n v="30"/>
    <n v="0.3"/>
    <n v="310"/>
    <n v="9"/>
    <n v="2790"/>
    <n v="213.37299999999999"/>
    <n v="-3.0000000000000001E-3"/>
    <n v="213.37"/>
    <n v="309.99970000000002"/>
  </r>
  <r>
    <s v="Z06P0504"/>
    <n v="9.6966000000000001"/>
    <n v="3005.95"/>
    <n v="8.9934999999999992"/>
    <n v="0.70309999999999995"/>
    <n v="2787.99"/>
    <n v="217.96"/>
    <x v="3"/>
    <x v="1"/>
    <x v="59"/>
    <n v="30"/>
    <n v="0.3"/>
    <n v="310"/>
    <n v="9"/>
    <n v="2790"/>
    <n v="215.946"/>
    <n v="4.0000000000000001E-3"/>
    <n v="215.95"/>
    <n v="310.00040000000001"/>
  </r>
  <r>
    <s v="Z06P0506"/>
    <n v="9.5684000000000005"/>
    <n v="2966.2"/>
    <n v="8.8652999999999995"/>
    <n v="0.70309999999999995"/>
    <n v="2748.24"/>
    <n v="217.96"/>
    <x v="3"/>
    <x v="1"/>
    <x v="60"/>
    <n v="30"/>
    <n v="0.3"/>
    <n v="310"/>
    <n v="9"/>
    <n v="2790"/>
    <n v="176.20400000000001"/>
    <n v="-4.0000000000000001E-3"/>
    <n v="176.2"/>
    <n v="309.99959999999999"/>
  </r>
  <r>
    <s v="Z06P0507"/>
    <n v="9.5707000000000004"/>
    <n v="2966.92"/>
    <n v="8.8675999999999995"/>
    <n v="0.70309999999999995"/>
    <n v="2748.96"/>
    <n v="217.96"/>
    <x v="3"/>
    <x v="1"/>
    <x v="21"/>
    <n v="30"/>
    <n v="0.3"/>
    <n v="310"/>
    <n v="9"/>
    <n v="2790"/>
    <n v="176.917"/>
    <n v="3.0000000000000001E-3"/>
    <n v="176.92"/>
    <n v="310.00029999999998"/>
  </r>
  <r>
    <s v="Z06P0508"/>
    <n v="9.6662999999999997"/>
    <n v="2996.55"/>
    <n v="8.9632000000000005"/>
    <n v="0.70309999999999995"/>
    <n v="2778.59"/>
    <n v="217.96"/>
    <x v="3"/>
    <x v="1"/>
    <x v="61"/>
    <n v="30"/>
    <n v="0.3"/>
    <n v="310"/>
    <n v="9"/>
    <n v="2790"/>
    <n v="206.553"/>
    <n v="-3.0000000000000001E-3"/>
    <n v="206.55"/>
    <n v="309.99970000000002"/>
  </r>
  <r>
    <s v="Z06P0509"/>
    <n v="9.8117000000000001"/>
    <n v="3041.63"/>
    <n v="9.1085999999999991"/>
    <n v="0.70309999999999995"/>
    <n v="2823.67"/>
    <n v="217.96"/>
    <x v="3"/>
    <x v="1"/>
    <x v="18"/>
    <n v="30"/>
    <n v="0.3"/>
    <n v="310"/>
    <n v="9"/>
    <n v="2790"/>
    <n v="251.62700000000001"/>
    <n v="3.0000000000000001E-3"/>
    <n v="251.63"/>
    <n v="310.00029999999998"/>
  </r>
  <r>
    <s v="Z06P0510"/>
    <n v="9.7887000000000004"/>
    <n v="3034.5"/>
    <n v="9.0855999999999995"/>
    <n v="0.70309999999999995"/>
    <n v="2816.54"/>
    <n v="217.96"/>
    <x v="3"/>
    <x v="1"/>
    <x v="19"/>
    <n v="30"/>
    <n v="0.3"/>
    <n v="310"/>
    <n v="9"/>
    <n v="2790"/>
    <n v="244.49700000000001"/>
    <n v="3.0000000000000001E-3"/>
    <n v="244.5"/>
    <n v="310.00029999999998"/>
  </r>
  <r>
    <s v="Z06P0511"/>
    <n v="9.6986000000000008"/>
    <n v="3006.57"/>
    <n v="8.9954999999999998"/>
    <n v="0.70309999999999995"/>
    <n v="2788.61"/>
    <n v="217.96"/>
    <x v="3"/>
    <x v="1"/>
    <x v="20"/>
    <n v="30"/>
    <n v="0.3"/>
    <n v="310"/>
    <n v="9"/>
    <n v="2790"/>
    <n v="216.566"/>
    <n v="4.0000000000000001E-3"/>
    <n v="216.57"/>
    <n v="310.00040000000001"/>
  </r>
  <r>
    <s v="Z06P0602"/>
    <n v="8.5023999999999997"/>
    <n v="2635.75"/>
    <n v="7.8975999999999997"/>
    <n v="0.6048"/>
    <n v="2448.2600000000002"/>
    <n v="187.49"/>
    <x v="4"/>
    <x v="1"/>
    <x v="17"/>
    <n v="39"/>
    <n v="0.2"/>
    <n v="310"/>
    <n v="7.8000000000000007"/>
    <n v="2418"/>
    <n v="217.744"/>
    <n v="6.0000000000000001E-3"/>
    <n v="217.75"/>
    <n v="310.00069999999999"/>
  </r>
  <r>
    <s v="Z06P0603"/>
    <n v="8.2995000000000001"/>
    <n v="2572.85"/>
    <n v="7.6947000000000001"/>
    <n v="0.6048"/>
    <n v="2385.36"/>
    <n v="187.49"/>
    <x v="4"/>
    <x v="1"/>
    <x v="58"/>
    <n v="39"/>
    <n v="0.2"/>
    <n v="310"/>
    <n v="7.8000000000000007"/>
    <n v="2418"/>
    <n v="154.845"/>
    <n v="5.0000000000000001E-3"/>
    <n v="154.85"/>
    <n v="310.00060000000002"/>
  </r>
  <r>
    <s v="Z06P0604"/>
    <n v="8.5253999999999994"/>
    <n v="2642.88"/>
    <n v="7.9206000000000003"/>
    <n v="0.6048"/>
    <n v="2455.39"/>
    <n v="187.49"/>
    <x v="4"/>
    <x v="1"/>
    <x v="59"/>
    <n v="39"/>
    <n v="0.2"/>
    <n v="310"/>
    <n v="7.8000000000000007"/>
    <n v="2418"/>
    <n v="224.874"/>
    <n v="6.0000000000000001E-3"/>
    <n v="224.88"/>
    <n v="310.00069999999999"/>
  </r>
  <r>
    <s v="Z06P0605"/>
    <n v="8.2675999999999998"/>
    <n v="2562.96"/>
    <n v="7.6627999999999998"/>
    <n v="0.6048"/>
    <n v="2375.4699999999998"/>
    <n v="187.49"/>
    <x v="4"/>
    <x v="1"/>
    <x v="22"/>
    <n v="39"/>
    <n v="0.2"/>
    <n v="310"/>
    <n v="7.8000000000000007"/>
    <n v="2418"/>
    <n v="144.95599999999999"/>
    <n v="4.0000000000000001E-3"/>
    <n v="144.96"/>
    <n v="310.00049999999999"/>
  </r>
  <r>
    <s v="Z06P0606"/>
    <n v="8.3786000000000005"/>
    <n v="2597.37"/>
    <n v="7.7737999999999996"/>
    <n v="0.6048"/>
    <n v="2409.88"/>
    <n v="187.49"/>
    <x v="4"/>
    <x v="1"/>
    <x v="60"/>
    <n v="39"/>
    <n v="0.2"/>
    <n v="310"/>
    <n v="7.8000000000000007"/>
    <n v="2418"/>
    <n v="179.36600000000001"/>
    <n v="4.0000000000000001E-3"/>
    <n v="179.37"/>
    <n v="310.00049999999999"/>
  </r>
  <r>
    <s v="Z06P0608"/>
    <n v="8.3941999999999997"/>
    <n v="2602.1999999999998"/>
    <n v="7.7893999999999997"/>
    <n v="0.6048"/>
    <n v="2414.71"/>
    <n v="187.49"/>
    <x v="4"/>
    <x v="1"/>
    <x v="61"/>
    <n v="39"/>
    <n v="0.2"/>
    <n v="310"/>
    <n v="7.8000000000000007"/>
    <n v="2418"/>
    <n v="184.202"/>
    <n v="-2E-3"/>
    <n v="184.2"/>
    <n v="309.99979999999999"/>
  </r>
  <r>
    <s v="Z06P0609"/>
    <n v="8.4445999999999994"/>
    <n v="2617.83"/>
    <n v="7.8398000000000003"/>
    <n v="0.6048"/>
    <n v="2430.34"/>
    <n v="187.49"/>
    <x v="4"/>
    <x v="1"/>
    <x v="18"/>
    <n v="39"/>
    <n v="0.2"/>
    <n v="310"/>
    <n v="7.8000000000000007"/>
    <n v="2418"/>
    <n v="199.82599999999999"/>
    <n v="4.0000000000000001E-3"/>
    <n v="199.83"/>
    <n v="310.00049999999999"/>
  </r>
  <r>
    <s v="Z06P0610"/>
    <n v="8.4260999999999999"/>
    <n v="2612.09"/>
    <n v="7.8212999999999999"/>
    <n v="0.6048"/>
    <n v="2424.6"/>
    <n v="187.49"/>
    <x v="4"/>
    <x v="1"/>
    <x v="19"/>
    <n v="39"/>
    <n v="0.2"/>
    <n v="310"/>
    <n v="7.8000000000000007"/>
    <n v="2418"/>
    <n v="194.09100000000001"/>
    <n v="-1E-3"/>
    <n v="194.09"/>
    <n v="309.99990000000003"/>
  </r>
  <r>
    <s v="Z06P0611"/>
    <n v="8.4197000000000006"/>
    <n v="2610.11"/>
    <n v="7.8148999999999997"/>
    <n v="0.6048"/>
    <n v="2422.62"/>
    <n v="187.49"/>
    <x v="4"/>
    <x v="1"/>
    <x v="20"/>
    <n v="39"/>
    <n v="0.2"/>
    <n v="310"/>
    <n v="7.8000000000000007"/>
    <n v="2418"/>
    <n v="192.107"/>
    <n v="3.0000000000000001E-3"/>
    <n v="192.11"/>
    <n v="310.00040000000001"/>
  </r>
  <r>
    <s v="Z07P0101"/>
    <n v="5.8872999999999998"/>
    <n v="1648.44"/>
    <n v="5.5319000000000003"/>
    <n v="0.35539999999999999"/>
    <n v="1548.93"/>
    <n v="99.51"/>
    <x v="0"/>
    <x v="0"/>
    <x v="62"/>
    <n v="46"/>
    <n v="0.12"/>
    <n v="280"/>
    <n v="5.52"/>
    <n v="1545.6"/>
    <n v="102.84399999999999"/>
    <n v="-4.0000000000000001E-3"/>
    <n v="102.84"/>
    <n v="279.99930000000001"/>
  </r>
  <r>
    <s v="Z07P0103"/>
    <n v="5.9401999999999999"/>
    <n v="1663.25"/>
    <n v="5.5848000000000004"/>
    <n v="0.35539999999999999"/>
    <n v="1563.74"/>
    <n v="99.51"/>
    <x v="0"/>
    <x v="0"/>
    <x v="29"/>
    <n v="46"/>
    <n v="0.12"/>
    <n v="280"/>
    <n v="5.52"/>
    <n v="1545.6"/>
    <n v="117.65600000000001"/>
    <n v="-6.0000000000000001E-3"/>
    <n v="117.65"/>
    <n v="279.99900000000002"/>
  </r>
  <r>
    <s v="Z07P0104"/>
    <n v="5.8167"/>
    <n v="1628.68"/>
    <n v="5.4690000000000003"/>
    <n v="0.34770000000000001"/>
    <n v="1531.32"/>
    <n v="97.36"/>
    <x v="0"/>
    <x v="0"/>
    <x v="63"/>
    <n v="45"/>
    <n v="0.12"/>
    <n v="280"/>
    <n v="5.3999999999999995"/>
    <n v="1512"/>
    <n v="116.676"/>
    <n v="4.0000000000000001E-3"/>
    <n v="116.68"/>
    <n v="280.00069999999999"/>
  </r>
  <r>
    <s v="Z07P0105"/>
    <n v="5.7168000000000001"/>
    <n v="1600.71"/>
    <n v="5.3691000000000004"/>
    <n v="0.34770000000000001"/>
    <n v="1503.35"/>
    <n v="97.36"/>
    <x v="0"/>
    <x v="0"/>
    <x v="30"/>
    <n v="45"/>
    <n v="0.12"/>
    <n v="280"/>
    <n v="5.3999999999999995"/>
    <n v="1512"/>
    <n v="88.703999999999994"/>
    <n v="6.0000000000000001E-3"/>
    <n v="88.71"/>
    <n v="280.00099999999998"/>
  </r>
  <r>
    <s v="Z07P0107"/>
    <n v="5.7858999999999998"/>
    <n v="1620.06"/>
    <n v="5.4382000000000001"/>
    <n v="0.34770000000000001"/>
    <n v="1522.7"/>
    <n v="97.36"/>
    <x v="0"/>
    <x v="0"/>
    <x v="64"/>
    <n v="45"/>
    <n v="0.12"/>
    <n v="280"/>
    <n v="5.3999999999999995"/>
    <n v="1512"/>
    <n v="108.05200000000001"/>
    <n v="8.0000000000000002E-3"/>
    <n v="108.06"/>
    <n v="280.00139999999999"/>
  </r>
  <r>
    <s v="Z07P0108"/>
    <n v="5.6733000000000002"/>
    <n v="1588.53"/>
    <n v="5.3255999999999997"/>
    <n v="0.34770000000000001"/>
    <n v="1491.17"/>
    <n v="97.36"/>
    <x v="0"/>
    <x v="0"/>
    <x v="65"/>
    <n v="45"/>
    <n v="0.12"/>
    <n v="280"/>
    <n v="5.3999999999999995"/>
    <n v="1512"/>
    <n v="76.524000000000001"/>
    <n v="6.0000000000000001E-3"/>
    <n v="76.53"/>
    <n v="280.00110000000001"/>
  </r>
  <r>
    <s v="Z07P0110"/>
    <n v="5.7037000000000004"/>
    <n v="1597.04"/>
    <n v="5.3559999999999999"/>
    <n v="0.34770000000000001"/>
    <n v="1499.68"/>
    <n v="97.36"/>
    <x v="0"/>
    <x v="0"/>
    <x v="31"/>
    <n v="45"/>
    <n v="0.12"/>
    <n v="280"/>
    <n v="5.3999999999999995"/>
    <n v="1512"/>
    <n v="85.036000000000001"/>
    <n v="4.0000000000000001E-3"/>
    <n v="85.04"/>
    <n v="280.00069999999999"/>
  </r>
  <r>
    <s v="Z07P0201"/>
    <n v="6.7563000000000004"/>
    <n v="1891.76"/>
    <n v="6.3688000000000002"/>
    <n v="0.38750000000000001"/>
    <n v="1783.26"/>
    <n v="108.5"/>
    <x v="1"/>
    <x v="0"/>
    <x v="62"/>
    <n v="40"/>
    <n v="0.16"/>
    <n v="280"/>
    <n v="6.4"/>
    <n v="1792"/>
    <n v="99.763999999999996"/>
    <n v="-4.0000000000000001E-3"/>
    <n v="99.76"/>
    <n v="279.99939999999998"/>
  </r>
  <r>
    <s v="Z07P0204"/>
    <n v="6.8033000000000001"/>
    <n v="1904.92"/>
    <n v="6.4157999999999999"/>
    <n v="0.38750000000000001"/>
    <n v="1796.42"/>
    <n v="108.5"/>
    <x v="1"/>
    <x v="0"/>
    <x v="63"/>
    <n v="40"/>
    <n v="0.16"/>
    <n v="280"/>
    <n v="6.4"/>
    <n v="1792"/>
    <n v="112.92400000000001"/>
    <n v="-4.0000000000000001E-3"/>
    <n v="112.92"/>
    <n v="279.99939999999998"/>
  </r>
  <r>
    <s v="Z07P0206"/>
    <n v="6.5182000000000002"/>
    <n v="1825.1"/>
    <n v="6.1402000000000001"/>
    <n v="0.378"/>
    <n v="1719.26"/>
    <n v="105.84"/>
    <x v="1"/>
    <x v="0"/>
    <x v="25"/>
    <n v="39"/>
    <n v="0.16"/>
    <n v="280"/>
    <n v="6.24"/>
    <n v="1747.2"/>
    <n v="77.896000000000001"/>
    <n v="4.0000000000000001E-3"/>
    <n v="77.900000000000006"/>
    <n v="280.00060000000002"/>
  </r>
  <r>
    <s v="Z07P0207"/>
    <n v="6.6890999999999998"/>
    <n v="1872.95"/>
    <n v="6.3110999999999997"/>
    <n v="0.378"/>
    <n v="1767.11"/>
    <n v="105.84"/>
    <x v="1"/>
    <x v="0"/>
    <x v="64"/>
    <n v="39"/>
    <n v="0.16"/>
    <n v="280"/>
    <n v="6.24"/>
    <n v="1747.2"/>
    <n v="125.748"/>
    <n v="2E-3"/>
    <n v="125.75"/>
    <n v="280.00029999999998"/>
  </r>
  <r>
    <s v="Z07P0208"/>
    <n v="6.5848000000000004"/>
    <n v="1843.74"/>
    <n v="6.2068000000000003"/>
    <n v="0.378"/>
    <n v="1737.9"/>
    <n v="105.84"/>
    <x v="1"/>
    <x v="0"/>
    <x v="65"/>
    <n v="39"/>
    <n v="0.16"/>
    <n v="280"/>
    <n v="6.24"/>
    <n v="1747.2"/>
    <n v="96.543999999999997"/>
    <n v="-4.0000000000000001E-3"/>
    <n v="96.54"/>
    <n v="279.99939999999998"/>
  </r>
  <r>
    <s v="Z07P0209"/>
    <n v="6.5716999999999999"/>
    <n v="1840.08"/>
    <n v="6.1936999999999998"/>
    <n v="0.378"/>
    <n v="1734.24"/>
    <n v="105.84"/>
    <x v="1"/>
    <x v="0"/>
    <x v="26"/>
    <n v="39"/>
    <n v="0.16"/>
    <n v="280"/>
    <n v="6.24"/>
    <n v="1747.2"/>
    <n v="92.876000000000005"/>
    <n v="4.0000000000000001E-3"/>
    <n v="92.88"/>
    <n v="280.00060000000002"/>
  </r>
  <r>
    <s v="Z07P0211"/>
    <n v="6.6481000000000003"/>
    <n v="1861.47"/>
    <n v="6.2701000000000002"/>
    <n v="0.378"/>
    <n v="1755.63"/>
    <n v="105.84"/>
    <x v="1"/>
    <x v="0"/>
    <x v="27"/>
    <n v="39"/>
    <n v="0.16"/>
    <n v="280"/>
    <n v="6.24"/>
    <n v="1747.2"/>
    <n v="114.268"/>
    <n v="2E-3"/>
    <n v="114.27"/>
    <n v="280.00029999999998"/>
  </r>
  <r>
    <s v="Z07P0212"/>
    <n v="6.5567000000000002"/>
    <n v="1835.88"/>
    <n v="6.1787000000000001"/>
    <n v="0.378"/>
    <n v="1730.04"/>
    <n v="105.84"/>
    <x v="1"/>
    <x v="0"/>
    <x v="28"/>
    <n v="39"/>
    <n v="0.16"/>
    <n v="280"/>
    <n v="6.24"/>
    <n v="1747.2"/>
    <n v="88.676000000000002"/>
    <n v="4.0000000000000001E-3"/>
    <n v="88.68"/>
    <n v="280.00060000000002"/>
  </r>
  <r>
    <s v="Z07P0301"/>
    <n v="7.8544"/>
    <n v="2199.23"/>
    <n v="7.3913000000000002"/>
    <n v="0.46310000000000001"/>
    <n v="2069.56"/>
    <n v="129.66999999999999"/>
    <x v="2"/>
    <x v="0"/>
    <x v="62"/>
    <n v="34"/>
    <n v="0.22"/>
    <n v="280"/>
    <n v="7.48"/>
    <n v="2094.4"/>
    <n v="104.83199999999999"/>
    <n v="-2E-3"/>
    <n v="104.83"/>
    <n v="279.99970000000002"/>
  </r>
  <r>
    <s v="Z07P0302"/>
    <n v="7.9828999999999999"/>
    <n v="2235.21"/>
    <n v="7.5198"/>
    <n v="0.46310000000000001"/>
    <n v="2105.54"/>
    <n v="129.66999999999999"/>
    <x v="2"/>
    <x v="0"/>
    <x v="24"/>
    <n v="34"/>
    <n v="0.22"/>
    <n v="280"/>
    <n v="7.48"/>
    <n v="2094.4"/>
    <n v="140.81200000000001"/>
    <n v="-2E-3"/>
    <n v="140.81"/>
    <n v="279.99970000000002"/>
  </r>
  <r>
    <s v="Z07P0303"/>
    <n v="7.9608999999999996"/>
    <n v="2229.0500000000002"/>
    <n v="7.4977999999999998"/>
    <n v="0.46310000000000001"/>
    <n v="2099.38"/>
    <n v="129.66999999999999"/>
    <x v="2"/>
    <x v="0"/>
    <x v="29"/>
    <n v="34"/>
    <n v="0.22"/>
    <n v="280"/>
    <n v="7.48"/>
    <n v="2094.4"/>
    <n v="134.65199999999999"/>
    <n v="-2E-3"/>
    <n v="134.65"/>
    <n v="279.99970000000002"/>
  </r>
  <r>
    <s v="Z07P0304"/>
    <n v="7.9287000000000001"/>
    <n v="2220.04"/>
    <n v="7.4656000000000002"/>
    <n v="0.46310000000000001"/>
    <n v="2090.37"/>
    <n v="129.66999999999999"/>
    <x v="2"/>
    <x v="0"/>
    <x v="63"/>
    <n v="34"/>
    <n v="0.22"/>
    <n v="280"/>
    <n v="7.48"/>
    <n v="2094.4"/>
    <n v="125.636"/>
    <n v="4.0000000000000001E-3"/>
    <n v="125.64"/>
    <n v="280.00049999999999"/>
  </r>
  <r>
    <s v="Z07P0306"/>
    <n v="8.0687999999999995"/>
    <n v="2259.27"/>
    <n v="7.6056999999999997"/>
    <n v="0.46310000000000001"/>
    <n v="2129.6"/>
    <n v="129.66999999999999"/>
    <x v="2"/>
    <x v="0"/>
    <x v="25"/>
    <n v="34"/>
    <n v="0.22"/>
    <n v="280"/>
    <n v="7.48"/>
    <n v="2094.4"/>
    <n v="164.864"/>
    <n v="6.0000000000000001E-3"/>
    <n v="164.87"/>
    <n v="280.00069999999999"/>
  </r>
  <r>
    <s v="Z07P0307"/>
    <n v="8.0274000000000001"/>
    <n v="2247.67"/>
    <n v="7.5643000000000002"/>
    <n v="0.46310000000000001"/>
    <n v="2118"/>
    <n v="129.66999999999999"/>
    <x v="2"/>
    <x v="0"/>
    <x v="64"/>
    <n v="34"/>
    <n v="0.22"/>
    <n v="280"/>
    <n v="7.48"/>
    <n v="2094.4"/>
    <n v="153.27199999999999"/>
    <n v="-2E-3"/>
    <n v="153.27000000000001"/>
    <n v="279.99979999999999"/>
  </r>
  <r>
    <s v="Z07P0308"/>
    <n v="8.0294000000000008"/>
    <n v="2248.23"/>
    <n v="7.5663"/>
    <n v="0.46310000000000001"/>
    <n v="2118.56"/>
    <n v="129.66999999999999"/>
    <x v="2"/>
    <x v="0"/>
    <x v="65"/>
    <n v="34"/>
    <n v="0.22"/>
    <n v="280"/>
    <n v="7.48"/>
    <n v="2094.4"/>
    <n v="153.83199999999999"/>
    <n v="-2E-3"/>
    <n v="153.83000000000001"/>
    <n v="279.99979999999999"/>
  </r>
  <r>
    <s v="Z07P0309"/>
    <n v="7.8678999999999997"/>
    <n v="2203.0100000000002"/>
    <n v="7.4047999999999998"/>
    <n v="0.46310000000000001"/>
    <n v="2073.34"/>
    <n v="129.66999999999999"/>
    <x v="2"/>
    <x v="0"/>
    <x v="26"/>
    <n v="34"/>
    <n v="0.22"/>
    <n v="280"/>
    <n v="7.48"/>
    <n v="2094.4"/>
    <n v="108.61199999999999"/>
    <n v="-2E-3"/>
    <n v="108.61"/>
    <n v="279.99970000000002"/>
  </r>
  <r>
    <s v="Z07P0310"/>
    <n v="7.6832000000000003"/>
    <n v="2151.29"/>
    <n v="7.2332999999999998"/>
    <n v="0.44990000000000002"/>
    <n v="2025.32"/>
    <n v="125.97"/>
    <x v="2"/>
    <x v="0"/>
    <x v="31"/>
    <n v="33"/>
    <n v="0.22"/>
    <n v="280"/>
    <n v="7.26"/>
    <n v="2032.8"/>
    <n v="118.496"/>
    <n v="-6.0000000000000001E-3"/>
    <n v="118.49"/>
    <n v="279.99919999999997"/>
  </r>
  <r>
    <s v="Z07P0311"/>
    <n v="7.8075999999999999"/>
    <n v="2186.13"/>
    <n v="7.3577000000000004"/>
    <n v="0.44990000000000002"/>
    <n v="2060.16"/>
    <n v="125.97"/>
    <x v="2"/>
    <x v="0"/>
    <x v="27"/>
    <n v="33"/>
    <n v="0.22"/>
    <n v="280"/>
    <n v="7.26"/>
    <n v="2032.8"/>
    <n v="153.328"/>
    <n v="2E-3"/>
    <n v="153.33000000000001"/>
    <n v="280.00029999999998"/>
  </r>
  <r>
    <s v="Z07P0312"/>
    <n v="7.7123999999999997"/>
    <n v="2159.4699999999998"/>
    <n v="7.2625000000000002"/>
    <n v="0.44990000000000002"/>
    <n v="2033.5"/>
    <n v="125.97"/>
    <x v="2"/>
    <x v="0"/>
    <x v="28"/>
    <n v="33"/>
    <n v="0.22"/>
    <n v="280"/>
    <n v="7.26"/>
    <n v="2032.8"/>
    <n v="126.672"/>
    <n v="-2E-3"/>
    <n v="126.67"/>
    <n v="279.99970000000002"/>
  </r>
  <r>
    <s v="Z07P0401"/>
    <n v="7.3207000000000004"/>
    <n v="2269.42"/>
    <n v="6.7725999999999997"/>
    <n v="0.54810000000000003"/>
    <n v="2099.5100000000002"/>
    <n v="169.91"/>
    <x v="5"/>
    <x v="1"/>
    <x v="62"/>
    <n v="28"/>
    <n v="0.24"/>
    <n v="310"/>
    <n v="6.72"/>
    <n v="2083.1999999999998"/>
    <n v="186.21700000000001"/>
    <n v="3.0000000000000001E-3"/>
    <n v="186.22"/>
    <n v="310.00040000000001"/>
  </r>
  <r>
    <s v="Z07P0402"/>
    <n v="7.2751999999999999"/>
    <n v="2255.31"/>
    <n v="6.7271000000000001"/>
    <n v="0.54810000000000003"/>
    <n v="2085.4"/>
    <n v="169.91"/>
    <x v="5"/>
    <x v="1"/>
    <x v="24"/>
    <n v="28"/>
    <n v="0.24"/>
    <n v="310"/>
    <n v="6.72"/>
    <n v="2083.1999999999998"/>
    <n v="172.11199999999999"/>
    <n v="-2E-3"/>
    <n v="172.11"/>
    <n v="309.99970000000002"/>
  </r>
  <r>
    <s v="Z07P0403"/>
    <n v="7.2967000000000004"/>
    <n v="2261.98"/>
    <n v="6.7485999999999997"/>
    <n v="0.54810000000000003"/>
    <n v="2092.0700000000002"/>
    <n v="169.91"/>
    <x v="5"/>
    <x v="1"/>
    <x v="29"/>
    <n v="28"/>
    <n v="0.24"/>
    <n v="310"/>
    <n v="6.72"/>
    <n v="2083.1999999999998"/>
    <n v="178.77699999999999"/>
    <n v="3.0000000000000001E-3"/>
    <n v="178.78"/>
    <n v="310.00040000000001"/>
  </r>
  <r>
    <s v="Z07P0404"/>
    <n v="7.3859000000000004"/>
    <n v="2289.63"/>
    <n v="6.8377999999999997"/>
    <n v="0.54810000000000003"/>
    <n v="2119.7199999999998"/>
    <n v="169.91"/>
    <x v="5"/>
    <x v="1"/>
    <x v="63"/>
    <n v="28"/>
    <n v="0.24"/>
    <n v="310"/>
    <n v="6.72"/>
    <n v="2083.1999999999998"/>
    <n v="206.429"/>
    <n v="1E-3"/>
    <n v="206.43"/>
    <n v="310.00009999999997"/>
  </r>
  <r>
    <s v="Z07P0405"/>
    <n v="7.3388999999999998"/>
    <n v="2275.06"/>
    <n v="6.7907999999999999"/>
    <n v="0.54810000000000003"/>
    <n v="2105.15"/>
    <n v="169.91"/>
    <x v="5"/>
    <x v="1"/>
    <x v="30"/>
    <n v="28"/>
    <n v="0.24"/>
    <n v="310"/>
    <n v="6.72"/>
    <n v="2083.1999999999998"/>
    <n v="191.85900000000001"/>
    <n v="1E-3"/>
    <n v="191.86"/>
    <n v="310.00009999999997"/>
  </r>
  <r>
    <s v="Z07P0406"/>
    <n v="6.8922999999999996"/>
    <n v="2136.61"/>
    <n v="6.3631000000000002"/>
    <n v="0.5292"/>
    <n v="1972.56"/>
    <n v="164.05"/>
    <x v="5"/>
    <x v="1"/>
    <x v="25"/>
    <n v="27"/>
    <n v="0.24"/>
    <n v="310"/>
    <n v="6.4799999999999995"/>
    <n v="2008.8"/>
    <n v="127.813"/>
    <n v="-3.0000000000000001E-3"/>
    <n v="127.81"/>
    <n v="309.99959999999999"/>
  </r>
  <r>
    <s v="Z07P0407"/>
    <n v="6.9199000000000002"/>
    <n v="2145.17"/>
    <n v="6.3906999999999998"/>
    <n v="0.5292"/>
    <n v="1981.12"/>
    <n v="164.05"/>
    <x v="5"/>
    <x v="1"/>
    <x v="64"/>
    <n v="27"/>
    <n v="0.24"/>
    <n v="310"/>
    <n v="6.4799999999999995"/>
    <n v="2008.8"/>
    <n v="136.369"/>
    <n v="1E-3"/>
    <n v="136.37"/>
    <n v="310.00009999999997"/>
  </r>
  <r>
    <s v="Z07P0408"/>
    <n v="7.1254999999999997"/>
    <n v="2208.9"/>
    <n v="6.5963000000000003"/>
    <n v="0.5292"/>
    <n v="2044.85"/>
    <n v="164.05"/>
    <x v="5"/>
    <x v="1"/>
    <x v="65"/>
    <n v="27"/>
    <n v="0.24"/>
    <n v="310"/>
    <n v="6.4799999999999995"/>
    <n v="2008.8"/>
    <n v="200.10499999999999"/>
    <n v="-5.0000000000000001E-3"/>
    <n v="200.1"/>
    <n v="309.99930000000001"/>
  </r>
  <r>
    <s v="Z07P0409"/>
    <n v="6.9099000000000004"/>
    <n v="2142.0700000000002"/>
    <n v="6.3807"/>
    <n v="0.5292"/>
    <n v="1978.02"/>
    <n v="164.05"/>
    <x v="5"/>
    <x v="1"/>
    <x v="26"/>
    <n v="27"/>
    <n v="0.24"/>
    <n v="310"/>
    <n v="6.4799999999999995"/>
    <n v="2008.8"/>
    <n v="133.26900000000001"/>
    <n v="1E-3"/>
    <n v="133.27000000000001"/>
    <n v="310.00009999999997"/>
  </r>
  <r>
    <s v="Z07P0410"/>
    <n v="6.9179000000000004"/>
    <n v="2144.5500000000002"/>
    <n v="6.3887"/>
    <n v="0.5292"/>
    <n v="1980.5"/>
    <n v="164.05"/>
    <x v="5"/>
    <x v="1"/>
    <x v="31"/>
    <n v="27"/>
    <n v="0.24"/>
    <n v="310"/>
    <n v="6.4799999999999995"/>
    <n v="2008.8"/>
    <n v="135.749"/>
    <n v="1E-3"/>
    <n v="135.75"/>
    <n v="310.00009999999997"/>
  </r>
  <r>
    <s v="Z07P0411"/>
    <n v="7.0532000000000004"/>
    <n v="2186.4899999999998"/>
    <n v="6.524"/>
    <n v="0.5292"/>
    <n v="2022.44"/>
    <n v="164.05"/>
    <x v="5"/>
    <x v="1"/>
    <x v="27"/>
    <n v="27"/>
    <n v="0.24"/>
    <n v="310"/>
    <n v="6.4799999999999995"/>
    <n v="2008.8"/>
    <n v="177.69200000000001"/>
    <n v="-2E-3"/>
    <n v="177.69"/>
    <n v="309.99970000000002"/>
  </r>
  <r>
    <s v="Z07P0412"/>
    <n v="6.9936999999999996"/>
    <n v="2168.0500000000002"/>
    <n v="6.4645000000000001"/>
    <n v="0.5292"/>
    <n v="2004"/>
    <n v="164.05"/>
    <x v="5"/>
    <x v="1"/>
    <x v="28"/>
    <n v="27"/>
    <n v="0.24"/>
    <n v="310"/>
    <n v="6.4799999999999995"/>
    <n v="2008.8"/>
    <n v="159.24700000000001"/>
    <n v="3.0000000000000001E-3"/>
    <n v="159.25"/>
    <n v="310.00040000000001"/>
  </r>
  <r>
    <s v="Z07P0501"/>
    <n v="7.0651000000000002"/>
    <n v="2190.19"/>
    <n v="6.5434999999999999"/>
    <n v="0.52159999999999995"/>
    <n v="2028.49"/>
    <n v="161.69999999999999"/>
    <x v="3"/>
    <x v="1"/>
    <x v="62"/>
    <n v="22"/>
    <n v="0.3"/>
    <n v="310"/>
    <n v="6.6"/>
    <n v="2046"/>
    <n v="144.18100000000001"/>
    <n v="8.9999999999999993E-3"/>
    <n v="144.19"/>
    <n v="310.00130000000001"/>
  </r>
  <r>
    <s v="Z07P0502"/>
    <n v="7.2411000000000003"/>
    <n v="2244.75"/>
    <n v="6.7195"/>
    <n v="0.52159999999999995"/>
    <n v="2083.0500000000002"/>
    <n v="161.69999999999999"/>
    <x v="3"/>
    <x v="1"/>
    <x v="24"/>
    <n v="22"/>
    <n v="0.3"/>
    <n v="310"/>
    <n v="6.6"/>
    <n v="2046"/>
    <n v="198.74100000000001"/>
    <n v="8.9999999999999993E-3"/>
    <n v="198.75"/>
    <n v="310.00119999999998"/>
  </r>
  <r>
    <s v="Z07P0504"/>
    <n v="7.1566999999999998"/>
    <n v="2218.58"/>
    <n v="6.6351000000000004"/>
    <n v="0.52159999999999995"/>
    <n v="2056.88"/>
    <n v="161.69999999999999"/>
    <x v="3"/>
    <x v="1"/>
    <x v="63"/>
    <n v="22"/>
    <n v="0.3"/>
    <n v="310"/>
    <n v="6.6"/>
    <n v="2046"/>
    <n v="172.577"/>
    <n v="3.0000000000000001E-3"/>
    <n v="172.58"/>
    <n v="310.00040000000001"/>
  </r>
  <r>
    <s v="Z07P0505"/>
    <n v="7.0804"/>
    <n v="2194.9299999999998"/>
    <n v="6.5587999999999997"/>
    <n v="0.52159999999999995"/>
    <n v="2033.23"/>
    <n v="161.69999999999999"/>
    <x v="3"/>
    <x v="1"/>
    <x v="30"/>
    <n v="22"/>
    <n v="0.3"/>
    <n v="310"/>
    <n v="6.6"/>
    <n v="2046"/>
    <n v="148.92400000000001"/>
    <n v="6.0000000000000001E-3"/>
    <n v="148.93"/>
    <n v="310.00080000000003"/>
  </r>
  <r>
    <s v="Z07P0506"/>
    <n v="7.0824999999999996"/>
    <n v="2195.58"/>
    <n v="6.5609000000000002"/>
    <n v="0.52159999999999995"/>
    <n v="2033.88"/>
    <n v="161.69999999999999"/>
    <x v="3"/>
    <x v="1"/>
    <x v="25"/>
    <n v="22"/>
    <n v="0.3"/>
    <n v="310"/>
    <n v="6.6"/>
    <n v="2046"/>
    <n v="149.57499999999999"/>
    <n v="5.0000000000000001E-3"/>
    <n v="149.58000000000001"/>
    <n v="310.00069999999999"/>
  </r>
  <r>
    <s v="Z07P0507"/>
    <n v="7.1466000000000003"/>
    <n v="2215.4499999999998"/>
    <n v="6.625"/>
    <n v="0.52159999999999995"/>
    <n v="2053.75"/>
    <n v="161.69999999999999"/>
    <x v="3"/>
    <x v="1"/>
    <x v="64"/>
    <n v="22"/>
    <n v="0.3"/>
    <n v="310"/>
    <n v="6.6"/>
    <n v="2046"/>
    <n v="169.446"/>
    <n v="4.0000000000000001E-3"/>
    <n v="169.45"/>
    <n v="310.00060000000002"/>
  </r>
  <r>
    <s v="Z07P0508"/>
    <n v="7.0749000000000004"/>
    <n v="2193.2199999999998"/>
    <n v="6.5533000000000001"/>
    <n v="0.52159999999999995"/>
    <n v="2031.52"/>
    <n v="161.69999999999999"/>
    <x v="3"/>
    <x v="1"/>
    <x v="65"/>
    <n v="22"/>
    <n v="0.3"/>
    <n v="310"/>
    <n v="6.6"/>
    <n v="2046"/>
    <n v="147.21899999999999"/>
    <n v="1E-3"/>
    <n v="147.22"/>
    <n v="310.00009999999997"/>
  </r>
  <r>
    <s v="Z07P0509"/>
    <n v="7.1917999999999997"/>
    <n v="2229.46"/>
    <n v="6.6702000000000004"/>
    <n v="0.52159999999999995"/>
    <n v="2067.7600000000002"/>
    <n v="161.69999999999999"/>
    <x v="3"/>
    <x v="1"/>
    <x v="26"/>
    <n v="22"/>
    <n v="0.3"/>
    <n v="310"/>
    <n v="6.6"/>
    <n v="2046"/>
    <n v="183.458"/>
    <n v="2E-3"/>
    <n v="183.46"/>
    <n v="310.00029999999998"/>
  </r>
  <r>
    <s v="Z07P0511"/>
    <n v="6.6932"/>
    <n v="2074.89"/>
    <n v="6.1943000000000001"/>
    <n v="0.49890000000000001"/>
    <n v="1920.23"/>
    <n v="154.66"/>
    <x v="3"/>
    <x v="1"/>
    <x v="27"/>
    <n v="21"/>
    <n v="0.3"/>
    <n v="310"/>
    <n v="6.3"/>
    <n v="1953"/>
    <n v="121.892"/>
    <n v="-2E-3"/>
    <n v="121.89"/>
    <n v="309.99970000000002"/>
  </r>
  <r>
    <s v="Z07P0512"/>
    <n v="6.6997999999999998"/>
    <n v="2076.94"/>
    <n v="6.2008999999999999"/>
    <n v="0.49890000000000001"/>
    <n v="1922.28"/>
    <n v="154.66"/>
    <x v="3"/>
    <x v="1"/>
    <x v="28"/>
    <n v="21"/>
    <n v="0.3"/>
    <n v="310"/>
    <n v="6.3"/>
    <n v="1953"/>
    <n v="123.938"/>
    <n v="2E-3"/>
    <n v="123.94"/>
    <n v="310.00029999999998"/>
  </r>
  <r>
    <s v="Z07P0601"/>
    <n v="6.3822000000000001"/>
    <n v="1978.48"/>
    <n v="5.9134000000000002"/>
    <n v="0.46879999999999999"/>
    <n v="1833.15"/>
    <n v="145.33000000000001"/>
    <x v="4"/>
    <x v="1"/>
    <x v="62"/>
    <n v="30"/>
    <n v="0.2"/>
    <n v="310"/>
    <n v="6"/>
    <n v="1860"/>
    <n v="118.482"/>
    <n v="-2E-3"/>
    <n v="118.48"/>
    <n v="309.99970000000002"/>
  </r>
  <r>
    <s v="Z07P0602"/>
    <n v="6.3526999999999996"/>
    <n v="1969.34"/>
    <n v="5.8838999999999997"/>
    <n v="0.46879999999999999"/>
    <n v="1824.01"/>
    <n v="145.33000000000001"/>
    <x v="4"/>
    <x v="1"/>
    <x v="24"/>
    <n v="30"/>
    <n v="0.2"/>
    <n v="310"/>
    <n v="6"/>
    <n v="1860"/>
    <n v="109.337"/>
    <n v="3.0000000000000001E-3"/>
    <n v="109.34"/>
    <n v="310.00049999999999"/>
  </r>
  <r>
    <s v="Z07P0603"/>
    <n v="6.4574999999999996"/>
    <n v="2001.83"/>
    <n v="5.9886999999999997"/>
    <n v="0.46879999999999999"/>
    <n v="1856.5"/>
    <n v="145.33000000000001"/>
    <x v="4"/>
    <x v="1"/>
    <x v="29"/>
    <n v="30"/>
    <n v="0.2"/>
    <n v="310"/>
    <n v="6"/>
    <n v="1860"/>
    <n v="141.82499999999999"/>
    <n v="5.0000000000000001E-3"/>
    <n v="141.83000000000001"/>
    <n v="310.00080000000003"/>
  </r>
  <r>
    <s v="Z07P0604"/>
    <n v="6.4718"/>
    <n v="2006.26"/>
    <n v="6.0030000000000001"/>
    <n v="0.46879999999999999"/>
    <n v="1860.93"/>
    <n v="145.33000000000001"/>
    <x v="4"/>
    <x v="1"/>
    <x v="63"/>
    <n v="30"/>
    <n v="0.2"/>
    <n v="310"/>
    <n v="6"/>
    <n v="1860"/>
    <n v="146.25800000000001"/>
    <n v="2E-3"/>
    <n v="146.26"/>
    <n v="310.00029999999998"/>
  </r>
  <r>
    <s v="Z07P0605"/>
    <n v="6.5831"/>
    <n v="2040.76"/>
    <n v="6.1143000000000001"/>
    <n v="0.46879999999999999"/>
    <n v="1895.43"/>
    <n v="145.33000000000001"/>
    <x v="4"/>
    <x v="1"/>
    <x v="30"/>
    <n v="30"/>
    <n v="0.2"/>
    <n v="310"/>
    <n v="6"/>
    <n v="1860"/>
    <n v="180.761"/>
    <n v="-1E-3"/>
    <n v="180.76"/>
    <n v="309.99979999999999"/>
  </r>
  <r>
    <s v="Z07P0606"/>
    <n v="6.4457000000000004"/>
    <n v="1998.17"/>
    <n v="5.9768999999999997"/>
    <n v="0.46879999999999999"/>
    <n v="1852.84"/>
    <n v="145.33000000000001"/>
    <x v="4"/>
    <x v="1"/>
    <x v="25"/>
    <n v="30"/>
    <n v="0.2"/>
    <n v="310"/>
    <n v="6"/>
    <n v="1860"/>
    <n v="138.167"/>
    <n v="3.0000000000000001E-3"/>
    <n v="138.16999999999999"/>
    <n v="310.00049999999999"/>
  </r>
  <r>
    <s v="Z07P0607"/>
    <n v="6.4606000000000003"/>
    <n v="2002.79"/>
    <n v="5.9917999999999996"/>
    <n v="0.46879999999999999"/>
    <n v="1857.46"/>
    <n v="145.33000000000001"/>
    <x v="4"/>
    <x v="1"/>
    <x v="64"/>
    <n v="30"/>
    <n v="0.2"/>
    <n v="310"/>
    <n v="6"/>
    <n v="1860"/>
    <n v="142.786"/>
    <n v="4.0000000000000001E-3"/>
    <n v="142.79"/>
    <n v="310.00060000000002"/>
  </r>
  <r>
    <s v="Z07P0608"/>
    <n v="6.5071000000000003"/>
    <n v="2017.2"/>
    <n v="6.0382999999999996"/>
    <n v="0.46879999999999999"/>
    <n v="1871.87"/>
    <n v="145.33000000000001"/>
    <x v="4"/>
    <x v="1"/>
    <x v="65"/>
    <n v="30"/>
    <n v="0.2"/>
    <n v="310"/>
    <n v="6"/>
    <n v="1860"/>
    <n v="157.20099999999999"/>
    <n v="-1E-3"/>
    <n v="157.19999999999999"/>
    <n v="309.99979999999999"/>
  </r>
  <r>
    <s v="Z07P0609"/>
    <n v="6.2343000000000002"/>
    <n v="1932.64"/>
    <n v="5.7807000000000004"/>
    <n v="0.4536"/>
    <n v="1792.02"/>
    <n v="140.62"/>
    <x v="4"/>
    <x v="1"/>
    <x v="26"/>
    <n v="29"/>
    <n v="0.2"/>
    <n v="310"/>
    <n v="5.8000000000000007"/>
    <n v="1798"/>
    <n v="134.63300000000001"/>
    <n v="7.0000000000000001E-3"/>
    <n v="134.63999999999999"/>
    <n v="310.00110000000001"/>
  </r>
  <r>
    <s v="Z07P0610"/>
    <n v="6.1891999999999996"/>
    <n v="1918.66"/>
    <n v="5.7355999999999998"/>
    <n v="0.4536"/>
    <n v="1778.04"/>
    <n v="140.62"/>
    <x v="4"/>
    <x v="1"/>
    <x v="31"/>
    <n v="29"/>
    <n v="0.2"/>
    <n v="310"/>
    <n v="5.8000000000000007"/>
    <n v="1798"/>
    <n v="120.652"/>
    <n v="8.0000000000000002E-3"/>
    <n v="120.66"/>
    <n v="310.00130000000001"/>
  </r>
  <r>
    <s v="Z07P0611"/>
    <n v="6.1547000000000001"/>
    <n v="1907.96"/>
    <n v="5.7011000000000003"/>
    <n v="0.4536"/>
    <n v="1767.34"/>
    <n v="140.62"/>
    <x v="4"/>
    <x v="1"/>
    <x v="27"/>
    <n v="29"/>
    <n v="0.2"/>
    <n v="310"/>
    <n v="5.8000000000000007"/>
    <n v="1798"/>
    <n v="109.95699999999999"/>
    <n v="3.0000000000000001E-3"/>
    <n v="109.96"/>
    <n v="310.00049999999999"/>
  </r>
  <r>
    <s v="Z07P0612"/>
    <n v="6.1958000000000002"/>
    <n v="1920.7"/>
    <n v="5.7422000000000004"/>
    <n v="0.4536"/>
    <n v="1780.08"/>
    <n v="140.62"/>
    <x v="4"/>
    <x v="1"/>
    <x v="28"/>
    <n v="29"/>
    <n v="0.2"/>
    <n v="310"/>
    <n v="5.8000000000000007"/>
    <n v="1798"/>
    <n v="122.69799999999999"/>
    <n v="2E-3"/>
    <n v="122.7"/>
    <n v="310.00029999999998"/>
  </r>
  <r>
    <s v="Z08P0101"/>
    <n v="6.3193999999999999"/>
    <n v="1769.43"/>
    <n v="5.9413999999999998"/>
    <n v="0.378"/>
    <n v="1663.59"/>
    <n v="105.84"/>
    <x v="0"/>
    <x v="0"/>
    <x v="37"/>
    <n v="49"/>
    <n v="0.12"/>
    <n v="280"/>
    <n v="5.88"/>
    <n v="1646.4"/>
    <n v="123.032"/>
    <n v="-2E-3"/>
    <n v="123.03"/>
    <n v="279.99970000000002"/>
  </r>
  <r>
    <s v="Z08P0102"/>
    <n v="6.2321"/>
    <n v="1744.99"/>
    <n v="5.8540999999999999"/>
    <n v="0.378"/>
    <n v="1639.15"/>
    <n v="105.84"/>
    <x v="0"/>
    <x v="0"/>
    <x v="35"/>
    <n v="49"/>
    <n v="0.12"/>
    <n v="280"/>
    <n v="5.88"/>
    <n v="1646.4"/>
    <n v="98.587999999999994"/>
    <n v="2E-3"/>
    <n v="98.59"/>
    <n v="280.00029999999998"/>
  </r>
  <r>
    <s v="Z08P0103"/>
    <n v="6.2652000000000001"/>
    <n v="1754.26"/>
    <n v="5.8872"/>
    <n v="0.378"/>
    <n v="1648.42"/>
    <n v="105.84"/>
    <x v="0"/>
    <x v="0"/>
    <x v="40"/>
    <n v="49"/>
    <n v="0.12"/>
    <n v="280"/>
    <n v="5.88"/>
    <n v="1646.4"/>
    <n v="107.85599999999999"/>
    <n v="4.0000000000000001E-3"/>
    <n v="107.86"/>
    <n v="280.00060000000002"/>
  </r>
  <r>
    <s v="Z08P0104"/>
    <n v="6.2526000000000002"/>
    <n v="1750.73"/>
    <n v="5.8746"/>
    <n v="0.378"/>
    <n v="1644.89"/>
    <n v="105.84"/>
    <x v="0"/>
    <x v="0"/>
    <x v="38"/>
    <n v="49"/>
    <n v="0.12"/>
    <n v="280"/>
    <n v="5.88"/>
    <n v="1646.4"/>
    <n v="104.328"/>
    <n v="2E-3"/>
    <n v="104.33"/>
    <n v="280.00029999999998"/>
  </r>
  <r>
    <s v="Z08P0105"/>
    <n v="6.3037000000000001"/>
    <n v="1765.04"/>
    <n v="5.9257"/>
    <n v="0.378"/>
    <n v="1659.2"/>
    <n v="105.84"/>
    <x v="0"/>
    <x v="0"/>
    <x v="39"/>
    <n v="49"/>
    <n v="0.12"/>
    <n v="280"/>
    <n v="5.88"/>
    <n v="1646.4"/>
    <n v="118.636"/>
    <n v="4.0000000000000001E-3"/>
    <n v="118.64"/>
    <n v="280.00060000000002"/>
  </r>
  <r>
    <s v="Z08P0106"/>
    <n v="6.2046000000000001"/>
    <n v="1737.29"/>
    <n v="5.8342000000000001"/>
    <n v="0.37040000000000001"/>
    <n v="1633.58"/>
    <n v="103.71"/>
    <x v="0"/>
    <x v="0"/>
    <x v="66"/>
    <n v="48"/>
    <n v="0.12"/>
    <n v="280"/>
    <n v="5.76"/>
    <n v="1612.8"/>
    <n v="124.488"/>
    <n v="2E-3"/>
    <n v="124.49"/>
    <n v="280.00029999999998"/>
  </r>
  <r>
    <s v="Z08P0108"/>
    <n v="6.1086"/>
    <n v="1710.41"/>
    <n v="5.7382"/>
    <n v="0.37040000000000001"/>
    <n v="1606.7"/>
    <n v="103.71"/>
    <x v="0"/>
    <x v="0"/>
    <x v="41"/>
    <n v="48"/>
    <n v="0.12"/>
    <n v="280"/>
    <n v="5.76"/>
    <n v="1612.8"/>
    <n v="97.608000000000004"/>
    <n v="2E-3"/>
    <n v="97.61"/>
    <n v="280.00029999999998"/>
  </r>
  <r>
    <s v="Z08P0109"/>
    <n v="6.1089000000000002"/>
    <n v="1710.49"/>
    <n v="5.7385000000000002"/>
    <n v="0.37040000000000001"/>
    <n v="1606.78"/>
    <n v="103.71"/>
    <x v="0"/>
    <x v="0"/>
    <x v="67"/>
    <n v="48"/>
    <n v="0.12"/>
    <n v="280"/>
    <n v="5.76"/>
    <n v="1612.8"/>
    <n v="97.691999999999993"/>
    <n v="-2E-3"/>
    <n v="97.69"/>
    <n v="279.99970000000002"/>
  </r>
  <r>
    <s v="Z08P0111"/>
    <n v="6.1603000000000003"/>
    <n v="1724.88"/>
    <n v="5.7899000000000003"/>
    <n v="0.37040000000000001"/>
    <n v="1621.17"/>
    <n v="103.71"/>
    <x v="0"/>
    <x v="0"/>
    <x v="36"/>
    <n v="48"/>
    <n v="0.12"/>
    <n v="280"/>
    <n v="5.76"/>
    <n v="1612.8"/>
    <n v="112.084"/>
    <n v="-4.0000000000000001E-3"/>
    <n v="112.08"/>
    <n v="279.99939999999998"/>
  </r>
  <r>
    <s v="Z08P0201"/>
    <n v="7.1134000000000004"/>
    <n v="1991.75"/>
    <n v="6.7069999999999999"/>
    <n v="0.40639999999999998"/>
    <n v="1877.96"/>
    <n v="113.79"/>
    <x v="1"/>
    <x v="0"/>
    <x v="37"/>
    <n v="42"/>
    <n v="0.16"/>
    <n v="280"/>
    <n v="6.72"/>
    <n v="1881.6"/>
    <n v="110.152"/>
    <n v="-2E-3"/>
    <n v="110.15"/>
    <n v="279.99970000000002"/>
  </r>
  <r>
    <s v="Z08P0203"/>
    <n v="7.1459000000000001"/>
    <n v="2000.85"/>
    <n v="6.7394999999999996"/>
    <n v="0.40639999999999998"/>
    <n v="1887.06"/>
    <n v="113.79"/>
    <x v="1"/>
    <x v="0"/>
    <x v="40"/>
    <n v="42"/>
    <n v="0.16"/>
    <n v="280"/>
    <n v="6.72"/>
    <n v="1881.6"/>
    <n v="119.252"/>
    <n v="-2E-3"/>
    <n v="119.25"/>
    <n v="279.99970000000002"/>
  </r>
  <r>
    <s v="Z08P0204"/>
    <n v="7.0552999999999999"/>
    <n v="1975.48"/>
    <n v="6.6489000000000003"/>
    <n v="0.40639999999999998"/>
    <n v="1861.69"/>
    <n v="113.79"/>
    <x v="1"/>
    <x v="0"/>
    <x v="38"/>
    <n v="42"/>
    <n v="0.16"/>
    <n v="280"/>
    <n v="6.72"/>
    <n v="1881.6"/>
    <n v="93.884"/>
    <n v="-4.0000000000000001E-3"/>
    <n v="93.88"/>
    <n v="279.99939999999998"/>
  </r>
  <r>
    <s v="Z08P0205"/>
    <n v="7.0167999999999999"/>
    <n v="1964.7"/>
    <n v="6.6104000000000003"/>
    <n v="0.40639999999999998"/>
    <n v="1850.91"/>
    <n v="113.79"/>
    <x v="1"/>
    <x v="0"/>
    <x v="39"/>
    <n v="42"/>
    <n v="0.16"/>
    <n v="280"/>
    <n v="6.72"/>
    <n v="1881.6"/>
    <n v="83.103999999999999"/>
    <n v="-4.0000000000000001E-3"/>
    <n v="83.1"/>
    <n v="279.99939999999998"/>
  </r>
  <r>
    <s v="Z08P0206"/>
    <n v="7.1512000000000002"/>
    <n v="2002.33"/>
    <n v="6.7447999999999997"/>
    <n v="0.40639999999999998"/>
    <n v="1888.54"/>
    <n v="113.79"/>
    <x v="1"/>
    <x v="0"/>
    <x v="66"/>
    <n v="42"/>
    <n v="0.16"/>
    <n v="280"/>
    <n v="6.72"/>
    <n v="1881.6"/>
    <n v="120.736"/>
    <n v="-6.0000000000000001E-3"/>
    <n v="120.73"/>
    <n v="279.99919999999997"/>
  </r>
  <r>
    <s v="Z08P0207"/>
    <n v="7.2222999999999997"/>
    <n v="2022.24"/>
    <n v="6.8159000000000001"/>
    <n v="0.40639999999999998"/>
    <n v="1908.45"/>
    <n v="113.79"/>
    <x v="1"/>
    <x v="0"/>
    <x v="32"/>
    <n v="42"/>
    <n v="0.16"/>
    <n v="280"/>
    <n v="6.72"/>
    <n v="1881.6"/>
    <n v="140.64400000000001"/>
    <n v="-4.0000000000000001E-3"/>
    <n v="140.63999999999999"/>
    <n v="279.99939999999998"/>
  </r>
  <r>
    <s v="Z08P0208"/>
    <n v="7.0968999999999998"/>
    <n v="1987.13"/>
    <n v="6.6905000000000001"/>
    <n v="0.40639999999999998"/>
    <n v="1873.34"/>
    <n v="113.79"/>
    <x v="1"/>
    <x v="0"/>
    <x v="41"/>
    <n v="42"/>
    <n v="0.16"/>
    <n v="280"/>
    <n v="6.72"/>
    <n v="1881.6"/>
    <n v="105.532"/>
    <n v="-2E-3"/>
    <n v="105.53"/>
    <n v="279.99970000000002"/>
  </r>
  <r>
    <s v="Z08P0209"/>
    <n v="7.0502000000000002"/>
    <n v="1974.05"/>
    <n v="6.6437999999999997"/>
    <n v="0.40639999999999998"/>
    <n v="1860.26"/>
    <n v="113.79"/>
    <x v="1"/>
    <x v="0"/>
    <x v="67"/>
    <n v="42"/>
    <n v="0.16"/>
    <n v="280"/>
    <n v="6.72"/>
    <n v="1881.6"/>
    <n v="92.456000000000003"/>
    <n v="-6.0000000000000001E-3"/>
    <n v="92.45"/>
    <n v="279.9991"/>
  </r>
  <r>
    <s v="Z08P0210"/>
    <n v="6.9497999999999998"/>
    <n v="1945.94"/>
    <n v="6.5529000000000002"/>
    <n v="0.39689999999999998"/>
    <n v="1834.81"/>
    <n v="111.13"/>
    <x v="1"/>
    <x v="0"/>
    <x v="33"/>
    <n v="41"/>
    <n v="0.16"/>
    <n v="280"/>
    <n v="6.5600000000000005"/>
    <n v="1836.8"/>
    <n v="109.14400000000001"/>
    <n v="-4.0000000000000001E-3"/>
    <n v="109.14"/>
    <n v="279.99939999999998"/>
  </r>
  <r>
    <s v="Z08P0212"/>
    <n v="7.0724"/>
    <n v="1980.27"/>
    <n v="6.6755000000000004"/>
    <n v="0.39689999999999998"/>
    <n v="1869.14"/>
    <n v="111.13"/>
    <x v="1"/>
    <x v="0"/>
    <x v="34"/>
    <n v="41"/>
    <n v="0.16"/>
    <n v="280"/>
    <n v="6.5600000000000005"/>
    <n v="1836.8"/>
    <n v="143.47200000000001"/>
    <n v="-2E-3"/>
    <n v="143.47"/>
    <n v="279.99970000000002"/>
  </r>
  <r>
    <s v="Z08P0302"/>
    <n v="8.2582000000000004"/>
    <n v="2312.3000000000002"/>
    <n v="7.7074999999999996"/>
    <n v="0.55069999999999997"/>
    <n v="2158.1"/>
    <n v="154.19999999999999"/>
    <x v="2"/>
    <x v="0"/>
    <x v="35"/>
    <n v="35"/>
    <n v="0.22"/>
    <n v="280"/>
    <n v="7.7"/>
    <n v="2156"/>
    <n v="156.29599999999999"/>
    <n v="4.0000000000000001E-3"/>
    <n v="156.30000000000001"/>
    <n v="280.00049999999999"/>
  </r>
  <r>
    <s v="Z08P0303"/>
    <n v="8.1072000000000006"/>
    <n v="2270.02"/>
    <n v="7.5564999999999998"/>
    <n v="0.55069999999999997"/>
    <n v="2115.8200000000002"/>
    <n v="154.19999999999999"/>
    <x v="2"/>
    <x v="0"/>
    <x v="40"/>
    <n v="35"/>
    <n v="0.22"/>
    <n v="280"/>
    <n v="7.7"/>
    <n v="2156"/>
    <n v="114.01600000000001"/>
    <n v="4.0000000000000001E-3"/>
    <n v="114.02"/>
    <n v="280.00049999999999"/>
  </r>
  <r>
    <s v="Z08P0306"/>
    <n v="8.1273"/>
    <n v="2275.65"/>
    <n v="7.5766"/>
    <n v="0.55069999999999997"/>
    <n v="2121.4499999999998"/>
    <n v="154.19999999999999"/>
    <x v="2"/>
    <x v="0"/>
    <x v="66"/>
    <n v="35"/>
    <n v="0.22"/>
    <n v="280"/>
    <n v="7.7"/>
    <n v="2156"/>
    <n v="119.64400000000001"/>
    <n v="6.0000000000000001E-3"/>
    <n v="119.65"/>
    <n v="280.00069999999999"/>
  </r>
  <r>
    <s v="Z08P0307"/>
    <n v="8.1763999999999992"/>
    <n v="2289.4"/>
    <n v="7.6257000000000001"/>
    <n v="0.55069999999999997"/>
    <n v="2135.1999999999998"/>
    <n v="154.19999999999999"/>
    <x v="2"/>
    <x v="0"/>
    <x v="32"/>
    <n v="35"/>
    <n v="0.22"/>
    <n v="280"/>
    <n v="7.7"/>
    <n v="2156"/>
    <n v="133.392"/>
    <n v="8.0000000000000002E-3"/>
    <n v="133.4"/>
    <n v="280.00099999999998"/>
  </r>
  <r>
    <s v="Z08P0308"/>
    <n v="8.1652000000000005"/>
    <n v="2286.2600000000002"/>
    <n v="7.6144999999999996"/>
    <n v="0.55069999999999997"/>
    <n v="2132.06"/>
    <n v="154.19999999999999"/>
    <x v="2"/>
    <x v="0"/>
    <x v="41"/>
    <n v="35"/>
    <n v="0.22"/>
    <n v="280"/>
    <n v="7.7"/>
    <n v="2156"/>
    <n v="130.256"/>
    <n v="4.0000000000000001E-3"/>
    <n v="130.26"/>
    <n v="280.00049999999999"/>
  </r>
  <r>
    <s v="Z08P0309"/>
    <n v="8.1357999999999997"/>
    <n v="2278.0300000000002"/>
    <n v="7.5850999999999997"/>
    <n v="0.55069999999999997"/>
    <n v="2123.83"/>
    <n v="154.19999999999999"/>
    <x v="2"/>
    <x v="0"/>
    <x v="67"/>
    <n v="35"/>
    <n v="0.22"/>
    <n v="280"/>
    <n v="7.7"/>
    <n v="2156"/>
    <n v="122.024"/>
    <n v="6.0000000000000001E-3"/>
    <n v="122.03"/>
    <n v="280.00069999999999"/>
  </r>
  <r>
    <s v="Z08P0310"/>
    <n v="7.9842000000000004"/>
    <n v="2235.58"/>
    <n v="7.4481000000000002"/>
    <n v="0.53610000000000002"/>
    <n v="2085.4699999999998"/>
    <n v="150.11000000000001"/>
    <x v="2"/>
    <x v="0"/>
    <x v="33"/>
    <n v="34"/>
    <n v="0.22"/>
    <n v="280"/>
    <n v="7.48"/>
    <n v="2094.4"/>
    <n v="141.17599999999999"/>
    <n v="4.0000000000000001E-3"/>
    <n v="141.18"/>
    <n v="280.00049999999999"/>
  </r>
  <r>
    <s v="Z08P0311"/>
    <n v="8.1341999999999999"/>
    <n v="2277.58"/>
    <n v="7.5980999999999996"/>
    <n v="0.53610000000000002"/>
    <n v="2127.4699999999998"/>
    <n v="150.11000000000001"/>
    <x v="2"/>
    <x v="0"/>
    <x v="36"/>
    <n v="34"/>
    <n v="0.22"/>
    <n v="280"/>
    <n v="7.48"/>
    <n v="2094.4"/>
    <n v="183.17599999999999"/>
    <n v="4.0000000000000001E-3"/>
    <n v="183.18"/>
    <n v="280.00049999999999"/>
  </r>
  <r>
    <s v="Z08P0312"/>
    <n v="8.0042000000000009"/>
    <n v="2241.1799999999998"/>
    <n v="7.4680999999999997"/>
    <n v="0.53610000000000002"/>
    <n v="2091.0700000000002"/>
    <n v="150.11000000000001"/>
    <x v="2"/>
    <x v="0"/>
    <x v="34"/>
    <n v="34"/>
    <n v="0.22"/>
    <n v="280"/>
    <n v="7.48"/>
    <n v="2094.4"/>
    <n v="146.77600000000001"/>
    <n v="4.0000000000000001E-3"/>
    <n v="146.78"/>
    <n v="280.00049999999999"/>
  </r>
  <r>
    <s v="Z08P0401"/>
    <n v="7.8197000000000001"/>
    <n v="2424.11"/>
    <n v="7.2337999999999996"/>
    <n v="0.58589999999999998"/>
    <n v="2242.48"/>
    <n v="181.63"/>
    <x v="5"/>
    <x v="1"/>
    <x v="37"/>
    <n v="30"/>
    <n v="0.24"/>
    <n v="310"/>
    <n v="7.1999999999999993"/>
    <n v="2232"/>
    <n v="192.107"/>
    <n v="3.0000000000000001E-3"/>
    <n v="192.11"/>
    <n v="310.00040000000001"/>
  </r>
  <r>
    <s v="Z08P0402"/>
    <n v="7.8483000000000001"/>
    <n v="2432.9699999999998"/>
    <n v="7.2624000000000004"/>
    <n v="0.58589999999999998"/>
    <n v="2251.34"/>
    <n v="181.63"/>
    <x v="5"/>
    <x v="1"/>
    <x v="35"/>
    <n v="30"/>
    <n v="0.24"/>
    <n v="310"/>
    <n v="7.1999999999999993"/>
    <n v="2232"/>
    <n v="200.97300000000001"/>
    <n v="-3.0000000000000001E-3"/>
    <n v="200.97"/>
    <n v="309.99959999999999"/>
  </r>
  <r>
    <s v="Z08P0403"/>
    <n v="7.8762999999999996"/>
    <n v="2441.65"/>
    <n v="7.2904"/>
    <n v="0.58589999999999998"/>
    <n v="2260.02"/>
    <n v="181.63"/>
    <x v="5"/>
    <x v="1"/>
    <x v="40"/>
    <n v="30"/>
    <n v="0.24"/>
    <n v="310"/>
    <n v="7.1999999999999993"/>
    <n v="2232"/>
    <n v="209.65299999999999"/>
    <n v="-3.0000000000000001E-3"/>
    <n v="209.65"/>
    <n v="309.99959999999999"/>
  </r>
  <r>
    <s v="Z08P0404"/>
    <n v="7.5147000000000004"/>
    <n v="2329.56"/>
    <n v="6.9477000000000002"/>
    <n v="0.56699999999999995"/>
    <n v="2153.79"/>
    <n v="175.77"/>
    <x v="5"/>
    <x v="1"/>
    <x v="38"/>
    <n v="29"/>
    <n v="0.24"/>
    <n v="310"/>
    <n v="6.96"/>
    <n v="2157.6"/>
    <n v="171.95699999999999"/>
    <n v="3.0000000000000001E-3"/>
    <n v="171.96"/>
    <n v="310.00040000000001"/>
  </r>
  <r>
    <s v="Z08P0405"/>
    <n v="7.4253999999999998"/>
    <n v="2301.87"/>
    <n v="6.8583999999999996"/>
    <n v="0.56699999999999995"/>
    <n v="2126.1"/>
    <n v="175.77"/>
    <x v="5"/>
    <x v="1"/>
    <x v="39"/>
    <n v="29"/>
    <n v="0.24"/>
    <n v="310"/>
    <n v="6.96"/>
    <n v="2157.6"/>
    <n v="144.274"/>
    <n v="-4.0000000000000001E-3"/>
    <n v="144.27000000000001"/>
    <n v="309.99950000000001"/>
  </r>
  <r>
    <s v="Z08P0406"/>
    <n v="7.4359000000000002"/>
    <n v="2305.13"/>
    <n v="6.8689"/>
    <n v="0.56699999999999995"/>
    <n v="2129.36"/>
    <n v="175.77"/>
    <x v="5"/>
    <x v="1"/>
    <x v="66"/>
    <n v="29"/>
    <n v="0.24"/>
    <n v="310"/>
    <n v="6.96"/>
    <n v="2157.6"/>
    <n v="147.529"/>
    <n v="1E-3"/>
    <n v="147.53"/>
    <n v="310.00009999999997"/>
  </r>
  <r>
    <s v="Z08P0407"/>
    <n v="7.6645000000000003"/>
    <n v="2376"/>
    <n v="7.0975000000000001"/>
    <n v="0.56699999999999995"/>
    <n v="2200.23"/>
    <n v="175.77"/>
    <x v="5"/>
    <x v="1"/>
    <x v="32"/>
    <n v="29"/>
    <n v="0.24"/>
    <n v="310"/>
    <n v="6.96"/>
    <n v="2157.6"/>
    <n v="218.39500000000001"/>
    <n v="5.0000000000000001E-3"/>
    <n v="218.4"/>
    <n v="310.00069999999999"/>
  </r>
  <r>
    <s v="Z08P0408"/>
    <n v="7.5362999999999998"/>
    <n v="2336.25"/>
    <n v="6.9692999999999996"/>
    <n v="0.56699999999999995"/>
    <n v="2160.48"/>
    <n v="175.77"/>
    <x v="5"/>
    <x v="1"/>
    <x v="41"/>
    <n v="29"/>
    <n v="0.24"/>
    <n v="310"/>
    <n v="6.96"/>
    <n v="2157.6"/>
    <n v="178.65299999999999"/>
    <n v="-3.0000000000000001E-3"/>
    <n v="178.65"/>
    <n v="309.99959999999999"/>
  </r>
  <r>
    <s v="Z08P0409"/>
    <n v="7.6402999999999999"/>
    <n v="2368.4899999999998"/>
    <n v="7.0732999999999997"/>
    <n v="0.56699999999999995"/>
    <n v="2192.7199999999998"/>
    <n v="175.77"/>
    <x v="5"/>
    <x v="1"/>
    <x v="67"/>
    <n v="29"/>
    <n v="0.24"/>
    <n v="310"/>
    <n v="6.96"/>
    <n v="2157.6"/>
    <n v="210.893"/>
    <n v="-3.0000000000000001E-3"/>
    <n v="210.89"/>
    <n v="309.99959999999999"/>
  </r>
  <r>
    <s v="Z08P0411"/>
    <n v="7.4672000000000001"/>
    <n v="2314.83"/>
    <n v="6.9001999999999999"/>
    <n v="0.56699999999999995"/>
    <n v="2139.06"/>
    <n v="175.77"/>
    <x v="5"/>
    <x v="1"/>
    <x v="36"/>
    <n v="29"/>
    <n v="0.24"/>
    <n v="310"/>
    <n v="6.96"/>
    <n v="2157.6"/>
    <n v="157.232"/>
    <n v="-2E-3"/>
    <n v="157.22999999999999"/>
    <n v="309.99970000000002"/>
  </r>
  <r>
    <s v="Z08P0412"/>
    <n v="7.5998999999999999"/>
    <n v="2355.9699999999998"/>
    <n v="7.0328999999999997"/>
    <n v="0.56699999999999995"/>
    <n v="2180.1999999999998"/>
    <n v="175.77"/>
    <x v="5"/>
    <x v="1"/>
    <x v="34"/>
    <n v="29"/>
    <n v="0.24"/>
    <n v="310"/>
    <n v="6.96"/>
    <n v="2157.6"/>
    <n v="198.369"/>
    <n v="1E-3"/>
    <n v="198.37"/>
    <n v="310.00009999999997"/>
  </r>
  <r>
    <s v="Z08P0501"/>
    <n v="7.9587000000000003"/>
    <n v="2467.1999999999998"/>
    <n v="7.3689999999999998"/>
    <n v="0.5897"/>
    <n v="2284.39"/>
    <n v="182.81"/>
    <x v="3"/>
    <x v="1"/>
    <x v="37"/>
    <n v="25"/>
    <n v="0.3"/>
    <n v="310"/>
    <n v="7.5"/>
    <n v="2325"/>
    <n v="142.197"/>
    <n v="3.0000000000000001E-3"/>
    <n v="142.19999999999999"/>
    <n v="310.00040000000001"/>
  </r>
  <r>
    <s v="Z08P0502"/>
    <n v="7.9802"/>
    <n v="2473.87"/>
    <n v="7.3905000000000003"/>
    <n v="0.5897"/>
    <n v="2291.06"/>
    <n v="182.81"/>
    <x v="3"/>
    <x v="1"/>
    <x v="35"/>
    <n v="25"/>
    <n v="0.3"/>
    <n v="310"/>
    <n v="7.5"/>
    <n v="2325"/>
    <n v="148.86199999999999"/>
    <n v="8.0000000000000002E-3"/>
    <n v="148.87"/>
    <n v="310.00099999999998"/>
  </r>
  <r>
    <s v="Z08P0504"/>
    <n v="8.2194000000000003"/>
    <n v="2548.02"/>
    <n v="7.6296999999999997"/>
    <n v="0.5897"/>
    <n v="2365.21"/>
    <n v="182.81"/>
    <x v="3"/>
    <x v="1"/>
    <x v="38"/>
    <n v="25"/>
    <n v="0.3"/>
    <n v="310"/>
    <n v="7.5"/>
    <n v="2325"/>
    <n v="223.01400000000001"/>
    <n v="6.0000000000000001E-3"/>
    <n v="223.02"/>
    <n v="310.00069999999999"/>
  </r>
  <r>
    <s v="Z08P0505"/>
    <n v="8.0815999999999999"/>
    <n v="2505.3000000000002"/>
    <n v="7.4919000000000002"/>
    <n v="0.5897"/>
    <n v="2322.4899999999998"/>
    <n v="182.81"/>
    <x v="3"/>
    <x v="1"/>
    <x v="39"/>
    <n v="25"/>
    <n v="0.3"/>
    <n v="310"/>
    <n v="7.5"/>
    <n v="2325"/>
    <n v="180.29599999999999"/>
    <n v="4.0000000000000001E-3"/>
    <n v="180.3"/>
    <n v="310.00049999999999"/>
  </r>
  <r>
    <s v="Z08P0506"/>
    <n v="8.1978000000000009"/>
    <n v="2541.3200000000002"/>
    <n v="7.6081000000000003"/>
    <n v="0.5897"/>
    <n v="2358.5100000000002"/>
    <n v="182.81"/>
    <x v="3"/>
    <x v="1"/>
    <x v="66"/>
    <n v="25"/>
    <n v="0.3"/>
    <n v="310"/>
    <n v="7.5"/>
    <n v="2325"/>
    <n v="216.31800000000001"/>
    <n v="2E-3"/>
    <n v="216.32"/>
    <n v="310.00020000000001"/>
  </r>
  <r>
    <s v="Z08P0507"/>
    <n v="7.9934000000000003"/>
    <n v="2477.96"/>
    <n v="7.4036999999999997"/>
    <n v="0.5897"/>
    <n v="2295.15"/>
    <n v="182.81"/>
    <x v="3"/>
    <x v="1"/>
    <x v="32"/>
    <n v="25"/>
    <n v="0.3"/>
    <n v="310"/>
    <n v="7.5"/>
    <n v="2325"/>
    <n v="152.95400000000001"/>
    <n v="6.0000000000000001E-3"/>
    <n v="152.96"/>
    <n v="310.00080000000003"/>
  </r>
  <r>
    <s v="Z08P0509"/>
    <n v="7.8803999999999998"/>
    <n v="2442.92"/>
    <n v="7.3133999999999997"/>
    <n v="0.56699999999999995"/>
    <n v="2267.15"/>
    <n v="175.77"/>
    <x v="3"/>
    <x v="1"/>
    <x v="67"/>
    <n v="24"/>
    <n v="0.3"/>
    <n v="310"/>
    <n v="7.1999999999999993"/>
    <n v="2232"/>
    <n v="210.92400000000001"/>
    <n v="-4.0000000000000001E-3"/>
    <n v="210.92"/>
    <n v="309.99950000000001"/>
  </r>
  <r>
    <s v="Z08P0510"/>
    <n v="7.6702000000000004"/>
    <n v="2377.7600000000002"/>
    <n v="7.1032000000000002"/>
    <n v="0.56699999999999995"/>
    <n v="2201.9899999999998"/>
    <n v="175.77"/>
    <x v="3"/>
    <x v="1"/>
    <x v="33"/>
    <n v="24"/>
    <n v="0.3"/>
    <n v="310"/>
    <n v="7.1999999999999993"/>
    <n v="2232"/>
    <n v="145.762"/>
    <n v="-2E-3"/>
    <n v="145.76"/>
    <n v="309.99970000000002"/>
  </r>
  <r>
    <s v="Z08P0511"/>
    <n v="7.7929000000000004"/>
    <n v="2415.8000000000002"/>
    <n v="7.2259000000000002"/>
    <n v="0.56699999999999995"/>
    <n v="2240.0300000000002"/>
    <n v="175.77"/>
    <x v="3"/>
    <x v="1"/>
    <x v="36"/>
    <n v="24"/>
    <n v="0.3"/>
    <n v="310"/>
    <n v="7.1999999999999993"/>
    <n v="2232"/>
    <n v="183.79900000000001"/>
    <n v="1E-3"/>
    <n v="183.8"/>
    <n v="310.00009999999997"/>
  </r>
  <r>
    <s v="Z08P0512"/>
    <n v="7.9042000000000003"/>
    <n v="2450.3000000000002"/>
    <n v="7.3372000000000002"/>
    <n v="0.56699999999999995"/>
    <n v="2274.5300000000002"/>
    <n v="175.77"/>
    <x v="3"/>
    <x v="1"/>
    <x v="34"/>
    <n v="24"/>
    <n v="0.3"/>
    <n v="310"/>
    <n v="7.1999999999999993"/>
    <n v="2232"/>
    <n v="218.30199999999999"/>
    <n v="-2E-3"/>
    <n v="218.3"/>
    <n v="309.99970000000002"/>
  </r>
  <r>
    <s v="Z08P0601"/>
    <n v="7.4478999999999997"/>
    <n v="2308.85"/>
    <n v="6.9187000000000003"/>
    <n v="0.5292"/>
    <n v="2144.8000000000002"/>
    <n v="164.05"/>
    <x v="4"/>
    <x v="1"/>
    <x v="37"/>
    <n v="34"/>
    <n v="0.2"/>
    <n v="310"/>
    <n v="6.8000000000000007"/>
    <n v="2108"/>
    <n v="200.84899999999999"/>
    <n v="1E-3"/>
    <n v="200.85"/>
    <n v="310.00009999999997"/>
  </r>
  <r>
    <s v="Z08P0602"/>
    <n v="7.2988"/>
    <n v="2262.63"/>
    <n v="6.7695999999999996"/>
    <n v="0.5292"/>
    <n v="2098.58"/>
    <n v="164.05"/>
    <x v="4"/>
    <x v="1"/>
    <x v="35"/>
    <n v="34"/>
    <n v="0.2"/>
    <n v="310"/>
    <n v="6.8000000000000007"/>
    <n v="2108"/>
    <n v="154.62799999999999"/>
    <n v="2E-3"/>
    <n v="154.63"/>
    <n v="310.00029999999998"/>
  </r>
  <r>
    <s v="Z08P0603"/>
    <n v="7.3055000000000003"/>
    <n v="2264.6999999999998"/>
    <n v="6.7763"/>
    <n v="0.5292"/>
    <n v="2100.65"/>
    <n v="164.05"/>
    <x v="4"/>
    <x v="1"/>
    <x v="40"/>
    <n v="34"/>
    <n v="0.2"/>
    <n v="310"/>
    <n v="6.8000000000000007"/>
    <n v="2108"/>
    <n v="156.70500000000001"/>
    <n v="-5.0000000000000001E-3"/>
    <n v="156.69999999999999"/>
    <n v="309.99930000000001"/>
  </r>
  <r>
    <s v="Z08P0604"/>
    <n v="7.3792999999999997"/>
    <n v="2287.58"/>
    <n v="6.8501000000000003"/>
    <n v="0.5292"/>
    <n v="2123.5300000000002"/>
    <n v="164.05"/>
    <x v="4"/>
    <x v="1"/>
    <x v="38"/>
    <n v="34"/>
    <n v="0.2"/>
    <n v="310"/>
    <n v="6.8000000000000007"/>
    <n v="2108"/>
    <n v="179.583"/>
    <n v="-3.0000000000000001E-3"/>
    <n v="179.58"/>
    <n v="309.99959999999999"/>
  </r>
  <r>
    <s v="Z08P0605"/>
    <n v="7.3722000000000003"/>
    <n v="2285.38"/>
    <n v="6.843"/>
    <n v="0.5292"/>
    <n v="2121.33"/>
    <n v="164.05"/>
    <x v="4"/>
    <x v="1"/>
    <x v="39"/>
    <n v="34"/>
    <n v="0.2"/>
    <n v="310"/>
    <n v="6.8000000000000007"/>
    <n v="2108"/>
    <n v="177.38200000000001"/>
    <n v="-2E-3"/>
    <n v="177.38"/>
    <n v="309.99970000000002"/>
  </r>
  <r>
    <s v="Z08P0606"/>
    <n v="7.2276999999999996"/>
    <n v="2240.59"/>
    <n v="6.7135999999999996"/>
    <n v="0.5141"/>
    <n v="2081.2199999999998"/>
    <n v="159.37"/>
    <x v="4"/>
    <x v="1"/>
    <x v="66"/>
    <n v="33"/>
    <n v="0.2"/>
    <n v="310"/>
    <n v="6.6000000000000005"/>
    <n v="2046"/>
    <n v="194.58699999999999"/>
    <n v="3.0000000000000001E-3"/>
    <n v="194.59"/>
    <n v="310.00040000000001"/>
  </r>
  <r>
    <s v="Z08P0608"/>
    <n v="7.0221999999999998"/>
    <n v="2176.88"/>
    <n v="6.5080999999999998"/>
    <n v="0.5141"/>
    <n v="2017.51"/>
    <n v="159.37"/>
    <x v="4"/>
    <x v="1"/>
    <x v="41"/>
    <n v="33"/>
    <n v="0.2"/>
    <n v="310"/>
    <n v="6.6000000000000005"/>
    <n v="2046"/>
    <n v="130.88200000000001"/>
    <n v="-2E-3"/>
    <n v="130.88"/>
    <n v="309.99970000000002"/>
  </r>
  <r>
    <s v="Z08P0609"/>
    <n v="7.0418000000000003"/>
    <n v="2182.96"/>
    <n v="6.5277000000000003"/>
    <n v="0.5141"/>
    <n v="2023.59"/>
    <n v="159.37"/>
    <x v="4"/>
    <x v="1"/>
    <x v="67"/>
    <n v="33"/>
    <n v="0.2"/>
    <n v="310"/>
    <n v="6.6000000000000005"/>
    <n v="2046"/>
    <n v="136.958"/>
    <n v="2E-3"/>
    <n v="136.96"/>
    <n v="310.00029999999998"/>
  </r>
  <r>
    <s v="Z08P0610"/>
    <n v="7.1872999999999996"/>
    <n v="2228.06"/>
    <n v="6.6731999999999996"/>
    <n v="0.5141"/>
    <n v="2068.69"/>
    <n v="159.37"/>
    <x v="4"/>
    <x v="1"/>
    <x v="33"/>
    <n v="33"/>
    <n v="0.2"/>
    <n v="310"/>
    <n v="6.6000000000000005"/>
    <n v="2046"/>
    <n v="182.06299999999999"/>
    <n v="-3.0000000000000001E-3"/>
    <n v="182.06"/>
    <n v="309.99959999999999"/>
  </r>
  <r>
    <s v="Z08P0611"/>
    <n v="7.1896000000000004"/>
    <n v="2228.7800000000002"/>
    <n v="6.6755000000000004"/>
    <n v="0.5141"/>
    <n v="2069.41"/>
    <n v="159.37"/>
    <x v="4"/>
    <x v="1"/>
    <x v="36"/>
    <n v="33"/>
    <n v="0.2"/>
    <n v="310"/>
    <n v="6.6000000000000005"/>
    <n v="2046"/>
    <n v="182.77600000000001"/>
    <n v="4.0000000000000001E-3"/>
    <n v="182.78"/>
    <n v="310.00060000000002"/>
  </r>
  <r>
    <s v="Z09P0101"/>
    <n v="8.0279000000000007"/>
    <n v="2247.81"/>
    <n v="7.5289999999999999"/>
    <n v="0.49890000000000001"/>
    <n v="2108.12"/>
    <n v="139.69"/>
    <x v="0"/>
    <x v="0"/>
    <x v="43"/>
    <n v="64"/>
    <n v="0.12"/>
    <n v="280"/>
    <n v="7.68"/>
    <n v="2150.4"/>
    <n v="97.412000000000006"/>
    <n v="-2E-3"/>
    <n v="97.41"/>
    <n v="279.99979999999999"/>
  </r>
  <r>
    <s v="Z09P0102"/>
    <n v="8.3101000000000003"/>
    <n v="2326.83"/>
    <n v="7.8112000000000004"/>
    <n v="0.49890000000000001"/>
    <n v="2187.14"/>
    <n v="139.69"/>
    <x v="0"/>
    <x v="0"/>
    <x v="68"/>
    <n v="64"/>
    <n v="0.12"/>
    <n v="280"/>
    <n v="7.68"/>
    <n v="2150.4"/>
    <n v="176.428"/>
    <n v="2E-3"/>
    <n v="176.43"/>
    <n v="280.00020000000001"/>
  </r>
  <r>
    <s v="Z09P0103"/>
    <n v="8.0883000000000003"/>
    <n v="2264.7199999999998"/>
    <n v="7.5894000000000004"/>
    <n v="0.49890000000000001"/>
    <n v="2125.0300000000002"/>
    <n v="139.69"/>
    <x v="0"/>
    <x v="0"/>
    <x v="69"/>
    <n v="64"/>
    <n v="0.12"/>
    <n v="280"/>
    <n v="7.68"/>
    <n v="2150.4"/>
    <n v="114.324"/>
    <n v="-4.0000000000000001E-3"/>
    <n v="114.32"/>
    <n v="279.99950000000001"/>
  </r>
  <r>
    <s v="Z09P0104"/>
    <n v="7.9249000000000001"/>
    <n v="2218.9699999999998"/>
    <n v="7.4335000000000004"/>
    <n v="0.4914"/>
    <n v="2081.38"/>
    <n v="137.59"/>
    <x v="0"/>
    <x v="0"/>
    <x v="47"/>
    <n v="63"/>
    <n v="0.12"/>
    <n v="280"/>
    <n v="7.56"/>
    <n v="2116.8000000000002"/>
    <n v="102.172"/>
    <n v="-2E-3"/>
    <n v="102.17"/>
    <n v="279.99970000000002"/>
  </r>
  <r>
    <s v="Z09P0106"/>
    <n v="8.1242999999999999"/>
    <n v="2274.8000000000002"/>
    <n v="7.6329000000000002"/>
    <n v="0.4914"/>
    <n v="2137.21"/>
    <n v="137.59"/>
    <x v="0"/>
    <x v="0"/>
    <x v="48"/>
    <n v="63"/>
    <n v="0.12"/>
    <n v="280"/>
    <n v="7.56"/>
    <n v="2116.8000000000002"/>
    <n v="158.00399999999999"/>
    <n v="-4.0000000000000001E-3"/>
    <n v="158"/>
    <n v="279.99950000000001"/>
  </r>
  <r>
    <s v="Z09P0107"/>
    <n v="8.1493000000000002"/>
    <n v="2281.8000000000002"/>
    <n v="7.6578999999999997"/>
    <n v="0.4914"/>
    <n v="2144.21"/>
    <n v="137.59"/>
    <x v="0"/>
    <x v="0"/>
    <x v="70"/>
    <n v="63"/>
    <n v="0.12"/>
    <n v="280"/>
    <n v="7.56"/>
    <n v="2116.8000000000002"/>
    <n v="165.00399999999999"/>
    <n v="-4.0000000000000001E-3"/>
    <n v="165"/>
    <n v="279.99950000000001"/>
  </r>
  <r>
    <s v="Z09P0108"/>
    <n v="8.1071000000000009"/>
    <n v="2269.9899999999998"/>
    <n v="7.6157000000000004"/>
    <n v="0.4914"/>
    <n v="2132.4"/>
    <n v="137.59"/>
    <x v="0"/>
    <x v="0"/>
    <x v="44"/>
    <n v="63"/>
    <n v="0.12"/>
    <n v="280"/>
    <n v="7.56"/>
    <n v="2116.8000000000002"/>
    <n v="153.18799999999999"/>
    <n v="2E-3"/>
    <n v="153.19"/>
    <n v="280.00020000000001"/>
  </r>
  <r>
    <s v="Z09P0109"/>
    <n v="7.9157999999999999"/>
    <n v="2216.42"/>
    <n v="7.4244000000000003"/>
    <n v="0.4914"/>
    <n v="2078.83"/>
    <n v="137.59"/>
    <x v="0"/>
    <x v="0"/>
    <x v="45"/>
    <n v="63"/>
    <n v="0.12"/>
    <n v="280"/>
    <n v="7.56"/>
    <n v="2116.8000000000002"/>
    <n v="99.623999999999995"/>
    <n v="-4.0000000000000001E-3"/>
    <n v="99.62"/>
    <n v="279.99950000000001"/>
  </r>
  <r>
    <s v="Z09P0110"/>
    <n v="8.0330999999999992"/>
    <n v="2249.27"/>
    <n v="7.5416999999999996"/>
    <n v="0.4914"/>
    <n v="2111.6799999999998"/>
    <n v="137.59"/>
    <x v="0"/>
    <x v="0"/>
    <x v="49"/>
    <n v="63"/>
    <n v="0.12"/>
    <n v="280"/>
    <n v="7.56"/>
    <n v="2116.8000000000002"/>
    <n v="132.46799999999999"/>
    <n v="2E-3"/>
    <n v="132.47"/>
    <n v="280.00020000000001"/>
  </r>
  <r>
    <s v="Z09P0111"/>
    <n v="8.0418000000000003"/>
    <n v="2251.6999999999998"/>
    <n v="7.5503999999999998"/>
    <n v="0.4914"/>
    <n v="2114.11"/>
    <n v="137.59"/>
    <x v="0"/>
    <x v="0"/>
    <x v="71"/>
    <n v="63"/>
    <n v="0.12"/>
    <n v="280"/>
    <n v="7.56"/>
    <n v="2116.8000000000002"/>
    <n v="134.904"/>
    <n v="-4.0000000000000001E-3"/>
    <n v="134.9"/>
    <n v="279.99950000000001"/>
  </r>
  <r>
    <s v="Z09P0112"/>
    <n v="7.9443999999999999"/>
    <n v="2224.4299999999998"/>
    <n v="7.4530000000000003"/>
    <n v="0.4914"/>
    <n v="2086.84"/>
    <n v="137.59"/>
    <x v="0"/>
    <x v="0"/>
    <x v="46"/>
    <n v="63"/>
    <n v="0.12"/>
    <n v="280"/>
    <n v="7.56"/>
    <n v="2116.8000000000002"/>
    <n v="107.63200000000001"/>
    <n v="-2E-3"/>
    <n v="107.63"/>
    <n v="279.99970000000002"/>
  </r>
  <r>
    <s v="Z09P0202"/>
    <n v="9.7226999999999997"/>
    <n v="2722.36"/>
    <n v="9.1651000000000007"/>
    <n v="0.55759999999999998"/>
    <n v="2566.23"/>
    <n v="156.13"/>
    <x v="1"/>
    <x v="0"/>
    <x v="68"/>
    <n v="58"/>
    <n v="0.16"/>
    <n v="280"/>
    <n v="9.2799999999999994"/>
    <n v="2598.4"/>
    <n v="123.956"/>
    <n v="4.0000000000000001E-3"/>
    <n v="123.96"/>
    <n v="280.00040000000001"/>
  </r>
  <r>
    <s v="Z09P0203"/>
    <n v="9.8666"/>
    <n v="2762.65"/>
    <n v="9.3089999999999993"/>
    <n v="0.55759999999999998"/>
    <n v="2606.52"/>
    <n v="156.13"/>
    <x v="1"/>
    <x v="0"/>
    <x v="69"/>
    <n v="58"/>
    <n v="0.16"/>
    <n v="280"/>
    <n v="9.2799999999999994"/>
    <n v="2598.4"/>
    <n v="164.24799999999999"/>
    <n v="2E-3"/>
    <n v="164.25"/>
    <n v="280.00020000000001"/>
  </r>
  <r>
    <s v="Z09P0204"/>
    <n v="9.8474000000000004"/>
    <n v="2757.27"/>
    <n v="9.2897999999999996"/>
    <n v="0.55759999999999998"/>
    <n v="2601.14"/>
    <n v="156.13"/>
    <x v="1"/>
    <x v="0"/>
    <x v="47"/>
    <n v="58"/>
    <n v="0.16"/>
    <n v="280"/>
    <n v="9.2799999999999994"/>
    <n v="2598.4"/>
    <n v="158.87200000000001"/>
    <n v="-2E-3"/>
    <n v="158.87"/>
    <n v="279.99979999999999"/>
  </r>
  <r>
    <s v="Z09P0205"/>
    <n v="9.7743000000000002"/>
    <n v="2736.81"/>
    <n v="9.2166999999999994"/>
    <n v="0.55759999999999998"/>
    <n v="2580.6799999999998"/>
    <n v="156.13"/>
    <x v="1"/>
    <x v="0"/>
    <x v="42"/>
    <n v="58"/>
    <n v="0.16"/>
    <n v="280"/>
    <n v="9.2799999999999994"/>
    <n v="2598.4"/>
    <n v="138.404"/>
    <n v="6.0000000000000001E-3"/>
    <n v="138.41"/>
    <n v="280.00060000000002"/>
  </r>
  <r>
    <s v="Z09P0206"/>
    <n v="9.8087999999999997"/>
    <n v="2746.47"/>
    <n v="9.2512000000000008"/>
    <n v="0.55759999999999998"/>
    <n v="2590.34"/>
    <n v="156.13"/>
    <x v="1"/>
    <x v="0"/>
    <x v="48"/>
    <n v="58"/>
    <n v="0.16"/>
    <n v="280"/>
    <n v="9.2799999999999994"/>
    <n v="2598.4"/>
    <n v="148.06399999999999"/>
    <n v="6.0000000000000001E-3"/>
    <n v="148.07"/>
    <n v="280.00060000000002"/>
  </r>
  <r>
    <s v="Z09P0207"/>
    <n v="9.8567999999999998"/>
    <n v="2759.91"/>
    <n v="9.2992000000000008"/>
    <n v="0.55759999999999998"/>
    <n v="2603.7800000000002"/>
    <n v="156.13"/>
    <x v="1"/>
    <x v="0"/>
    <x v="70"/>
    <n v="58"/>
    <n v="0.16"/>
    <n v="280"/>
    <n v="9.2799999999999994"/>
    <n v="2598.4"/>
    <n v="161.50399999999999"/>
    <n v="6.0000000000000001E-3"/>
    <n v="161.51"/>
    <n v="280.00060000000002"/>
  </r>
  <r>
    <s v="Z09P0210"/>
    <n v="9.6212"/>
    <n v="2693.94"/>
    <n v="9.0731000000000002"/>
    <n v="0.54810000000000003"/>
    <n v="2540.4699999999998"/>
    <n v="153.47"/>
    <x v="1"/>
    <x v="0"/>
    <x v="49"/>
    <n v="57"/>
    <n v="0.16"/>
    <n v="280"/>
    <n v="9.120000000000001"/>
    <n v="2553.6"/>
    <n v="140.33600000000001"/>
    <n v="4.0000000000000001E-3"/>
    <n v="140.34"/>
    <n v="280.00040000000001"/>
  </r>
  <r>
    <s v="Z09P0211"/>
    <n v="9.5378000000000007"/>
    <n v="2670.59"/>
    <n v="8.9896999999999991"/>
    <n v="0.54810000000000003"/>
    <n v="2517.12"/>
    <n v="153.47"/>
    <x v="1"/>
    <x v="0"/>
    <x v="71"/>
    <n v="57"/>
    <n v="0.16"/>
    <n v="280"/>
    <n v="9.120000000000001"/>
    <n v="2553.6"/>
    <n v="116.98399999999999"/>
    <n v="6.0000000000000001E-3"/>
    <n v="116.99"/>
    <n v="280.00060000000002"/>
  </r>
  <r>
    <s v="Z09P0301"/>
    <n v="9.8660999999999994"/>
    <n v="2762.51"/>
    <n v="9.2140000000000004"/>
    <n v="0.65210000000000001"/>
    <n v="2579.92"/>
    <n v="182.59"/>
    <x v="2"/>
    <x v="0"/>
    <x v="43"/>
    <n v="42"/>
    <n v="0.22"/>
    <n v="280"/>
    <n v="9.24"/>
    <n v="2587.1999999999998"/>
    <n v="175.30799999999999"/>
    <n v="2E-3"/>
    <n v="175.31"/>
    <n v="280.00020000000001"/>
  </r>
  <r>
    <s v="Z09P0302"/>
    <n v="9.9129000000000005"/>
    <n v="2775.61"/>
    <n v="9.2607999999999997"/>
    <n v="0.65210000000000001"/>
    <n v="2593.02"/>
    <n v="182.59"/>
    <x v="2"/>
    <x v="0"/>
    <x v="68"/>
    <n v="42"/>
    <n v="0.22"/>
    <n v="280"/>
    <n v="9.24"/>
    <n v="2587.1999999999998"/>
    <n v="188.41200000000001"/>
    <n v="-2E-3"/>
    <n v="188.41"/>
    <n v="279.99979999999999"/>
  </r>
  <r>
    <s v="Z09P0303"/>
    <n v="9.7103000000000002"/>
    <n v="2718.89"/>
    <n v="9.0581999999999994"/>
    <n v="0.65210000000000001"/>
    <n v="2536.3000000000002"/>
    <n v="182.59"/>
    <x v="2"/>
    <x v="0"/>
    <x v="69"/>
    <n v="42"/>
    <n v="0.22"/>
    <n v="280"/>
    <n v="9.24"/>
    <n v="2587.1999999999998"/>
    <n v="131.684"/>
    <n v="6.0000000000000001E-3"/>
    <n v="131.69"/>
    <n v="280.00060000000002"/>
  </r>
  <r>
    <s v="Z09P0305"/>
    <n v="9.9478000000000009"/>
    <n v="2785.39"/>
    <n v="9.2957000000000001"/>
    <n v="0.65210000000000001"/>
    <n v="2602.8000000000002"/>
    <n v="182.59"/>
    <x v="2"/>
    <x v="0"/>
    <x v="42"/>
    <n v="42"/>
    <n v="0.22"/>
    <n v="280"/>
    <n v="9.24"/>
    <n v="2587.1999999999998"/>
    <n v="198.184"/>
    <n v="6.0000000000000001E-3"/>
    <n v="198.19"/>
    <n v="280.00060000000002"/>
  </r>
  <r>
    <s v="Z09P0307"/>
    <n v="9.9573"/>
    <n v="2788.05"/>
    <n v="9.3051999999999992"/>
    <n v="0.65210000000000001"/>
    <n v="2605.46"/>
    <n v="182.59"/>
    <x v="2"/>
    <x v="0"/>
    <x v="70"/>
    <n v="42"/>
    <n v="0.22"/>
    <n v="280"/>
    <n v="9.24"/>
    <n v="2587.1999999999998"/>
    <n v="200.84399999999999"/>
    <n v="6.0000000000000001E-3"/>
    <n v="200.85"/>
    <n v="280.00060000000002"/>
  </r>
  <r>
    <s v="Z09P0311"/>
    <n v="9.5113000000000003"/>
    <n v="2663.16"/>
    <n v="8.8737999999999992"/>
    <n v="0.63749999999999996"/>
    <n v="2484.66"/>
    <n v="178.5"/>
    <x v="2"/>
    <x v="0"/>
    <x v="71"/>
    <n v="41"/>
    <n v="0.22"/>
    <n v="280"/>
    <n v="9.02"/>
    <n v="2525.6"/>
    <n v="137.56399999999999"/>
    <n v="-4.0000000000000001E-3"/>
    <n v="137.56"/>
    <n v="279.99959999999999"/>
  </r>
  <r>
    <s v="Z09P0312"/>
    <n v="9.7361000000000004"/>
    <n v="2726.11"/>
    <n v="9.0985999999999994"/>
    <n v="0.63749999999999996"/>
    <n v="2547.61"/>
    <n v="178.5"/>
    <x v="2"/>
    <x v="0"/>
    <x v="46"/>
    <n v="41"/>
    <n v="0.22"/>
    <n v="280"/>
    <n v="9.02"/>
    <n v="2525.6"/>
    <n v="200.50800000000001"/>
    <n v="2E-3"/>
    <n v="200.51"/>
    <n v="280.00020000000001"/>
  </r>
  <r>
    <s v="Z09P0401"/>
    <n v="10.8619"/>
    <n v="3530.12"/>
    <n v="8.9139999999999997"/>
    <n v="1.9479"/>
    <n v="2897.05"/>
    <n v="633.07000000000005"/>
    <x v="5"/>
    <x v="1"/>
    <x v="43"/>
    <n v="37"/>
    <n v="0.24"/>
    <n v="310"/>
    <n v="8.879999999999999"/>
    <n v="2752.8"/>
    <n v="614.38900000000001"/>
    <n v="162.93100000000001"/>
    <n v="777.32"/>
    <n v="325.00020000000001"/>
  </r>
  <r>
    <s v="Z09P0402"/>
    <n v="10.686"/>
    <n v="3472.95"/>
    <n v="8.7380999999999993"/>
    <n v="1.9479"/>
    <n v="2839.88"/>
    <n v="633.07000000000005"/>
    <x v="5"/>
    <x v="1"/>
    <x v="68"/>
    <n v="37"/>
    <n v="0.24"/>
    <n v="310"/>
    <n v="8.879999999999999"/>
    <n v="2752.8"/>
    <n v="559.86"/>
    <n v="160.29"/>
    <n v="720.15"/>
    <n v="325"/>
  </r>
  <r>
    <s v="Z09P0403"/>
    <n v="10.585900000000001"/>
    <n v="3440.42"/>
    <n v="8.6892999999999994"/>
    <n v="1.8966000000000001"/>
    <n v="2824.02"/>
    <n v="616.4"/>
    <x v="5"/>
    <x v="1"/>
    <x v="69"/>
    <n v="36"/>
    <n v="0.24"/>
    <n v="310"/>
    <n v="8.64"/>
    <n v="2678.4"/>
    <n v="603.22900000000004"/>
    <n v="158.791"/>
    <n v="762.02"/>
    <n v="325.00020000000001"/>
  </r>
  <r>
    <s v="Z09P0404"/>
    <n v="10.526199999999999"/>
    <n v="3421.02"/>
    <n v="8.6295999999999999"/>
    <n v="1.8966000000000001"/>
    <n v="2804.62"/>
    <n v="616.4"/>
    <x v="5"/>
    <x v="1"/>
    <x v="47"/>
    <n v="36"/>
    <n v="0.24"/>
    <n v="310"/>
    <n v="8.64"/>
    <n v="2678.4"/>
    <n v="584.72199999999998"/>
    <n v="157.898"/>
    <n v="742.62"/>
    <n v="325.00049999999999"/>
  </r>
  <r>
    <s v="Z09P0405"/>
    <n v="10.536199999999999"/>
    <n v="3424.27"/>
    <n v="8.6395999999999997"/>
    <n v="1.8966000000000001"/>
    <n v="2807.87"/>
    <n v="616.4"/>
    <x v="5"/>
    <x v="1"/>
    <x v="42"/>
    <n v="36"/>
    <n v="0.24"/>
    <n v="310"/>
    <n v="8.64"/>
    <n v="2678.4"/>
    <n v="587.822"/>
    <n v="158.048"/>
    <n v="745.87"/>
    <n v="325.00049999999999"/>
  </r>
  <r>
    <s v="Z09P0406"/>
    <n v="10.3743"/>
    <n v="3371.65"/>
    <n v="8.4777000000000005"/>
    <n v="1.8966000000000001"/>
    <n v="2755.25"/>
    <n v="616.4"/>
    <x v="5"/>
    <x v="1"/>
    <x v="48"/>
    <n v="36"/>
    <n v="0.24"/>
    <n v="310"/>
    <n v="8.64"/>
    <n v="2678.4"/>
    <n v="537.63300000000004"/>
    <n v="155.61699999999999"/>
    <n v="693.25"/>
    <n v="325.00020000000001"/>
  </r>
  <r>
    <s v="Z09P0407"/>
    <n v="10.4413"/>
    <n v="3393.43"/>
    <n v="8.5447000000000006"/>
    <n v="1.8966000000000001"/>
    <n v="2777.03"/>
    <n v="616.4"/>
    <x v="5"/>
    <x v="1"/>
    <x v="70"/>
    <n v="36"/>
    <n v="0.24"/>
    <n v="310"/>
    <n v="8.64"/>
    <n v="2678.4"/>
    <n v="558.40300000000002"/>
    <n v="156.62700000000001"/>
    <n v="715.03"/>
    <n v="325.00069999999999"/>
  </r>
  <r>
    <s v="Z09P0408"/>
    <n v="10.598699999999999"/>
    <n v="3444.58"/>
    <n v="8.7020999999999997"/>
    <n v="1.8966000000000001"/>
    <n v="2828.18"/>
    <n v="616.4"/>
    <x v="5"/>
    <x v="1"/>
    <x v="44"/>
    <n v="36"/>
    <n v="0.24"/>
    <n v="310"/>
    <n v="8.64"/>
    <n v="2678.4"/>
    <n v="607.197"/>
    <n v="158.983"/>
    <n v="766.18"/>
    <n v="325.00020000000001"/>
  </r>
  <r>
    <s v="Z09P0409"/>
    <n v="10.591699999999999"/>
    <n v="3442.31"/>
    <n v="8.6951000000000001"/>
    <n v="1.8966000000000001"/>
    <n v="2825.91"/>
    <n v="616.4"/>
    <x v="5"/>
    <x v="1"/>
    <x v="45"/>
    <n v="36"/>
    <n v="0.24"/>
    <n v="310"/>
    <n v="8.64"/>
    <n v="2678.4"/>
    <n v="605.02700000000004"/>
    <n v="158.88300000000001"/>
    <n v="763.91"/>
    <n v="325.00069999999999"/>
  </r>
  <r>
    <s v="Z09P0410"/>
    <n v="10.380100000000001"/>
    <n v="3373.54"/>
    <n v="8.4834999999999994"/>
    <n v="1.8966000000000001"/>
    <n v="2757.14"/>
    <n v="616.4"/>
    <x v="5"/>
    <x v="1"/>
    <x v="49"/>
    <n v="36"/>
    <n v="0.24"/>
    <n v="310"/>
    <n v="8.64"/>
    <n v="2678.4"/>
    <n v="539.43100000000004"/>
    <n v="155.709"/>
    <n v="695.14"/>
    <n v="325.00069999999999"/>
  </r>
  <r>
    <s v="Z09P0411"/>
    <n v="10.599500000000001"/>
    <n v="3444.84"/>
    <n v="8.7028999999999996"/>
    <n v="1.8966000000000001"/>
    <n v="2828.44"/>
    <n v="616.4"/>
    <x v="5"/>
    <x v="1"/>
    <x v="71"/>
    <n v="36"/>
    <n v="0.24"/>
    <n v="310"/>
    <n v="8.64"/>
    <n v="2678.4"/>
    <n v="607.44500000000005"/>
    <n v="158.995"/>
    <n v="766.44"/>
    <n v="325.00020000000001"/>
  </r>
  <r>
    <s v="Z09P0412"/>
    <n v="10.4483"/>
    <n v="3395.7"/>
    <n v="8.5517000000000003"/>
    <n v="1.8966000000000001"/>
    <n v="2779.3"/>
    <n v="616.4"/>
    <x v="5"/>
    <x v="1"/>
    <x v="46"/>
    <n v="36"/>
    <n v="0.24"/>
    <n v="310"/>
    <n v="8.64"/>
    <n v="2678.4"/>
    <n v="560.57299999999998"/>
    <n v="156.727"/>
    <n v="717.3"/>
    <n v="325.00020000000001"/>
  </r>
  <r>
    <s v="Z09P0501"/>
    <n v="9.6763999999999992"/>
    <n v="3144.83"/>
    <n v="7.9541000000000004"/>
    <n v="1.7222999999999999"/>
    <n v="2585.08"/>
    <n v="559.75"/>
    <x v="3"/>
    <x v="1"/>
    <x v="43"/>
    <n v="27"/>
    <n v="0.3"/>
    <n v="310"/>
    <n v="8.1"/>
    <n v="2511"/>
    <n v="488.68400000000003"/>
    <n v="145.14599999999999"/>
    <n v="633.83000000000004"/>
    <n v="325"/>
  </r>
  <r>
    <s v="Z09P0502"/>
    <n v="9.4315999999999995"/>
    <n v="3065.27"/>
    <n v="7.7708000000000004"/>
    <n v="1.6608000000000001"/>
    <n v="2525.5100000000002"/>
    <n v="539.76"/>
    <x v="3"/>
    <x v="1"/>
    <x v="68"/>
    <n v="26"/>
    <n v="0.3"/>
    <n v="310"/>
    <n v="7.8"/>
    <n v="2418"/>
    <n v="505.79599999999999"/>
    <n v="141.47399999999999"/>
    <n v="647.27"/>
    <n v="325"/>
  </r>
  <r>
    <s v="Z09P0503"/>
    <n v="9.3803000000000001"/>
    <n v="3048.6"/>
    <n v="7.7195"/>
    <n v="1.6608000000000001"/>
    <n v="2508.84"/>
    <n v="539.76"/>
    <x v="3"/>
    <x v="1"/>
    <x v="69"/>
    <n v="26"/>
    <n v="0.3"/>
    <n v="310"/>
    <n v="7.8"/>
    <n v="2418"/>
    <n v="489.89299999999997"/>
    <n v="140.70699999999999"/>
    <n v="630.6"/>
    <n v="325.00029999999998"/>
  </r>
  <r>
    <s v="Z09P0504"/>
    <n v="9.5341000000000005"/>
    <n v="3098.58"/>
    <n v="7.8733000000000004"/>
    <n v="1.6608000000000001"/>
    <n v="2558.8200000000002"/>
    <n v="539.76"/>
    <x v="3"/>
    <x v="1"/>
    <x v="47"/>
    <n v="26"/>
    <n v="0.3"/>
    <n v="310"/>
    <n v="7.8"/>
    <n v="2418"/>
    <n v="537.57100000000003"/>
    <n v="143.00899999999999"/>
    <n v="680.58"/>
    <n v="324.99970000000002"/>
  </r>
  <r>
    <s v="Z09P0505"/>
    <n v="9.3298000000000005"/>
    <n v="3032.19"/>
    <n v="7.6689999999999996"/>
    <n v="1.6608000000000001"/>
    <n v="2492.4299999999998"/>
    <n v="539.76"/>
    <x v="3"/>
    <x v="1"/>
    <x v="42"/>
    <n v="26"/>
    <n v="0.3"/>
    <n v="310"/>
    <n v="7.8"/>
    <n v="2418"/>
    <n v="474.238"/>
    <n v="139.952"/>
    <n v="614.19000000000005"/>
    <n v="325.00049999999999"/>
  </r>
  <r>
    <s v="Z09P0506"/>
    <n v="9.3803999999999998"/>
    <n v="3048.63"/>
    <n v="7.7195999999999998"/>
    <n v="1.6608000000000001"/>
    <n v="2508.87"/>
    <n v="539.76"/>
    <x v="3"/>
    <x v="1"/>
    <x v="48"/>
    <n v="26"/>
    <n v="0.3"/>
    <n v="310"/>
    <n v="7.8"/>
    <n v="2418"/>
    <n v="489.92399999999998"/>
    <n v="140.70599999999999"/>
    <n v="630.63"/>
    <n v="325"/>
  </r>
  <r>
    <s v="Z09P0507"/>
    <n v="9.4036000000000008"/>
    <n v="3056.17"/>
    <n v="7.7427999999999999"/>
    <n v="1.6608000000000001"/>
    <n v="2516.41"/>
    <n v="539.76"/>
    <x v="3"/>
    <x v="1"/>
    <x v="70"/>
    <n v="26"/>
    <n v="0.3"/>
    <n v="310"/>
    <n v="7.8"/>
    <n v="2418"/>
    <n v="497.11599999999999"/>
    <n v="141.054"/>
    <n v="638.16999999999996"/>
    <n v="325"/>
  </r>
  <r>
    <s v="Z09P0508"/>
    <n v="9.4149999999999991"/>
    <n v="3059.88"/>
    <n v="7.7542"/>
    <n v="1.6608000000000001"/>
    <n v="2520.12"/>
    <n v="539.76"/>
    <x v="3"/>
    <x v="1"/>
    <x v="44"/>
    <n v="26"/>
    <n v="0.3"/>
    <n v="310"/>
    <n v="7.8"/>
    <n v="2418"/>
    <n v="500.65"/>
    <n v="141.22999999999999"/>
    <n v="641.88"/>
    <n v="325.00049999999999"/>
  </r>
  <r>
    <s v="Z09P0509"/>
    <n v="9.6061999999999994"/>
    <n v="3122.02"/>
    <n v="7.9454000000000002"/>
    <n v="1.6608000000000001"/>
    <n v="2582.2600000000002"/>
    <n v="539.76"/>
    <x v="3"/>
    <x v="1"/>
    <x v="45"/>
    <n v="26"/>
    <n v="0.3"/>
    <n v="310"/>
    <n v="7.8"/>
    <n v="2418"/>
    <n v="559.92200000000003"/>
    <n v="144.09800000000001"/>
    <n v="704.02"/>
    <n v="325.00049999999999"/>
  </r>
  <r>
    <s v="Z09P0510"/>
    <n v="9.5612999999999992"/>
    <n v="3107.42"/>
    <n v="7.9005000000000001"/>
    <n v="1.6608000000000001"/>
    <n v="2567.66"/>
    <n v="539.76"/>
    <x v="3"/>
    <x v="1"/>
    <x v="49"/>
    <n v="26"/>
    <n v="0.3"/>
    <n v="310"/>
    <n v="7.8"/>
    <n v="2418"/>
    <n v="546.00300000000004"/>
    <n v="143.417"/>
    <n v="689.42"/>
    <n v="324.99970000000002"/>
  </r>
  <r>
    <s v="Z09P0511"/>
    <n v="9.5253999999999994"/>
    <n v="3095.76"/>
    <n v="7.8646000000000003"/>
    <n v="1.6608000000000001"/>
    <n v="2556"/>
    <n v="539.76"/>
    <x v="3"/>
    <x v="1"/>
    <x v="71"/>
    <n v="26"/>
    <n v="0.3"/>
    <n v="310"/>
    <n v="7.8"/>
    <n v="2418"/>
    <n v="534.87400000000002"/>
    <n v="142.886"/>
    <n v="677.76"/>
    <n v="325.00049999999999"/>
  </r>
  <r>
    <s v="Z09P0512"/>
    <n v="9.3238000000000003"/>
    <n v="3030.24"/>
    <n v="7.6630000000000003"/>
    <n v="1.6608000000000001"/>
    <n v="2490.48"/>
    <n v="539.76"/>
    <x v="3"/>
    <x v="1"/>
    <x v="46"/>
    <n v="26"/>
    <n v="0.3"/>
    <n v="310"/>
    <n v="7.8"/>
    <n v="2418"/>
    <n v="472.37799999999999"/>
    <n v="139.86199999999999"/>
    <n v="612.24"/>
    <n v="325.00049999999999"/>
  </r>
  <r>
    <s v="Z09P0601"/>
    <n v="8.7811000000000003"/>
    <n v="2853.86"/>
    <n v="7.2637999999999998"/>
    <n v="1.5173000000000001"/>
    <n v="2360.7399999999998"/>
    <n v="493.12"/>
    <x v="4"/>
    <x v="1"/>
    <x v="43"/>
    <n v="36"/>
    <n v="0.2"/>
    <n v="310"/>
    <n v="7.2"/>
    <n v="2232"/>
    <n v="490.14100000000002"/>
    <n v="131.71899999999999"/>
    <n v="621.86"/>
    <n v="325.00029999999998"/>
  </r>
  <r>
    <s v="Z09P0602"/>
    <n v="8.7805"/>
    <n v="2853.66"/>
    <n v="7.2632000000000003"/>
    <n v="1.5173000000000001"/>
    <n v="2360.54"/>
    <n v="493.12"/>
    <x v="4"/>
    <x v="1"/>
    <x v="68"/>
    <n v="36"/>
    <n v="0.2"/>
    <n v="310"/>
    <n v="7.2"/>
    <n v="2232"/>
    <n v="489.95499999999998"/>
    <n v="131.70500000000001"/>
    <n v="621.66"/>
    <n v="324.99970000000002"/>
  </r>
  <r>
    <s v="Z09P0603"/>
    <n v="8.6257000000000001"/>
    <n v="2803.35"/>
    <n v="7.1083999999999996"/>
    <n v="1.5173000000000001"/>
    <n v="2310.23"/>
    <n v="493.12"/>
    <x v="4"/>
    <x v="1"/>
    <x v="69"/>
    <n v="36"/>
    <n v="0.2"/>
    <n v="310"/>
    <n v="7.2"/>
    <n v="2232"/>
    <n v="441.96699999999998"/>
    <n v="129.38300000000001"/>
    <n v="571.35"/>
    <n v="324.99970000000002"/>
  </r>
  <r>
    <s v="Z09P0604"/>
    <n v="8.7799999999999994"/>
    <n v="2853.5"/>
    <n v="7.2626999999999997"/>
    <n v="1.5173000000000001"/>
    <n v="2360.38"/>
    <n v="493.12"/>
    <x v="4"/>
    <x v="1"/>
    <x v="47"/>
    <n v="36"/>
    <n v="0.2"/>
    <n v="310"/>
    <n v="7.2"/>
    <n v="2232"/>
    <n v="489.8"/>
    <n v="131.69999999999999"/>
    <n v="621.5"/>
    <n v="325"/>
  </r>
  <r>
    <s v="Z09P0605"/>
    <n v="8.8376000000000001"/>
    <n v="2872.22"/>
    <n v="7.3202999999999996"/>
    <n v="1.5173000000000001"/>
    <n v="2379.1"/>
    <n v="493.12"/>
    <x v="4"/>
    <x v="1"/>
    <x v="42"/>
    <n v="36"/>
    <n v="0.2"/>
    <n v="310"/>
    <n v="7.2"/>
    <n v="2232"/>
    <n v="507.65600000000001"/>
    <n v="132.56399999999999"/>
    <n v="640.22"/>
    <n v="325"/>
  </r>
  <r>
    <s v="Z09P0606"/>
    <n v="8.7630999999999997"/>
    <n v="2848.01"/>
    <n v="7.2458"/>
    <n v="1.5173000000000001"/>
    <n v="2354.89"/>
    <n v="493.12"/>
    <x v="4"/>
    <x v="1"/>
    <x v="48"/>
    <n v="36"/>
    <n v="0.2"/>
    <n v="310"/>
    <n v="7.2"/>
    <n v="2232"/>
    <n v="484.56099999999998"/>
    <n v="131.44900000000001"/>
    <n v="616.01"/>
    <n v="325.00029999999998"/>
  </r>
  <r>
    <s v="Z09P0607"/>
    <n v="8.4855999999999998"/>
    <n v="2757.82"/>
    <n v="7.0092999999999996"/>
    <n v="1.4762999999999999"/>
    <n v="2278.02"/>
    <n v="479.8"/>
    <x v="4"/>
    <x v="1"/>
    <x v="70"/>
    <n v="35"/>
    <n v="0.2"/>
    <n v="310"/>
    <n v="7"/>
    <n v="2170"/>
    <n v="460.536"/>
    <n v="127.28400000000001"/>
    <n v="587.82000000000005"/>
    <n v="325"/>
  </r>
  <r>
    <s v="Z09P0608"/>
    <n v="8.3619000000000003"/>
    <n v="2717.62"/>
    <n v="6.8856000000000002"/>
    <n v="1.4762999999999999"/>
    <n v="2237.8200000000002"/>
    <n v="479.8"/>
    <x v="4"/>
    <x v="1"/>
    <x v="44"/>
    <n v="35"/>
    <n v="0.2"/>
    <n v="310"/>
    <n v="7"/>
    <n v="2170"/>
    <n v="422.18900000000002"/>
    <n v="125.431"/>
    <n v="547.62"/>
    <n v="325.00029999999998"/>
  </r>
  <r>
    <s v="Z09P0609"/>
    <n v="8.3978000000000002"/>
    <n v="2729.29"/>
    <n v="6.9215"/>
    <n v="1.4762999999999999"/>
    <n v="2249.4899999999998"/>
    <n v="479.8"/>
    <x v="4"/>
    <x v="1"/>
    <x v="45"/>
    <n v="35"/>
    <n v="0.2"/>
    <n v="310"/>
    <n v="7"/>
    <n v="2170"/>
    <n v="433.31799999999998"/>
    <n v="125.97199999999999"/>
    <n v="559.29"/>
    <n v="325.00060000000002"/>
  </r>
  <r>
    <s v="Z09P0610"/>
    <n v="8.3840000000000003"/>
    <n v="2724.8"/>
    <n v="6.9077000000000002"/>
    <n v="1.4762999999999999"/>
    <n v="2245"/>
    <n v="479.8"/>
    <x v="4"/>
    <x v="1"/>
    <x v="49"/>
    <n v="35"/>
    <n v="0.2"/>
    <n v="310"/>
    <n v="7"/>
    <n v="2170"/>
    <n v="429.04"/>
    <n v="125.76"/>
    <n v="554.79999999999995"/>
    <n v="325"/>
  </r>
  <r>
    <s v="Z09P0611"/>
    <n v="8.5843000000000007"/>
    <n v="2789.9"/>
    <n v="7.1079999999999997"/>
    <n v="1.4762999999999999"/>
    <n v="2310.1"/>
    <n v="479.8"/>
    <x v="4"/>
    <x v="1"/>
    <x v="71"/>
    <n v="35"/>
    <n v="0.2"/>
    <n v="310"/>
    <n v="7"/>
    <n v="2170"/>
    <n v="491.13299999999998"/>
    <n v="128.767"/>
    <n v="619.9"/>
    <n v="325.00029999999998"/>
  </r>
  <r>
    <s v="Z09P0612"/>
    <n v="8.5677000000000003"/>
    <n v="2784.51"/>
    <n v="7.0914000000000001"/>
    <n v="1.4762999999999999"/>
    <n v="2304.71"/>
    <n v="479.8"/>
    <x v="4"/>
    <x v="1"/>
    <x v="46"/>
    <n v="35"/>
    <n v="0.2"/>
    <n v="310"/>
    <n v="7"/>
    <n v="2170"/>
    <n v="485.98700000000002"/>
    <n v="128.523"/>
    <n v="614.51"/>
    <n v="325.000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n v="42000"/>
    <n v="42000"/>
    <n v="0"/>
    <n v="42000"/>
    <n v="0"/>
  </r>
  <r>
    <x v="0"/>
    <x v="0"/>
    <x v="1"/>
    <n v="7870"/>
    <n v="7752.73"/>
    <n v="0"/>
    <n v="7752.73"/>
    <n v="-117.27"/>
  </r>
  <r>
    <x v="0"/>
    <x v="0"/>
    <x v="2"/>
    <n v="35000"/>
    <n v="35000"/>
    <n v="0"/>
    <n v="35000"/>
    <n v="0"/>
  </r>
  <r>
    <x v="0"/>
    <x v="0"/>
    <x v="3"/>
    <n v="14680"/>
    <n v="14637.36"/>
    <n v="0"/>
    <n v="14637.36"/>
    <n v="-42.64"/>
  </r>
  <r>
    <x v="0"/>
    <x v="0"/>
    <x v="4"/>
    <n v="6000"/>
    <n v="6000"/>
    <n v="0"/>
    <n v="6000"/>
    <n v="0"/>
  </r>
  <r>
    <x v="1"/>
    <x v="0"/>
    <x v="0"/>
    <n v="42000"/>
    <n v="42000"/>
    <n v="0"/>
    <n v="42000"/>
    <n v="0"/>
  </r>
  <r>
    <x v="0"/>
    <x v="1"/>
    <x v="1"/>
    <n v="9348"/>
    <n v="9240.15"/>
    <n v="0"/>
    <n v="9240.15"/>
    <n v="-107.85"/>
  </r>
  <r>
    <x v="1"/>
    <x v="0"/>
    <x v="2"/>
    <n v="35000"/>
    <n v="35000"/>
    <n v="0"/>
    <n v="35000"/>
    <n v="0"/>
  </r>
  <r>
    <x v="0"/>
    <x v="1"/>
    <x v="0"/>
    <n v="48000"/>
    <n v="48000"/>
    <n v="0"/>
    <n v="48000"/>
    <n v="0"/>
  </r>
  <r>
    <x v="1"/>
    <x v="0"/>
    <x v="1"/>
    <n v="7960.2"/>
    <n v="7871.43"/>
    <n v="0"/>
    <n v="7871.43"/>
    <n v="-88.77"/>
  </r>
  <r>
    <x v="0"/>
    <x v="1"/>
    <x v="2"/>
    <n v="47000"/>
    <n v="47000"/>
    <n v="0"/>
    <n v="47000"/>
    <n v="0"/>
  </r>
  <r>
    <x v="0"/>
    <x v="1"/>
    <x v="3"/>
    <n v="14892.8"/>
    <n v="14864.04"/>
    <n v="0"/>
    <n v="14864.04"/>
    <n v="-28.76"/>
  </r>
  <r>
    <x v="0"/>
    <x v="1"/>
    <x v="4"/>
    <n v="6000"/>
    <m/>
    <n v="0"/>
    <m/>
    <m/>
  </r>
  <r>
    <x v="1"/>
    <x v="0"/>
    <x v="4"/>
    <n v="6000"/>
    <n v="6000"/>
    <n v="0"/>
    <n v="6000"/>
    <n v="0"/>
  </r>
  <r>
    <x v="1"/>
    <x v="0"/>
    <x v="3"/>
    <n v="14712.8"/>
    <n v="14680.52"/>
    <n v="0"/>
    <n v="14680.52"/>
    <n v="-32.28"/>
  </r>
  <r>
    <x v="1"/>
    <x v="1"/>
    <x v="1"/>
    <n v="9528"/>
    <n v="9372.64"/>
    <n v="0"/>
    <n v="9372.64"/>
    <n v="-155.36000000000001"/>
  </r>
  <r>
    <x v="1"/>
    <x v="1"/>
    <x v="0"/>
    <n v="48000"/>
    <n v="48000"/>
    <n v="0"/>
    <n v="48000"/>
    <n v="0"/>
  </r>
  <r>
    <x v="1"/>
    <x v="1"/>
    <x v="2"/>
    <n v="47000"/>
    <n v="47000"/>
    <n v="0"/>
    <n v="47000"/>
    <n v="0"/>
  </r>
  <r>
    <x v="1"/>
    <x v="1"/>
    <x v="4"/>
    <n v="6000"/>
    <n v="6000"/>
    <n v="0"/>
    <n v="6000"/>
    <n v="0"/>
  </r>
  <r>
    <x v="1"/>
    <x v="1"/>
    <x v="3"/>
    <n v="14940.8"/>
    <n v="14899.37"/>
    <n v="0"/>
    <n v="14899.37"/>
    <n v="-41.43"/>
  </r>
  <r>
    <x v="2"/>
    <x v="0"/>
    <x v="1"/>
    <n v="8019.6"/>
    <n v="7887.49"/>
    <n v="0"/>
    <n v="7887.49"/>
    <n v="-132.11000000000001"/>
  </r>
  <r>
    <x v="2"/>
    <x v="0"/>
    <x v="0"/>
    <n v="42000"/>
    <n v="42000"/>
    <n v="0"/>
    <n v="42000"/>
    <n v="0"/>
  </r>
  <r>
    <x v="2"/>
    <x v="0"/>
    <x v="2"/>
    <n v="35000"/>
    <n v="35000"/>
    <n v="0"/>
    <n v="35000"/>
    <n v="0"/>
  </r>
  <r>
    <x v="2"/>
    <x v="0"/>
    <x v="4"/>
    <n v="6000"/>
    <n v="6000"/>
    <n v="0"/>
    <n v="6000"/>
    <n v="0"/>
  </r>
  <r>
    <x v="2"/>
    <x v="0"/>
    <x v="3"/>
    <n v="14734.4"/>
    <n v="14686.36"/>
    <n v="0"/>
    <n v="14686.36"/>
    <n v="-48.04"/>
  </r>
  <r>
    <x v="2"/>
    <x v="1"/>
    <x v="1"/>
    <n v="9642"/>
    <n v="9518.4599999999991"/>
    <n v="0"/>
    <n v="9518.4599999999991"/>
    <n v="-123.54"/>
  </r>
  <r>
    <x v="2"/>
    <x v="1"/>
    <x v="0"/>
    <n v="48000"/>
    <n v="48000"/>
    <n v="0"/>
    <n v="48000"/>
    <n v="0"/>
  </r>
  <r>
    <x v="2"/>
    <x v="1"/>
    <x v="2"/>
    <n v="47000"/>
    <n v="47000"/>
    <n v="0"/>
    <n v="47000"/>
    <n v="0"/>
  </r>
  <r>
    <x v="2"/>
    <x v="1"/>
    <x v="4"/>
    <n v="6000"/>
    <n v="6000"/>
    <n v="0"/>
    <n v="6000"/>
    <n v="0"/>
  </r>
  <r>
    <x v="2"/>
    <x v="1"/>
    <x v="3"/>
    <n v="14971.2"/>
    <n v="14938.26"/>
    <n v="0"/>
    <n v="14938.26"/>
    <n v="-32.94"/>
  </r>
  <r>
    <x v="3"/>
    <x v="0"/>
    <x v="1"/>
    <n v="7595"/>
    <n v="7536.45"/>
    <n v="0"/>
    <n v="7536.45"/>
    <n v="-58.55"/>
  </r>
  <r>
    <x v="3"/>
    <x v="0"/>
    <x v="0"/>
    <n v="42000"/>
    <n v="42000"/>
    <n v="0"/>
    <n v="42000"/>
    <n v="0"/>
  </r>
  <r>
    <x v="3"/>
    <x v="0"/>
    <x v="2"/>
    <n v="35000"/>
    <n v="35000"/>
    <n v="0"/>
    <n v="35000"/>
    <n v="0"/>
  </r>
  <r>
    <x v="3"/>
    <x v="0"/>
    <x v="4"/>
    <n v="6000"/>
    <n v="6000"/>
    <n v="0"/>
    <n v="6000"/>
    <n v="0"/>
  </r>
  <r>
    <x v="3"/>
    <x v="0"/>
    <x v="3"/>
    <n v="14580"/>
    <n v="14558.71"/>
    <n v="0"/>
    <n v="14558.71"/>
    <n v="-21.29"/>
  </r>
  <r>
    <x v="3"/>
    <x v="1"/>
    <x v="1"/>
    <n v="8820"/>
    <n v="8669.18"/>
    <n v="0"/>
    <n v="8669.18"/>
    <n v="-150.82"/>
  </r>
  <r>
    <x v="3"/>
    <x v="1"/>
    <x v="0"/>
    <n v="48000"/>
    <n v="48000"/>
    <n v="0"/>
    <n v="48000"/>
    <n v="0"/>
  </r>
  <r>
    <x v="3"/>
    <x v="1"/>
    <x v="2"/>
    <n v="47000"/>
    <n v="47000"/>
    <n v="0"/>
    <n v="47000"/>
    <n v="0"/>
  </r>
  <r>
    <x v="3"/>
    <x v="1"/>
    <x v="4"/>
    <n v="6000"/>
    <n v="6000"/>
    <n v="0"/>
    <n v="6000"/>
    <n v="0"/>
  </r>
  <r>
    <x v="3"/>
    <x v="1"/>
    <x v="3"/>
    <n v="14752"/>
    <n v="14711.78"/>
    <n v="0"/>
    <n v="14711.78"/>
    <n v="-40.22"/>
  </r>
  <r>
    <x v="4"/>
    <x v="0"/>
    <x v="1"/>
    <n v="7674.2"/>
    <n v="8172"/>
    <n v="0"/>
    <n v="8172"/>
    <n v="497.8"/>
  </r>
  <r>
    <x v="4"/>
    <x v="0"/>
    <x v="0"/>
    <n v="42000"/>
    <n v="42000"/>
    <n v="0"/>
    <n v="42000"/>
    <n v="0"/>
  </r>
  <r>
    <x v="4"/>
    <x v="0"/>
    <x v="2"/>
    <n v="35000"/>
    <n v="35000"/>
    <n v="0"/>
    <n v="35000"/>
    <n v="0"/>
  </r>
  <r>
    <x v="4"/>
    <x v="0"/>
    <x v="4"/>
    <n v="6000"/>
    <n v="6000"/>
    <n v="0"/>
    <n v="6000"/>
    <n v="0"/>
  </r>
  <r>
    <x v="4"/>
    <x v="0"/>
    <x v="3"/>
    <n v="14608.8"/>
    <n v="14621.61"/>
    <n v="0"/>
    <n v="14621.61"/>
    <n v="12.81"/>
  </r>
  <r>
    <x v="4"/>
    <x v="1"/>
    <x v="1"/>
    <n v="9024"/>
    <n v="9479.59"/>
    <n v="0"/>
    <n v="9479.59"/>
    <n v="455.59"/>
  </r>
  <r>
    <x v="4"/>
    <x v="1"/>
    <x v="0"/>
    <n v="48000"/>
    <n v="48000"/>
    <n v="0"/>
    <n v="48000"/>
    <n v="0"/>
  </r>
  <r>
    <x v="4"/>
    <x v="1"/>
    <x v="2"/>
    <n v="47000"/>
    <n v="47000"/>
    <n v="0"/>
    <n v="47000"/>
    <n v="0"/>
  </r>
  <r>
    <x v="4"/>
    <x v="1"/>
    <x v="4"/>
    <n v="6000"/>
    <n v="6000"/>
    <n v="0"/>
    <n v="6000"/>
    <n v="0"/>
  </r>
  <r>
    <x v="4"/>
    <x v="1"/>
    <x v="3"/>
    <n v="14806.4"/>
    <n v="14784.8"/>
    <n v="0"/>
    <n v="14784.8"/>
    <n v="-21.6"/>
  </r>
  <r>
    <x v="5"/>
    <x v="0"/>
    <x v="1"/>
    <n v="8101"/>
    <n v="8681.33"/>
    <n v="0"/>
    <n v="8681.33"/>
    <n v="580.33000000000004"/>
  </r>
  <r>
    <x v="5"/>
    <x v="0"/>
    <x v="0"/>
    <n v="42000"/>
    <n v="42000"/>
    <n v="0"/>
    <n v="42000"/>
    <n v="0"/>
  </r>
  <r>
    <x v="5"/>
    <x v="0"/>
    <x v="2"/>
    <n v="35000"/>
    <n v="35000"/>
    <n v="0"/>
    <n v="35000"/>
    <n v="0"/>
  </r>
  <r>
    <x v="5"/>
    <x v="0"/>
    <x v="4"/>
    <n v="6000"/>
    <n v="0"/>
    <n v="6000"/>
    <n v="6000"/>
    <n v="0"/>
  </r>
  <r>
    <x v="5"/>
    <x v="0"/>
    <x v="3"/>
    <n v="14764"/>
    <n v="26796.34"/>
    <n v="-3000"/>
    <n v="23796.34"/>
    <n v="9032.34"/>
  </r>
  <r>
    <x v="5"/>
    <x v="1"/>
    <x v="1"/>
    <n v="9762"/>
    <n v="9845.7099999999991"/>
    <n v="0"/>
    <n v="9845.7099999999991"/>
    <n v="83.71"/>
  </r>
  <r>
    <x v="5"/>
    <x v="1"/>
    <x v="0"/>
    <n v="48000"/>
    <n v="48000"/>
    <n v="0"/>
    <n v="48000"/>
    <n v="0"/>
  </r>
  <r>
    <x v="5"/>
    <x v="1"/>
    <x v="2"/>
    <n v="47000"/>
    <n v="47000"/>
    <n v="0"/>
    <n v="47000"/>
    <n v="0"/>
  </r>
  <r>
    <x v="5"/>
    <x v="1"/>
    <x v="4"/>
    <n v="6000"/>
    <n v="0"/>
    <n v="6000"/>
    <n v="6000"/>
    <n v="0"/>
  </r>
  <r>
    <x v="5"/>
    <x v="1"/>
    <x v="3"/>
    <n v="15003.2"/>
    <n v="26876.91"/>
    <n v="6500"/>
    <n v="33376.910000000003"/>
    <n v="18373.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582FBB-8E61-451E-99EE-808A24CA517D}" name="Materiálové náklady a odchylky" cacheId="0" applyNumberFormats="0" applyBorderFormats="0" applyFontFormats="0" applyPatternFormats="0" applyAlignmentFormats="0" applyWidthHeightFormats="1" dataCaption="Hodnoty" grandTotalCaption="Celkem" updatedVersion="8" minRefreshableVersion="3" itemPrintTitles="1" createdVersion="8" indent="0" compact="0" compactData="0" multipleFieldFilters="0" rowHeaderCaption="Středisko/materiál">
  <location ref="A5:G14" firstHeaderRow="0" firstDataRow="1" firstDataCol="2" rowPageCount="1" colPageCount="1"/>
  <pivotFields count="17">
    <pivotField compact="0" outline="0" showAll="0"/>
    <pivotField compact="0" outline="0" showAll="0"/>
    <pivotField compact="0" outline="0" showAll="0"/>
    <pivotField dataField="1" compact="0" outline="0" showAll="0"/>
    <pivotField name="Produkt"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name="Středisko" axis="axisRow" compact="0" outline="0" showAll="0">
      <items count="3">
        <item x="0"/>
        <item x="1"/>
        <item t="default"/>
      </items>
    </pivotField>
    <pivotField compact="0" numFmtId="14" outline="0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name="Měsíc" axis="axisPage" compact="0" numFmtId="164" outline="0" multipleItemSelectionAllowed="1" showAl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h="1" x="10"/>
        <item h="1" x="11"/>
        <item h="1" x="12"/>
        <item h="1" x="13"/>
        <item t="default"/>
      </items>
    </pivotField>
  </pivotFields>
  <rowFields count="2">
    <field x="5"/>
    <field x="4"/>
  </rowFields>
  <rowItems count="9">
    <i>
      <x/>
      <x/>
    </i>
    <i r="1">
      <x v="1"/>
    </i>
    <i r="1">
      <x v="2"/>
    </i>
    <i t="default">
      <x/>
    </i>
    <i>
      <x v="1"/>
      <x v="3"/>
    </i>
    <i r="1">
      <x v="4"/>
    </i>
    <i r="1">
      <x v="5"/>
    </i>
    <i t="default"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6" hier="-1"/>
  </pageFields>
  <dataFields count="5">
    <dataField name="Skutečné náklady" fld="3" baseField="5" baseItem="0" numFmtId="165"/>
    <dataField name="Normované náklady" fld="11" baseField="5" baseItem="0" numFmtId="165"/>
    <dataField name="Celková odchylka" fld="14" baseField="5" baseItem="0" numFmtId="165"/>
    <dataField name="Cenová odchylka" fld="13" baseField="5" baseItem="0" numFmtId="165"/>
    <dataField name="Spotřební odchylka" fld="12" baseField="5" baseItem="0" numFmtId="165"/>
  </dataFields>
  <formats count="19">
    <format dxfId="92">
      <pivotArea dataOnly="0" labelOnly="1" fieldPosition="0">
        <references count="1">
          <reference field="16" count="1">
            <x v="4"/>
          </reference>
        </references>
      </pivotArea>
    </format>
    <format dxfId="91">
      <pivotArea outline="0" fieldPosition="0">
        <references count="1">
          <reference field="4294967294" count="1">
            <x v="0"/>
          </reference>
        </references>
      </pivotArea>
    </format>
    <format dxfId="90">
      <pivotArea outline="0" fieldPosition="0">
        <references count="1">
          <reference field="4294967294" count="1">
            <x v="4"/>
          </reference>
        </references>
      </pivotArea>
    </format>
    <format dxfId="89">
      <pivotArea outline="0" fieldPosition="0">
        <references count="1">
          <reference field="4294967294" count="1">
            <x v="1"/>
          </reference>
        </references>
      </pivotArea>
    </format>
    <format dxfId="88">
      <pivotArea outline="0" fieldPosition="0">
        <references count="1">
          <reference field="4294967294" count="1">
            <x v="2"/>
          </reference>
        </references>
      </pivotArea>
    </format>
    <format dxfId="87">
      <pivotArea outline="0" fieldPosition="0">
        <references count="1">
          <reference field="4294967294" count="1">
            <x v="3"/>
          </reference>
        </references>
      </pivotArea>
    </format>
    <format dxfId="86">
      <pivotArea field="5" type="button" dataOnly="0" labelOnly="1" outline="0" axis="axisRow" fieldPosition="0"/>
    </format>
    <format dxfId="85">
      <pivotArea field="4" type="button" dataOnly="0" labelOnly="1" outline="0" axis="axisRow" fieldPosition="1"/>
    </format>
    <format dxfId="8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5" type="button" dataOnly="0" labelOnly="1" outline="0" axis="axisRow" fieldPosition="0"/>
    </format>
    <format dxfId="80">
      <pivotArea field="4" type="button" dataOnly="0" labelOnly="1" outline="0" axis="axisRow" fieldPosition="1"/>
    </format>
    <format dxfId="79">
      <pivotArea dataOnly="0" labelOnly="1" outline="0" fieldPosition="0">
        <references count="1">
          <reference field="5" count="0"/>
        </references>
      </pivotArea>
    </format>
    <format dxfId="78">
      <pivotArea dataOnly="0" labelOnly="1" outline="0" fieldPosition="0">
        <references count="1">
          <reference field="5" count="0" defaultSubtotal="1"/>
        </references>
      </pivotArea>
    </format>
    <format dxfId="77">
      <pivotArea dataOnly="0" labelOnly="1" grandRow="1" outline="0" fieldPosition="0"/>
    </format>
    <format dxfId="76">
      <pivotArea dataOnly="0" labelOnly="1" outline="0" fieldPosition="0">
        <references count="2">
          <reference field="4" count="3">
            <x v="0"/>
            <x v="1"/>
            <x v="2"/>
          </reference>
          <reference field="5" count="1" selected="0">
            <x v="0"/>
          </reference>
        </references>
      </pivotArea>
    </format>
    <format dxfId="75">
      <pivotArea dataOnly="0" labelOnly="1" outline="0" fieldPosition="0">
        <references count="2">
          <reference field="4" count="3">
            <x v="3"/>
            <x v="4"/>
            <x v="5"/>
          </reference>
          <reference field="5" count="1" selected="0">
            <x v="1"/>
          </reference>
        </references>
      </pivotArea>
    </format>
    <format dxfId="7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53A1E1-C1E2-40B9-9F9E-25FB47ABC3E5}" name="Kontingenční tabulka2" cacheId="1" applyNumberFormats="0" applyBorderFormats="0" applyFontFormats="0" applyPatternFormats="0" applyAlignmentFormats="0" applyWidthHeightFormats="1" dataCaption="Hodnoty" grandTotalCaption="Celkem" updatedVersion="8" minRefreshableVersion="3" itemPrintTitles="1" createdVersion="8" indent="0" compact="0" compactData="0" multipleFieldFilters="0">
  <location ref="A5:G14" firstHeaderRow="0" firstDataRow="1" firstDataCol="2" rowPageCount="1" colPageCount="1"/>
  <pivotFields count="20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name="Produkt" axis="axisRow" compact="0" outline="0" showAll="0">
      <items count="7">
        <item x="0"/>
        <item x="1"/>
        <item x="2"/>
        <item x="5"/>
        <item x="3"/>
        <item x="4"/>
        <item t="default"/>
      </items>
    </pivotField>
    <pivotField name="Středisko" axis="axisRow" compact="0" outline="0" showAll="0">
      <items count="3">
        <item x="0"/>
        <item x="1"/>
        <item t="default"/>
      </items>
    </pivotField>
    <pivotField compact="0" numFmtId="14" outline="0" showAll="0">
      <items count="73">
        <item x="5"/>
        <item x="6"/>
        <item x="7"/>
        <item x="50"/>
        <item x="0"/>
        <item x="51"/>
        <item x="3"/>
        <item x="4"/>
        <item x="1"/>
        <item x="2"/>
        <item x="52"/>
        <item x="53"/>
        <item x="11"/>
        <item x="10"/>
        <item x="54"/>
        <item x="12"/>
        <item x="55"/>
        <item x="56"/>
        <item x="13"/>
        <item x="8"/>
        <item x="57"/>
        <item x="9"/>
        <item x="14"/>
        <item x="15"/>
        <item x="16"/>
        <item x="17"/>
        <item x="58"/>
        <item x="59"/>
        <item x="22"/>
        <item x="60"/>
        <item x="21"/>
        <item x="61"/>
        <item x="18"/>
        <item x="19"/>
        <item x="20"/>
        <item x="23"/>
        <item x="62"/>
        <item x="24"/>
        <item x="29"/>
        <item x="63"/>
        <item x="30"/>
        <item x="25"/>
        <item x="64"/>
        <item x="65"/>
        <item x="26"/>
        <item x="31"/>
        <item x="27"/>
        <item x="28"/>
        <item x="37"/>
        <item x="35"/>
        <item x="40"/>
        <item x="38"/>
        <item x="39"/>
        <item x="66"/>
        <item x="32"/>
        <item x="41"/>
        <item x="67"/>
        <item x="33"/>
        <item x="36"/>
        <item x="34"/>
        <item x="43"/>
        <item x="68"/>
        <item x="69"/>
        <item x="47"/>
        <item x="42"/>
        <item x="48"/>
        <item x="70"/>
        <item x="44"/>
        <item x="45"/>
        <item x="49"/>
        <item x="71"/>
        <item x="4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name="Měsíc" axis="axisPage" compact="0" outline="0" multipleItemSelectionAllowed="1" showAl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h="1" x="10"/>
        <item h="1" x="11"/>
        <item h="1" x="12"/>
        <item h="1" x="13"/>
        <item t="default"/>
      </items>
    </pivotField>
  </pivotFields>
  <rowFields count="2">
    <field x="8"/>
    <field x="7"/>
  </rowFields>
  <rowItems count="9">
    <i>
      <x/>
      <x/>
    </i>
    <i r="1">
      <x v="1"/>
    </i>
    <i r="1">
      <x v="2"/>
    </i>
    <i t="default">
      <x/>
    </i>
    <i>
      <x v="1"/>
      <x v="3"/>
    </i>
    <i r="1">
      <x v="4"/>
    </i>
    <i r="1">
      <x v="5"/>
    </i>
    <i t="default"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9" hier="-1"/>
  </pageFields>
  <dataFields count="5">
    <dataField name="Skutečné náklady" fld="2" baseField="7" baseItem="0" numFmtId="165"/>
    <dataField name="Normované náklady" fld="14" baseField="7" baseItem="0" numFmtId="165"/>
    <dataField name="Celková odchylka" fld="17" baseField="7" baseItem="0" numFmtId="165"/>
    <dataField name="Odchylka hodiny" fld="15" baseField="7" baseItem="0" numFmtId="165"/>
    <dataField name="Odchylka sazby" fld="16" baseField="7" baseItem="0" numFmtId="165"/>
  </dataFields>
  <formats count="19">
    <format dxfId="73">
      <pivotArea type="all" dataOnly="0" outline="0" fieldPosition="0"/>
    </format>
    <format dxfId="72">
      <pivotArea outline="0" fieldPosition="0">
        <references count="1">
          <reference field="4294967294" count="1">
            <x v="0"/>
          </reference>
        </references>
      </pivotArea>
    </format>
    <format dxfId="71">
      <pivotArea outline="0" fieldPosition="0">
        <references count="1">
          <reference field="4294967294" count="1">
            <x v="1"/>
          </reference>
        </references>
      </pivotArea>
    </format>
    <format dxfId="70">
      <pivotArea outline="0" fieldPosition="0">
        <references count="1">
          <reference field="4294967294" count="1">
            <x v="2"/>
          </reference>
        </references>
      </pivotArea>
    </format>
    <format dxfId="69">
      <pivotArea outline="0" fieldPosition="0">
        <references count="1">
          <reference field="4294967294" count="1">
            <x v="3"/>
          </reference>
        </references>
      </pivotArea>
    </format>
    <format dxfId="68">
      <pivotArea outline="0" fieldPosition="0">
        <references count="1">
          <reference field="4294967294" count="1">
            <x v="4"/>
          </reference>
        </references>
      </pivotArea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8" type="button" dataOnly="0" labelOnly="1" outline="0" axis="axisRow" fieldPosition="0"/>
    </format>
    <format dxfId="64">
      <pivotArea field="7" type="button" dataOnly="0" labelOnly="1" outline="0" axis="axisRow" fieldPosition="1"/>
    </format>
    <format dxfId="63">
      <pivotArea dataOnly="0" labelOnly="1" outline="0" fieldPosition="0">
        <references count="1">
          <reference field="8" count="0"/>
        </references>
      </pivotArea>
    </format>
    <format dxfId="62">
      <pivotArea dataOnly="0" labelOnly="1" outline="0" fieldPosition="0">
        <references count="1">
          <reference field="8" count="0" defaultSubtotal="1"/>
        </references>
      </pivotArea>
    </format>
    <format dxfId="61">
      <pivotArea dataOnly="0" labelOnly="1" grandRow="1" outline="0" fieldPosition="0"/>
    </format>
    <format dxfId="60">
      <pivotArea dataOnly="0" labelOnly="1" outline="0" fieldPosition="0">
        <references count="2">
          <reference field="7" count="3">
            <x v="0"/>
            <x v="1"/>
            <x v="2"/>
          </reference>
          <reference field="8" count="1" selected="0">
            <x v="0"/>
          </reference>
        </references>
      </pivotArea>
    </format>
    <format dxfId="59">
      <pivotArea dataOnly="0" labelOnly="1" outline="0" fieldPosition="0">
        <references count="2">
          <reference field="7" count="3">
            <x v="3"/>
            <x v="4"/>
            <x v="5"/>
          </reference>
          <reference field="8" count="1" selected="0">
            <x v="1"/>
          </reference>
        </references>
      </pivotArea>
    </format>
    <format dxfId="5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7">
      <pivotArea field="8" type="button" dataOnly="0" labelOnly="1" outline="0" axis="axisRow" fieldPosition="0"/>
    </format>
    <format dxfId="56">
      <pivotArea field="7" type="button" dataOnly="0" labelOnly="1" outline="0" axis="axisRow" fieldPosition="1"/>
    </format>
    <format dxfId="5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A65959-43B8-480C-98BB-EB3717154EF1}" name="Kontingenční tabulka3" cacheId="2" applyNumberFormats="0" applyBorderFormats="0" applyFontFormats="0" applyPatternFormats="0" applyAlignmentFormats="0" applyWidthHeightFormats="1" dataCaption="Hodnoty" grandTotalCaption="Celkem" updatedVersion="8" minRefreshableVersion="3" itemPrintTitles="1" createdVersion="8" indent="0" compact="0" compactData="0" multipleFieldFilters="0">
  <location ref="A5:G18" firstHeaderRow="0" firstDataRow="1" firstDataCol="2" rowPageCount="1" colPageCount="1"/>
  <pivotFields count="8">
    <pivotField name="Měsíc" axis="axisPage" compact="0" numFmtId="14" outline="0" multipleItemSelectionAllowed="1" showAll="0">
      <items count="7">
        <item h="1" x="0"/>
        <item h="1" x="1"/>
        <item h="1" x="2"/>
        <item h="1" x="3"/>
        <item h="1" x="4"/>
        <item x="5"/>
        <item t="default"/>
      </items>
    </pivotField>
    <pivotField name="Středisko" axis="axisRow" compact="0" outline="0" showAll="0">
      <items count="3">
        <item x="0"/>
        <item x="1"/>
        <item t="default"/>
      </items>
    </pivotField>
    <pivotField name="Kategorie" axis="axisRow" compact="0" outline="0" showAll="0">
      <items count="6">
        <item x="1"/>
        <item x="0"/>
        <item x="2"/>
        <item x="4"/>
        <item x="3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2">
    <field x="1"/>
    <field x="2"/>
  </rowFields>
  <rowItems count="13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0" hier="-1"/>
  </pageFields>
  <dataFields count="5">
    <dataField name="Plán" fld="3" baseField="2" baseItem="0" numFmtId="165"/>
    <dataField name="Skut. před úpravami" fld="4" baseField="2" baseItem="0" numFmtId="165"/>
    <dataField name="Uzávěrkové úpravy" fld="5" baseField="2" baseItem="0" numFmtId="165"/>
    <dataField name="Skut. po úpravách" fld="6" baseField="2" baseItem="0" numFmtId="165"/>
    <dataField name="Odchylka režie" fld="7" baseField="2" baseItem="0" numFmtId="165"/>
  </dataFields>
  <formats count="9">
    <format dxfId="54">
      <pivotArea type="all" dataOnly="0" outline="0" fieldPosition="0"/>
    </format>
    <format dxfId="53">
      <pivotArea outline="0" fieldPosition="0">
        <references count="1">
          <reference field="4294967294" count="1">
            <x v="0"/>
          </reference>
        </references>
      </pivotArea>
    </format>
    <format dxfId="52">
      <pivotArea outline="0" fieldPosition="0">
        <references count="1">
          <reference field="4294967294" count="1">
            <x v="1"/>
          </reference>
        </references>
      </pivotArea>
    </format>
    <format dxfId="51">
      <pivotArea outline="0" fieldPosition="0">
        <references count="1">
          <reference field="4294967294" count="1">
            <x v="3"/>
          </reference>
        </references>
      </pivotArea>
    </format>
    <format dxfId="50">
      <pivotArea outline="0" fieldPosition="0">
        <references count="1">
          <reference field="4294967294" count="1">
            <x v="2"/>
          </reference>
        </references>
      </pivotArea>
    </format>
    <format dxfId="49">
      <pivotArea outline="0" fieldPosition="0">
        <references count="1">
          <reference field="4294967294" count="1">
            <x v="4"/>
          </reference>
        </references>
      </pivotArea>
    </format>
    <format dxfId="48">
      <pivotArea field="1" type="button" dataOnly="0" labelOnly="1" outline="0" axis="axisRow" fieldPosition="0"/>
    </format>
    <format dxfId="47">
      <pivotArea field="2" type="button" dataOnly="0" labelOnly="1" outline="0" axis="axisRow" fieldPosition="1"/>
    </format>
    <format dxfId="4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34" xr16:uid="{172906F8-83F1-4BB7-BE8A-61D6A008DAFC}" autoFormatId="16" applyNumberFormats="0" applyBorderFormats="0" applyFontFormats="0" applyPatternFormats="0" applyAlignmentFormats="0" applyWidthHeightFormats="0">
  <queryTableRefresh nextId="18">
    <queryTableFields count="16">
      <queryTableField id="1" name="zakazka_id" tableColumnId="1"/>
      <queryTableField id="2" name="material_id" tableColumnId="2"/>
      <queryTableField id="3" name="skutecne_mnozstvi" tableColumnId="3"/>
      <queryTableField id="4" name="skutecny_naklad" tableColumnId="4"/>
      <queryTableField id="5" name="vyrobek_id" tableColumnId="5"/>
      <queryTableField id="6" name="stredisko_id" tableColumnId="6"/>
      <queryTableField id="7" name="datum_dokonceni" tableColumnId="7"/>
      <queryTableField id="8" name="dobre_kusy" tableColumnId="8"/>
      <queryTableField id="9" name="mnozstvi_na_dobry_kus" tableColumnId="9"/>
      <queryTableField id="10" name="planovana_cena_za_jednotku" tableColumnId="10"/>
      <queryTableField id="12" name="normovane_mnozstvi" tableColumnId="11"/>
      <queryTableField id="13" name="normovane_naklady" tableColumnId="12"/>
      <queryTableField id="14" name="spotrebni_odchylka" tableColumnId="13"/>
      <queryTableField id="15" name="cenova_odchylka" tableColumnId="14"/>
      <queryTableField id="16" name="celkova_odchylka" tableColumnId="15"/>
      <queryTableField id="17" name="skutecna_cena_za_jednotku" tableColumnId="16"/>
    </queryTableFields>
  </queryTableRefresh>
  <extLst>
    <ext xmlns:x15="http://schemas.microsoft.com/office/spreadsheetml/2010/11/main" uri="{883FBD77-0823-4a55-B5E3-86C4891E6966}">
      <x15:queryTable sourceDataName="Dotaz – MaterialOdchylky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33" xr16:uid="{16B93B30-B384-46D7-9C04-D92383EF90A2}" autoFormatId="16" applyNumberFormats="0" applyBorderFormats="0" applyFontFormats="0" applyPatternFormats="0" applyAlignmentFormats="0" applyWidthHeightFormats="0">
  <queryTableRefresh nextId="9">
    <queryTableFields count="8">
      <queryTableField id="1" name="mesic" tableColumnId="1"/>
      <queryTableField id="2" name="vyrobek_id" tableColumnId="2"/>
      <queryTableField id="3" name="stredisko_id" tableColumnId="3"/>
      <queryTableField id="4" name="planovane_dobre_kusy" tableColumnId="4"/>
      <queryTableField id="5" name="material_id" tableColumnId="5"/>
      <queryTableField id="6" name="mnozstvi_na_dobry_kus" tableColumnId="6"/>
      <queryTableField id="7" name="planovana_cena_za_jednotku" tableColumnId="7"/>
      <queryTableField id="8" name="planovane_materialove_naklady" tableColumnId="8"/>
    </queryTableFields>
  </queryTableRefresh>
  <extLst>
    <ext xmlns:x15="http://schemas.microsoft.com/office/spreadsheetml/2010/11/main" uri="{883FBD77-0823-4a55-B5E3-86C4891E6966}">
      <x15:queryTable sourceDataName="Dotaz – PlanMaterialu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2" xr16:uid="{EC8CD781-A637-445E-A44C-51403DA0DAA9}" autoFormatId="16" applyNumberFormats="0" applyBorderFormats="0" applyFontFormats="0" applyPatternFormats="0" applyAlignmentFormats="0" applyWidthHeightFormats="0">
  <queryTableRefresh nextId="20">
    <queryTableFields count="19">
      <queryTableField id="1" name="zakazka_id" tableColumnId="1"/>
      <queryTableField id="2" name="clovekohodiny_celkem" tableColumnId="2"/>
      <queryTableField id="3" name="mzdovy_naklad_celkem" tableColumnId="3"/>
      <queryTableField id="4" name="hodiny_prace" tableColumnId="4"/>
      <queryTableField id="5" name="hodiny_cekani" tableColumnId="5"/>
      <queryTableField id="6" name="naklad_prace" tableColumnId="6"/>
      <queryTableField id="7" name="naklad_cekani" tableColumnId="7"/>
      <queryTableField id="8" name="vyrobek_id" tableColumnId="8"/>
      <queryTableField id="9" name="stredisko_id" tableColumnId="9"/>
      <queryTableField id="10" name="datum_dokonceni" tableColumnId="10"/>
      <queryTableField id="11" name="dobre_kusy" tableColumnId="11"/>
      <queryTableField id="12" name="clovekohodiny_na_dobry_kus" tableColumnId="12"/>
      <queryTableField id="13" name="planovana_mzdova_sazba" tableColumnId="13"/>
      <queryTableField id="14" name="normovane_hodiny" tableColumnId="14"/>
      <queryTableField id="15" name="normovane_mzdove_naklady" tableColumnId="15"/>
      <queryTableField id="16" name="odchylka_hodin" tableColumnId="16"/>
      <queryTableField id="17" name="odchylka_sazby" tableColumnId="17"/>
      <queryTableField id="18" name="celkova_mzdova_odchylka" tableColumnId="18"/>
      <queryTableField id="19" name="skutecna_mzdova_sazba" tableColumnId="19"/>
    </queryTableFields>
  </queryTableRefresh>
  <extLst>
    <ext xmlns:x15="http://schemas.microsoft.com/office/spreadsheetml/2010/11/main" uri="{883FBD77-0823-4a55-B5E3-86C4891E6966}">
      <x15:queryTable sourceDataName="Dotaz – PraceOdchylky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5" xr16:uid="{26A674A3-3715-4299-87CB-D72454196C32}" autoFormatId="16" applyNumberFormats="0" applyBorderFormats="0" applyFontFormats="0" applyPatternFormats="0" applyAlignmentFormats="0" applyWidthHeightFormats="0">
  <queryTableRefresh nextId="10">
    <queryTableFields count="9">
      <queryTableField id="1" name="mesic" tableColumnId="1"/>
      <queryTableField id="2" name="vyrobek_id" tableColumnId="2"/>
      <queryTableField id="3" name="stredisko_id" tableColumnId="3"/>
      <queryTableField id="4" name="planovane_dobre_kusy" tableColumnId="4"/>
      <queryTableField id="5" name="clovekohodiny_na_dobry_kus" tableColumnId="5"/>
      <queryTableField id="6" name="strojove_hodiny_na_dobry_kus" tableColumnId="6"/>
      <queryTableField id="7" name="planovana_mzdova_sazba" tableColumnId="7"/>
      <queryTableField id="8" name="planovane_strojove_hodiny" tableColumnId="8"/>
      <queryTableField id="9" name="planovane_mzdove_naklady" tableColumnId="9"/>
    </queryTableFields>
  </queryTableRefresh>
  <extLst>
    <ext xmlns:x15="http://schemas.microsoft.com/office/spreadsheetml/2010/11/main" uri="{883FBD77-0823-4a55-B5E3-86C4891E6966}">
      <x15:queryTable sourceDataName="Dotaz – PlanPraceKapacity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6" xr16:uid="{78293278-FCC5-4D74-A674-98BD61196825}" autoFormatId="16" applyNumberFormats="0" applyBorderFormats="0" applyFontFormats="0" applyPatternFormats="0" applyAlignmentFormats="0" applyWidthHeightFormats="0">
  <queryTableRefresh nextId="9">
    <queryTableFields count="8">
      <queryTableField id="1" name="mesic" tableColumnId="1"/>
      <queryTableField id="2" name="stredisko_id" tableColumnId="2"/>
      <queryTableField id="3" name="kategorie_rezie" tableColumnId="3"/>
      <queryTableField id="4" name="puvodni_rozpocet" tableColumnId="4"/>
      <queryTableField id="5" name="skutecnost_pred_upravami" tableColumnId="5"/>
      <queryTableField id="6" name="upravy_celkem" tableColumnId="6"/>
      <queryTableField id="7" name="skutecnost_po_upravach" tableColumnId="7"/>
      <queryTableField id="8" name="odchylka_rezie" tableColumnId="8"/>
    </queryTableFields>
  </queryTableRefresh>
  <extLst>
    <ext xmlns:x15="http://schemas.microsoft.com/office/spreadsheetml/2010/11/main" uri="{883FBD77-0823-4a55-B5E3-86C4891E6966}">
      <x15:queryTable sourceDataName="Dotaz – ReziePorovnani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2A04AB2-0289-4D6D-9204-AD900E69B175}" name="MaterialOdchylky" displayName="MaterialOdchylky" ref="A1:P433" tableType="queryTable" totalsRowShown="0">
  <autoFilter ref="A1:P433" xr:uid="{F2A04AB2-0289-4D6D-9204-AD900E69B175}"/>
  <tableColumns count="16">
    <tableColumn id="1" xr3:uid="{3C4C6BA7-A993-4151-B520-E47F63B01407}" uniqueName="1" name="zakazka_id" queryTableFieldId="1" dataDxfId="45"/>
    <tableColumn id="2" xr3:uid="{0F3F4FBC-DCBC-4DE9-A3C5-FABDFC900868}" uniqueName="2" name="material_id" queryTableFieldId="2" dataDxfId="44"/>
    <tableColumn id="3" xr3:uid="{6B691D55-371E-43C4-85AE-99F2D30A5B8B}" uniqueName="3" name="skutecne_mnozstvi" queryTableFieldId="3"/>
    <tableColumn id="4" xr3:uid="{26B90C18-8158-467D-900F-FD579E3CD87E}" uniqueName="4" name="skutecny_naklad" queryTableFieldId="4"/>
    <tableColumn id="5" xr3:uid="{79878DB2-9186-4F34-8EF2-6965BEF757FB}" uniqueName="5" name="vyrobek_id" queryTableFieldId="5" dataDxfId="43"/>
    <tableColumn id="6" xr3:uid="{6A5A30F2-9133-47CC-B46C-215FD34E62C6}" uniqueName="6" name="stredisko_id" queryTableFieldId="6" dataDxfId="42"/>
    <tableColumn id="7" xr3:uid="{1A375E5B-AE0E-458B-BFEE-D1105D92EF5F}" uniqueName="7" name="datum_dokonceni" queryTableFieldId="7" dataDxfId="41"/>
    <tableColumn id="8" xr3:uid="{5E7723D3-989D-4C79-9AD1-53B9F39B558B}" uniqueName="8" name="dobre_kusy" queryTableFieldId="8"/>
    <tableColumn id="9" xr3:uid="{6B2A60E1-7371-4823-8F59-E2E511A2A637}" uniqueName="9" name="mnozstvi_na_dobry_kus" queryTableFieldId="9"/>
    <tableColumn id="10" xr3:uid="{383BE777-087E-4D43-AEF8-0FA33C36FE68}" uniqueName="10" name="planovana_cena_za_jednotku" queryTableFieldId="10"/>
    <tableColumn id="11" xr3:uid="{AEC80169-857E-49F5-AD71-AD800FAF4019}" uniqueName="11" name="normovane_mnozstvi" queryTableFieldId="12" dataDxfId="40"/>
    <tableColumn id="12" xr3:uid="{0BAEF96A-99B0-4CB7-B34B-7A213AB342E1}" uniqueName="12" name="normovane_naklady" queryTableFieldId="13" dataDxfId="39"/>
    <tableColumn id="13" xr3:uid="{55A0A775-8109-47FE-B67A-E7A7E50F4A58}" uniqueName="13" name="spotrebni_odchylka" queryTableFieldId="14" dataDxfId="38"/>
    <tableColumn id="14" xr3:uid="{E52D44B1-B8C6-484C-AA50-6E820EC21FDC}" uniqueName="14" name="cenova_odchylka" queryTableFieldId="15" dataDxfId="37"/>
    <tableColumn id="15" xr3:uid="{C7DC557C-71F7-4013-AE55-BB63B43A46E1}" uniqueName="15" name="celkova_odchylka" queryTableFieldId="16" dataDxfId="36"/>
    <tableColumn id="16" xr3:uid="{F5274C04-F240-41BD-893C-16D5A8834B49}" uniqueName="16" name="skutecna_cena_za_jednotku" queryTableFieldId="17" dataDxfId="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9A99A09-E53A-428A-95DF-B5489190C49B}" name="PlanMaterialu" displayName="PlanMaterialu" ref="A1:H37" tableType="queryTable" totalsRowShown="0">
  <autoFilter ref="A1:H37" xr:uid="{D9A99A09-E53A-428A-95DF-B5489190C49B}"/>
  <tableColumns count="8">
    <tableColumn id="1" xr3:uid="{9BF11CC9-BDD6-40FD-BAFD-A064B488C8C0}" uniqueName="1" name="mesic" queryTableFieldId="1" dataDxfId="34"/>
    <tableColumn id="2" xr3:uid="{961F04AE-D39A-4F00-A999-8CFB435612B0}" uniqueName="2" name="vyrobek_id" queryTableFieldId="2" dataDxfId="33"/>
    <tableColumn id="3" xr3:uid="{44A4100A-BBB7-4845-B9FC-B54FBDCE38A9}" uniqueName="3" name="stredisko_id" queryTableFieldId="3" dataDxfId="32"/>
    <tableColumn id="4" xr3:uid="{93068B70-88E6-431B-A023-B6479C45B1A6}" uniqueName="4" name="planovane_dobre_kusy" queryTableFieldId="4"/>
    <tableColumn id="5" xr3:uid="{3D3ACD2A-6A35-4D7C-BE5F-D740635A613C}" uniqueName="5" name="material_id" queryTableFieldId="5" dataDxfId="31"/>
    <tableColumn id="6" xr3:uid="{754DDD8D-8A0E-4E2E-A470-6B2F5C8F74E7}" uniqueName="6" name="mnozstvi_na_dobry_kus" queryTableFieldId="6"/>
    <tableColumn id="7" xr3:uid="{71A2B5EB-7ABF-4A53-8083-03DA3692DC86}" uniqueName="7" name="planovana_cena_za_jednotku" queryTableFieldId="7"/>
    <tableColumn id="8" xr3:uid="{924D2183-7DF6-4421-B8B1-7DF7C3D39CF4}" uniqueName="8" name="planovane_materialove_naklady" queryTableFieldId="8" dataDxf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313FD07-42BD-4CCA-A9A4-0482EADD490F}" name="PraceOdchylky" displayName="PraceOdchylky" ref="A1:S433" tableType="queryTable" totalsRowShown="0">
  <autoFilter ref="A1:S433" xr:uid="{8313FD07-42BD-4CCA-A9A4-0482EADD490F}"/>
  <tableColumns count="19">
    <tableColumn id="1" xr3:uid="{3A2AA78C-D588-4209-B31F-A0F9FC17A476}" uniqueName="1" name="zakazka_id" queryTableFieldId="1" dataDxfId="29"/>
    <tableColumn id="2" xr3:uid="{11C7B26A-0E51-469F-91E0-1D175D4C5408}" uniqueName="2" name="clovekohodiny_celkem" queryTableFieldId="2"/>
    <tableColumn id="3" xr3:uid="{4853BEC4-D668-4C02-93DF-901BE82E85F6}" uniqueName="3" name="mzdovy_naklad_celkem" queryTableFieldId="3"/>
    <tableColumn id="4" xr3:uid="{8DEE219E-01C8-4CD1-8331-3CFE05BA2ECD}" uniqueName="4" name="hodiny_prace" queryTableFieldId="4"/>
    <tableColumn id="5" xr3:uid="{7C87FE3B-C523-4088-95FB-B934424BF940}" uniqueName="5" name="hodiny_cekani" queryTableFieldId="5"/>
    <tableColumn id="6" xr3:uid="{7E96FEA7-2714-4297-A061-393BAB660FD5}" uniqueName="6" name="naklad_prace" queryTableFieldId="6"/>
    <tableColumn id="7" xr3:uid="{440D8D6C-1F34-46B7-ADB6-85E3F096171B}" uniqueName="7" name="naklad_cekani" queryTableFieldId="7"/>
    <tableColumn id="8" xr3:uid="{0778E9F1-36A9-4AF5-A01B-93215D8B38ED}" uniqueName="8" name="vyrobek_id" queryTableFieldId="8" dataDxfId="28"/>
    <tableColumn id="9" xr3:uid="{FE469F1A-1917-48AE-9B8F-71A49891EF74}" uniqueName="9" name="stredisko_id" queryTableFieldId="9" dataDxfId="27"/>
    <tableColumn id="10" xr3:uid="{3C3CE6B8-6E06-4F26-ADFF-7B3E1B864492}" uniqueName="10" name="datum_dokonceni" queryTableFieldId="10" dataDxfId="26"/>
    <tableColumn id="11" xr3:uid="{AC02FA6A-2464-4AB9-960E-72311CFB6127}" uniqueName="11" name="dobre_kusy" queryTableFieldId="11"/>
    <tableColumn id="12" xr3:uid="{AE6276BA-44AF-4375-B698-55E8BD403068}" uniqueName="12" name="clovekohodiny_na_dobry_kus" queryTableFieldId="12"/>
    <tableColumn id="13" xr3:uid="{4FC78172-5182-484B-B954-79CECA6C5F0F}" uniqueName="13" name="planovana_mzdova_sazba" queryTableFieldId="13"/>
    <tableColumn id="14" xr3:uid="{9762C487-9EF9-4E00-B246-EBA7D144683B}" uniqueName="14" name="normovane_hodiny" queryTableFieldId="14" dataDxfId="25"/>
    <tableColumn id="15" xr3:uid="{9B31A835-B1C5-4679-84C2-AF91A5A2BEBD}" uniqueName="15" name="normovane_mzdove_naklady" queryTableFieldId="15" dataDxfId="24"/>
    <tableColumn id="16" xr3:uid="{FD334ADF-447D-4B62-9758-68BBDD2406C2}" uniqueName="16" name="odchylka_hodin" queryTableFieldId="16" dataDxfId="23"/>
    <tableColumn id="17" xr3:uid="{CA4F4833-D596-4715-B620-DC9EA828BAF5}" uniqueName="17" name="odchylka_sazby" queryTableFieldId="17" dataDxfId="22"/>
    <tableColumn id="18" xr3:uid="{A489ADC8-24F6-432F-BCA5-5C14F626E392}" uniqueName="18" name="celkova_mzdova_odchylka" queryTableFieldId="18" dataDxfId="21"/>
    <tableColumn id="19" xr3:uid="{B0706A1B-78B9-4F21-A973-C299165611B6}" uniqueName="19" name="skutecna_mzdova_sazba" queryTableFieldId="19" data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4F1F6F9-ABD6-4D0E-AC00-3CA20FADC259}" name="PlanPraceKapacity" displayName="PlanPraceKapacity" ref="A1:I37" tableType="queryTable" totalsRowShown="0">
  <autoFilter ref="A1:I37" xr:uid="{A4F1F6F9-ABD6-4D0E-AC00-3CA20FADC259}"/>
  <tableColumns count="9">
    <tableColumn id="1" xr3:uid="{F8EAEC8F-3E96-462A-8BED-E0A0642B3972}" uniqueName="1" name="mesic" queryTableFieldId="1" dataDxfId="19"/>
    <tableColumn id="2" xr3:uid="{EB4C18AF-C5A8-420F-9379-86E668065776}" uniqueName="2" name="vyrobek_id" queryTableFieldId="2" dataDxfId="18"/>
    <tableColumn id="3" xr3:uid="{59DB8C2F-F0D4-40D8-8EC9-611BA4E4BB7B}" uniqueName="3" name="stredisko_id" queryTableFieldId="3" dataDxfId="17"/>
    <tableColumn id="4" xr3:uid="{16BD9020-34B1-48C8-B669-ED1065D23D14}" uniqueName="4" name="planovane_dobre_kusy" queryTableFieldId="4"/>
    <tableColumn id="5" xr3:uid="{9429FA68-0DBB-43E9-B377-5005A9989F81}" uniqueName="5" name="clovekohodiny_na_dobry_kus" queryTableFieldId="5"/>
    <tableColumn id="6" xr3:uid="{EFA4AF6B-5DEB-4C53-AE8A-F1D4AA8F5414}" uniqueName="6" name="strojove_hodiny_na_dobry_kus" queryTableFieldId="6"/>
    <tableColumn id="7" xr3:uid="{E33BAAE5-67D4-46C8-8943-707197A6003D}" uniqueName="7" name="planovana_mzdova_sazba" queryTableFieldId="7"/>
    <tableColumn id="8" xr3:uid="{5D967B58-28B1-4833-8792-767AC004B305}" uniqueName="8" name="planovane_strojove_hodiny" queryTableFieldId="8"/>
    <tableColumn id="9" xr3:uid="{3158C0BE-BD22-49C9-8F6E-9EA280DDD0EC}" uniqueName="9" name="planovane_mzdove_naklady" queryTableFieldId="9" data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55408CC-A57A-4737-866C-7CC3CF526237}" name="ReziePorovnani" displayName="ReziePorovnani" ref="A1:H61" tableType="queryTable" totalsRowShown="0">
  <autoFilter ref="A1:H61" xr:uid="{755408CC-A57A-4737-866C-7CC3CF526237}"/>
  <tableColumns count="8">
    <tableColumn id="1" xr3:uid="{D29F299B-B0AE-46A0-80F5-CFF374A87E99}" uniqueName="1" name="mesic" queryTableFieldId="1" dataDxfId="15"/>
    <tableColumn id="2" xr3:uid="{48AFB801-2044-4437-8B58-3310FC8B9B62}" uniqueName="2" name="stredisko_id" queryTableFieldId="2" dataDxfId="14"/>
    <tableColumn id="3" xr3:uid="{F3EC7F08-A31C-4990-99BB-66D018E14970}" uniqueName="3" name="kategorie_rezie" queryTableFieldId="3" dataDxfId="13"/>
    <tableColumn id="4" xr3:uid="{8ABF9843-178C-43AB-906D-A9EEB23D714D}" uniqueName="4" name="puvodni_rozpocet" queryTableFieldId="4"/>
    <tableColumn id="5" xr3:uid="{76A0AC95-DDEA-44CE-AD7C-B86457AEA49F}" uniqueName="5" name="skutecnost_pred_upravami" queryTableFieldId="5"/>
    <tableColumn id="6" xr3:uid="{3ABF75AB-CF6B-4049-AACE-08071592D45F}" uniqueName="6" name="upravy_celkem" queryTableFieldId="6"/>
    <tableColumn id="7" xr3:uid="{C9EE93C1-C910-4D63-B9E8-4A4D3F4667B8}" uniqueName="7" name="skutecnost_po_upravach" queryTableFieldId="7"/>
    <tableColumn id="8" xr3:uid="{44AC87B3-F6D5-43F0-AA6E-0A4541570D58}" uniqueName="8" name="odchylka_rezie" queryTableField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6D89-A377-4E8D-8E5A-030D1E5CF5EF}">
  <sheetPr>
    <tabColor rgb="FFFFC000"/>
  </sheetPr>
  <dimension ref="A1:H38"/>
  <sheetViews>
    <sheetView showGridLines="0" tabSelected="1" zoomScaleNormal="10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2.5546875" style="3" customWidth="1"/>
    <col min="2" max="2" width="17.5546875" style="3" customWidth="1"/>
    <col min="3" max="3" width="28.6640625" style="3" customWidth="1"/>
    <col min="4" max="4" width="4.44140625" style="3" customWidth="1"/>
    <col min="5" max="5" width="45.33203125" style="3" customWidth="1"/>
    <col min="6" max="6" width="17.5546875" style="3" customWidth="1"/>
    <col min="7" max="7" width="28.6640625" style="3" customWidth="1"/>
    <col min="8" max="16384" width="8.88671875" style="3"/>
  </cols>
  <sheetData>
    <row r="1" spans="1:8" ht="21" x14ac:dyDescent="0.4">
      <c r="A1" s="38" t="s">
        <v>626</v>
      </c>
      <c r="B1" s="62"/>
      <c r="C1" s="67"/>
      <c r="D1" s="62"/>
      <c r="E1" s="62"/>
      <c r="F1" s="62"/>
      <c r="G1" s="62"/>
      <c r="H1" s="45"/>
    </row>
    <row r="2" spans="1:8" x14ac:dyDescent="0.3">
      <c r="A2" s="56"/>
      <c r="B2" s="57"/>
      <c r="C2" s="53"/>
      <c r="D2" s="58"/>
      <c r="E2" s="58"/>
      <c r="F2" s="58"/>
      <c r="G2" s="58"/>
      <c r="H2" s="45"/>
    </row>
    <row r="3" spans="1:8" ht="15.6" x14ac:dyDescent="0.3">
      <c r="A3" s="20" t="s">
        <v>630</v>
      </c>
      <c r="B3" s="62"/>
      <c r="C3" s="67"/>
      <c r="D3" s="58"/>
      <c r="E3" s="20" t="s">
        <v>631</v>
      </c>
      <c r="F3" s="68"/>
      <c r="G3" s="68"/>
      <c r="H3" s="45"/>
    </row>
    <row r="4" spans="1:8" x14ac:dyDescent="0.3">
      <c r="A4" s="58"/>
      <c r="B4" s="58"/>
      <c r="C4" s="48"/>
      <c r="D4" s="58"/>
      <c r="E4" s="58"/>
      <c r="F4" s="58"/>
      <c r="G4" s="58"/>
      <c r="H4" s="45"/>
    </row>
    <row r="5" spans="1:8" x14ac:dyDescent="0.3">
      <c r="A5" s="70" t="s">
        <v>595</v>
      </c>
      <c r="B5" s="71" t="s">
        <v>453</v>
      </c>
      <c r="C5" s="78"/>
      <c r="D5" s="58"/>
      <c r="E5" s="70" t="s">
        <v>632</v>
      </c>
      <c r="F5" s="74">
        <v>200</v>
      </c>
      <c r="G5" s="78" t="s">
        <v>610</v>
      </c>
      <c r="H5" s="45"/>
    </row>
    <row r="6" spans="1:8" x14ac:dyDescent="0.3">
      <c r="A6" s="70" t="s">
        <v>597</v>
      </c>
      <c r="B6" s="72">
        <v>46266</v>
      </c>
      <c r="C6" s="78"/>
      <c r="D6" s="58"/>
      <c r="E6" s="70" t="s">
        <v>633</v>
      </c>
      <c r="F6" s="75">
        <v>250</v>
      </c>
      <c r="G6" s="78" t="s">
        <v>610</v>
      </c>
      <c r="H6" s="45"/>
    </row>
    <row r="7" spans="1:8" x14ac:dyDescent="0.3">
      <c r="A7" s="70" t="s">
        <v>604</v>
      </c>
      <c r="B7" s="71" t="str">
        <f>_xlfn.XLOOKUP($B$5,PlanPraceKapacity[vyrobek_id],PlanPraceKapacity[stredisko_id])</f>
        <v>C01</v>
      </c>
      <c r="C7" s="78"/>
      <c r="D7" s="58"/>
      <c r="E7" s="70" t="s">
        <v>634</v>
      </c>
      <c r="F7" s="76">
        <v>20</v>
      </c>
      <c r="G7" s="78" t="s">
        <v>610</v>
      </c>
      <c r="H7" s="45"/>
    </row>
    <row r="8" spans="1:8" ht="9" customHeight="1" x14ac:dyDescent="0.3">
      <c r="A8" s="58"/>
      <c r="B8" s="47"/>
      <c r="C8" s="54"/>
      <c r="D8" s="58"/>
      <c r="E8" s="70" t="s">
        <v>635</v>
      </c>
      <c r="F8" s="75">
        <v>2000</v>
      </c>
      <c r="G8" s="78" t="s">
        <v>610</v>
      </c>
      <c r="H8" s="45"/>
    </row>
    <row r="9" spans="1:8" x14ac:dyDescent="0.3">
      <c r="A9" s="46" t="s">
        <v>598</v>
      </c>
      <c r="B9" s="47">
        <f>SUMIFS(PlanMaterialu[mnozstvi_na_dobry_kus],PlanMaterialu[vyrobek_id],$B$5,PlanMaterialu[mesic],$B$6)</f>
        <v>2.4</v>
      </c>
      <c r="C9" s="54"/>
      <c r="D9" s="58"/>
      <c r="E9" s="59" t="s">
        <v>619</v>
      </c>
      <c r="F9" s="64">
        <f>$B$27</f>
        <v>193.29999999999998</v>
      </c>
      <c r="G9" s="61"/>
      <c r="H9" s="45"/>
    </row>
    <row r="10" spans="1:8" x14ac:dyDescent="0.3">
      <c r="A10" s="46" t="s">
        <v>600</v>
      </c>
      <c r="B10" s="63">
        <f>SUMIFS(PlanMaterialu[planovana_cena_za_jednotku],PlanMaterialu[vyrobek_id],$B$5,PlanMaterialu[mesic],$B$6)</f>
        <v>54</v>
      </c>
      <c r="C10" s="54"/>
      <c r="D10" s="58"/>
      <c r="E10" s="58" t="s">
        <v>636</v>
      </c>
      <c r="F10" s="49">
        <f>$B$15</f>
        <v>7.0000000000000007E-2</v>
      </c>
      <c r="G10" s="54"/>
      <c r="H10" s="45"/>
    </row>
    <row r="11" spans="1:8" x14ac:dyDescent="0.3">
      <c r="A11" s="46" t="s">
        <v>599</v>
      </c>
      <c r="B11" s="63">
        <f>B9*B10</f>
        <v>129.6</v>
      </c>
      <c r="C11" s="54"/>
      <c r="D11" s="58"/>
      <c r="E11" s="59" t="s">
        <v>637</v>
      </c>
      <c r="F11" s="60">
        <f>F5*F10</f>
        <v>14.000000000000002</v>
      </c>
      <c r="G11" s="61"/>
      <c r="H11" s="45"/>
    </row>
    <row r="12" spans="1:8" x14ac:dyDescent="0.3">
      <c r="A12" s="46" t="s">
        <v>603</v>
      </c>
      <c r="B12" s="47">
        <f>SUMIFS(PlanPraceKapacity[clovekohodiny_na_dobry_kus],PlanPraceKapacity[vyrobek_id],$B$5,PlanPraceKapacity[mesic],$B$6)</f>
        <v>0.22</v>
      </c>
      <c r="C12" s="54"/>
      <c r="D12" s="58"/>
      <c r="E12" s="58" t="s">
        <v>638</v>
      </c>
      <c r="F12" s="49">
        <f>F7-F11</f>
        <v>5.9999999999999982</v>
      </c>
      <c r="G12" s="55"/>
      <c r="H12" s="45"/>
    </row>
    <row r="13" spans="1:8" x14ac:dyDescent="0.3">
      <c r="A13" s="46" t="s">
        <v>602</v>
      </c>
      <c r="B13" s="63">
        <f>SUMIFS(PlanPraceKapacity[planovana_mzdova_sazba],PlanPraceKapacity[vyrobek_id],$B$5,PlanPraceKapacity[mesic],$B$6)</f>
        <v>280</v>
      </c>
      <c r="C13" s="54"/>
      <c r="D13" s="58"/>
      <c r="E13" s="59" t="s">
        <v>639</v>
      </c>
      <c r="F13" s="64">
        <f>F5*F6</f>
        <v>50000</v>
      </c>
      <c r="G13" s="61"/>
      <c r="H13" s="45"/>
    </row>
    <row r="14" spans="1:8" x14ac:dyDescent="0.3">
      <c r="A14" s="46" t="s">
        <v>601</v>
      </c>
      <c r="B14" s="63">
        <f>B12*B13</f>
        <v>61.6</v>
      </c>
      <c r="C14" s="54" t="s">
        <v>623</v>
      </c>
      <c r="D14" s="58"/>
      <c r="E14" s="58" t="s">
        <v>640</v>
      </c>
      <c r="F14" s="63">
        <f>F5*F9</f>
        <v>38660</v>
      </c>
      <c r="G14" s="54"/>
      <c r="H14" s="45"/>
    </row>
    <row r="15" spans="1:8" x14ac:dyDescent="0.3">
      <c r="A15" s="46" t="s">
        <v>624</v>
      </c>
      <c r="B15" s="47">
        <f>SUMIFS(PlanPraceKapacity[strojove_hodiny_na_dobry_kus],PlanPraceKapacity[vyrobek_id],$B$5,PlanPraceKapacity[mesic],$B$6)</f>
        <v>7.0000000000000007E-2</v>
      </c>
      <c r="C15" s="54"/>
      <c r="D15" s="58"/>
      <c r="E15" s="77" t="s">
        <v>641</v>
      </c>
      <c r="F15" s="73">
        <f>F14+F8</f>
        <v>40660</v>
      </c>
      <c r="G15" s="79"/>
      <c r="H15" s="45"/>
    </row>
    <row r="16" spans="1:8" x14ac:dyDescent="0.3">
      <c r="A16" s="46" t="s">
        <v>605</v>
      </c>
      <c r="B16" s="63">
        <f>SUMIFS(ReziePorovnani[puvodni_rozpocet],ReziePorovnani[stredisko_id],$B$7,ReziePorovnani[mesic],$B$6)/SUMIFS(PlanPraceKapacity[planovane_strojove_hodiny],PlanPraceKapacity[stredisko_id],$B$7,PlanPraceKapacity[mesic],$B$6)</f>
        <v>1108.5340314136126</v>
      </c>
      <c r="C16" s="54"/>
      <c r="D16" s="58"/>
      <c r="E16" s="81" t="s">
        <v>642</v>
      </c>
      <c r="F16" s="80">
        <f>F13-F15</f>
        <v>9340</v>
      </c>
      <c r="G16" s="82"/>
      <c r="H16" s="45"/>
    </row>
    <row r="17" spans="1:8" x14ac:dyDescent="0.3">
      <c r="A17" s="46" t="s">
        <v>606</v>
      </c>
      <c r="B17" s="63">
        <f>B15*B16</f>
        <v>77.597382198952886</v>
      </c>
      <c r="C17" s="54"/>
      <c r="D17" s="58"/>
      <c r="E17" s="58"/>
      <c r="F17" s="58"/>
      <c r="G17" s="58"/>
      <c r="H17" s="45"/>
    </row>
    <row r="18" spans="1:8" ht="15.6" x14ac:dyDescent="0.3">
      <c r="A18" s="50" t="s">
        <v>625</v>
      </c>
      <c r="B18" s="73">
        <f>B11+B14+B17</f>
        <v>268.79738219895285</v>
      </c>
      <c r="C18" s="79"/>
      <c r="D18" s="58"/>
      <c r="E18" s="20" t="s">
        <v>505</v>
      </c>
      <c r="F18" s="69"/>
      <c r="G18" s="68"/>
      <c r="H18" s="45"/>
    </row>
    <row r="19" spans="1:8" ht="14.4" customHeight="1" x14ac:dyDescent="0.3">
      <c r="A19" s="46" t="s">
        <v>607</v>
      </c>
      <c r="B19" s="63">
        <v>20</v>
      </c>
      <c r="C19" s="54" t="s">
        <v>622</v>
      </c>
      <c r="D19" s="58"/>
      <c r="E19" s="48"/>
      <c r="F19" s="48"/>
      <c r="G19" s="58"/>
      <c r="H19" s="45"/>
    </row>
    <row r="20" spans="1:8" ht="14.4" customHeight="1" x14ac:dyDescent="0.3">
      <c r="A20" s="46" t="s">
        <v>608</v>
      </c>
      <c r="B20" s="63">
        <v>15</v>
      </c>
      <c r="C20" s="54" t="s">
        <v>622</v>
      </c>
      <c r="D20" s="58"/>
      <c r="E20" s="83" t="s">
        <v>627</v>
      </c>
      <c r="F20" s="83"/>
      <c r="G20" s="83"/>
      <c r="H20" s="45"/>
    </row>
    <row r="21" spans="1:8" ht="14.4" customHeight="1" x14ac:dyDescent="0.3">
      <c r="A21" s="50" t="s">
        <v>609</v>
      </c>
      <c r="B21" s="73">
        <f>B18+B19+B20</f>
        <v>303.79738219895285</v>
      </c>
      <c r="C21" s="79"/>
      <c r="D21" s="58"/>
      <c r="E21" s="84" t="s">
        <v>628</v>
      </c>
      <c r="F21" s="84"/>
      <c r="G21" s="84"/>
      <c r="H21" s="45"/>
    </row>
    <row r="22" spans="1:8" ht="14.4" customHeight="1" x14ac:dyDescent="0.3">
      <c r="A22" s="46" t="s">
        <v>611</v>
      </c>
      <c r="B22" s="63">
        <v>320</v>
      </c>
      <c r="C22" s="54" t="s">
        <v>610</v>
      </c>
      <c r="D22" s="58"/>
      <c r="E22" s="84" t="s">
        <v>629</v>
      </c>
      <c r="F22" s="84"/>
      <c r="G22" s="84"/>
      <c r="H22" s="45"/>
    </row>
    <row r="23" spans="1:8" x14ac:dyDescent="0.3">
      <c r="A23" s="51" t="s">
        <v>612</v>
      </c>
      <c r="B23" s="80">
        <f>B22-B21</f>
        <v>16.202617801047154</v>
      </c>
      <c r="C23" s="82"/>
      <c r="D23" s="58"/>
      <c r="E23" s="58"/>
      <c r="F23" s="58"/>
      <c r="G23" s="58"/>
      <c r="H23" s="45"/>
    </row>
    <row r="24" spans="1:8" x14ac:dyDescent="0.3">
      <c r="A24" s="51" t="s">
        <v>613</v>
      </c>
      <c r="B24" s="52">
        <f>B23/B22</f>
        <v>5.0633180628272358E-2</v>
      </c>
      <c r="C24" s="82"/>
      <c r="D24" s="58"/>
      <c r="E24" s="58"/>
      <c r="F24" s="58"/>
      <c r="G24" s="58"/>
      <c r="H24" s="45"/>
    </row>
    <row r="25" spans="1:8" x14ac:dyDescent="0.3">
      <c r="A25" s="46" t="s">
        <v>615</v>
      </c>
      <c r="B25" s="63">
        <v>30</v>
      </c>
      <c r="C25" s="54"/>
      <c r="D25" s="58"/>
      <c r="E25" s="58"/>
      <c r="F25" s="58"/>
      <c r="G25" s="58"/>
      <c r="H25" s="45"/>
    </row>
    <row r="26" spans="1:8" x14ac:dyDescent="0.3">
      <c r="A26" s="46" t="s">
        <v>614</v>
      </c>
      <c r="B26" s="63">
        <f>B15*B25</f>
        <v>2.1</v>
      </c>
      <c r="C26" s="54"/>
      <c r="D26" s="58"/>
      <c r="E26" s="58"/>
      <c r="F26" s="58"/>
      <c r="G26" s="58"/>
      <c r="H26" s="45"/>
    </row>
    <row r="27" spans="1:8" x14ac:dyDescent="0.3">
      <c r="A27" s="46" t="s">
        <v>619</v>
      </c>
      <c r="B27" s="63">
        <f>B11+B14+B26</f>
        <v>193.29999999999998</v>
      </c>
      <c r="C27" s="54"/>
      <c r="D27" s="58"/>
      <c r="E27" s="58"/>
      <c r="F27" s="58"/>
      <c r="G27" s="58"/>
      <c r="H27" s="45"/>
    </row>
    <row r="28" spans="1:8" x14ac:dyDescent="0.3">
      <c r="A28" s="51" t="s">
        <v>616</v>
      </c>
      <c r="B28" s="80">
        <f>B22-B27</f>
        <v>126.70000000000002</v>
      </c>
      <c r="C28" s="82"/>
      <c r="D28" s="58"/>
      <c r="E28" s="58"/>
      <c r="F28" s="58"/>
      <c r="G28" s="58"/>
      <c r="H28" s="45"/>
    </row>
    <row r="29" spans="1:8" x14ac:dyDescent="0.3">
      <c r="A29" s="51" t="s">
        <v>617</v>
      </c>
      <c r="B29" s="52">
        <f>B28/B22</f>
        <v>0.39593750000000005</v>
      </c>
      <c r="C29" s="82"/>
      <c r="D29" s="58"/>
      <c r="E29" s="58"/>
      <c r="F29" s="58"/>
      <c r="G29" s="58"/>
      <c r="H29" s="45"/>
    </row>
    <row r="30" spans="1:8" x14ac:dyDescent="0.3">
      <c r="A30" s="46" t="s">
        <v>618</v>
      </c>
      <c r="B30" s="63">
        <f>B17-B26</f>
        <v>75.497382198952891</v>
      </c>
      <c r="C30" s="54"/>
      <c r="D30" s="58"/>
      <c r="E30" s="58"/>
      <c r="F30" s="58"/>
      <c r="G30" s="58"/>
      <c r="H30" s="45"/>
    </row>
    <row r="31" spans="1:8" x14ac:dyDescent="0.3">
      <c r="A31" s="58"/>
      <c r="B31" s="58"/>
      <c r="C31" s="48"/>
      <c r="D31" s="58"/>
      <c r="E31" s="58"/>
      <c r="F31" s="58"/>
      <c r="G31" s="58"/>
      <c r="H31" s="45"/>
    </row>
    <row r="32" spans="1:8" ht="15.6" x14ac:dyDescent="0.3">
      <c r="A32" s="20" t="s">
        <v>505</v>
      </c>
      <c r="B32" s="68"/>
      <c r="C32" s="69"/>
      <c r="D32" s="58"/>
      <c r="E32" s="58"/>
      <c r="F32" s="58"/>
      <c r="G32" s="58"/>
      <c r="H32" s="45"/>
    </row>
    <row r="33" spans="1:8" ht="9" customHeight="1" x14ac:dyDescent="0.3">
      <c r="A33" s="57"/>
      <c r="B33" s="58"/>
      <c r="C33" s="48"/>
      <c r="D33" s="58"/>
      <c r="E33" s="58"/>
      <c r="F33" s="58"/>
      <c r="G33" s="58"/>
      <c r="H33" s="45"/>
    </row>
    <row r="34" spans="1:8" ht="14.4" customHeight="1" x14ac:dyDescent="0.3">
      <c r="A34" s="83" t="s">
        <v>620</v>
      </c>
      <c r="B34" s="83"/>
      <c r="C34" s="83"/>
      <c r="D34" s="58"/>
      <c r="E34" s="58"/>
      <c r="F34" s="58"/>
      <c r="G34" s="58"/>
      <c r="H34" s="45"/>
    </row>
    <row r="35" spans="1:8" ht="14.4" customHeight="1" x14ac:dyDescent="0.3">
      <c r="A35" s="83" t="s">
        <v>621</v>
      </c>
      <c r="B35" s="83"/>
      <c r="C35" s="83"/>
      <c r="D35" s="58"/>
      <c r="E35" s="58"/>
      <c r="F35" s="58"/>
      <c r="G35" s="58"/>
      <c r="H35" s="45"/>
    </row>
    <row r="36" spans="1:8" ht="14.4" customHeight="1" x14ac:dyDescent="0.3">
      <c r="A36" s="84" t="s">
        <v>643</v>
      </c>
      <c r="B36" s="84"/>
      <c r="C36" s="84"/>
      <c r="D36" s="58"/>
      <c r="E36" s="58"/>
      <c r="F36" s="58"/>
      <c r="G36" s="58"/>
      <c r="H36" s="45"/>
    </row>
    <row r="37" spans="1:8" ht="14.4" customHeight="1" x14ac:dyDescent="0.3">
      <c r="A37" s="65" t="s">
        <v>644</v>
      </c>
      <c r="B37" s="66"/>
      <c r="C37" s="66"/>
      <c r="D37" s="66"/>
      <c r="E37" s="66"/>
      <c r="F37" s="66"/>
      <c r="G37" s="66"/>
      <c r="H37" s="45"/>
    </row>
    <row r="38" spans="1:8" x14ac:dyDescent="0.3">
      <c r="A38" s="45"/>
      <c r="B38" s="45"/>
      <c r="C38" s="45"/>
      <c r="D38" s="45"/>
      <c r="E38" s="45"/>
      <c r="F38" s="45"/>
      <c r="G38" s="45"/>
      <c r="H38" s="45"/>
    </row>
  </sheetData>
  <mergeCells count="6">
    <mergeCell ref="A34:C34"/>
    <mergeCell ref="A35:C35"/>
    <mergeCell ref="A36:C36"/>
    <mergeCell ref="E20:G20"/>
    <mergeCell ref="E21:G21"/>
    <mergeCell ref="E22:G22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FDA7D-4704-453B-A71C-F855B5C7028C}">
  <sheetPr>
    <tabColor rgb="FF00B0F0"/>
  </sheetPr>
  <dimension ref="A1:O59"/>
  <sheetViews>
    <sheetView showGridLines="0" zoomScaleNormal="10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4.109375" customWidth="1"/>
    <col min="2" max="2" width="15" customWidth="1"/>
    <col min="10" max="10" width="13.33203125" customWidth="1"/>
    <col min="11" max="13" width="15.77734375" customWidth="1"/>
    <col min="14" max="15" width="16.44140625" customWidth="1"/>
  </cols>
  <sheetData>
    <row r="1" spans="1:15" ht="21" x14ac:dyDescent="0.4">
      <c r="A1" s="38" t="s">
        <v>583</v>
      </c>
      <c r="J1" s="38"/>
    </row>
    <row r="3" spans="1:15" ht="15.6" x14ac:dyDescent="0.3">
      <c r="J3" s="20" t="s">
        <v>553</v>
      </c>
    </row>
    <row r="5" spans="1:15" x14ac:dyDescent="0.3">
      <c r="J5" s="39" t="s">
        <v>533</v>
      </c>
      <c r="K5" s="39" t="s">
        <v>558</v>
      </c>
      <c r="L5" s="39" t="s">
        <v>559</v>
      </c>
      <c r="M5" s="39" t="s">
        <v>561</v>
      </c>
      <c r="N5" s="33" t="s">
        <v>563</v>
      </c>
      <c r="O5" s="34" t="s">
        <v>565</v>
      </c>
    </row>
    <row r="6" spans="1:15" x14ac:dyDescent="0.3">
      <c r="J6" s="44">
        <v>46113</v>
      </c>
      <c r="K6" s="40">
        <f>SUMIFS(PlanMaterialu[planovane_materialove_naklady],PlanMaterialu[mesic],$J6)</f>
        <v>344272</v>
      </c>
      <c r="L6" s="40">
        <f>SUMIFS(MaterialOdchylky[normovane_naklady],MaterialOdchylky[datum_dokonceni],"&gt;="&amp;$J6,MaterialOdchylky[datum_dokonceni],"&lt;"&amp;DATE(YEAR($J6),MONTH($J6)+1,1))</f>
        <v>345776.00000000006</v>
      </c>
      <c r="M6" s="40">
        <f>SUMIFS(MaterialOdchylky[skutecny_naklad],MaterialOdchylky[datum_dokonceni],"&gt;="&amp;$J6,MaterialOdchylky[datum_dokonceni],"&lt;"&amp;DATE(YEAR($J6),MONTH($J6)+1,1))</f>
        <v>343292.2900000001</v>
      </c>
      <c r="N6" s="27">
        <f>(M6-K6)/K6</f>
        <v>-2.8457440628337611E-3</v>
      </c>
      <c r="O6" s="27">
        <f>(M6-L6)/L6</f>
        <v>-7.1830028689092431E-3</v>
      </c>
    </row>
    <row r="7" spans="1:15" x14ac:dyDescent="0.3">
      <c r="J7" s="44">
        <v>46143</v>
      </c>
      <c r="K7" s="40">
        <f>SUMIFS(PlanMaterialu[planovane_materialove_naklady],PlanMaterialu[mesic],$J7)</f>
        <v>362120</v>
      </c>
      <c r="L7" s="40">
        <f>SUMIFS(MaterialOdchylky[normovane_naklady],MaterialOdchylky[datum_dokonceni],"&gt;="&amp;$J7,MaterialOdchylky[datum_dokonceni],"&lt;"&amp;DATE(YEAR($J7),MONTH($J7)+1,1))</f>
        <v>364931.2000000003</v>
      </c>
      <c r="M7" s="40">
        <f>SUMIFS(MaterialOdchylky[skutecny_naklad],MaterialOdchylky[datum_dokonceni],"&gt;="&amp;$J7,MaterialOdchylky[datum_dokonceni],"&lt;"&amp;DATE(YEAR($J7),MONTH($J7)+1,1))</f>
        <v>367622.04</v>
      </c>
      <c r="N7" s="27">
        <f t="shared" ref="N7:N11" si="0">(M7-K7)/K7</f>
        <v>1.5193968850104879E-2</v>
      </c>
      <c r="O7" s="27">
        <f t="shared" ref="O7:O11" si="1">(M7-L7)/L7</f>
        <v>7.373554248032709E-3</v>
      </c>
    </row>
    <row r="8" spans="1:15" x14ac:dyDescent="0.3">
      <c r="J8" s="44">
        <v>46174</v>
      </c>
      <c r="K8" s="40">
        <f>SUMIFS(PlanMaterialu[planovane_materialove_naklady],PlanMaterialu[mesic],$J8)</f>
        <v>373572</v>
      </c>
      <c r="L8" s="40">
        <f>SUMIFS(MaterialOdchylky[normovane_naklady],MaterialOdchylky[datum_dokonceni],"&gt;="&amp;$J8,MaterialOdchylky[datum_dokonceni],"&lt;"&amp;DATE(YEAR($J8),MONTH($J8)+1,1))</f>
        <v>375782.00000000035</v>
      </c>
      <c r="M8" s="40">
        <f>SUMIFS(MaterialOdchylky[skutecny_naklad],MaterialOdchylky[datum_dokonceni],"&gt;="&amp;$J8,MaterialOdchylky[datum_dokonceni],"&lt;"&amp;DATE(YEAR($J8),MONTH($J8)+1,1))</f>
        <v>378023.28999999992</v>
      </c>
      <c r="N8" s="27">
        <f t="shared" si="0"/>
        <v>1.1915480817619952E-2</v>
      </c>
      <c r="O8" s="27">
        <f t="shared" si="1"/>
        <v>5.9643357052747859E-3</v>
      </c>
    </row>
    <row r="9" spans="1:15" x14ac:dyDescent="0.3">
      <c r="J9" s="44">
        <v>46204</v>
      </c>
      <c r="K9" s="40">
        <f>SUMIFS(PlanMaterialu[planovane_materialove_naklady],PlanMaterialu[mesic],$J9)</f>
        <v>291500</v>
      </c>
      <c r="L9" s="40">
        <f>SUMIFS(MaterialOdchylky[normovane_naklady],MaterialOdchylky[datum_dokonceni],"&gt;="&amp;$J9,MaterialOdchylky[datum_dokonceni],"&lt;"&amp;DATE(YEAR($J9),MONTH($J9)+1,1))</f>
        <v>290614</v>
      </c>
      <c r="M9" s="40">
        <f>SUMIFS(MaterialOdchylky[skutecny_naklad],MaterialOdchylky[datum_dokonceni],"&gt;="&amp;$J9,MaterialOdchylky[datum_dokonceni],"&lt;"&amp;DATE(YEAR($J9),MONTH($J9)+1,1))</f>
        <v>294765.28000000003</v>
      </c>
      <c r="N9" s="27">
        <f t="shared" si="0"/>
        <v>1.1201646655231656E-2</v>
      </c>
      <c r="O9" s="27">
        <f t="shared" si="1"/>
        <v>1.4284514854755889E-2</v>
      </c>
    </row>
    <row r="10" spans="1:15" x14ac:dyDescent="0.3">
      <c r="J10" s="44">
        <v>46235</v>
      </c>
      <c r="K10" s="40">
        <f>SUMIFS(PlanMaterialu[planovane_materialove_naklady],PlanMaterialu[mesic],$J10)</f>
        <v>309860</v>
      </c>
      <c r="L10" s="40">
        <f>SUMIFS(MaterialOdchylky[normovane_naklady],MaterialOdchylky[datum_dokonceni],"&gt;="&amp;$J10,MaterialOdchylky[datum_dokonceni],"&lt;"&amp;DATE(YEAR($J10),MONTH($J10)+1,1))</f>
        <v>315153.99999999988</v>
      </c>
      <c r="M10" s="40">
        <f>SUMIFS(MaterialOdchylky[skutecny_naklad],MaterialOdchylky[datum_dokonceni],"&gt;="&amp;$J10,MaterialOdchylky[datum_dokonceni],"&lt;"&amp;DATE(YEAR($J10),MONTH($J10)+1,1))</f>
        <v>331415.08000000007</v>
      </c>
      <c r="N10" s="27">
        <f t="shared" si="0"/>
        <v>6.956393209836724E-2</v>
      </c>
      <c r="O10" s="27">
        <f t="shared" si="1"/>
        <v>5.1597250867830319E-2</v>
      </c>
    </row>
    <row r="11" spans="1:15" x14ac:dyDescent="0.3">
      <c r="J11" s="44">
        <v>46266</v>
      </c>
      <c r="K11" s="40">
        <f>SUMIFS(PlanMaterialu[planovane_materialove_naklady],PlanMaterialu[mesic],$J11)</f>
        <v>386888</v>
      </c>
      <c r="L11" s="40">
        <f>SUMIFS(MaterialOdchylky[normovane_naklady],MaterialOdchylky[datum_dokonceni],"&gt;="&amp;$J11,MaterialOdchylky[datum_dokonceni],"&lt;"&amp;DATE(YEAR($J11),MONTH($J11)+1,1))</f>
        <v>373515.6</v>
      </c>
      <c r="M11" s="40">
        <f>SUMIFS(MaterialOdchylky[skutecny_naklad],MaterialOdchylky[datum_dokonceni],"&gt;="&amp;$J11,MaterialOdchylky[datum_dokonceni],"&lt;"&amp;DATE(YEAR($J11),MONTH($J11)+1,1))</f>
        <v>394660.78</v>
      </c>
      <c r="N11" s="27">
        <f t="shared" si="0"/>
        <v>2.0090517152250853E-2</v>
      </c>
      <c r="O11" s="27">
        <f t="shared" si="1"/>
        <v>5.6611236585567118E-2</v>
      </c>
    </row>
    <row r="12" spans="1:15" x14ac:dyDescent="0.3">
      <c r="J12" s="41" t="s">
        <v>522</v>
      </c>
      <c r="K12" s="42">
        <f>SUM(K6:K11)</f>
        <v>2068212</v>
      </c>
      <c r="L12" s="42">
        <f>SUM(L6:L11)</f>
        <v>2065772.8000000007</v>
      </c>
      <c r="M12" s="42">
        <f>SUM(M6:M11)</f>
        <v>2109778.7600000002</v>
      </c>
      <c r="N12" s="36">
        <f>(M12-K12)/K12</f>
        <v>2.0097920329250698E-2</v>
      </c>
      <c r="O12" s="36">
        <f>(M12-L12)/L12</f>
        <v>2.1302420091889814E-2</v>
      </c>
    </row>
    <row r="19" spans="10:15" ht="15.6" x14ac:dyDescent="0.3">
      <c r="J19" s="20" t="s">
        <v>554</v>
      </c>
    </row>
    <row r="21" spans="10:15" x14ac:dyDescent="0.3">
      <c r="J21" s="39" t="s">
        <v>533</v>
      </c>
      <c r="K21" s="39" t="s">
        <v>558</v>
      </c>
      <c r="L21" s="39" t="s">
        <v>559</v>
      </c>
      <c r="M21" s="39" t="s">
        <v>561</v>
      </c>
      <c r="N21" s="33" t="s">
        <v>563</v>
      </c>
      <c r="O21" s="34" t="s">
        <v>565</v>
      </c>
    </row>
    <row r="22" spans="10:15" x14ac:dyDescent="0.3">
      <c r="J22" s="44">
        <v>46113</v>
      </c>
      <c r="K22" s="40">
        <f>SUMIFS(PlanPraceKapacity[planovane_mzdove_naklady],PlanPraceKapacity[mesic],$J22)</f>
        <v>159568</v>
      </c>
      <c r="L22" s="40">
        <f>SUMIFS(PraceOdchylky[normovane_mzdove_naklady],PraceOdchylky[datum_dokonceni],"&gt;="&amp;$J22,PraceOdchylky[datum_dokonceni],"&lt;"&amp;DATE(YEAR($J22),MONTH($J22)+1,1))</f>
        <v>160212.4</v>
      </c>
      <c r="M22" s="40">
        <f>SUMIFS(PraceOdchylky[mzdovy_naklad_celkem],PraceOdchylky[datum_dokonceni],"&gt;="&amp;$J22,PraceOdchylky[datum_dokonceni],"&lt;"&amp;DATE(YEAR($J22),MONTH($J22)+1,1))</f>
        <v>171651.81999999995</v>
      </c>
      <c r="N22" s="27">
        <f>(M22-K22)/K22</f>
        <v>7.5728341522109374E-2</v>
      </c>
      <c r="O22" s="27">
        <f>(M22-L22)/L22</f>
        <v>7.1401589390084383E-2</v>
      </c>
    </row>
    <row r="23" spans="10:15" x14ac:dyDescent="0.3">
      <c r="J23" s="44">
        <v>46143</v>
      </c>
      <c r="K23" s="40">
        <f>SUMIFS(PlanPraceKapacity[planovane_mzdove_naklady],PlanPraceKapacity[mesic],$J23)</f>
        <v>167740</v>
      </c>
      <c r="L23" s="40">
        <f>SUMIFS(PraceOdchylky[normovane_mzdove_naklady],PraceOdchylky[datum_dokonceni],"&gt;="&amp;$J23,PraceOdchylky[datum_dokonceni],"&lt;"&amp;DATE(YEAR($J23),MONTH($J23)+1,1))</f>
        <v>168988</v>
      </c>
      <c r="M23" s="40">
        <f>SUMIFS(PraceOdchylky[mzdovy_naklad_celkem],PraceOdchylky[datum_dokonceni],"&gt;="&amp;$J23,PraceOdchylky[datum_dokonceni],"&lt;"&amp;DATE(YEAR($J23),MONTH($J23)+1,1))</f>
        <v>181105.91999999995</v>
      </c>
      <c r="N23" s="27">
        <f t="shared" ref="N23:N27" si="2">(M23-K23)/K23</f>
        <v>7.9682365565756252E-2</v>
      </c>
      <c r="O23" s="27">
        <f t="shared" ref="O23:O27" si="3">(M23-L23)/L23</f>
        <v>7.1708760385352538E-2</v>
      </c>
    </row>
    <row r="24" spans="10:15" x14ac:dyDescent="0.3">
      <c r="J24" s="44">
        <v>46174</v>
      </c>
      <c r="K24" s="40">
        <f>SUMIFS(PlanPraceKapacity[planovane_mzdove_naklady],PlanPraceKapacity[mesic],$J24)</f>
        <v>173006</v>
      </c>
      <c r="L24" s="40">
        <f>SUMIFS(PraceOdchylky[normovane_mzdove_naklady],PraceOdchylky[datum_dokonceni],"&gt;="&amp;$J24,PraceOdchylky[datum_dokonceni],"&lt;"&amp;DATE(YEAR($J24),MONTH($J24)+1,1))</f>
        <v>173690.19999999998</v>
      </c>
      <c r="M24" s="40">
        <f>SUMIFS(PraceOdchylky[mzdovy_naklad_celkem],PraceOdchylky[datum_dokonceni],"&gt;="&amp;$J24,PraceOdchylky[datum_dokonceni],"&lt;"&amp;DATE(YEAR($J24),MONTH($J24)+1,1))</f>
        <v>185820.71999999997</v>
      </c>
      <c r="N24" s="27">
        <f t="shared" si="2"/>
        <v>7.4070957076633012E-2</v>
      </c>
      <c r="O24" s="27">
        <f t="shared" si="3"/>
        <v>6.9839979457678045E-2</v>
      </c>
    </row>
    <row r="25" spans="10:15" x14ac:dyDescent="0.3">
      <c r="J25" s="44">
        <v>46204</v>
      </c>
      <c r="K25" s="40">
        <f>SUMIFS(PlanPraceKapacity[planovane_mzdove_naklady],PlanPraceKapacity[mesic],$J25)</f>
        <v>135194</v>
      </c>
      <c r="L25" s="40">
        <f>SUMIFS(PraceOdchylky[normovane_mzdove_naklady],PraceOdchylky[datum_dokonceni],"&gt;="&amp;$J25,PraceOdchylky[datum_dokonceni],"&lt;"&amp;DATE(YEAR($J25),MONTH($J25)+1,1))</f>
        <v>135161</v>
      </c>
      <c r="M25" s="40">
        <f>SUMIFS(PraceOdchylky[mzdovy_naklad_celkem],PraceOdchylky[datum_dokonceni],"&gt;="&amp;$J25,PraceOdchylky[datum_dokonceni],"&lt;"&amp;DATE(YEAR($J25),MONTH($J25)+1,1))</f>
        <v>144757.11000000004</v>
      </c>
      <c r="N25" s="27">
        <f t="shared" si="2"/>
        <v>7.0736201310709387E-2</v>
      </c>
      <c r="O25" s="27">
        <f t="shared" si="3"/>
        <v>7.0997625054564889E-2</v>
      </c>
    </row>
    <row r="26" spans="10:15" x14ac:dyDescent="0.3">
      <c r="J26" s="44">
        <v>46235</v>
      </c>
      <c r="K26" s="40">
        <f>SUMIFS(PlanPraceKapacity[planovane_mzdove_naklady],PlanPraceKapacity[mesic],$J26)</f>
        <v>143538</v>
      </c>
      <c r="L26" s="40">
        <f>SUMIFS(PraceOdchylky[normovane_mzdove_naklady],PraceOdchylky[datum_dokonceni],"&gt;="&amp;$J26,PraceOdchylky[datum_dokonceni],"&lt;"&amp;DATE(YEAR($J26),MONTH($J26)+1,1))</f>
        <v>146065.00000000003</v>
      </c>
      <c r="M26" s="40">
        <f>SUMIFS(PraceOdchylky[mzdovy_naklad_celkem],PraceOdchylky[datum_dokonceni],"&gt;="&amp;$J26,PraceOdchylky[datum_dokonceni],"&lt;"&amp;DATE(YEAR($J26),MONTH($J26)+1,1))</f>
        <v>156850.74999999997</v>
      </c>
      <c r="N26" s="27">
        <f t="shared" si="2"/>
        <v>9.2747216764898291E-2</v>
      </c>
      <c r="O26" s="27">
        <f t="shared" si="3"/>
        <v>7.3842125081299004E-2</v>
      </c>
    </row>
    <row r="27" spans="10:15" x14ac:dyDescent="0.3">
      <c r="J27" s="44">
        <v>46266</v>
      </c>
      <c r="K27" s="40">
        <f>SUMIFS(PlanPraceKapacity[planovane_mzdove_naklady],PlanPraceKapacity[mesic],$J27)</f>
        <v>179292</v>
      </c>
      <c r="L27" s="40">
        <f>SUMIFS(PraceOdchylky[normovane_mzdove_naklady],PraceOdchylky[datum_dokonceni],"&gt;="&amp;$J27,PraceOdchylky[datum_dokonceni],"&lt;"&amp;DATE(YEAR($J27),MONTH($J27)+1,1))</f>
        <v>175221</v>
      </c>
      <c r="M27" s="40">
        <f>SUMIFS(PraceOdchylky[mzdovy_naklad_celkem],PraceOdchylky[datum_dokonceni],"&gt;="&amp;$J27,PraceOdchylky[datum_dokonceni],"&lt;"&amp;DATE(YEAR($J27),MONTH($J27)+1,1))</f>
        <v>204575.3</v>
      </c>
      <c r="N27" s="27">
        <f t="shared" si="2"/>
        <v>0.14101744640028549</v>
      </c>
      <c r="O27" s="27">
        <f t="shared" si="3"/>
        <v>0.16752729410287573</v>
      </c>
    </row>
    <row r="28" spans="10:15" x14ac:dyDescent="0.3">
      <c r="J28" s="41" t="s">
        <v>522</v>
      </c>
      <c r="K28" s="42">
        <f>SUM(K22:K27)</f>
        <v>958338</v>
      </c>
      <c r="L28" s="42">
        <f>SUM(L22:L27)</f>
        <v>959337.6</v>
      </c>
      <c r="M28" s="42">
        <f>SUM(M22:M27)</f>
        <v>1044761.6199999999</v>
      </c>
      <c r="N28" s="36">
        <f>(M28-K28)/K28</f>
        <v>9.0180729554708128E-2</v>
      </c>
      <c r="O28" s="36">
        <f>(M28-L28)/L28</f>
        <v>8.9044795075268496E-2</v>
      </c>
    </row>
    <row r="35" spans="10:13" ht="15.6" x14ac:dyDescent="0.3">
      <c r="J35" s="20" t="s">
        <v>584</v>
      </c>
    </row>
    <row r="37" spans="10:13" x14ac:dyDescent="0.3">
      <c r="J37" s="39" t="s">
        <v>533</v>
      </c>
      <c r="K37" s="39" t="s">
        <v>558</v>
      </c>
      <c r="L37" s="39" t="s">
        <v>561</v>
      </c>
      <c r="M37" s="33" t="s">
        <v>563</v>
      </c>
    </row>
    <row r="38" spans="10:13" x14ac:dyDescent="0.3">
      <c r="J38" s="44">
        <v>46113</v>
      </c>
      <c r="K38" s="40">
        <f>SUMIFS(ReziePorovnani[puvodni_rozpocet],ReziePorovnani[mesic],$J38)</f>
        <v>230790.8</v>
      </c>
      <c r="L38" s="40">
        <f>SUMIFS(ReziePorovnani[skutecnost_po_upravach],ReziePorovnani[mesic],$J38)</f>
        <v>224494.28</v>
      </c>
      <c r="M38" s="27">
        <f t="shared" ref="M38:M44" si="4">(L38-K38)/K38</f>
        <v>-2.728237000781656E-2</v>
      </c>
    </row>
    <row r="39" spans="10:13" x14ac:dyDescent="0.3">
      <c r="J39" s="44">
        <v>46143</v>
      </c>
      <c r="K39" s="40">
        <f>SUMIFS(ReziePorovnani[puvodni_rozpocet],ReziePorovnani[mesic],$J39)</f>
        <v>231141.8</v>
      </c>
      <c r="L39" s="40">
        <f>SUMIFS(ReziePorovnani[skutecnost_po_upravach],ReziePorovnani[mesic],$J39)</f>
        <v>230823.96</v>
      </c>
      <c r="M39" s="27">
        <f t="shared" si="4"/>
        <v>-1.3750866351304547E-3</v>
      </c>
    </row>
    <row r="40" spans="10:13" x14ac:dyDescent="0.3">
      <c r="J40" s="44">
        <v>46174</v>
      </c>
      <c r="K40" s="40">
        <f>SUMIFS(ReziePorovnani[puvodni_rozpocet],ReziePorovnani[mesic],$J40)</f>
        <v>231367.2</v>
      </c>
      <c r="L40" s="40">
        <f>SUMIFS(ReziePorovnani[skutecnost_po_upravach],ReziePorovnani[mesic],$J40)</f>
        <v>231030.57</v>
      </c>
      <c r="M40" s="27">
        <f t="shared" si="4"/>
        <v>-1.454959907886704E-3</v>
      </c>
    </row>
    <row r="41" spans="10:13" x14ac:dyDescent="0.3">
      <c r="J41" s="44">
        <v>46204</v>
      </c>
      <c r="K41" s="40">
        <f>SUMIFS(ReziePorovnani[puvodni_rozpocet],ReziePorovnani[mesic],$J41)</f>
        <v>229747</v>
      </c>
      <c r="L41" s="40">
        <f>SUMIFS(ReziePorovnani[skutecnost_po_upravach],ReziePorovnani[mesic],$J41)</f>
        <v>229476.12</v>
      </c>
      <c r="M41" s="27">
        <f t="shared" si="4"/>
        <v>-1.1790360701119259E-3</v>
      </c>
    </row>
    <row r="42" spans="10:13" x14ac:dyDescent="0.3">
      <c r="J42" s="44">
        <v>46235</v>
      </c>
      <c r="K42" s="40">
        <f>SUMIFS(ReziePorovnani[puvodni_rozpocet],ReziePorovnani[mesic],$J42)</f>
        <v>230113.4</v>
      </c>
      <c r="L42" s="40">
        <f>SUMIFS(ReziePorovnani[skutecnost_po_upravach],ReziePorovnani[mesic],$J42)</f>
        <v>231058</v>
      </c>
      <c r="M42" s="27">
        <f t="shared" si="4"/>
        <v>4.1049326114863619E-3</v>
      </c>
    </row>
    <row r="43" spans="10:13" x14ac:dyDescent="0.3">
      <c r="J43" s="44">
        <v>46266</v>
      </c>
      <c r="K43" s="40">
        <f>SUMIFS(ReziePorovnani[puvodni_rozpocet],ReziePorovnani[mesic],$J43)</f>
        <v>231630.2</v>
      </c>
      <c r="L43" s="40">
        <f>SUMIFS(ReziePorovnani[skutecnost_po_upravach],ReziePorovnani[mesic],$J43)</f>
        <v>259700.29</v>
      </c>
      <c r="M43" s="27">
        <f t="shared" si="4"/>
        <v>0.12118493184394778</v>
      </c>
    </row>
    <row r="44" spans="10:13" x14ac:dyDescent="0.3">
      <c r="J44" s="41" t="s">
        <v>522</v>
      </c>
      <c r="K44" s="42">
        <f>SUM(K38:K43)</f>
        <v>1384790.4</v>
      </c>
      <c r="L44" s="42">
        <f>SUM(L38:L43)</f>
        <v>1406583.2200000002</v>
      </c>
      <c r="M44" s="36">
        <f t="shared" si="4"/>
        <v>1.5737269697999278E-2</v>
      </c>
    </row>
    <row r="51" spans="1:3" ht="15.6" x14ac:dyDescent="0.3">
      <c r="B51" s="20" t="s">
        <v>505</v>
      </c>
    </row>
    <row r="52" spans="1:3" s="3" customFormat="1" ht="9" customHeight="1" x14ac:dyDescent="0.3">
      <c r="A52" s="8"/>
    </row>
    <row r="53" spans="1:3" x14ac:dyDescent="0.3">
      <c r="B53" s="43" t="s">
        <v>585</v>
      </c>
      <c r="C53" t="s">
        <v>593</v>
      </c>
    </row>
    <row r="54" spans="1:3" x14ac:dyDescent="0.3">
      <c r="B54" s="43"/>
      <c r="C54" t="s">
        <v>594</v>
      </c>
    </row>
    <row r="55" spans="1:3" x14ac:dyDescent="0.3">
      <c r="B55" s="43" t="s">
        <v>586</v>
      </c>
      <c r="C55" t="s">
        <v>589</v>
      </c>
    </row>
    <row r="56" spans="1:3" x14ac:dyDescent="0.3">
      <c r="B56" s="43" t="s">
        <v>587</v>
      </c>
      <c r="C56" t="s">
        <v>590</v>
      </c>
    </row>
    <row r="57" spans="1:3" s="3" customFormat="1" ht="9" customHeight="1" x14ac:dyDescent="0.3">
      <c r="A57" s="8"/>
    </row>
    <row r="58" spans="1:3" x14ac:dyDescent="0.3">
      <c r="B58" s="43" t="s">
        <v>588</v>
      </c>
      <c r="C58" t="s">
        <v>591</v>
      </c>
    </row>
    <row r="59" spans="1:3" x14ac:dyDescent="0.3">
      <c r="C59" t="s">
        <v>592</v>
      </c>
    </row>
  </sheetData>
  <conditionalFormatting sqref="M38:M44">
    <cfRule type="cellIs" dxfId="12" priority="1" operator="lessThan">
      <formula>0</formula>
    </cfRule>
    <cfRule type="cellIs" dxfId="11" priority="2" operator="equal">
      <formula>0</formula>
    </cfRule>
    <cfRule type="cellIs" dxfId="10" priority="3" operator="greaterThan">
      <formula>0</formula>
    </cfRule>
  </conditionalFormatting>
  <conditionalFormatting sqref="N6:O12">
    <cfRule type="cellIs" dxfId="9" priority="7" operator="lessThan">
      <formula>0</formula>
    </cfRule>
    <cfRule type="cellIs" dxfId="8" priority="8" operator="equal">
      <formula>0</formula>
    </cfRule>
    <cfRule type="cellIs" dxfId="7" priority="9" operator="greaterThan">
      <formula>0</formula>
    </cfRule>
  </conditionalFormatting>
  <conditionalFormatting sqref="N22:O28">
    <cfRule type="cellIs" dxfId="6" priority="4" operator="lessThan">
      <formula>0</formula>
    </cfRule>
    <cfRule type="cellIs" dxfId="5" priority="5" operator="equal">
      <formula>0</formula>
    </cfRule>
    <cfRule type="cellIs" dxfId="4" priority="6" operator="greaterThan">
      <formula>0</formula>
    </cfRule>
  </conditionalFormatting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E3F2E-023F-43E8-B15F-2D398BE3157B}">
  <sheetPr>
    <tabColor rgb="FF92D050"/>
  </sheetPr>
  <dimension ref="A1:I29"/>
  <sheetViews>
    <sheetView showGridLines="0" zoomScaleNormal="100" workbookViewId="0">
      <pane ySplit="1" topLeftCell="A2" activePane="bottomLeft" state="frozen"/>
      <selection pane="bottomLeft" activeCell="F5" sqref="F5"/>
    </sheetView>
  </sheetViews>
  <sheetFormatPr defaultRowHeight="14.4" x14ac:dyDescent="0.3"/>
  <cols>
    <col min="1" max="9" width="16.5546875" style="3" customWidth="1"/>
    <col min="10" max="16384" width="8.88671875" style="3"/>
  </cols>
  <sheetData>
    <row r="1" spans="1:9" ht="21" x14ac:dyDescent="0.3">
      <c r="A1" s="17" t="s">
        <v>552</v>
      </c>
    </row>
    <row r="3" spans="1:9" s="9" customFormat="1" x14ac:dyDescent="0.3">
      <c r="A3" s="32" t="s">
        <v>557</v>
      </c>
      <c r="B3" s="32" t="s">
        <v>558</v>
      </c>
      <c r="C3" s="32" t="s">
        <v>559</v>
      </c>
      <c r="D3" s="32" t="s">
        <v>561</v>
      </c>
      <c r="E3" s="33" t="s">
        <v>562</v>
      </c>
      <c r="F3" s="33" t="s">
        <v>563</v>
      </c>
      <c r="G3" s="34" t="s">
        <v>564</v>
      </c>
      <c r="H3" s="34" t="s">
        <v>565</v>
      </c>
      <c r="I3" s="34" t="s">
        <v>502</v>
      </c>
    </row>
    <row r="4" spans="1:9" x14ac:dyDescent="0.3">
      <c r="A4" s="25" t="s">
        <v>553</v>
      </c>
      <c r="B4" s="26">
        <f>SUMIFS(PlanMaterialu[planovane_materialove_naklady],PlanMaterialu[mesic],DATE(2026,9,1))</f>
        <v>386888</v>
      </c>
      <c r="C4" s="26">
        <f>SUMIFS(MaterialOdchylky[normovane_naklady],MaterialOdchylky[datum_dokonceni],"&gt;="&amp;DATE(2026,9,1),MaterialOdchylky[datum_dokonceni],"&lt;"&amp;DATE(2026,10,1))</f>
        <v>373515.6</v>
      </c>
      <c r="D4" s="26">
        <f>SUMIFS(MaterialOdchylky[skutecny_naklad],MaterialOdchylky[datum_dokonceni],"&gt;="&amp;DATE(2026,9,1),MaterialOdchylky[datum_dokonceni],"&lt;"&amp;DATE(2026,10,1))</f>
        <v>394660.78</v>
      </c>
      <c r="E4" s="37">
        <f>D4-B4</f>
        <v>7772.7800000000279</v>
      </c>
      <c r="F4" s="27">
        <f>E4/B4</f>
        <v>2.0090517152250853E-2</v>
      </c>
      <c r="G4" s="37">
        <f>D4-C4</f>
        <v>21145.180000000051</v>
      </c>
      <c r="H4" s="27">
        <f>G4/C4</f>
        <v>5.6611236585567118E-2</v>
      </c>
      <c r="I4" s="12" t="str" cm="1">
        <f t="array" ref="I4">_xlfn.IFS(E4&gt;0,"Nepříznivé",E4&lt;0,"Příznivé",E4=0,"Bez odchylky")</f>
        <v>Nepříznivé</v>
      </c>
    </row>
    <row r="5" spans="1:9" x14ac:dyDescent="0.3">
      <c r="A5" s="25" t="s">
        <v>554</v>
      </c>
      <c r="B5" s="26">
        <f>SUMIFS(PlanPraceKapacity[planovane_mzdove_naklady],PlanPraceKapacity[mesic],DATE(2026,9,1))</f>
        <v>179292</v>
      </c>
      <c r="C5" s="26">
        <f>SUMIFS(PraceOdchylky[normovane_mzdove_naklady],PraceOdchylky[datum_dokonceni],"&gt;="&amp;DATE(2026,9,1),PraceOdchylky[datum_dokonceni],"&lt;"&amp;DATE(2026,10,1))</f>
        <v>175221</v>
      </c>
      <c r="D5" s="26">
        <f>SUMIFS(PraceOdchylky[mzdovy_naklad_celkem],PraceOdchylky[datum_dokonceni],"&gt;="&amp;DATE(2026,9,1),PraceOdchylky[datum_dokonceni],"&lt;"&amp;DATE(2026,10,1))</f>
        <v>204575.3</v>
      </c>
      <c r="E5" s="37">
        <f>D5-B5</f>
        <v>25283.299999999988</v>
      </c>
      <c r="F5" s="27">
        <f>E5/B5</f>
        <v>0.14101744640028549</v>
      </c>
      <c r="G5" s="37">
        <f>D5-C5</f>
        <v>29354.299999999988</v>
      </c>
      <c r="H5" s="27">
        <f>G5/C5</f>
        <v>0.16752729410287573</v>
      </c>
      <c r="I5" s="12" t="str" cm="1">
        <f t="array" ref="I5">_xlfn.IFS(E5&gt;0,"Nepříznivé",E5&lt;0,"Příznivé",E5=0,"Bez odchylky")</f>
        <v>Nepříznivé</v>
      </c>
    </row>
    <row r="6" spans="1:9" x14ac:dyDescent="0.3">
      <c r="A6" s="25" t="s">
        <v>555</v>
      </c>
      <c r="B6" s="26">
        <f>SUMIFS(ReziePorovnani[puvodni_rozpocet],ReziePorovnani[mesic],DATE(2026,9,1))</f>
        <v>231630.2</v>
      </c>
      <c r="C6" s="28" t="s">
        <v>556</v>
      </c>
      <c r="D6" s="26">
        <f>SUMIFS(ReziePorovnani[skutecnost_po_upravach],ReziePorovnani[mesic],DATE(2026,9,1))</f>
        <v>259700.29</v>
      </c>
      <c r="E6" s="37">
        <f>D6-B6</f>
        <v>28070.089999999997</v>
      </c>
      <c r="F6" s="27">
        <f>E6/B6</f>
        <v>0.12118493184394778</v>
      </c>
      <c r="G6" s="28" t="s">
        <v>556</v>
      </c>
      <c r="H6" s="28" t="s">
        <v>556</v>
      </c>
      <c r="I6" s="12" t="str" cm="1">
        <f t="array" ref="I6">_xlfn.IFS(E6&gt;0,"Nepříznivé",E6&lt;0,"Příznivé",E6=0,"Bez odchylky")</f>
        <v>Nepříznivé</v>
      </c>
    </row>
    <row r="7" spans="1:9" x14ac:dyDescent="0.3">
      <c r="A7" s="35" t="s">
        <v>522</v>
      </c>
      <c r="B7" s="29">
        <f>SUM(B4:B6)</f>
        <v>797810.2</v>
      </c>
      <c r="C7" s="30" t="s">
        <v>556</v>
      </c>
      <c r="D7" s="29">
        <f>SUM(D4:D6)</f>
        <v>858936.37000000011</v>
      </c>
      <c r="E7" s="29">
        <f t="shared" ref="E7" si="0">SUM(E4:E6)</f>
        <v>61126.170000000013</v>
      </c>
      <c r="F7" s="36">
        <f>E7/B7</f>
        <v>7.6617433570039611E-2</v>
      </c>
      <c r="G7" s="30" t="s">
        <v>556</v>
      </c>
      <c r="H7" s="30" t="s">
        <v>556</v>
      </c>
      <c r="I7" s="31" t="str" cm="1">
        <f t="array" ref="I7">_xlfn.IFS(E7&gt;0,"Nepříznivé",E7&lt;0,"Příznivé",E7=0,"Bez odchylky")</f>
        <v>Nepříznivé</v>
      </c>
    </row>
    <row r="9" spans="1:9" x14ac:dyDescent="0.3">
      <c r="A9" s="3" t="s">
        <v>566</v>
      </c>
      <c r="B9"/>
    </row>
    <row r="11" spans="1:9" ht="15.6" x14ac:dyDescent="0.3">
      <c r="A11" s="20" t="s">
        <v>505</v>
      </c>
    </row>
    <row r="12" spans="1:9" ht="9" customHeight="1" x14ac:dyDescent="0.3">
      <c r="A12" s="8"/>
    </row>
    <row r="13" spans="1:9" x14ac:dyDescent="0.3">
      <c r="A13" t="s">
        <v>567</v>
      </c>
    </row>
    <row r="14" spans="1:9" x14ac:dyDescent="0.3">
      <c r="A14" t="s">
        <v>568</v>
      </c>
    </row>
    <row r="15" spans="1:9" x14ac:dyDescent="0.3">
      <c r="A15" t="s">
        <v>573</v>
      </c>
    </row>
    <row r="16" spans="1:9" x14ac:dyDescent="0.3">
      <c r="A16" t="s">
        <v>569</v>
      </c>
    </row>
    <row r="17" spans="1:7" x14ac:dyDescent="0.3">
      <c r="A17" s="18" t="s">
        <v>570</v>
      </c>
    </row>
    <row r="18" spans="1:7" x14ac:dyDescent="0.3">
      <c r="A18" t="s">
        <v>571</v>
      </c>
    </row>
    <row r="19" spans="1:7" x14ac:dyDescent="0.3">
      <c r="A19" t="s">
        <v>572</v>
      </c>
    </row>
    <row r="20" spans="1:7" x14ac:dyDescent="0.3">
      <c r="A20" s="2"/>
    </row>
    <row r="21" spans="1:7" ht="15.6" x14ac:dyDescent="0.3">
      <c r="A21" s="20" t="s">
        <v>512</v>
      </c>
    </row>
    <row r="22" spans="1:7" ht="9" customHeight="1" x14ac:dyDescent="0.3">
      <c r="A22" s="8"/>
    </row>
    <row r="23" spans="1:7" x14ac:dyDescent="0.3">
      <c r="A23" s="12" t="s">
        <v>510</v>
      </c>
      <c r="B23" s="12" t="s">
        <v>511</v>
      </c>
      <c r="C23" s="12" t="s">
        <v>506</v>
      </c>
      <c r="D23" s="12" t="s">
        <v>580</v>
      </c>
      <c r="E23" s="15"/>
      <c r="F23" s="15"/>
      <c r="G23" s="15"/>
    </row>
    <row r="24" spans="1:7" ht="43.2" x14ac:dyDescent="0.3">
      <c r="A24" s="16" t="s">
        <v>547</v>
      </c>
      <c r="B24" s="15" t="s">
        <v>507</v>
      </c>
      <c r="C24" s="15" t="s">
        <v>575</v>
      </c>
      <c r="D24" s="15" t="s">
        <v>576</v>
      </c>
      <c r="E24" s="15"/>
      <c r="F24" s="15"/>
      <c r="G24" s="15"/>
    </row>
    <row r="25" spans="1:7" ht="72" x14ac:dyDescent="0.3">
      <c r="A25" s="16" t="s">
        <v>508</v>
      </c>
      <c r="B25" s="15" t="s">
        <v>509</v>
      </c>
      <c r="C25" s="15" t="s">
        <v>575</v>
      </c>
      <c r="D25" s="15" t="s">
        <v>581</v>
      </c>
      <c r="E25" s="15"/>
      <c r="F25" s="15"/>
      <c r="G25" s="15"/>
    </row>
    <row r="26" spans="1:7" ht="100.8" x14ac:dyDescent="0.3">
      <c r="A26" s="23" t="s">
        <v>574</v>
      </c>
      <c r="B26" s="15" t="s">
        <v>529</v>
      </c>
      <c r="C26" s="15" t="s">
        <v>575</v>
      </c>
      <c r="D26" s="15" t="s">
        <v>577</v>
      </c>
      <c r="E26" s="15"/>
      <c r="F26" s="15"/>
      <c r="G26" s="15"/>
    </row>
    <row r="27" spans="1:7" ht="57.6" x14ac:dyDescent="0.3">
      <c r="A27" s="23" t="s">
        <v>531</v>
      </c>
      <c r="B27" s="15" t="s">
        <v>530</v>
      </c>
      <c r="C27" s="15" t="s">
        <v>575</v>
      </c>
      <c r="D27" s="15" t="s">
        <v>582</v>
      </c>
      <c r="E27" s="15"/>
      <c r="F27" s="15"/>
      <c r="G27" s="15"/>
    </row>
    <row r="28" spans="1:7" ht="43.2" x14ac:dyDescent="0.3">
      <c r="A28" s="16" t="s">
        <v>548</v>
      </c>
      <c r="B28" s="15" t="s">
        <v>549</v>
      </c>
      <c r="C28" s="15" t="s">
        <v>575</v>
      </c>
      <c r="D28" s="15" t="s">
        <v>578</v>
      </c>
      <c r="E28" s="15"/>
      <c r="F28" s="15"/>
      <c r="G28" s="15"/>
    </row>
    <row r="29" spans="1:7" ht="100.8" x14ac:dyDescent="0.3">
      <c r="A29" s="16" t="s">
        <v>550</v>
      </c>
      <c r="B29" s="15" t="s">
        <v>551</v>
      </c>
      <c r="C29" s="15" t="s">
        <v>575</v>
      </c>
      <c r="D29" s="15" t="s">
        <v>579</v>
      </c>
      <c r="E29" s="15"/>
      <c r="F29" s="15"/>
      <c r="G29" s="15"/>
    </row>
  </sheetData>
  <conditionalFormatting sqref="I4:I7">
    <cfRule type="containsText" dxfId="3" priority="1" operator="containsText" text="Nepříznivé">
      <formula>NOT(ISERROR(SEARCH("Nepříznivé",I4)))</formula>
    </cfRule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B0CA-5160-4173-AD73-0B97FA9F16FB}">
  <sheetPr>
    <tabColor rgb="FFFFFF00"/>
  </sheetPr>
  <dimension ref="A1:G36"/>
  <sheetViews>
    <sheetView showGridLines="0" zoomScaleNormal="100" workbookViewId="0">
      <pane ySplit="1" topLeftCell="A14" activePane="bottomLeft" state="frozen"/>
      <selection pane="bottomLeft" activeCell="D6" sqref="D6"/>
    </sheetView>
  </sheetViews>
  <sheetFormatPr defaultRowHeight="14.4" x14ac:dyDescent="0.3"/>
  <cols>
    <col min="1" max="2" width="16.21875" style="3" customWidth="1"/>
    <col min="3" max="7" width="18.88671875" style="3" customWidth="1"/>
    <col min="8" max="16384" width="8.88671875" style="3"/>
  </cols>
  <sheetData>
    <row r="1" spans="1:7" ht="21" x14ac:dyDescent="0.3">
      <c r="A1" s="17" t="s">
        <v>497</v>
      </c>
    </row>
    <row r="3" spans="1:7" x14ac:dyDescent="0.3">
      <c r="A3" s="4" t="s">
        <v>533</v>
      </c>
      <c r="B3" s="24" t="s">
        <v>491</v>
      </c>
    </row>
    <row r="4" spans="1:7" ht="9" customHeight="1" x14ac:dyDescent="0.3">
      <c r="A4" s="8"/>
    </row>
    <row r="5" spans="1:7" s="6" customFormat="1" x14ac:dyDescent="0.3">
      <c r="A5" s="5" t="s">
        <v>500</v>
      </c>
      <c r="B5" s="5" t="s">
        <v>596</v>
      </c>
      <c r="C5" s="6" t="s">
        <v>492</v>
      </c>
      <c r="D5" s="6" t="s">
        <v>493</v>
      </c>
      <c r="E5" s="6" t="s">
        <v>494</v>
      </c>
      <c r="F5" s="6" t="s">
        <v>495</v>
      </c>
      <c r="G5" s="6" t="s">
        <v>496</v>
      </c>
    </row>
    <row r="6" spans="1:7" x14ac:dyDescent="0.3">
      <c r="A6" s="3" t="s">
        <v>451</v>
      </c>
      <c r="B6" s="3" t="s">
        <v>450</v>
      </c>
      <c r="C6" s="7">
        <v>47760.94</v>
      </c>
      <c r="D6" s="7">
        <v>43718.400000000001</v>
      </c>
      <c r="E6" s="7">
        <v>4042.54</v>
      </c>
      <c r="F6" s="7">
        <v>3537.8439999999996</v>
      </c>
      <c r="G6" s="7">
        <v>504.69600000000264</v>
      </c>
    </row>
    <row r="7" spans="1:7" x14ac:dyDescent="0.3">
      <c r="B7" s="3" t="s">
        <v>452</v>
      </c>
      <c r="C7" s="7">
        <v>64440.709999999992</v>
      </c>
      <c r="D7" s="7">
        <v>59875.19999999999</v>
      </c>
      <c r="E7" s="7">
        <v>4565.51</v>
      </c>
      <c r="F7" s="7">
        <v>4773.3691999999992</v>
      </c>
      <c r="G7" s="7">
        <v>-207.85920000000328</v>
      </c>
    </row>
    <row r="8" spans="1:7" x14ac:dyDescent="0.3">
      <c r="B8" s="3" t="s">
        <v>453</v>
      </c>
      <c r="C8" s="7">
        <v>72297.959999999992</v>
      </c>
      <c r="D8" s="7">
        <v>64929.599999999984</v>
      </c>
      <c r="E8" s="7">
        <v>7368.36</v>
      </c>
      <c r="F8" s="7">
        <v>1.6799999999999999E-2</v>
      </c>
      <c r="G8" s="7">
        <v>7368.3431999999993</v>
      </c>
    </row>
    <row r="9" spans="1:7" x14ac:dyDescent="0.3">
      <c r="A9" s="3" t="s">
        <v>498</v>
      </c>
      <c r="C9" s="7">
        <v>184499.61</v>
      </c>
      <c r="D9" s="7">
        <v>168523.19999999998</v>
      </c>
      <c r="E9" s="7">
        <v>15976.41</v>
      </c>
      <c r="F9" s="7">
        <v>8311.2299999999977</v>
      </c>
      <c r="G9" s="7">
        <v>7665.1799999999985</v>
      </c>
    </row>
    <row r="10" spans="1:7" x14ac:dyDescent="0.3">
      <c r="A10" s="3" t="s">
        <v>455</v>
      </c>
      <c r="B10" s="3" t="s">
        <v>454</v>
      </c>
      <c r="C10" s="7">
        <v>68799.81</v>
      </c>
      <c r="D10" s="7">
        <v>65620.799999999988</v>
      </c>
      <c r="E10" s="7">
        <v>3179.01</v>
      </c>
      <c r="F10" s="7">
        <v>2646.1380000000004</v>
      </c>
      <c r="G10" s="7">
        <v>532.87199999999359</v>
      </c>
    </row>
    <row r="11" spans="1:7" x14ac:dyDescent="0.3">
      <c r="B11" s="3" t="s">
        <v>456</v>
      </c>
      <c r="C11" s="7">
        <v>82061.03</v>
      </c>
      <c r="D11" s="7">
        <v>80754</v>
      </c>
      <c r="E11" s="7">
        <v>1307.0300000000002</v>
      </c>
      <c r="F11" s="7">
        <v>2.0000000000000009E-3</v>
      </c>
      <c r="G11" s="7">
        <v>1307.0280000000007</v>
      </c>
    </row>
    <row r="12" spans="1:7" x14ac:dyDescent="0.3">
      <c r="B12" s="3" t="s">
        <v>457</v>
      </c>
      <c r="C12" s="7">
        <v>59300.33</v>
      </c>
      <c r="D12" s="7">
        <v>58617.599999999991</v>
      </c>
      <c r="E12" s="7">
        <v>682.73</v>
      </c>
      <c r="F12" s="7">
        <v>2.7599999999999996E-2</v>
      </c>
      <c r="G12" s="7">
        <v>682.70240000000024</v>
      </c>
    </row>
    <row r="13" spans="1:7" x14ac:dyDescent="0.3">
      <c r="A13" s="3" t="s">
        <v>499</v>
      </c>
      <c r="C13" s="7">
        <v>210161.16999999998</v>
      </c>
      <c r="D13" s="7">
        <v>204992.39999999997</v>
      </c>
      <c r="E13" s="7">
        <v>5168.7700000000004</v>
      </c>
      <c r="F13" s="7">
        <v>2646.1676000000002</v>
      </c>
      <c r="G13" s="7">
        <v>2522.6023999999943</v>
      </c>
    </row>
    <row r="14" spans="1:7" x14ac:dyDescent="0.3">
      <c r="A14" s="3" t="s">
        <v>522</v>
      </c>
      <c r="C14" s="7">
        <v>394660.77999999997</v>
      </c>
      <c r="D14" s="7">
        <v>373515.6</v>
      </c>
      <c r="E14" s="7">
        <v>21145.179999999997</v>
      </c>
      <c r="F14" s="7">
        <v>10957.397599999998</v>
      </c>
      <c r="G14" s="7">
        <v>10187.782399999993</v>
      </c>
    </row>
    <row r="16" spans="1:7" ht="15.6" x14ac:dyDescent="0.3">
      <c r="A16" s="20" t="s">
        <v>513</v>
      </c>
    </row>
    <row r="17" spans="1:4" ht="9" customHeight="1" x14ac:dyDescent="0.3">
      <c r="A17" s="8"/>
    </row>
    <row r="18" spans="1:4" s="8" customFormat="1" x14ac:dyDescent="0.3">
      <c r="A18" s="11" t="s">
        <v>501</v>
      </c>
      <c r="B18" s="11" t="s">
        <v>503</v>
      </c>
      <c r="C18" s="11" t="s">
        <v>504</v>
      </c>
      <c r="D18" s="11" t="s">
        <v>502</v>
      </c>
    </row>
    <row r="19" spans="1:4" x14ac:dyDescent="0.3">
      <c r="A19" s="12" t="s">
        <v>494</v>
      </c>
      <c r="B19" s="13">
        <f>_xlfn.XLOOKUP(A19,$E$5:$G$5,$E$14:$G$14)</f>
        <v>21145.179999999997</v>
      </c>
      <c r="C19" s="19">
        <f>B19/$D$14</f>
        <v>5.6611236585566972E-2</v>
      </c>
      <c r="D19" s="12" t="str" cm="1">
        <f t="array" ref="D19">_xlfn.IFS(B19&gt;0,"Nepříznivé",B19&lt;0,"Příznivé",B19=0,"Bez odchylky")</f>
        <v>Nepříznivé</v>
      </c>
    </row>
    <row r="20" spans="1:4" x14ac:dyDescent="0.3">
      <c r="A20" s="12" t="s">
        <v>495</v>
      </c>
      <c r="B20" s="13">
        <f>_xlfn.XLOOKUP(A20,$E$5:$G$5,$E$14:$G$14)</f>
        <v>10957.397599999998</v>
      </c>
      <c r="C20" s="14">
        <f>B20/$D$14</f>
        <v>2.9335849961822209E-2</v>
      </c>
      <c r="D20" s="12" t="str" cm="1">
        <f t="array" ref="D20">_xlfn.IFS(B20&gt;0,"Nepříznivé",B20&lt;0,"Příznivé",B20=0,"Bez odchylky")</f>
        <v>Nepříznivé</v>
      </c>
    </row>
    <row r="21" spans="1:4" x14ac:dyDescent="0.3">
      <c r="A21" s="12" t="s">
        <v>496</v>
      </c>
      <c r="B21" s="13">
        <f>_xlfn.XLOOKUP(A21,$E$5:$G$5,$E$14:$G$14)</f>
        <v>10187.782399999993</v>
      </c>
      <c r="C21" s="14">
        <f>B21/$D$14</f>
        <v>2.7275386623744746E-2</v>
      </c>
      <c r="D21" s="12" t="str" cm="1">
        <f t="array" ref="D21">_xlfn.IFS(B21&gt;0,"Nepříznivé",B21&lt;0,"Příznivé",B21=0,"Bez odchylky")</f>
        <v>Nepříznivé</v>
      </c>
    </row>
    <row r="23" spans="1:4" ht="15.6" x14ac:dyDescent="0.3">
      <c r="A23" s="20" t="s">
        <v>505</v>
      </c>
    </row>
    <row r="24" spans="1:4" ht="9" customHeight="1" x14ac:dyDescent="0.3">
      <c r="A24" s="8"/>
    </row>
    <row r="25" spans="1:4" x14ac:dyDescent="0.3">
      <c r="A25" t="s">
        <v>515</v>
      </c>
    </row>
    <row r="26" spans="1:4" x14ac:dyDescent="0.3">
      <c r="A26" t="s">
        <v>516</v>
      </c>
    </row>
    <row r="27" spans="1:4" x14ac:dyDescent="0.3">
      <c r="A27" s="2" t="s">
        <v>517</v>
      </c>
    </row>
    <row r="28" spans="1:4" x14ac:dyDescent="0.3">
      <c r="A28" t="s">
        <v>518</v>
      </c>
    </row>
    <row r="29" spans="1:4" x14ac:dyDescent="0.3">
      <c r="A29" s="2" t="s">
        <v>519</v>
      </c>
    </row>
    <row r="30" spans="1:4" x14ac:dyDescent="0.3">
      <c r="A30" s="18" t="s">
        <v>514</v>
      </c>
    </row>
    <row r="31" spans="1:4" x14ac:dyDescent="0.3">
      <c r="A31" s="2"/>
    </row>
    <row r="32" spans="1:4" ht="15.6" x14ac:dyDescent="0.3">
      <c r="A32" s="20" t="s">
        <v>512</v>
      </c>
    </row>
    <row r="33" spans="1:3" ht="9" customHeight="1" x14ac:dyDescent="0.3">
      <c r="A33" s="8"/>
    </row>
    <row r="34" spans="1:3" x14ac:dyDescent="0.3">
      <c r="A34" s="12" t="s">
        <v>510</v>
      </c>
      <c r="B34" s="12" t="s">
        <v>511</v>
      </c>
      <c r="C34" s="12" t="s">
        <v>506</v>
      </c>
    </row>
    <row r="35" spans="1:3" ht="43.2" x14ac:dyDescent="0.3">
      <c r="A35" s="16" t="s">
        <v>547</v>
      </c>
      <c r="B35" s="15" t="s">
        <v>507</v>
      </c>
      <c r="C35" s="15" t="s">
        <v>575</v>
      </c>
    </row>
    <row r="36" spans="1:3" ht="72" x14ac:dyDescent="0.3">
      <c r="A36" s="16" t="s">
        <v>508</v>
      </c>
      <c r="B36" s="15" t="s">
        <v>509</v>
      </c>
      <c r="C36" s="15" t="s">
        <v>575</v>
      </c>
    </row>
  </sheetData>
  <conditionalFormatting sqref="D19:D21">
    <cfRule type="containsText" dxfId="2" priority="1" operator="containsText" text="Nepříznivé">
      <formula>NOT(ISERROR(SEARCH("Nepříznivé",D19)))</formula>
    </cfRule>
  </conditionalFormatting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95319-62AE-4E31-B0C5-A5EDF320AEA0}">
  <sheetPr>
    <tabColor rgb="FFFFFF00"/>
  </sheetPr>
  <dimension ref="A1:G36"/>
  <sheetViews>
    <sheetView showGridLines="0" zoomScaleNormal="10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2" width="16.21875" style="3" customWidth="1"/>
    <col min="3" max="7" width="18.88671875" style="3" customWidth="1"/>
    <col min="8" max="16384" width="8.88671875" style="3"/>
  </cols>
  <sheetData>
    <row r="1" spans="1:7" ht="21" x14ac:dyDescent="0.3">
      <c r="A1" s="17" t="s">
        <v>520</v>
      </c>
    </row>
    <row r="3" spans="1:7" x14ac:dyDescent="0.3">
      <c r="A3" s="4" t="s">
        <v>533</v>
      </c>
      <c r="B3" s="3" t="s">
        <v>491</v>
      </c>
    </row>
    <row r="4" spans="1:7" ht="9" customHeight="1" x14ac:dyDescent="0.3">
      <c r="A4" s="8"/>
    </row>
    <row r="5" spans="1:7" s="6" customFormat="1" x14ac:dyDescent="0.3">
      <c r="A5" s="5" t="s">
        <v>500</v>
      </c>
      <c r="B5" s="5" t="s">
        <v>596</v>
      </c>
      <c r="C5" s="6" t="s">
        <v>492</v>
      </c>
      <c r="D5" s="6" t="s">
        <v>493</v>
      </c>
      <c r="E5" s="6" t="s">
        <v>494</v>
      </c>
      <c r="F5" s="6" t="s">
        <v>560</v>
      </c>
      <c r="G5" s="6" t="s">
        <v>521</v>
      </c>
    </row>
    <row r="6" spans="1:7" x14ac:dyDescent="0.3">
      <c r="A6" s="3" t="s">
        <v>451</v>
      </c>
      <c r="B6" s="3" t="s">
        <v>450</v>
      </c>
      <c r="C6" s="7">
        <v>27107.760000000002</v>
      </c>
      <c r="D6" s="7">
        <v>25502.400000000001</v>
      </c>
      <c r="E6" s="7">
        <v>1605.3600000000001</v>
      </c>
      <c r="F6" s="7">
        <v>1605.38</v>
      </c>
      <c r="G6" s="7">
        <v>-2.0000000000000004E-2</v>
      </c>
    </row>
    <row r="7" spans="1:7" x14ac:dyDescent="0.3">
      <c r="B7" s="3" t="s">
        <v>452</v>
      </c>
      <c r="C7" s="7">
        <v>32875.56</v>
      </c>
      <c r="D7" s="7">
        <v>31046.400000000005</v>
      </c>
      <c r="E7" s="7">
        <v>1829.16</v>
      </c>
      <c r="F7" s="7">
        <v>1829.1279999999999</v>
      </c>
      <c r="G7" s="7">
        <v>3.2000000000000001E-2</v>
      </c>
    </row>
    <row r="8" spans="1:7" x14ac:dyDescent="0.3">
      <c r="B8" s="3" t="s">
        <v>453</v>
      </c>
      <c r="C8" s="7">
        <v>32939.020000000004</v>
      </c>
      <c r="D8" s="7">
        <v>30861.600000000002</v>
      </c>
      <c r="E8" s="7">
        <v>2077.42</v>
      </c>
      <c r="F8" s="7">
        <v>2077.404</v>
      </c>
      <c r="G8" s="7">
        <v>1.6E-2</v>
      </c>
    </row>
    <row r="9" spans="1:7" x14ac:dyDescent="0.3">
      <c r="A9" s="3" t="s">
        <v>498</v>
      </c>
      <c r="C9" s="7">
        <v>92922.34</v>
      </c>
      <c r="D9" s="7">
        <v>87410.400000000009</v>
      </c>
      <c r="E9" s="7">
        <v>5511.9400000000005</v>
      </c>
      <c r="F9" s="7">
        <v>5511.9120000000003</v>
      </c>
      <c r="G9" s="7">
        <v>2.7999999999999997E-2</v>
      </c>
    </row>
    <row r="10" spans="1:7" x14ac:dyDescent="0.3">
      <c r="A10" s="3" t="s">
        <v>455</v>
      </c>
      <c r="B10" s="3" t="s">
        <v>454</v>
      </c>
      <c r="C10" s="7">
        <v>41154.83</v>
      </c>
      <c r="D10" s="7">
        <v>32289.600000000002</v>
      </c>
      <c r="E10" s="7">
        <v>8865.23</v>
      </c>
      <c r="F10" s="7">
        <v>6965.7309999999998</v>
      </c>
      <c r="G10" s="7">
        <v>1899.4989999999998</v>
      </c>
    </row>
    <row r="11" spans="1:7" x14ac:dyDescent="0.3">
      <c r="B11" s="3" t="s">
        <v>456</v>
      </c>
      <c r="C11" s="7">
        <v>36909.589999999997</v>
      </c>
      <c r="D11" s="7">
        <v>29109</v>
      </c>
      <c r="E11" s="7">
        <v>7800.59</v>
      </c>
      <c r="F11" s="7">
        <v>6097.0490000000009</v>
      </c>
      <c r="G11" s="7">
        <v>1703.5409999999997</v>
      </c>
    </row>
    <row r="12" spans="1:7" x14ac:dyDescent="0.3">
      <c r="B12" s="3" t="s">
        <v>457</v>
      </c>
      <c r="C12" s="7">
        <v>33588.539999999994</v>
      </c>
      <c r="D12" s="7">
        <v>26412</v>
      </c>
      <c r="E12" s="7">
        <v>7176.54</v>
      </c>
      <c r="F12" s="7">
        <v>5626.2829999999994</v>
      </c>
      <c r="G12" s="7">
        <v>1550.2570000000001</v>
      </c>
    </row>
    <row r="13" spans="1:7" x14ac:dyDescent="0.3">
      <c r="A13" s="3" t="s">
        <v>499</v>
      </c>
      <c r="C13" s="7">
        <v>111652.95999999999</v>
      </c>
      <c r="D13" s="7">
        <v>87810.6</v>
      </c>
      <c r="E13" s="7">
        <v>23842.36</v>
      </c>
      <c r="F13" s="7">
        <v>18689.063000000002</v>
      </c>
      <c r="G13" s="7">
        <v>5153.2969999999996</v>
      </c>
    </row>
    <row r="14" spans="1:7" x14ac:dyDescent="0.3">
      <c r="A14" s="3" t="s">
        <v>522</v>
      </c>
      <c r="C14" s="7">
        <v>204575.3</v>
      </c>
      <c r="D14" s="7">
        <v>175221</v>
      </c>
      <c r="E14" s="7">
        <v>29354.300000000003</v>
      </c>
      <c r="F14" s="7">
        <v>24200.975000000002</v>
      </c>
      <c r="G14" s="7">
        <v>5153.3249999999989</v>
      </c>
    </row>
    <row r="16" spans="1:7" ht="15.6" x14ac:dyDescent="0.3">
      <c r="A16" s="20" t="s">
        <v>513</v>
      </c>
    </row>
    <row r="17" spans="1:4" ht="9" customHeight="1" x14ac:dyDescent="0.3">
      <c r="A17" s="8"/>
    </row>
    <row r="18" spans="1:4" s="8" customFormat="1" x14ac:dyDescent="0.3">
      <c r="A18" s="11" t="s">
        <v>501</v>
      </c>
      <c r="B18" s="11" t="s">
        <v>503</v>
      </c>
      <c r="C18" s="11" t="s">
        <v>504</v>
      </c>
      <c r="D18" s="11" t="s">
        <v>502</v>
      </c>
    </row>
    <row r="19" spans="1:4" x14ac:dyDescent="0.3">
      <c r="A19" s="12" t="s">
        <v>494</v>
      </c>
      <c r="B19" s="13">
        <f>_xlfn.XLOOKUP(A19,$E$5:$G$5,$E$14:$G$14)</f>
        <v>29354.300000000003</v>
      </c>
      <c r="C19" s="19">
        <f>B19/$D$14</f>
        <v>0.16752729410287581</v>
      </c>
      <c r="D19" s="12" t="str" cm="1">
        <f t="array" ref="D19">_xlfn.IFS(B19&gt;0,"Nepříznivé",B19&lt;0,"Příznivé",B19=0,"Bez odchylky")</f>
        <v>Nepříznivé</v>
      </c>
    </row>
    <row r="20" spans="1:4" x14ac:dyDescent="0.3">
      <c r="A20" s="12" t="s">
        <v>560</v>
      </c>
      <c r="B20" s="13">
        <f>_xlfn.XLOOKUP(A20,$E$5:$G$5,$E$14:$G$14)</f>
        <v>24200.975000000002</v>
      </c>
      <c r="C20" s="14">
        <f>B20/$D$14</f>
        <v>0.13811686384622848</v>
      </c>
      <c r="D20" s="12" t="str" cm="1">
        <f t="array" ref="D20">_xlfn.IFS(B20&gt;0,"Nepříznivé",B20&lt;0,"Příznivé",B20=0,"Bez odchylky")</f>
        <v>Nepříznivé</v>
      </c>
    </row>
    <row r="21" spans="1:4" x14ac:dyDescent="0.3">
      <c r="A21" s="12" t="s">
        <v>521</v>
      </c>
      <c r="B21" s="13">
        <f>_xlfn.XLOOKUP(A21,$E$5:$G$5,$E$14:$G$14)</f>
        <v>5153.3249999999989</v>
      </c>
      <c r="C21" s="14">
        <f>B21/$D$14</f>
        <v>2.9410430256647312E-2</v>
      </c>
      <c r="D21" s="12" t="str" cm="1">
        <f t="array" ref="D21">_xlfn.IFS(B21&gt;0,"Nepříznivé",B21&lt;0,"Příznivé",B21=0,"Bez odchylky")</f>
        <v>Nepříznivé</v>
      </c>
    </row>
    <row r="23" spans="1:4" ht="15.6" x14ac:dyDescent="0.3">
      <c r="A23" s="20" t="s">
        <v>505</v>
      </c>
    </row>
    <row r="24" spans="1:4" ht="9" customHeight="1" x14ac:dyDescent="0.3">
      <c r="A24" s="8"/>
    </row>
    <row r="25" spans="1:4" x14ac:dyDescent="0.3">
      <c r="A25" s="3" t="s">
        <v>523</v>
      </c>
    </row>
    <row r="26" spans="1:4" x14ac:dyDescent="0.3">
      <c r="A26" s="3" t="s">
        <v>524</v>
      </c>
    </row>
    <row r="27" spans="1:4" x14ac:dyDescent="0.3">
      <c r="A27" s="22" t="s">
        <v>525</v>
      </c>
    </row>
    <row r="28" spans="1:4" x14ac:dyDescent="0.3">
      <c r="A28" s="3" t="s">
        <v>526</v>
      </c>
    </row>
    <row r="29" spans="1:4" x14ac:dyDescent="0.3">
      <c r="A29" s="22" t="s">
        <v>527</v>
      </c>
    </row>
    <row r="30" spans="1:4" x14ac:dyDescent="0.3">
      <c r="A30" s="10" t="s">
        <v>528</v>
      </c>
    </row>
    <row r="31" spans="1:4" x14ac:dyDescent="0.3">
      <c r="A31" s="22"/>
    </row>
    <row r="32" spans="1:4" ht="15.6" x14ac:dyDescent="0.3">
      <c r="A32" s="20" t="s">
        <v>512</v>
      </c>
    </row>
    <row r="33" spans="1:3" ht="9" customHeight="1" x14ac:dyDescent="0.3">
      <c r="A33" s="8"/>
    </row>
    <row r="34" spans="1:3" x14ac:dyDescent="0.3">
      <c r="A34" s="12" t="s">
        <v>510</v>
      </c>
      <c r="B34" s="12" t="s">
        <v>511</v>
      </c>
      <c r="C34" s="12" t="s">
        <v>506</v>
      </c>
    </row>
    <row r="35" spans="1:3" ht="66" customHeight="1" x14ac:dyDescent="0.3">
      <c r="A35" s="23" t="s">
        <v>546</v>
      </c>
      <c r="B35" s="15" t="s">
        <v>529</v>
      </c>
      <c r="C35" s="15" t="s">
        <v>575</v>
      </c>
    </row>
    <row r="36" spans="1:3" ht="57.6" x14ac:dyDescent="0.3">
      <c r="A36" s="23" t="s">
        <v>531</v>
      </c>
      <c r="B36" s="15" t="s">
        <v>530</v>
      </c>
      <c r="C36" s="15" t="s">
        <v>575</v>
      </c>
    </row>
  </sheetData>
  <conditionalFormatting sqref="D19:D21">
    <cfRule type="containsText" dxfId="1" priority="1" operator="containsText" text="Nepříznivé">
      <formula>NOT(ISERROR(SEARCH("Nepříznivé",D19)))</formula>
    </cfRule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B7264-B8BD-4432-B7DB-A3DFD2D13994}">
  <sheetPr>
    <tabColor rgb="FFFFFF00"/>
  </sheetPr>
  <dimension ref="A1:G39"/>
  <sheetViews>
    <sheetView showGridLines="0" zoomScaleNormal="10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2" width="15.77734375" style="3" customWidth="1"/>
    <col min="3" max="7" width="17.6640625" style="3" customWidth="1"/>
    <col min="8" max="16384" width="8.88671875" style="3"/>
  </cols>
  <sheetData>
    <row r="1" spans="1:7" ht="21" x14ac:dyDescent="0.3">
      <c r="A1" s="17" t="s">
        <v>532</v>
      </c>
    </row>
    <row r="3" spans="1:7" x14ac:dyDescent="0.3">
      <c r="A3" s="4" t="s">
        <v>533</v>
      </c>
      <c r="B3" s="21">
        <v>46266</v>
      </c>
    </row>
    <row r="4" spans="1:7" ht="9" customHeight="1" x14ac:dyDescent="0.3">
      <c r="A4" s="8"/>
    </row>
    <row r="5" spans="1:7" s="6" customFormat="1" x14ac:dyDescent="0.3">
      <c r="A5" s="5" t="s">
        <v>500</v>
      </c>
      <c r="B5" s="5" t="s">
        <v>534</v>
      </c>
      <c r="C5" s="6" t="s">
        <v>558</v>
      </c>
      <c r="D5" s="6" t="s">
        <v>537</v>
      </c>
      <c r="E5" s="6" t="s">
        <v>535</v>
      </c>
      <c r="F5" s="6" t="s">
        <v>538</v>
      </c>
      <c r="G5" s="6" t="s">
        <v>536</v>
      </c>
    </row>
    <row r="6" spans="1:7" x14ac:dyDescent="0.3">
      <c r="A6" s="3" t="s">
        <v>451</v>
      </c>
      <c r="B6" s="3" t="s">
        <v>460</v>
      </c>
      <c r="C6" s="7">
        <v>8101</v>
      </c>
      <c r="D6" s="7">
        <v>8681.33</v>
      </c>
      <c r="E6" s="7">
        <v>0</v>
      </c>
      <c r="F6" s="7">
        <v>8681.33</v>
      </c>
      <c r="G6" s="7">
        <v>580.33000000000004</v>
      </c>
    </row>
    <row r="7" spans="1:7" x14ac:dyDescent="0.3">
      <c r="B7" s="3" t="s">
        <v>461</v>
      </c>
      <c r="C7" s="7">
        <v>42000</v>
      </c>
      <c r="D7" s="7">
        <v>42000</v>
      </c>
      <c r="E7" s="7">
        <v>0</v>
      </c>
      <c r="F7" s="7">
        <v>42000</v>
      </c>
      <c r="G7" s="7">
        <v>0</v>
      </c>
    </row>
    <row r="8" spans="1:7" x14ac:dyDescent="0.3">
      <c r="B8" s="3" t="s">
        <v>462</v>
      </c>
      <c r="C8" s="7">
        <v>35000</v>
      </c>
      <c r="D8" s="7">
        <v>35000</v>
      </c>
      <c r="E8" s="7">
        <v>0</v>
      </c>
      <c r="F8" s="7">
        <v>35000</v>
      </c>
      <c r="G8" s="7">
        <v>0</v>
      </c>
    </row>
    <row r="9" spans="1:7" x14ac:dyDescent="0.3">
      <c r="B9" s="3" t="s">
        <v>463</v>
      </c>
      <c r="C9" s="7">
        <v>6000</v>
      </c>
      <c r="D9" s="7">
        <v>0</v>
      </c>
      <c r="E9" s="7">
        <v>6000</v>
      </c>
      <c r="F9" s="7">
        <v>6000</v>
      </c>
      <c r="G9" s="7">
        <v>0</v>
      </c>
    </row>
    <row r="10" spans="1:7" x14ac:dyDescent="0.3">
      <c r="B10" s="3" t="s">
        <v>464</v>
      </c>
      <c r="C10" s="7">
        <v>14764</v>
      </c>
      <c r="D10" s="7">
        <v>26796.34</v>
      </c>
      <c r="E10" s="7">
        <v>-3000</v>
      </c>
      <c r="F10" s="7">
        <v>23796.34</v>
      </c>
      <c r="G10" s="7">
        <v>9032.34</v>
      </c>
    </row>
    <row r="11" spans="1:7" x14ac:dyDescent="0.3">
      <c r="A11" s="3" t="s">
        <v>498</v>
      </c>
      <c r="C11" s="7">
        <v>105865</v>
      </c>
      <c r="D11" s="7">
        <v>112477.67</v>
      </c>
      <c r="E11" s="7">
        <v>3000</v>
      </c>
      <c r="F11" s="7">
        <v>115477.67</v>
      </c>
      <c r="G11" s="7">
        <v>9612.67</v>
      </c>
    </row>
    <row r="12" spans="1:7" x14ac:dyDescent="0.3">
      <c r="A12" s="3" t="s">
        <v>455</v>
      </c>
      <c r="B12" s="3" t="s">
        <v>460</v>
      </c>
      <c r="C12" s="7">
        <v>9762</v>
      </c>
      <c r="D12" s="7">
        <v>9845.7099999999991</v>
      </c>
      <c r="E12" s="7">
        <v>0</v>
      </c>
      <c r="F12" s="7">
        <v>9845.7099999999991</v>
      </c>
      <c r="G12" s="7">
        <v>83.71</v>
      </c>
    </row>
    <row r="13" spans="1:7" x14ac:dyDescent="0.3">
      <c r="B13" s="3" t="s">
        <v>461</v>
      </c>
      <c r="C13" s="7">
        <v>48000</v>
      </c>
      <c r="D13" s="7">
        <v>48000</v>
      </c>
      <c r="E13" s="7">
        <v>0</v>
      </c>
      <c r="F13" s="7">
        <v>48000</v>
      </c>
      <c r="G13" s="7">
        <v>0</v>
      </c>
    </row>
    <row r="14" spans="1:7" x14ac:dyDescent="0.3">
      <c r="B14" s="3" t="s">
        <v>462</v>
      </c>
      <c r="C14" s="7">
        <v>47000</v>
      </c>
      <c r="D14" s="7">
        <v>47000</v>
      </c>
      <c r="E14" s="7">
        <v>0</v>
      </c>
      <c r="F14" s="7">
        <v>47000</v>
      </c>
      <c r="G14" s="7">
        <v>0</v>
      </c>
    </row>
    <row r="15" spans="1:7" x14ac:dyDescent="0.3">
      <c r="B15" s="3" t="s">
        <v>463</v>
      </c>
      <c r="C15" s="7">
        <v>6000</v>
      </c>
      <c r="D15" s="7">
        <v>0</v>
      </c>
      <c r="E15" s="7">
        <v>6000</v>
      </c>
      <c r="F15" s="7">
        <v>6000</v>
      </c>
      <c r="G15" s="7">
        <v>0</v>
      </c>
    </row>
    <row r="16" spans="1:7" x14ac:dyDescent="0.3">
      <c r="B16" s="3" t="s">
        <v>464</v>
      </c>
      <c r="C16" s="7">
        <v>15003.2</v>
      </c>
      <c r="D16" s="7">
        <v>26876.91</v>
      </c>
      <c r="E16" s="7">
        <v>6500</v>
      </c>
      <c r="F16" s="7">
        <v>33376.910000000003</v>
      </c>
      <c r="G16" s="7">
        <v>18373.71</v>
      </c>
    </row>
    <row r="17" spans="1:7" x14ac:dyDescent="0.3">
      <c r="A17" s="3" t="s">
        <v>499</v>
      </c>
      <c r="C17" s="7">
        <v>125765.2</v>
      </c>
      <c r="D17" s="7">
        <v>131722.62</v>
      </c>
      <c r="E17" s="7">
        <v>12500</v>
      </c>
      <c r="F17" s="7">
        <v>144222.62</v>
      </c>
      <c r="G17" s="7">
        <v>18457.419999999998</v>
      </c>
    </row>
    <row r="18" spans="1:7" x14ac:dyDescent="0.3">
      <c r="A18" s="3" t="s">
        <v>522</v>
      </c>
      <c r="C18" s="7">
        <v>231630.2</v>
      </c>
      <c r="D18" s="7">
        <v>244200.29</v>
      </c>
      <c r="E18" s="7">
        <v>15500</v>
      </c>
      <c r="F18" s="7">
        <v>259700.29</v>
      </c>
      <c r="G18" s="7">
        <v>28070.089999999997</v>
      </c>
    </row>
    <row r="19" spans="1:7" x14ac:dyDescent="0.3">
      <c r="A19"/>
      <c r="B19"/>
      <c r="C19"/>
    </row>
    <row r="20" spans="1:7" ht="15.6" x14ac:dyDescent="0.3">
      <c r="A20" s="20" t="s">
        <v>513</v>
      </c>
    </row>
    <row r="21" spans="1:7" ht="9" customHeight="1" x14ac:dyDescent="0.3">
      <c r="A21" s="8"/>
    </row>
    <row r="22" spans="1:7" x14ac:dyDescent="0.3">
      <c r="A22" s="11" t="s">
        <v>500</v>
      </c>
      <c r="B22" s="11" t="s">
        <v>503</v>
      </c>
      <c r="C22" s="11" t="s">
        <v>504</v>
      </c>
      <c r="D22" s="11" t="s">
        <v>502</v>
      </c>
    </row>
    <row r="23" spans="1:7" x14ac:dyDescent="0.3">
      <c r="A23" s="12" t="s">
        <v>522</v>
      </c>
      <c r="B23" s="13">
        <f>_xlfn.XLOOKUP(A23,$A$6:$A$18,$G$6:$G$18)</f>
        <v>28070.089999999997</v>
      </c>
      <c r="C23" s="19">
        <f>B23/_xlfn.XLOOKUP(A23,$A$6:$A$18,$C$6:$C$18)</f>
        <v>0.12118493184394778</v>
      </c>
      <c r="D23" s="12" t="str" cm="1">
        <f t="array" ref="D23">_xlfn.IFS(B23&gt;0,"Nepříznivé",B23&lt;0,"Příznivé",B23=0,"Bez odchylky")</f>
        <v>Nepříznivé</v>
      </c>
    </row>
    <row r="24" spans="1:7" x14ac:dyDescent="0.3">
      <c r="A24" s="12" t="s">
        <v>539</v>
      </c>
      <c r="B24" s="13">
        <f>_xlfn.XLOOKUP(A24,$A$6:$A$18,$G$6:$G$18)</f>
        <v>9612.67</v>
      </c>
      <c r="C24" s="14">
        <f>B24/_xlfn.XLOOKUP(A24,$A$6:$A$18,$C$6:$C$18)</f>
        <v>9.0801209087044824E-2</v>
      </c>
      <c r="D24" s="12" t="str" cm="1">
        <f t="array" ref="D24">_xlfn.IFS(B24&gt;0,"Nepříznivé",B24&lt;0,"Příznivé",B24=0,"Bez odchylky")</f>
        <v>Nepříznivé</v>
      </c>
    </row>
    <row r="25" spans="1:7" x14ac:dyDescent="0.3">
      <c r="A25" s="12" t="s">
        <v>540</v>
      </c>
      <c r="B25" s="13">
        <f>_xlfn.XLOOKUP(A25,$A$6:$A$18,$G$6:$G$18)</f>
        <v>18457.419999999998</v>
      </c>
      <c r="C25" s="14">
        <f>B25/_xlfn.XLOOKUP(A25,$A$6:$A$18,$C$6:$C$18)</f>
        <v>0.1467609481796236</v>
      </c>
      <c r="D25" s="12" t="str" cm="1">
        <f t="array" ref="D25">_xlfn.IFS(B25&gt;0,"Nepříznivé",B25&lt;0,"Příznivé",B25=0,"Bez odchylky")</f>
        <v>Nepříznivé</v>
      </c>
    </row>
    <row r="27" spans="1:7" ht="15.6" x14ac:dyDescent="0.3">
      <c r="A27" s="20" t="s">
        <v>505</v>
      </c>
    </row>
    <row r="28" spans="1:7" ht="9" customHeight="1" x14ac:dyDescent="0.3">
      <c r="A28" s="8"/>
    </row>
    <row r="29" spans="1:7" x14ac:dyDescent="0.3">
      <c r="A29" t="s">
        <v>541</v>
      </c>
    </row>
    <row r="30" spans="1:7" x14ac:dyDescent="0.3">
      <c r="A30" s="3" t="s">
        <v>542</v>
      </c>
    </row>
    <row r="31" spans="1:7" x14ac:dyDescent="0.3">
      <c r="A31" s="2" t="s">
        <v>543</v>
      </c>
    </row>
    <row r="32" spans="1:7" x14ac:dyDescent="0.3">
      <c r="A32" s="2" t="s">
        <v>544</v>
      </c>
    </row>
    <row r="33" spans="1:3" x14ac:dyDescent="0.3">
      <c r="A33" t="s">
        <v>545</v>
      </c>
    </row>
    <row r="34" spans="1:3" x14ac:dyDescent="0.3">
      <c r="A34" s="10"/>
    </row>
    <row r="35" spans="1:3" ht="15.6" x14ac:dyDescent="0.3">
      <c r="A35" s="20" t="s">
        <v>512</v>
      </c>
    </row>
    <row r="36" spans="1:3" ht="9" customHeight="1" x14ac:dyDescent="0.3">
      <c r="A36" s="8"/>
    </row>
    <row r="37" spans="1:3" x14ac:dyDescent="0.3">
      <c r="A37" s="12" t="s">
        <v>510</v>
      </c>
      <c r="B37" s="12" t="s">
        <v>511</v>
      </c>
      <c r="C37" s="12" t="s">
        <v>506</v>
      </c>
    </row>
    <row r="38" spans="1:3" ht="57.6" x14ac:dyDescent="0.3">
      <c r="A38" s="16" t="s">
        <v>548</v>
      </c>
      <c r="B38" s="15" t="s">
        <v>549</v>
      </c>
      <c r="C38" s="15" t="s">
        <v>575</v>
      </c>
    </row>
    <row r="39" spans="1:3" ht="115.2" x14ac:dyDescent="0.3">
      <c r="A39" s="16" t="s">
        <v>550</v>
      </c>
      <c r="B39" s="15" t="s">
        <v>551</v>
      </c>
      <c r="C39" s="15" t="s">
        <v>575</v>
      </c>
    </row>
  </sheetData>
  <conditionalFormatting sqref="D23:D25">
    <cfRule type="containsText" dxfId="0" priority="1" operator="containsText" text="Nepříznivé">
      <formula>NOT(ISERROR(SEARCH("Nepříznivé",D23)))</formula>
    </cfRule>
  </conditionalFormatting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A07EB-89BB-4761-966F-129F4F22AEAB}">
  <dimension ref="A1:P433"/>
  <sheetViews>
    <sheetView workbookViewId="0"/>
  </sheetViews>
  <sheetFormatPr defaultRowHeight="14.4" x14ac:dyDescent="0.3"/>
  <cols>
    <col min="1" max="1" width="12.44140625" bestFit="1" customWidth="1"/>
    <col min="2" max="2" width="12.77734375" bestFit="1" customWidth="1"/>
    <col min="3" max="3" width="19.21875" bestFit="1" customWidth="1"/>
    <col min="4" max="4" width="17.21875" bestFit="1" customWidth="1"/>
    <col min="5" max="5" width="12.21875" bestFit="1" customWidth="1"/>
    <col min="6" max="6" width="13.44140625" bestFit="1" customWidth="1"/>
    <col min="7" max="7" width="18.21875" bestFit="1" customWidth="1"/>
    <col min="8" max="8" width="12.6640625" bestFit="1" customWidth="1"/>
    <col min="9" max="9" width="23" bestFit="1" customWidth="1"/>
    <col min="10" max="10" width="27.77734375" bestFit="1" customWidth="1"/>
    <col min="11" max="11" width="21" bestFit="1" customWidth="1"/>
    <col min="12" max="12" width="20" bestFit="1" customWidth="1"/>
    <col min="13" max="13" width="19.77734375" bestFit="1" customWidth="1"/>
    <col min="14" max="14" width="17.5546875" bestFit="1" customWidth="1"/>
    <col min="15" max="15" width="18.109375" bestFit="1" customWidth="1"/>
    <col min="16" max="16" width="26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440</v>
      </c>
      <c r="F1" t="s">
        <v>441</v>
      </c>
      <c r="G1" t="s">
        <v>442</v>
      </c>
      <c r="H1" t="s">
        <v>443</v>
      </c>
      <c r="I1" t="s">
        <v>465</v>
      </c>
      <c r="J1" t="s">
        <v>466</v>
      </c>
      <c r="K1" t="s">
        <v>476</v>
      </c>
      <c r="L1" t="s">
        <v>477</v>
      </c>
      <c r="M1" t="s">
        <v>478</v>
      </c>
      <c r="N1" t="s">
        <v>479</v>
      </c>
      <c r="O1" t="s">
        <v>480</v>
      </c>
      <c r="P1" t="s">
        <v>481</v>
      </c>
    </row>
    <row r="2" spans="1:16" x14ac:dyDescent="0.3">
      <c r="A2" t="s">
        <v>4</v>
      </c>
      <c r="B2" t="s">
        <v>5</v>
      </c>
      <c r="C2">
        <v>63.8262</v>
      </c>
      <c r="D2">
        <v>3063.65</v>
      </c>
      <c r="E2" t="s">
        <v>450</v>
      </c>
      <c r="F2" t="s">
        <v>451</v>
      </c>
      <c r="G2" s="1">
        <v>46114</v>
      </c>
      <c r="H2">
        <v>53</v>
      </c>
      <c r="I2">
        <v>1.2</v>
      </c>
      <c r="J2">
        <v>48</v>
      </c>
      <c r="K2">
        <v>63.599999999999994</v>
      </c>
      <c r="L2">
        <v>3052.8</v>
      </c>
      <c r="M2">
        <v>10.857600000000275</v>
      </c>
      <c r="N2">
        <v>-7.6E-3</v>
      </c>
      <c r="O2">
        <v>10.85</v>
      </c>
      <c r="P2">
        <v>47.999899999999997</v>
      </c>
    </row>
    <row r="3" spans="1:16" x14ac:dyDescent="0.3">
      <c r="A3" t="s">
        <v>6</v>
      </c>
      <c r="B3" t="s">
        <v>5</v>
      </c>
      <c r="C3">
        <v>62.936300000000003</v>
      </c>
      <c r="D3">
        <v>3020.95</v>
      </c>
      <c r="E3" t="s">
        <v>450</v>
      </c>
      <c r="F3" t="s">
        <v>451</v>
      </c>
      <c r="G3" s="1">
        <v>46116</v>
      </c>
      <c r="H3">
        <v>53</v>
      </c>
      <c r="I3">
        <v>1.2</v>
      </c>
      <c r="J3">
        <v>48</v>
      </c>
      <c r="K3">
        <v>63.599999999999994</v>
      </c>
      <c r="L3">
        <v>3052.8</v>
      </c>
      <c r="M3">
        <v>-31.857599999999593</v>
      </c>
      <c r="N3">
        <v>7.6E-3</v>
      </c>
      <c r="O3">
        <v>-31.85</v>
      </c>
      <c r="P3">
        <v>48.000100000000003</v>
      </c>
    </row>
    <row r="4" spans="1:16" x14ac:dyDescent="0.3">
      <c r="A4" t="s">
        <v>7</v>
      </c>
      <c r="B4" t="s">
        <v>5</v>
      </c>
      <c r="C4">
        <v>62.695999999999998</v>
      </c>
      <c r="D4">
        <v>3009.4</v>
      </c>
      <c r="E4" t="s">
        <v>450</v>
      </c>
      <c r="F4" t="s">
        <v>451</v>
      </c>
      <c r="G4" s="1">
        <v>46118</v>
      </c>
      <c r="H4">
        <v>52</v>
      </c>
      <c r="I4">
        <v>1.2</v>
      </c>
      <c r="J4">
        <v>48</v>
      </c>
      <c r="K4">
        <v>62.4</v>
      </c>
      <c r="L4">
        <v>2995.2</v>
      </c>
      <c r="M4">
        <v>14.20799999999997</v>
      </c>
      <c r="N4">
        <v>-8.0000000000000002E-3</v>
      </c>
      <c r="O4">
        <v>14.2</v>
      </c>
      <c r="P4">
        <v>47.999899999999997</v>
      </c>
    </row>
    <row r="5" spans="1:16" x14ac:dyDescent="0.3">
      <c r="A5" t="s">
        <v>8</v>
      </c>
      <c r="B5" t="s">
        <v>5</v>
      </c>
      <c r="C5">
        <v>62.4375</v>
      </c>
      <c r="D5">
        <v>2997</v>
      </c>
      <c r="E5" t="s">
        <v>450</v>
      </c>
      <c r="F5" t="s">
        <v>451</v>
      </c>
      <c r="G5" s="1">
        <v>46120</v>
      </c>
      <c r="H5">
        <v>52</v>
      </c>
      <c r="I5">
        <v>1.2</v>
      </c>
      <c r="J5">
        <v>48</v>
      </c>
      <c r="K5">
        <v>62.4</v>
      </c>
      <c r="L5">
        <v>2995.2</v>
      </c>
      <c r="M5">
        <v>1.8000000000000682</v>
      </c>
      <c r="N5">
        <v>0</v>
      </c>
      <c r="O5">
        <v>1.8</v>
      </c>
      <c r="P5">
        <v>48</v>
      </c>
    </row>
    <row r="6" spans="1:16" x14ac:dyDescent="0.3">
      <c r="A6" t="s">
        <v>9</v>
      </c>
      <c r="B6" t="s">
        <v>5</v>
      </c>
      <c r="C6">
        <v>62.380200000000002</v>
      </c>
      <c r="D6">
        <v>2994.25</v>
      </c>
      <c r="E6" t="s">
        <v>450</v>
      </c>
      <c r="F6" t="s">
        <v>451</v>
      </c>
      <c r="G6" s="1">
        <v>46122</v>
      </c>
      <c r="H6">
        <v>52</v>
      </c>
      <c r="I6">
        <v>1.2</v>
      </c>
      <c r="J6">
        <v>48</v>
      </c>
      <c r="K6">
        <v>62.4</v>
      </c>
      <c r="L6">
        <v>2995.2</v>
      </c>
      <c r="M6">
        <v>-0.95039999999983138</v>
      </c>
      <c r="N6">
        <v>4.0000000000000002E-4</v>
      </c>
      <c r="O6">
        <v>-0.95</v>
      </c>
      <c r="P6">
        <v>48</v>
      </c>
    </row>
    <row r="7" spans="1:16" x14ac:dyDescent="0.3">
      <c r="A7" t="s">
        <v>10</v>
      </c>
      <c r="B7" t="s">
        <v>5</v>
      </c>
      <c r="C7">
        <v>62.369</v>
      </c>
      <c r="D7">
        <v>2993.71</v>
      </c>
      <c r="E7" t="s">
        <v>450</v>
      </c>
      <c r="F7" t="s">
        <v>451</v>
      </c>
      <c r="G7" s="1">
        <v>46124</v>
      </c>
      <c r="H7">
        <v>52</v>
      </c>
      <c r="I7">
        <v>1.2</v>
      </c>
      <c r="J7">
        <v>48</v>
      </c>
      <c r="K7">
        <v>62.4</v>
      </c>
      <c r="L7">
        <v>2995.2</v>
      </c>
      <c r="M7">
        <v>-1.4879999999999427</v>
      </c>
      <c r="N7">
        <v>-2E-3</v>
      </c>
      <c r="O7">
        <v>-1.49</v>
      </c>
      <c r="P7">
        <v>48</v>
      </c>
    </row>
    <row r="8" spans="1:16" x14ac:dyDescent="0.3">
      <c r="A8" t="s">
        <v>11</v>
      </c>
      <c r="B8" t="s">
        <v>5</v>
      </c>
      <c r="C8">
        <v>62.239600000000003</v>
      </c>
      <c r="D8">
        <v>2987.5</v>
      </c>
      <c r="E8" t="s">
        <v>450</v>
      </c>
      <c r="F8" t="s">
        <v>451</v>
      </c>
      <c r="G8" s="1">
        <v>46126</v>
      </c>
      <c r="H8">
        <v>52</v>
      </c>
      <c r="I8">
        <v>1.2</v>
      </c>
      <c r="J8">
        <v>48</v>
      </c>
      <c r="K8">
        <v>62.4</v>
      </c>
      <c r="L8">
        <v>2995.2</v>
      </c>
      <c r="M8">
        <v>-7.6991999999997915</v>
      </c>
      <c r="N8">
        <v>-8.0000000000000004E-4</v>
      </c>
      <c r="O8">
        <v>-7.7</v>
      </c>
      <c r="P8">
        <v>48</v>
      </c>
    </row>
    <row r="9" spans="1:16" x14ac:dyDescent="0.3">
      <c r="A9" t="s">
        <v>12</v>
      </c>
      <c r="B9" t="s">
        <v>5</v>
      </c>
      <c r="C9">
        <v>61.962699999999998</v>
      </c>
      <c r="D9">
        <v>2974.2</v>
      </c>
      <c r="E9" t="s">
        <v>450</v>
      </c>
      <c r="F9" t="s">
        <v>451</v>
      </c>
      <c r="G9" s="1">
        <v>46128</v>
      </c>
      <c r="H9">
        <v>52</v>
      </c>
      <c r="I9">
        <v>1.2</v>
      </c>
      <c r="J9">
        <v>48</v>
      </c>
      <c r="K9">
        <v>62.4</v>
      </c>
      <c r="L9">
        <v>2995.2</v>
      </c>
      <c r="M9">
        <v>-20.990400000000022</v>
      </c>
      <c r="N9">
        <v>-9.5999999999999992E-3</v>
      </c>
      <c r="O9">
        <v>-21</v>
      </c>
      <c r="P9">
        <v>47.9998</v>
      </c>
    </row>
    <row r="10" spans="1:16" x14ac:dyDescent="0.3">
      <c r="A10" t="s">
        <v>13</v>
      </c>
      <c r="B10" t="s">
        <v>5</v>
      </c>
      <c r="C10">
        <v>62.348599999999998</v>
      </c>
      <c r="D10">
        <v>2992.73</v>
      </c>
      <c r="E10" t="s">
        <v>450</v>
      </c>
      <c r="F10" t="s">
        <v>451</v>
      </c>
      <c r="G10" s="1">
        <v>46130</v>
      </c>
      <c r="H10">
        <v>52</v>
      </c>
      <c r="I10">
        <v>1.2</v>
      </c>
      <c r="J10">
        <v>48</v>
      </c>
      <c r="K10">
        <v>62.4</v>
      </c>
      <c r="L10">
        <v>2995.2</v>
      </c>
      <c r="M10">
        <v>-2.467200000000048</v>
      </c>
      <c r="N10">
        <v>-2.8E-3</v>
      </c>
      <c r="O10">
        <v>-2.4700000000000002</v>
      </c>
      <c r="P10">
        <v>48</v>
      </c>
    </row>
    <row r="11" spans="1:16" x14ac:dyDescent="0.3">
      <c r="A11" t="s">
        <v>14</v>
      </c>
      <c r="B11" t="s">
        <v>5</v>
      </c>
      <c r="C11">
        <v>62.077500000000001</v>
      </c>
      <c r="D11">
        <v>2979.72</v>
      </c>
      <c r="E11" t="s">
        <v>450</v>
      </c>
      <c r="F11" t="s">
        <v>451</v>
      </c>
      <c r="G11" s="1">
        <v>46132</v>
      </c>
      <c r="H11">
        <v>52</v>
      </c>
      <c r="I11">
        <v>1.2</v>
      </c>
      <c r="J11">
        <v>48</v>
      </c>
      <c r="K11">
        <v>62.4</v>
      </c>
      <c r="L11">
        <v>2995.2</v>
      </c>
      <c r="M11">
        <v>-15.479999999999905</v>
      </c>
      <c r="N11">
        <v>0</v>
      </c>
      <c r="O11">
        <v>-15.48</v>
      </c>
      <c r="P11">
        <v>48</v>
      </c>
    </row>
    <row r="12" spans="1:16" x14ac:dyDescent="0.3">
      <c r="A12" t="s">
        <v>15</v>
      </c>
      <c r="B12" t="s">
        <v>5</v>
      </c>
      <c r="C12">
        <v>62.100099999999998</v>
      </c>
      <c r="D12">
        <v>2980.8</v>
      </c>
      <c r="E12" t="s">
        <v>450</v>
      </c>
      <c r="F12" t="s">
        <v>451</v>
      </c>
      <c r="G12" s="1">
        <v>46134</v>
      </c>
      <c r="H12">
        <v>52</v>
      </c>
      <c r="I12">
        <v>1.2</v>
      </c>
      <c r="J12">
        <v>48</v>
      </c>
      <c r="K12">
        <v>62.4</v>
      </c>
      <c r="L12">
        <v>2995.2</v>
      </c>
      <c r="M12">
        <v>-14.395200000000045</v>
      </c>
      <c r="N12">
        <v>-4.7999999999999996E-3</v>
      </c>
      <c r="O12">
        <v>-14.4</v>
      </c>
      <c r="P12">
        <v>47.999899999999997</v>
      </c>
    </row>
    <row r="13" spans="1:16" x14ac:dyDescent="0.3">
      <c r="A13" t="s">
        <v>16</v>
      </c>
      <c r="B13" t="s">
        <v>5</v>
      </c>
      <c r="C13">
        <v>62.7879</v>
      </c>
      <c r="D13">
        <v>3013.82</v>
      </c>
      <c r="E13" t="s">
        <v>450</v>
      </c>
      <c r="F13" t="s">
        <v>451</v>
      </c>
      <c r="G13" s="1">
        <v>46136</v>
      </c>
      <c r="H13">
        <v>52</v>
      </c>
      <c r="I13">
        <v>1.2</v>
      </c>
      <c r="J13">
        <v>48</v>
      </c>
      <c r="K13">
        <v>62.4</v>
      </c>
      <c r="L13">
        <v>2995.2</v>
      </c>
      <c r="M13">
        <v>18.619200000000092</v>
      </c>
      <c r="N13">
        <v>8.0000000000000004E-4</v>
      </c>
      <c r="O13">
        <v>18.62</v>
      </c>
      <c r="P13">
        <v>48</v>
      </c>
    </row>
    <row r="14" spans="1:16" x14ac:dyDescent="0.3">
      <c r="A14" t="s">
        <v>17</v>
      </c>
      <c r="B14" t="s">
        <v>5</v>
      </c>
      <c r="C14">
        <v>80.887600000000006</v>
      </c>
      <c r="D14">
        <v>3882.6</v>
      </c>
      <c r="E14" t="s">
        <v>452</v>
      </c>
      <c r="F14" t="s">
        <v>451</v>
      </c>
      <c r="G14" s="1">
        <v>46114</v>
      </c>
      <c r="H14">
        <v>45</v>
      </c>
      <c r="I14">
        <v>1.8</v>
      </c>
      <c r="J14">
        <v>48</v>
      </c>
      <c r="K14">
        <v>81</v>
      </c>
      <c r="L14">
        <v>3888</v>
      </c>
      <c r="M14">
        <v>-5.3951999999997042</v>
      </c>
      <c r="N14">
        <v>-4.7999999999999996E-3</v>
      </c>
      <c r="O14">
        <v>-5.4</v>
      </c>
      <c r="P14">
        <v>47.999899999999997</v>
      </c>
    </row>
    <row r="15" spans="1:16" x14ac:dyDescent="0.3">
      <c r="A15" t="s">
        <v>18</v>
      </c>
      <c r="B15" t="s">
        <v>5</v>
      </c>
      <c r="C15">
        <v>80.602099999999993</v>
      </c>
      <c r="D15">
        <v>3868.9</v>
      </c>
      <c r="E15" t="s">
        <v>452</v>
      </c>
      <c r="F15" t="s">
        <v>451</v>
      </c>
      <c r="G15" s="1">
        <v>46116</v>
      </c>
      <c r="H15">
        <v>45</v>
      </c>
      <c r="I15">
        <v>1.8</v>
      </c>
      <c r="J15">
        <v>48</v>
      </c>
      <c r="K15">
        <v>81</v>
      </c>
      <c r="L15">
        <v>3888</v>
      </c>
      <c r="M15">
        <v>-19.099200000000337</v>
      </c>
      <c r="N15">
        <v>-8.0000000000000004E-4</v>
      </c>
      <c r="O15">
        <v>-19.100000000000001</v>
      </c>
      <c r="P15">
        <v>48</v>
      </c>
    </row>
    <row r="16" spans="1:16" x14ac:dyDescent="0.3">
      <c r="A16" t="s">
        <v>19</v>
      </c>
      <c r="B16" t="s">
        <v>5</v>
      </c>
      <c r="C16">
        <v>80.528700000000001</v>
      </c>
      <c r="D16">
        <v>3865.38</v>
      </c>
      <c r="E16" t="s">
        <v>452</v>
      </c>
      <c r="F16" t="s">
        <v>451</v>
      </c>
      <c r="G16" s="1">
        <v>46118</v>
      </c>
      <c r="H16">
        <v>45</v>
      </c>
      <c r="I16">
        <v>1.8</v>
      </c>
      <c r="J16">
        <v>48</v>
      </c>
      <c r="K16">
        <v>81</v>
      </c>
      <c r="L16">
        <v>3888</v>
      </c>
      <c r="M16">
        <v>-22.622399999999971</v>
      </c>
      <c r="N16">
        <v>2.3999999999999998E-3</v>
      </c>
      <c r="O16">
        <v>-22.62</v>
      </c>
      <c r="P16">
        <v>48</v>
      </c>
    </row>
    <row r="17" spans="1:16" x14ac:dyDescent="0.3">
      <c r="A17" t="s">
        <v>20</v>
      </c>
      <c r="B17" t="s">
        <v>5</v>
      </c>
      <c r="C17">
        <v>81.318899999999999</v>
      </c>
      <c r="D17">
        <v>3903.3</v>
      </c>
      <c r="E17" t="s">
        <v>452</v>
      </c>
      <c r="F17" t="s">
        <v>451</v>
      </c>
      <c r="G17" s="1">
        <v>46120</v>
      </c>
      <c r="H17">
        <v>45</v>
      </c>
      <c r="I17">
        <v>1.8</v>
      </c>
      <c r="J17">
        <v>48</v>
      </c>
      <c r="K17">
        <v>81</v>
      </c>
      <c r="L17">
        <v>3888</v>
      </c>
      <c r="M17">
        <v>15.307199999999966</v>
      </c>
      <c r="N17">
        <v>-7.1999999999999998E-3</v>
      </c>
      <c r="O17">
        <v>15.3</v>
      </c>
      <c r="P17">
        <v>47.999899999999997</v>
      </c>
    </row>
    <row r="18" spans="1:16" x14ac:dyDescent="0.3">
      <c r="A18" t="s">
        <v>21</v>
      </c>
      <c r="B18" t="s">
        <v>5</v>
      </c>
      <c r="C18">
        <v>80.888800000000003</v>
      </c>
      <c r="D18">
        <v>3882.66</v>
      </c>
      <c r="E18" t="s">
        <v>452</v>
      </c>
      <c r="F18" t="s">
        <v>451</v>
      </c>
      <c r="G18" s="1">
        <v>46122</v>
      </c>
      <c r="H18">
        <v>45</v>
      </c>
      <c r="I18">
        <v>1.8</v>
      </c>
      <c r="J18">
        <v>48</v>
      </c>
      <c r="K18">
        <v>81</v>
      </c>
      <c r="L18">
        <v>3888</v>
      </c>
      <c r="M18">
        <v>-5.3375999999998385</v>
      </c>
      <c r="N18">
        <v>-2.3999999999999998E-3</v>
      </c>
      <c r="O18">
        <v>-5.34</v>
      </c>
      <c r="P18">
        <v>48</v>
      </c>
    </row>
    <row r="19" spans="1:16" x14ac:dyDescent="0.3">
      <c r="A19" t="s">
        <v>22</v>
      </c>
      <c r="B19" t="s">
        <v>5</v>
      </c>
      <c r="C19">
        <v>80.478899999999996</v>
      </c>
      <c r="D19">
        <v>3862.99</v>
      </c>
      <c r="E19" t="s">
        <v>452</v>
      </c>
      <c r="F19" t="s">
        <v>451</v>
      </c>
      <c r="G19" s="1">
        <v>46124</v>
      </c>
      <c r="H19">
        <v>45</v>
      </c>
      <c r="I19">
        <v>1.8</v>
      </c>
      <c r="J19">
        <v>48</v>
      </c>
      <c r="K19">
        <v>81</v>
      </c>
      <c r="L19">
        <v>3888</v>
      </c>
      <c r="M19">
        <v>-25.012800000000198</v>
      </c>
      <c r="N19">
        <v>2.8E-3</v>
      </c>
      <c r="O19">
        <v>-25.01</v>
      </c>
      <c r="P19">
        <v>48</v>
      </c>
    </row>
    <row r="20" spans="1:16" x14ac:dyDescent="0.3">
      <c r="A20" t="s">
        <v>23</v>
      </c>
      <c r="B20" t="s">
        <v>5</v>
      </c>
      <c r="C20">
        <v>81.036500000000004</v>
      </c>
      <c r="D20">
        <v>3889.75</v>
      </c>
      <c r="E20" t="s">
        <v>452</v>
      </c>
      <c r="F20" t="s">
        <v>451</v>
      </c>
      <c r="G20" s="1">
        <v>46126</v>
      </c>
      <c r="H20">
        <v>45</v>
      </c>
      <c r="I20">
        <v>1.8</v>
      </c>
      <c r="J20">
        <v>48</v>
      </c>
      <c r="K20">
        <v>81</v>
      </c>
      <c r="L20">
        <v>3888</v>
      </c>
      <c r="M20">
        <v>1.7520000000001801</v>
      </c>
      <c r="N20">
        <v>-2E-3</v>
      </c>
      <c r="O20">
        <v>1.75</v>
      </c>
      <c r="P20">
        <v>48</v>
      </c>
    </row>
    <row r="21" spans="1:16" x14ac:dyDescent="0.3">
      <c r="A21" t="s">
        <v>24</v>
      </c>
      <c r="B21" t="s">
        <v>5</v>
      </c>
      <c r="C21">
        <v>81.178700000000006</v>
      </c>
      <c r="D21">
        <v>3896.58</v>
      </c>
      <c r="E21" t="s">
        <v>452</v>
      </c>
      <c r="F21" t="s">
        <v>451</v>
      </c>
      <c r="G21" s="1">
        <v>46128</v>
      </c>
      <c r="H21">
        <v>45</v>
      </c>
      <c r="I21">
        <v>1.8</v>
      </c>
      <c r="J21">
        <v>48</v>
      </c>
      <c r="K21">
        <v>81</v>
      </c>
      <c r="L21">
        <v>3888</v>
      </c>
      <c r="M21">
        <v>8.5776000000003023</v>
      </c>
      <c r="N21">
        <v>2.3999999999999998E-3</v>
      </c>
      <c r="O21">
        <v>8.58</v>
      </c>
      <c r="P21">
        <v>48</v>
      </c>
    </row>
    <row r="22" spans="1:16" x14ac:dyDescent="0.3">
      <c r="A22" t="s">
        <v>25</v>
      </c>
      <c r="B22" t="s">
        <v>5</v>
      </c>
      <c r="C22">
        <v>80.576099999999997</v>
      </c>
      <c r="D22">
        <v>3867.65</v>
      </c>
      <c r="E22" t="s">
        <v>452</v>
      </c>
      <c r="F22" t="s">
        <v>451</v>
      </c>
      <c r="G22" s="1">
        <v>46130</v>
      </c>
      <c r="H22">
        <v>45</v>
      </c>
      <c r="I22">
        <v>1.8</v>
      </c>
      <c r="J22">
        <v>48</v>
      </c>
      <c r="K22">
        <v>81</v>
      </c>
      <c r="L22">
        <v>3888</v>
      </c>
      <c r="M22">
        <v>-20.347200000000157</v>
      </c>
      <c r="N22">
        <v>-2.8E-3</v>
      </c>
      <c r="O22">
        <v>-20.350000000000001</v>
      </c>
      <c r="P22">
        <v>48</v>
      </c>
    </row>
    <row r="23" spans="1:16" x14ac:dyDescent="0.3">
      <c r="A23" t="s">
        <v>26</v>
      </c>
      <c r="B23" t="s">
        <v>5</v>
      </c>
      <c r="C23">
        <v>81.183800000000005</v>
      </c>
      <c r="D23">
        <v>3896.82</v>
      </c>
      <c r="E23" t="s">
        <v>452</v>
      </c>
      <c r="F23" t="s">
        <v>451</v>
      </c>
      <c r="G23" s="1">
        <v>46132</v>
      </c>
      <c r="H23">
        <v>45</v>
      </c>
      <c r="I23">
        <v>1.8</v>
      </c>
      <c r="J23">
        <v>48</v>
      </c>
      <c r="K23">
        <v>81</v>
      </c>
      <c r="L23">
        <v>3888</v>
      </c>
      <c r="M23">
        <v>8.8224000000002434</v>
      </c>
      <c r="N23">
        <v>-2.3999999999999998E-3</v>
      </c>
      <c r="O23">
        <v>8.82</v>
      </c>
      <c r="P23">
        <v>48</v>
      </c>
    </row>
    <row r="24" spans="1:16" x14ac:dyDescent="0.3">
      <c r="A24" t="s">
        <v>27</v>
      </c>
      <c r="B24" t="s">
        <v>5</v>
      </c>
      <c r="C24">
        <v>81.5137</v>
      </c>
      <c r="D24">
        <v>3912.65</v>
      </c>
      <c r="E24" t="s">
        <v>452</v>
      </c>
      <c r="F24" t="s">
        <v>451</v>
      </c>
      <c r="G24" s="1">
        <v>46134</v>
      </c>
      <c r="H24">
        <v>45</v>
      </c>
      <c r="I24">
        <v>1.8</v>
      </c>
      <c r="J24">
        <v>48</v>
      </c>
      <c r="K24">
        <v>81</v>
      </c>
      <c r="L24">
        <v>3888</v>
      </c>
      <c r="M24">
        <v>24.657600000000002</v>
      </c>
      <c r="N24">
        <v>-7.6E-3</v>
      </c>
      <c r="O24">
        <v>24.65</v>
      </c>
      <c r="P24">
        <v>47.999899999999997</v>
      </c>
    </row>
    <row r="25" spans="1:16" x14ac:dyDescent="0.3">
      <c r="A25" t="s">
        <v>28</v>
      </c>
      <c r="B25" t="s">
        <v>5</v>
      </c>
      <c r="C25">
        <v>80.781599999999997</v>
      </c>
      <c r="D25">
        <v>3877.51</v>
      </c>
      <c r="E25" t="s">
        <v>452</v>
      </c>
      <c r="F25" t="s">
        <v>451</v>
      </c>
      <c r="G25" s="1">
        <v>46136</v>
      </c>
      <c r="H25">
        <v>45</v>
      </c>
      <c r="I25">
        <v>1.8</v>
      </c>
      <c r="J25">
        <v>48</v>
      </c>
      <c r="K25">
        <v>81</v>
      </c>
      <c r="L25">
        <v>3888</v>
      </c>
      <c r="M25">
        <v>-10.483200000000124</v>
      </c>
      <c r="N25">
        <v>-6.7999999999999996E-3</v>
      </c>
      <c r="O25">
        <v>-10.49</v>
      </c>
      <c r="P25">
        <v>47.999899999999997</v>
      </c>
    </row>
    <row r="26" spans="1:16" x14ac:dyDescent="0.3">
      <c r="A26" t="s">
        <v>29</v>
      </c>
      <c r="B26" t="s">
        <v>5</v>
      </c>
      <c r="C26">
        <v>68.47</v>
      </c>
      <c r="D26">
        <v>3286.56</v>
      </c>
      <c r="E26" t="s">
        <v>450</v>
      </c>
      <c r="F26" t="s">
        <v>451</v>
      </c>
      <c r="G26" s="1">
        <v>46144</v>
      </c>
      <c r="H26">
        <v>57</v>
      </c>
      <c r="I26">
        <v>1.2</v>
      </c>
      <c r="J26">
        <v>48</v>
      </c>
      <c r="K26">
        <v>68.399999999999991</v>
      </c>
      <c r="L26">
        <v>3283.2</v>
      </c>
      <c r="M26">
        <v>3.3600000000003547</v>
      </c>
      <c r="N26">
        <v>0</v>
      </c>
      <c r="O26">
        <v>3.36</v>
      </c>
      <c r="P26">
        <v>48</v>
      </c>
    </row>
    <row r="27" spans="1:16" x14ac:dyDescent="0.3">
      <c r="A27" t="s">
        <v>149</v>
      </c>
      <c r="B27" t="s">
        <v>150</v>
      </c>
      <c r="C27">
        <v>93.967799999999997</v>
      </c>
      <c r="D27">
        <v>5074.26</v>
      </c>
      <c r="E27" t="s">
        <v>453</v>
      </c>
      <c r="F27" t="s">
        <v>451</v>
      </c>
      <c r="G27" s="1">
        <v>46114</v>
      </c>
      <c r="H27">
        <v>39</v>
      </c>
      <c r="I27">
        <v>2.4</v>
      </c>
      <c r="J27">
        <v>54</v>
      </c>
      <c r="K27">
        <v>93.6</v>
      </c>
      <c r="L27">
        <v>5054.3999999999996</v>
      </c>
      <c r="M27">
        <v>19.861200000000139</v>
      </c>
      <c r="N27">
        <v>-1.1999999999999999E-3</v>
      </c>
      <c r="O27">
        <v>19.86</v>
      </c>
      <c r="P27">
        <v>54</v>
      </c>
    </row>
    <row r="28" spans="1:16" x14ac:dyDescent="0.3">
      <c r="A28" t="s">
        <v>30</v>
      </c>
      <c r="B28" t="s">
        <v>5</v>
      </c>
      <c r="C28">
        <v>68.741799999999998</v>
      </c>
      <c r="D28">
        <v>3299.6</v>
      </c>
      <c r="E28" t="s">
        <v>450</v>
      </c>
      <c r="F28" t="s">
        <v>451</v>
      </c>
      <c r="G28" s="1">
        <v>46146</v>
      </c>
      <c r="H28">
        <v>57</v>
      </c>
      <c r="I28">
        <v>1.2</v>
      </c>
      <c r="J28">
        <v>48</v>
      </c>
      <c r="K28">
        <v>68.399999999999991</v>
      </c>
      <c r="L28">
        <v>3283.2</v>
      </c>
      <c r="M28">
        <v>16.406400000000303</v>
      </c>
      <c r="N28">
        <v>-6.4000000000000003E-3</v>
      </c>
      <c r="O28">
        <v>16.399999999999999</v>
      </c>
      <c r="P28">
        <v>47.999899999999997</v>
      </c>
    </row>
    <row r="29" spans="1:16" x14ac:dyDescent="0.3">
      <c r="A29" t="s">
        <v>151</v>
      </c>
      <c r="B29" t="s">
        <v>150</v>
      </c>
      <c r="C29">
        <v>94.831299999999999</v>
      </c>
      <c r="D29">
        <v>5120.8999999999996</v>
      </c>
      <c r="E29" t="s">
        <v>453</v>
      </c>
      <c r="F29" t="s">
        <v>451</v>
      </c>
      <c r="G29" s="1">
        <v>46116</v>
      </c>
      <c r="H29">
        <v>39</v>
      </c>
      <c r="I29">
        <v>2.4</v>
      </c>
      <c r="J29">
        <v>54</v>
      </c>
      <c r="K29">
        <v>93.6</v>
      </c>
      <c r="L29">
        <v>5054.3999999999996</v>
      </c>
      <c r="M29">
        <v>66.490200000000243</v>
      </c>
      <c r="N29">
        <v>9.7999999999999997E-3</v>
      </c>
      <c r="O29">
        <v>66.5</v>
      </c>
      <c r="P29">
        <v>54.000100000000003</v>
      </c>
    </row>
    <row r="30" spans="1:16" x14ac:dyDescent="0.3">
      <c r="A30" t="s">
        <v>31</v>
      </c>
      <c r="B30" t="s">
        <v>5</v>
      </c>
      <c r="C30">
        <v>67.8476</v>
      </c>
      <c r="D30">
        <v>3256.68</v>
      </c>
      <c r="E30" t="s">
        <v>450</v>
      </c>
      <c r="F30" t="s">
        <v>451</v>
      </c>
      <c r="G30" s="1">
        <v>46148</v>
      </c>
      <c r="H30">
        <v>57</v>
      </c>
      <c r="I30">
        <v>1.2</v>
      </c>
      <c r="J30">
        <v>48</v>
      </c>
      <c r="K30">
        <v>68.399999999999991</v>
      </c>
      <c r="L30">
        <v>3283.2</v>
      </c>
      <c r="M30">
        <v>-26.515199999999595</v>
      </c>
      <c r="N30">
        <v>-4.7999999999999996E-3</v>
      </c>
      <c r="O30">
        <v>-26.52</v>
      </c>
      <c r="P30">
        <v>47.999899999999997</v>
      </c>
    </row>
    <row r="31" spans="1:16" x14ac:dyDescent="0.3">
      <c r="A31" t="s">
        <v>152</v>
      </c>
      <c r="B31" t="s">
        <v>150</v>
      </c>
      <c r="C31">
        <v>93.521000000000001</v>
      </c>
      <c r="D31">
        <v>5050.13</v>
      </c>
      <c r="E31" t="s">
        <v>453</v>
      </c>
      <c r="F31" t="s">
        <v>451</v>
      </c>
      <c r="G31" s="1">
        <v>46118</v>
      </c>
      <c r="H31">
        <v>39</v>
      </c>
      <c r="I31">
        <v>2.4</v>
      </c>
      <c r="J31">
        <v>54</v>
      </c>
      <c r="K31">
        <v>93.6</v>
      </c>
      <c r="L31">
        <v>5054.3999999999996</v>
      </c>
      <c r="M31">
        <v>-4.2659999999996501</v>
      </c>
      <c r="N31">
        <v>-4.0000000000000001E-3</v>
      </c>
      <c r="O31">
        <v>-4.2699999999999996</v>
      </c>
      <c r="P31">
        <v>54</v>
      </c>
    </row>
    <row r="32" spans="1:16" x14ac:dyDescent="0.3">
      <c r="A32" t="s">
        <v>32</v>
      </c>
      <c r="B32" t="s">
        <v>5</v>
      </c>
      <c r="C32">
        <v>67.587100000000007</v>
      </c>
      <c r="D32">
        <v>3244.18</v>
      </c>
      <c r="E32" t="s">
        <v>450</v>
      </c>
      <c r="F32" t="s">
        <v>451</v>
      </c>
      <c r="G32" s="1">
        <v>46150</v>
      </c>
      <c r="H32">
        <v>57</v>
      </c>
      <c r="I32">
        <v>1.2</v>
      </c>
      <c r="J32">
        <v>48</v>
      </c>
      <c r="K32">
        <v>68.399999999999991</v>
      </c>
      <c r="L32">
        <v>3283.2</v>
      </c>
      <c r="M32">
        <v>-39.019199999999273</v>
      </c>
      <c r="N32">
        <v>-8.0000000000000004E-4</v>
      </c>
      <c r="O32">
        <v>-39.020000000000003</v>
      </c>
      <c r="P32">
        <v>48</v>
      </c>
    </row>
    <row r="33" spans="1:16" x14ac:dyDescent="0.3">
      <c r="A33" t="s">
        <v>153</v>
      </c>
      <c r="B33" t="s">
        <v>150</v>
      </c>
      <c r="C33">
        <v>94.178700000000006</v>
      </c>
      <c r="D33">
        <v>5085.6499999999996</v>
      </c>
      <c r="E33" t="s">
        <v>453</v>
      </c>
      <c r="F33" t="s">
        <v>451</v>
      </c>
      <c r="G33" s="1">
        <v>46120</v>
      </c>
      <c r="H33">
        <v>39</v>
      </c>
      <c r="I33">
        <v>2.4</v>
      </c>
      <c r="J33">
        <v>54</v>
      </c>
      <c r="K33">
        <v>93.6</v>
      </c>
      <c r="L33">
        <v>5054.3999999999996</v>
      </c>
      <c r="M33">
        <v>31.249800000000647</v>
      </c>
      <c r="N33">
        <v>2.0000000000000001E-4</v>
      </c>
      <c r="O33">
        <v>31.25</v>
      </c>
      <c r="P33">
        <v>54</v>
      </c>
    </row>
    <row r="34" spans="1:16" x14ac:dyDescent="0.3">
      <c r="A34" t="s">
        <v>33</v>
      </c>
      <c r="B34" t="s">
        <v>5</v>
      </c>
      <c r="C34">
        <v>68.878900000000002</v>
      </c>
      <c r="D34">
        <v>3306.19</v>
      </c>
      <c r="E34" t="s">
        <v>450</v>
      </c>
      <c r="F34" t="s">
        <v>451</v>
      </c>
      <c r="G34" s="1">
        <v>46152</v>
      </c>
      <c r="H34">
        <v>57</v>
      </c>
      <c r="I34">
        <v>1.2</v>
      </c>
      <c r="J34">
        <v>48</v>
      </c>
      <c r="K34">
        <v>68.399999999999991</v>
      </c>
      <c r="L34">
        <v>3283.2</v>
      </c>
      <c r="M34">
        <v>22.987200000000485</v>
      </c>
      <c r="N34">
        <v>2.8E-3</v>
      </c>
      <c r="O34">
        <v>22.99</v>
      </c>
      <c r="P34">
        <v>48</v>
      </c>
    </row>
    <row r="35" spans="1:16" x14ac:dyDescent="0.3">
      <c r="A35" t="s">
        <v>154</v>
      </c>
      <c r="B35" t="s">
        <v>150</v>
      </c>
      <c r="C35">
        <v>94.4893</v>
      </c>
      <c r="D35">
        <v>5102.42</v>
      </c>
      <c r="E35" t="s">
        <v>453</v>
      </c>
      <c r="F35" t="s">
        <v>451</v>
      </c>
      <c r="G35" s="1">
        <v>46122</v>
      </c>
      <c r="H35">
        <v>39</v>
      </c>
      <c r="I35">
        <v>2.4</v>
      </c>
      <c r="J35">
        <v>54</v>
      </c>
      <c r="K35">
        <v>93.6</v>
      </c>
      <c r="L35">
        <v>5054.3999999999996</v>
      </c>
      <c r="M35">
        <v>48.022200000000311</v>
      </c>
      <c r="N35">
        <v>-2.2000000000000001E-3</v>
      </c>
      <c r="O35">
        <v>48.02</v>
      </c>
      <c r="P35">
        <v>54</v>
      </c>
    </row>
    <row r="36" spans="1:16" x14ac:dyDescent="0.3">
      <c r="A36" t="s">
        <v>34</v>
      </c>
      <c r="B36" t="s">
        <v>5</v>
      </c>
      <c r="C36">
        <v>68.830799999999996</v>
      </c>
      <c r="D36">
        <v>3303.88</v>
      </c>
      <c r="E36" t="s">
        <v>450</v>
      </c>
      <c r="F36" t="s">
        <v>451</v>
      </c>
      <c r="G36" s="1">
        <v>46154</v>
      </c>
      <c r="H36">
        <v>57</v>
      </c>
      <c r="I36">
        <v>1.2</v>
      </c>
      <c r="J36">
        <v>48</v>
      </c>
      <c r="K36">
        <v>68.399999999999991</v>
      </c>
      <c r="L36">
        <v>3283.2</v>
      </c>
      <c r="M36">
        <v>20.678400000000238</v>
      </c>
      <c r="N36">
        <v>1.6000000000000001E-3</v>
      </c>
      <c r="O36">
        <v>20.68</v>
      </c>
      <c r="P36">
        <v>48</v>
      </c>
    </row>
    <row r="37" spans="1:16" x14ac:dyDescent="0.3">
      <c r="A37" t="s">
        <v>155</v>
      </c>
      <c r="B37" t="s">
        <v>150</v>
      </c>
      <c r="C37">
        <v>92.031300000000002</v>
      </c>
      <c r="D37">
        <v>4969.7</v>
      </c>
      <c r="E37" t="s">
        <v>453</v>
      </c>
      <c r="F37" t="s">
        <v>451</v>
      </c>
      <c r="G37" s="1">
        <v>46124</v>
      </c>
      <c r="H37">
        <v>38</v>
      </c>
      <c r="I37">
        <v>2.4</v>
      </c>
      <c r="J37">
        <v>54</v>
      </c>
      <c r="K37">
        <v>91.2</v>
      </c>
      <c r="L37">
        <v>4924.8</v>
      </c>
      <c r="M37">
        <v>44.890199999999936</v>
      </c>
      <c r="N37">
        <v>9.7999999999999997E-3</v>
      </c>
      <c r="O37">
        <v>44.9</v>
      </c>
      <c r="P37">
        <v>54.000100000000003</v>
      </c>
    </row>
    <row r="38" spans="1:16" x14ac:dyDescent="0.3">
      <c r="A38" t="s">
        <v>35</v>
      </c>
      <c r="B38" t="s">
        <v>5</v>
      </c>
      <c r="C38">
        <v>67.608500000000006</v>
      </c>
      <c r="D38">
        <v>3245.2</v>
      </c>
      <c r="E38" t="s">
        <v>450</v>
      </c>
      <c r="F38" t="s">
        <v>451</v>
      </c>
      <c r="G38" s="1">
        <v>46156</v>
      </c>
      <c r="H38">
        <v>57</v>
      </c>
      <c r="I38">
        <v>1.2</v>
      </c>
      <c r="J38">
        <v>48</v>
      </c>
      <c r="K38">
        <v>68.399999999999991</v>
      </c>
      <c r="L38">
        <v>3283.2</v>
      </c>
      <c r="M38">
        <v>-37.99199999999928</v>
      </c>
      <c r="N38">
        <v>-8.0000000000000002E-3</v>
      </c>
      <c r="O38">
        <v>-38</v>
      </c>
      <c r="P38">
        <v>47.999899999999997</v>
      </c>
    </row>
    <row r="39" spans="1:16" x14ac:dyDescent="0.3">
      <c r="A39" t="s">
        <v>156</v>
      </c>
      <c r="B39" t="s">
        <v>150</v>
      </c>
      <c r="C39">
        <v>91.210999999999999</v>
      </c>
      <c r="D39">
        <v>4925.3999999999996</v>
      </c>
      <c r="E39" t="s">
        <v>453</v>
      </c>
      <c r="F39" t="s">
        <v>451</v>
      </c>
      <c r="G39" s="1">
        <v>46126</v>
      </c>
      <c r="H39">
        <v>38</v>
      </c>
      <c r="I39">
        <v>2.4</v>
      </c>
      <c r="J39">
        <v>54</v>
      </c>
      <c r="K39">
        <v>91.2</v>
      </c>
      <c r="L39">
        <v>4924.8</v>
      </c>
      <c r="M39">
        <v>0.59399999999976671</v>
      </c>
      <c r="N39">
        <v>6.0000000000000001E-3</v>
      </c>
      <c r="O39">
        <v>0.6</v>
      </c>
      <c r="P39">
        <v>54.000100000000003</v>
      </c>
    </row>
    <row r="40" spans="1:16" x14ac:dyDescent="0.3">
      <c r="A40" t="s">
        <v>36</v>
      </c>
      <c r="B40" t="s">
        <v>5</v>
      </c>
      <c r="C40">
        <v>68.073700000000002</v>
      </c>
      <c r="D40">
        <v>3267.54</v>
      </c>
      <c r="E40" t="s">
        <v>450</v>
      </c>
      <c r="F40" t="s">
        <v>451</v>
      </c>
      <c r="G40" s="1">
        <v>46158</v>
      </c>
      <c r="H40">
        <v>57</v>
      </c>
      <c r="I40">
        <v>1.2</v>
      </c>
      <c r="J40">
        <v>48</v>
      </c>
      <c r="K40">
        <v>68.399999999999991</v>
      </c>
      <c r="L40">
        <v>3283.2</v>
      </c>
      <c r="M40">
        <v>-15.662399999999479</v>
      </c>
      <c r="N40">
        <v>2.3999999999999998E-3</v>
      </c>
      <c r="O40">
        <v>-15.66</v>
      </c>
      <c r="P40">
        <v>48</v>
      </c>
    </row>
    <row r="41" spans="1:16" x14ac:dyDescent="0.3">
      <c r="A41" t="s">
        <v>157</v>
      </c>
      <c r="B41" t="s">
        <v>150</v>
      </c>
      <c r="C41">
        <v>91.869200000000006</v>
      </c>
      <c r="D41">
        <v>4960.9399999999996</v>
      </c>
      <c r="E41" t="s">
        <v>453</v>
      </c>
      <c r="F41" t="s">
        <v>451</v>
      </c>
      <c r="G41" s="1">
        <v>46128</v>
      </c>
      <c r="H41">
        <v>38</v>
      </c>
      <c r="I41">
        <v>2.4</v>
      </c>
      <c r="J41">
        <v>54</v>
      </c>
      <c r="K41">
        <v>91.2</v>
      </c>
      <c r="L41">
        <v>4924.8</v>
      </c>
      <c r="M41">
        <v>36.136800000000193</v>
      </c>
      <c r="N41">
        <v>3.2000000000000002E-3</v>
      </c>
      <c r="O41">
        <v>36.14</v>
      </c>
      <c r="P41">
        <v>54</v>
      </c>
    </row>
    <row r="42" spans="1:16" x14ac:dyDescent="0.3">
      <c r="A42" t="s">
        <v>37</v>
      </c>
      <c r="B42" t="s">
        <v>5</v>
      </c>
      <c r="C42">
        <v>68.753299999999996</v>
      </c>
      <c r="D42">
        <v>3300.16</v>
      </c>
      <c r="E42" t="s">
        <v>450</v>
      </c>
      <c r="F42" t="s">
        <v>451</v>
      </c>
      <c r="G42" s="1">
        <v>46160</v>
      </c>
      <c r="H42">
        <v>57</v>
      </c>
      <c r="I42">
        <v>1.2</v>
      </c>
      <c r="J42">
        <v>48</v>
      </c>
      <c r="K42">
        <v>68.399999999999991</v>
      </c>
      <c r="L42">
        <v>3283.2</v>
      </c>
      <c r="M42">
        <v>16.958400000000211</v>
      </c>
      <c r="N42">
        <v>1.6000000000000001E-3</v>
      </c>
      <c r="O42">
        <v>16.96</v>
      </c>
      <c r="P42">
        <v>48</v>
      </c>
    </row>
    <row r="43" spans="1:16" x14ac:dyDescent="0.3">
      <c r="A43" t="s">
        <v>158</v>
      </c>
      <c r="B43" t="s">
        <v>150</v>
      </c>
      <c r="C43">
        <v>92.2697</v>
      </c>
      <c r="D43">
        <v>4982.57</v>
      </c>
      <c r="E43" t="s">
        <v>453</v>
      </c>
      <c r="F43" t="s">
        <v>451</v>
      </c>
      <c r="G43" s="1">
        <v>46130</v>
      </c>
      <c r="H43">
        <v>38</v>
      </c>
      <c r="I43">
        <v>2.4</v>
      </c>
      <c r="J43">
        <v>54</v>
      </c>
      <c r="K43">
        <v>91.2</v>
      </c>
      <c r="L43">
        <v>4924.8</v>
      </c>
      <c r="M43">
        <v>57.763799999999861</v>
      </c>
      <c r="N43">
        <v>6.1999999999999998E-3</v>
      </c>
      <c r="O43">
        <v>57.77</v>
      </c>
      <c r="P43">
        <v>54.000100000000003</v>
      </c>
    </row>
    <row r="44" spans="1:16" x14ac:dyDescent="0.3">
      <c r="A44" t="s">
        <v>38</v>
      </c>
      <c r="B44" t="s">
        <v>5</v>
      </c>
      <c r="C44">
        <v>67.283799999999999</v>
      </c>
      <c r="D44">
        <v>3229.62</v>
      </c>
      <c r="E44" t="s">
        <v>450</v>
      </c>
      <c r="F44" t="s">
        <v>451</v>
      </c>
      <c r="G44" s="1">
        <v>46162</v>
      </c>
      <c r="H44">
        <v>56</v>
      </c>
      <c r="I44">
        <v>1.2</v>
      </c>
      <c r="J44">
        <v>48</v>
      </c>
      <c r="K44">
        <v>67.2</v>
      </c>
      <c r="L44">
        <v>3225.6</v>
      </c>
      <c r="M44">
        <v>4.0223999999998341</v>
      </c>
      <c r="N44">
        <v>-2.3999999999999998E-3</v>
      </c>
      <c r="O44">
        <v>4.0199999999999996</v>
      </c>
      <c r="P44">
        <v>48</v>
      </c>
    </row>
    <row r="45" spans="1:16" x14ac:dyDescent="0.3">
      <c r="A45" t="s">
        <v>159</v>
      </c>
      <c r="B45" t="s">
        <v>150</v>
      </c>
      <c r="C45">
        <v>92.264399999999995</v>
      </c>
      <c r="D45">
        <v>4982.2700000000004</v>
      </c>
      <c r="E45" t="s">
        <v>453</v>
      </c>
      <c r="F45" t="s">
        <v>451</v>
      </c>
      <c r="G45" s="1">
        <v>46132</v>
      </c>
      <c r="H45">
        <v>38</v>
      </c>
      <c r="I45">
        <v>2.4</v>
      </c>
      <c r="J45">
        <v>54</v>
      </c>
      <c r="K45">
        <v>91.2</v>
      </c>
      <c r="L45">
        <v>4924.8</v>
      </c>
      <c r="M45">
        <v>57.477599999999569</v>
      </c>
      <c r="N45">
        <v>-7.6E-3</v>
      </c>
      <c r="O45">
        <v>57.47</v>
      </c>
      <c r="P45">
        <v>53.999899999999997</v>
      </c>
    </row>
    <row r="46" spans="1:16" x14ac:dyDescent="0.3">
      <c r="A46" t="s">
        <v>39</v>
      </c>
      <c r="B46" t="s">
        <v>5</v>
      </c>
      <c r="C46">
        <v>66.7804</v>
      </c>
      <c r="D46">
        <v>3205.46</v>
      </c>
      <c r="E46" t="s">
        <v>450</v>
      </c>
      <c r="F46" t="s">
        <v>451</v>
      </c>
      <c r="G46" s="1">
        <v>46164</v>
      </c>
      <c r="H46">
        <v>56</v>
      </c>
      <c r="I46">
        <v>1.2</v>
      </c>
      <c r="J46">
        <v>48</v>
      </c>
      <c r="K46">
        <v>67.2</v>
      </c>
      <c r="L46">
        <v>3225.6</v>
      </c>
      <c r="M46">
        <v>-20.140800000000127</v>
      </c>
      <c r="N46">
        <v>8.0000000000000004E-4</v>
      </c>
      <c r="O46">
        <v>-20.14</v>
      </c>
      <c r="P46">
        <v>48</v>
      </c>
    </row>
    <row r="47" spans="1:16" x14ac:dyDescent="0.3">
      <c r="A47" t="s">
        <v>160</v>
      </c>
      <c r="B47" t="s">
        <v>150</v>
      </c>
      <c r="C47">
        <v>91.885800000000003</v>
      </c>
      <c r="D47">
        <v>4961.83</v>
      </c>
      <c r="E47" t="s">
        <v>453</v>
      </c>
      <c r="F47" t="s">
        <v>451</v>
      </c>
      <c r="G47" s="1">
        <v>46134</v>
      </c>
      <c r="H47">
        <v>38</v>
      </c>
      <c r="I47">
        <v>2.4</v>
      </c>
      <c r="J47">
        <v>54</v>
      </c>
      <c r="K47">
        <v>91.2</v>
      </c>
      <c r="L47">
        <v>4924.8</v>
      </c>
      <c r="M47">
        <v>37.033200000000022</v>
      </c>
      <c r="N47">
        <v>-3.2000000000000002E-3</v>
      </c>
      <c r="O47">
        <v>37.03</v>
      </c>
      <c r="P47">
        <v>54</v>
      </c>
    </row>
    <row r="48" spans="1:16" x14ac:dyDescent="0.3">
      <c r="A48" t="s">
        <v>40</v>
      </c>
      <c r="B48" t="s">
        <v>5</v>
      </c>
      <c r="C48">
        <v>66.506500000000003</v>
      </c>
      <c r="D48">
        <v>3192.31</v>
      </c>
      <c r="E48" t="s">
        <v>450</v>
      </c>
      <c r="F48" t="s">
        <v>451</v>
      </c>
      <c r="G48" s="1">
        <v>46166</v>
      </c>
      <c r="H48">
        <v>56</v>
      </c>
      <c r="I48">
        <v>1.2</v>
      </c>
      <c r="J48">
        <v>48</v>
      </c>
      <c r="K48">
        <v>67.2</v>
      </c>
      <c r="L48">
        <v>3225.6</v>
      </c>
      <c r="M48">
        <v>-33.288000000000011</v>
      </c>
      <c r="N48">
        <v>-2E-3</v>
      </c>
      <c r="O48">
        <v>-33.29</v>
      </c>
      <c r="P48">
        <v>48</v>
      </c>
    </row>
    <row r="49" spans="1:16" x14ac:dyDescent="0.3">
      <c r="A49" t="s">
        <v>161</v>
      </c>
      <c r="B49" t="s">
        <v>150</v>
      </c>
      <c r="C49">
        <v>92.332300000000004</v>
      </c>
      <c r="D49">
        <v>4985.95</v>
      </c>
      <c r="E49" t="s">
        <v>453</v>
      </c>
      <c r="F49" t="s">
        <v>451</v>
      </c>
      <c r="G49" s="1">
        <v>46136</v>
      </c>
      <c r="H49">
        <v>38</v>
      </c>
      <c r="I49">
        <v>2.4</v>
      </c>
      <c r="J49">
        <v>54</v>
      </c>
      <c r="K49">
        <v>91.2</v>
      </c>
      <c r="L49">
        <v>4924.8</v>
      </c>
      <c r="M49">
        <v>61.144200000000041</v>
      </c>
      <c r="N49">
        <v>5.7999999999999996E-3</v>
      </c>
      <c r="O49">
        <v>61.15</v>
      </c>
      <c r="P49">
        <v>54.000100000000003</v>
      </c>
    </row>
    <row r="50" spans="1:16" x14ac:dyDescent="0.3">
      <c r="A50" t="s">
        <v>41</v>
      </c>
      <c r="B50" t="s">
        <v>5</v>
      </c>
      <c r="C50">
        <v>84.831800000000001</v>
      </c>
      <c r="D50">
        <v>4071.93</v>
      </c>
      <c r="E50" t="s">
        <v>452</v>
      </c>
      <c r="F50" t="s">
        <v>451</v>
      </c>
      <c r="G50" s="1">
        <v>46144</v>
      </c>
      <c r="H50">
        <v>47</v>
      </c>
      <c r="I50">
        <v>1.8</v>
      </c>
      <c r="J50">
        <v>48</v>
      </c>
      <c r="K50">
        <v>84.600000000000009</v>
      </c>
      <c r="L50">
        <v>4060.8</v>
      </c>
      <c r="M50">
        <v>11.126399999999649</v>
      </c>
      <c r="N50">
        <v>3.5999999999999999E-3</v>
      </c>
      <c r="O50">
        <v>11.13</v>
      </c>
      <c r="P50">
        <v>48</v>
      </c>
    </row>
    <row r="51" spans="1:16" x14ac:dyDescent="0.3">
      <c r="A51" t="s">
        <v>222</v>
      </c>
      <c r="B51" t="s">
        <v>223</v>
      </c>
      <c r="C51">
        <v>70.389200000000002</v>
      </c>
      <c r="D51">
        <v>5068.0200000000004</v>
      </c>
      <c r="E51" t="s">
        <v>454</v>
      </c>
      <c r="F51" t="s">
        <v>455</v>
      </c>
      <c r="G51" s="1">
        <v>46114</v>
      </c>
      <c r="H51">
        <v>33</v>
      </c>
      <c r="I51">
        <v>2.1</v>
      </c>
      <c r="J51">
        <v>72</v>
      </c>
      <c r="K51">
        <v>69.3</v>
      </c>
      <c r="L51">
        <v>4989.6000000000004</v>
      </c>
      <c r="M51">
        <v>78.42240000000038</v>
      </c>
      <c r="N51">
        <v>-2.3999999999999998E-3</v>
      </c>
      <c r="O51">
        <v>78.42</v>
      </c>
      <c r="P51">
        <v>72</v>
      </c>
    </row>
    <row r="52" spans="1:16" x14ac:dyDescent="0.3">
      <c r="A52" t="s">
        <v>42</v>
      </c>
      <c r="B52" t="s">
        <v>5</v>
      </c>
      <c r="C52">
        <v>83.951499999999996</v>
      </c>
      <c r="D52">
        <v>4029.67</v>
      </c>
      <c r="E52" t="s">
        <v>452</v>
      </c>
      <c r="F52" t="s">
        <v>451</v>
      </c>
      <c r="G52" s="1">
        <v>46146</v>
      </c>
      <c r="H52">
        <v>47</v>
      </c>
      <c r="I52">
        <v>1.8</v>
      </c>
      <c r="J52">
        <v>48</v>
      </c>
      <c r="K52">
        <v>84.600000000000009</v>
      </c>
      <c r="L52">
        <v>4060.8</v>
      </c>
      <c r="M52">
        <v>-31.128000000000611</v>
      </c>
      <c r="N52">
        <v>-2E-3</v>
      </c>
      <c r="O52">
        <v>-31.13</v>
      </c>
      <c r="P52">
        <v>48</v>
      </c>
    </row>
    <row r="53" spans="1:16" x14ac:dyDescent="0.3">
      <c r="A53" t="s">
        <v>224</v>
      </c>
      <c r="B53" t="s">
        <v>223</v>
      </c>
      <c r="C53">
        <v>70.0411</v>
      </c>
      <c r="D53">
        <v>5042.96</v>
      </c>
      <c r="E53" t="s">
        <v>454</v>
      </c>
      <c r="F53" t="s">
        <v>455</v>
      </c>
      <c r="G53" s="1">
        <v>46116</v>
      </c>
      <c r="H53">
        <v>33</v>
      </c>
      <c r="I53">
        <v>2.1</v>
      </c>
      <c r="J53">
        <v>72</v>
      </c>
      <c r="K53">
        <v>69.3</v>
      </c>
      <c r="L53">
        <v>4989.6000000000004</v>
      </c>
      <c r="M53">
        <v>53.359200000000214</v>
      </c>
      <c r="N53">
        <v>8.0000000000000004E-4</v>
      </c>
      <c r="O53">
        <v>53.36</v>
      </c>
      <c r="P53">
        <v>72</v>
      </c>
    </row>
    <row r="54" spans="1:16" x14ac:dyDescent="0.3">
      <c r="A54" t="s">
        <v>43</v>
      </c>
      <c r="B54" t="s">
        <v>5</v>
      </c>
      <c r="C54">
        <v>84.952600000000004</v>
      </c>
      <c r="D54">
        <v>4077.73</v>
      </c>
      <c r="E54" t="s">
        <v>452</v>
      </c>
      <c r="F54" t="s">
        <v>451</v>
      </c>
      <c r="G54" s="1">
        <v>46148</v>
      </c>
      <c r="H54">
        <v>47</v>
      </c>
      <c r="I54">
        <v>1.8</v>
      </c>
      <c r="J54">
        <v>48</v>
      </c>
      <c r="K54">
        <v>84.600000000000009</v>
      </c>
      <c r="L54">
        <v>4060.8</v>
      </c>
      <c r="M54">
        <v>16.924799999999777</v>
      </c>
      <c r="N54">
        <v>5.1999999999999998E-3</v>
      </c>
      <c r="O54">
        <v>16.93</v>
      </c>
      <c r="P54">
        <v>48.000100000000003</v>
      </c>
    </row>
    <row r="55" spans="1:16" x14ac:dyDescent="0.3">
      <c r="A55" t="s">
        <v>225</v>
      </c>
      <c r="B55" t="s">
        <v>223</v>
      </c>
      <c r="C55">
        <v>69.848799999999997</v>
      </c>
      <c r="D55">
        <v>5029.1099999999997</v>
      </c>
      <c r="E55" t="s">
        <v>454</v>
      </c>
      <c r="F55" t="s">
        <v>455</v>
      </c>
      <c r="G55" s="1">
        <v>46118</v>
      </c>
      <c r="H55">
        <v>33</v>
      </c>
      <c r="I55">
        <v>2.1</v>
      </c>
      <c r="J55">
        <v>72</v>
      </c>
      <c r="K55">
        <v>69.3</v>
      </c>
      <c r="L55">
        <v>4989.6000000000004</v>
      </c>
      <c r="M55">
        <v>39.513599999999997</v>
      </c>
      <c r="N55">
        <v>-3.5999999999999999E-3</v>
      </c>
      <c r="O55">
        <v>39.51</v>
      </c>
      <c r="P55">
        <v>71.999899999999997</v>
      </c>
    </row>
    <row r="56" spans="1:16" x14ac:dyDescent="0.3">
      <c r="A56" t="s">
        <v>44</v>
      </c>
      <c r="B56" t="s">
        <v>5</v>
      </c>
      <c r="C56">
        <v>84.1404</v>
      </c>
      <c r="D56">
        <v>4038.74</v>
      </c>
      <c r="E56" t="s">
        <v>452</v>
      </c>
      <c r="F56" t="s">
        <v>451</v>
      </c>
      <c r="G56" s="1">
        <v>46150</v>
      </c>
      <c r="H56">
        <v>47</v>
      </c>
      <c r="I56">
        <v>1.8</v>
      </c>
      <c r="J56">
        <v>48</v>
      </c>
      <c r="K56">
        <v>84.600000000000009</v>
      </c>
      <c r="L56">
        <v>4060.8</v>
      </c>
      <c r="M56">
        <v>-22.060800000000427</v>
      </c>
      <c r="N56">
        <v>8.0000000000000004E-4</v>
      </c>
      <c r="O56">
        <v>-22.06</v>
      </c>
      <c r="P56">
        <v>48</v>
      </c>
    </row>
    <row r="57" spans="1:16" x14ac:dyDescent="0.3">
      <c r="A57" t="s">
        <v>226</v>
      </c>
      <c r="B57" t="s">
        <v>223</v>
      </c>
      <c r="C57">
        <v>28.0124</v>
      </c>
      <c r="D57">
        <v>2016.89</v>
      </c>
      <c r="E57" t="s">
        <v>454</v>
      </c>
      <c r="F57" t="s">
        <v>455</v>
      </c>
      <c r="G57" s="1">
        <v>46120</v>
      </c>
      <c r="H57">
        <v>33</v>
      </c>
      <c r="I57">
        <v>2.1</v>
      </c>
      <c r="J57">
        <v>72</v>
      </c>
      <c r="K57">
        <v>69.3</v>
      </c>
      <c r="L57">
        <v>4989.6000000000004</v>
      </c>
      <c r="M57">
        <v>-2972.7071999999998</v>
      </c>
      <c r="N57">
        <v>-2.8E-3</v>
      </c>
      <c r="O57">
        <v>-2972.71</v>
      </c>
      <c r="P57">
        <v>71.999899999999997</v>
      </c>
    </row>
    <row r="58" spans="1:16" x14ac:dyDescent="0.3">
      <c r="A58" t="s">
        <v>45</v>
      </c>
      <c r="B58" t="s">
        <v>5</v>
      </c>
      <c r="C58">
        <v>85.478499999999997</v>
      </c>
      <c r="D58">
        <v>4102.97</v>
      </c>
      <c r="E58" t="s">
        <v>452</v>
      </c>
      <c r="F58" t="s">
        <v>451</v>
      </c>
      <c r="G58" s="1">
        <v>46152</v>
      </c>
      <c r="H58">
        <v>47</v>
      </c>
      <c r="I58">
        <v>1.8</v>
      </c>
      <c r="J58">
        <v>48</v>
      </c>
      <c r="K58">
        <v>84.600000000000009</v>
      </c>
      <c r="L58">
        <v>4060.8</v>
      </c>
      <c r="M58">
        <v>42.167999999999438</v>
      </c>
      <c r="N58">
        <v>2E-3</v>
      </c>
      <c r="O58">
        <v>42.17</v>
      </c>
      <c r="P58">
        <v>48</v>
      </c>
    </row>
    <row r="59" spans="1:16" x14ac:dyDescent="0.3">
      <c r="A59" t="s">
        <v>227</v>
      </c>
      <c r="B59" t="s">
        <v>223</v>
      </c>
      <c r="C59">
        <v>69.768000000000001</v>
      </c>
      <c r="D59">
        <v>5023.3</v>
      </c>
      <c r="E59" t="s">
        <v>454</v>
      </c>
      <c r="F59" t="s">
        <v>455</v>
      </c>
      <c r="G59" s="1">
        <v>46122</v>
      </c>
      <c r="H59">
        <v>33</v>
      </c>
      <c r="I59">
        <v>2.1</v>
      </c>
      <c r="J59">
        <v>72</v>
      </c>
      <c r="K59">
        <v>69.3</v>
      </c>
      <c r="L59">
        <v>4989.6000000000004</v>
      </c>
      <c r="M59">
        <v>33.696000000000254</v>
      </c>
      <c r="N59">
        <v>4.0000000000000001E-3</v>
      </c>
      <c r="O59">
        <v>33.700000000000003</v>
      </c>
      <c r="P59">
        <v>72.000100000000003</v>
      </c>
    </row>
    <row r="60" spans="1:16" x14ac:dyDescent="0.3">
      <c r="A60" t="s">
        <v>46</v>
      </c>
      <c r="B60" t="s">
        <v>5</v>
      </c>
      <c r="C60">
        <v>84.826499999999996</v>
      </c>
      <c r="D60">
        <v>4071.67</v>
      </c>
      <c r="E60" t="s">
        <v>452</v>
      </c>
      <c r="F60" t="s">
        <v>451</v>
      </c>
      <c r="G60" s="1">
        <v>46154</v>
      </c>
      <c r="H60">
        <v>47</v>
      </c>
      <c r="I60">
        <v>1.8</v>
      </c>
      <c r="J60">
        <v>48</v>
      </c>
      <c r="K60">
        <v>84.600000000000009</v>
      </c>
      <c r="L60">
        <v>4060.8</v>
      </c>
      <c r="M60">
        <v>10.871999999999389</v>
      </c>
      <c r="N60">
        <v>-2E-3</v>
      </c>
      <c r="O60">
        <v>10.87</v>
      </c>
      <c r="P60">
        <v>48</v>
      </c>
    </row>
    <row r="61" spans="1:16" x14ac:dyDescent="0.3">
      <c r="A61" t="s">
        <v>228</v>
      </c>
      <c r="B61" t="s">
        <v>223</v>
      </c>
      <c r="C61">
        <v>69.944100000000006</v>
      </c>
      <c r="D61">
        <v>5035.9799999999996</v>
      </c>
      <c r="E61" t="s">
        <v>454</v>
      </c>
      <c r="F61" t="s">
        <v>455</v>
      </c>
      <c r="G61" s="1">
        <v>46124</v>
      </c>
      <c r="H61">
        <v>33</v>
      </c>
      <c r="I61">
        <v>2.1</v>
      </c>
      <c r="J61">
        <v>72</v>
      </c>
      <c r="K61">
        <v>69.3</v>
      </c>
      <c r="L61">
        <v>4989.6000000000004</v>
      </c>
      <c r="M61">
        <v>46.375200000000632</v>
      </c>
      <c r="N61">
        <v>4.7999999999999996E-3</v>
      </c>
      <c r="O61">
        <v>46.38</v>
      </c>
      <c r="P61">
        <v>72.000100000000003</v>
      </c>
    </row>
    <row r="62" spans="1:16" x14ac:dyDescent="0.3">
      <c r="A62" t="s">
        <v>47</v>
      </c>
      <c r="B62" t="s">
        <v>5</v>
      </c>
      <c r="C62">
        <v>84.800299999999993</v>
      </c>
      <c r="D62">
        <v>4070.41</v>
      </c>
      <c r="E62" t="s">
        <v>452</v>
      </c>
      <c r="F62" t="s">
        <v>451</v>
      </c>
      <c r="G62" s="1">
        <v>46156</v>
      </c>
      <c r="H62">
        <v>47</v>
      </c>
      <c r="I62">
        <v>1.8</v>
      </c>
      <c r="J62">
        <v>48</v>
      </c>
      <c r="K62">
        <v>84.600000000000009</v>
      </c>
      <c r="L62">
        <v>4060.8</v>
      </c>
      <c r="M62">
        <v>9.6143999999992502</v>
      </c>
      <c r="N62">
        <v>-4.4000000000000003E-3</v>
      </c>
      <c r="O62">
        <v>9.61</v>
      </c>
      <c r="P62">
        <v>47.999899999999997</v>
      </c>
    </row>
    <row r="63" spans="1:16" x14ac:dyDescent="0.3">
      <c r="A63" t="s">
        <v>229</v>
      </c>
      <c r="B63" t="s">
        <v>223</v>
      </c>
      <c r="C63">
        <v>69.838700000000003</v>
      </c>
      <c r="D63">
        <v>5028.3900000000003</v>
      </c>
      <c r="E63" t="s">
        <v>454</v>
      </c>
      <c r="F63" t="s">
        <v>455</v>
      </c>
      <c r="G63" s="1">
        <v>46126</v>
      </c>
      <c r="H63">
        <v>33</v>
      </c>
      <c r="I63">
        <v>2.1</v>
      </c>
      <c r="J63">
        <v>72</v>
      </c>
      <c r="K63">
        <v>69.3</v>
      </c>
      <c r="L63">
        <v>4989.6000000000004</v>
      </c>
      <c r="M63">
        <v>38.786400000000413</v>
      </c>
      <c r="N63">
        <v>3.5999999999999999E-3</v>
      </c>
      <c r="O63">
        <v>38.79</v>
      </c>
      <c r="P63">
        <v>72.000100000000003</v>
      </c>
    </row>
    <row r="64" spans="1:16" x14ac:dyDescent="0.3">
      <c r="A64" t="s">
        <v>48</v>
      </c>
      <c r="B64" t="s">
        <v>5</v>
      </c>
      <c r="C64">
        <v>85.136899999999997</v>
      </c>
      <c r="D64">
        <v>4086.57</v>
      </c>
      <c r="E64" t="s">
        <v>452</v>
      </c>
      <c r="F64" t="s">
        <v>451</v>
      </c>
      <c r="G64" s="1">
        <v>46158</v>
      </c>
      <c r="H64">
        <v>47</v>
      </c>
      <c r="I64">
        <v>1.8</v>
      </c>
      <c r="J64">
        <v>48</v>
      </c>
      <c r="K64">
        <v>84.600000000000009</v>
      </c>
      <c r="L64">
        <v>4060.8</v>
      </c>
      <c r="M64">
        <v>25.771199999999453</v>
      </c>
      <c r="N64">
        <v>-1.1999999999999999E-3</v>
      </c>
      <c r="O64">
        <v>25.77</v>
      </c>
      <c r="P64">
        <v>48</v>
      </c>
    </row>
    <row r="65" spans="1:16" x14ac:dyDescent="0.3">
      <c r="A65" t="s">
        <v>230</v>
      </c>
      <c r="B65" t="s">
        <v>223</v>
      </c>
      <c r="C65">
        <v>69.821200000000005</v>
      </c>
      <c r="D65">
        <v>5027.12</v>
      </c>
      <c r="E65" t="s">
        <v>454</v>
      </c>
      <c r="F65" t="s">
        <v>455</v>
      </c>
      <c r="G65" s="1">
        <v>46128</v>
      </c>
      <c r="H65">
        <v>33</v>
      </c>
      <c r="I65">
        <v>2.1</v>
      </c>
      <c r="J65">
        <v>72</v>
      </c>
      <c r="K65">
        <v>69.3</v>
      </c>
      <c r="L65">
        <v>4989.6000000000004</v>
      </c>
      <c r="M65">
        <v>37.526400000000535</v>
      </c>
      <c r="N65">
        <v>-6.4000000000000003E-3</v>
      </c>
      <c r="O65">
        <v>37.520000000000003</v>
      </c>
      <c r="P65">
        <v>71.999899999999997</v>
      </c>
    </row>
    <row r="66" spans="1:16" x14ac:dyDescent="0.3">
      <c r="A66" t="s">
        <v>49</v>
      </c>
      <c r="B66" t="s">
        <v>5</v>
      </c>
      <c r="C66">
        <v>83.973500000000001</v>
      </c>
      <c r="D66">
        <v>4030.73</v>
      </c>
      <c r="E66" t="s">
        <v>452</v>
      </c>
      <c r="F66" t="s">
        <v>451</v>
      </c>
      <c r="G66" s="1">
        <v>46160</v>
      </c>
      <c r="H66">
        <v>47</v>
      </c>
      <c r="I66">
        <v>1.8</v>
      </c>
      <c r="J66">
        <v>48</v>
      </c>
      <c r="K66">
        <v>84.600000000000009</v>
      </c>
      <c r="L66">
        <v>4060.8</v>
      </c>
      <c r="M66">
        <v>-30.072000000000344</v>
      </c>
      <c r="N66">
        <v>2E-3</v>
      </c>
      <c r="O66">
        <v>-30.07</v>
      </c>
      <c r="P66">
        <v>48</v>
      </c>
    </row>
    <row r="67" spans="1:16" x14ac:dyDescent="0.3">
      <c r="A67" t="s">
        <v>231</v>
      </c>
      <c r="B67" t="s">
        <v>223</v>
      </c>
      <c r="C67">
        <v>70.456500000000005</v>
      </c>
      <c r="D67">
        <v>5072.87</v>
      </c>
      <c r="E67" t="s">
        <v>454</v>
      </c>
      <c r="F67" t="s">
        <v>455</v>
      </c>
      <c r="G67" s="1">
        <v>46130</v>
      </c>
      <c r="H67">
        <v>33</v>
      </c>
      <c r="I67">
        <v>2.1</v>
      </c>
      <c r="J67">
        <v>72</v>
      </c>
      <c r="K67">
        <v>69.3</v>
      </c>
      <c r="L67">
        <v>4989.6000000000004</v>
      </c>
      <c r="M67">
        <v>83.268000000000598</v>
      </c>
      <c r="N67">
        <v>2E-3</v>
      </c>
      <c r="O67">
        <v>83.27</v>
      </c>
      <c r="P67">
        <v>72</v>
      </c>
    </row>
    <row r="68" spans="1:16" x14ac:dyDescent="0.3">
      <c r="A68" t="s">
        <v>50</v>
      </c>
      <c r="B68" t="s">
        <v>5</v>
      </c>
      <c r="C68">
        <v>82.604200000000006</v>
      </c>
      <c r="D68">
        <v>3965</v>
      </c>
      <c r="E68" t="s">
        <v>452</v>
      </c>
      <c r="F68" t="s">
        <v>451</v>
      </c>
      <c r="G68" s="1">
        <v>46162</v>
      </c>
      <c r="H68">
        <v>46</v>
      </c>
      <c r="I68">
        <v>1.8</v>
      </c>
      <c r="J68">
        <v>48</v>
      </c>
      <c r="K68">
        <v>82.8</v>
      </c>
      <c r="L68">
        <v>3974.4</v>
      </c>
      <c r="M68">
        <v>-9.3983999999995831</v>
      </c>
      <c r="N68">
        <v>-1.6000000000000001E-3</v>
      </c>
      <c r="O68">
        <v>-9.4</v>
      </c>
      <c r="P68">
        <v>48</v>
      </c>
    </row>
    <row r="69" spans="1:16" x14ac:dyDescent="0.3">
      <c r="A69" t="s">
        <v>232</v>
      </c>
      <c r="B69" t="s">
        <v>223</v>
      </c>
      <c r="C69">
        <v>67.736599999999996</v>
      </c>
      <c r="D69">
        <v>4877.03</v>
      </c>
      <c r="E69" t="s">
        <v>454</v>
      </c>
      <c r="F69" t="s">
        <v>455</v>
      </c>
      <c r="G69" s="1">
        <v>46132</v>
      </c>
      <c r="H69">
        <v>32</v>
      </c>
      <c r="I69">
        <v>2.1</v>
      </c>
      <c r="J69">
        <v>72</v>
      </c>
      <c r="K69">
        <v>67.2</v>
      </c>
      <c r="L69">
        <v>4838.3999999999996</v>
      </c>
      <c r="M69">
        <v>38.635199999999486</v>
      </c>
      <c r="N69">
        <v>-5.1999999999999998E-3</v>
      </c>
      <c r="O69">
        <v>38.630000000000003</v>
      </c>
      <c r="P69">
        <v>71.999899999999997</v>
      </c>
    </row>
    <row r="70" spans="1:16" x14ac:dyDescent="0.3">
      <c r="A70" t="s">
        <v>51</v>
      </c>
      <c r="B70" t="s">
        <v>5</v>
      </c>
      <c r="C70">
        <v>83.296899999999994</v>
      </c>
      <c r="D70">
        <v>3998.25</v>
      </c>
      <c r="E70" t="s">
        <v>452</v>
      </c>
      <c r="F70" t="s">
        <v>451</v>
      </c>
      <c r="G70" s="1">
        <v>46164</v>
      </c>
      <c r="H70">
        <v>46</v>
      </c>
      <c r="I70">
        <v>1.8</v>
      </c>
      <c r="J70">
        <v>48</v>
      </c>
      <c r="K70">
        <v>82.8</v>
      </c>
      <c r="L70">
        <v>3974.4</v>
      </c>
      <c r="M70">
        <v>23.851199999999835</v>
      </c>
      <c r="N70">
        <v>-1.1999999999999999E-3</v>
      </c>
      <c r="O70">
        <v>23.85</v>
      </c>
      <c r="P70">
        <v>48</v>
      </c>
    </row>
    <row r="71" spans="1:16" x14ac:dyDescent="0.3">
      <c r="A71" t="s">
        <v>233</v>
      </c>
      <c r="B71" t="s">
        <v>223</v>
      </c>
      <c r="C71">
        <v>67.5518</v>
      </c>
      <c r="D71">
        <v>4863.7299999999996</v>
      </c>
      <c r="E71" t="s">
        <v>454</v>
      </c>
      <c r="F71" t="s">
        <v>455</v>
      </c>
      <c r="G71" s="1">
        <v>46134</v>
      </c>
      <c r="H71">
        <v>32</v>
      </c>
      <c r="I71">
        <v>2.1</v>
      </c>
      <c r="J71">
        <v>72</v>
      </c>
      <c r="K71">
        <v>67.2</v>
      </c>
      <c r="L71">
        <v>4838.3999999999996</v>
      </c>
      <c r="M71">
        <v>25.3295999999998</v>
      </c>
      <c r="N71">
        <v>4.0000000000000002E-4</v>
      </c>
      <c r="O71">
        <v>25.33</v>
      </c>
      <c r="P71">
        <v>72</v>
      </c>
    </row>
    <row r="72" spans="1:16" x14ac:dyDescent="0.3">
      <c r="A72" t="s">
        <v>52</v>
      </c>
      <c r="B72" t="s">
        <v>5</v>
      </c>
      <c r="C72">
        <v>82.56</v>
      </c>
      <c r="D72">
        <v>3962.88</v>
      </c>
      <c r="E72" t="s">
        <v>452</v>
      </c>
      <c r="F72" t="s">
        <v>451</v>
      </c>
      <c r="G72" s="1">
        <v>46166</v>
      </c>
      <c r="H72">
        <v>46</v>
      </c>
      <c r="I72">
        <v>1.8</v>
      </c>
      <c r="J72">
        <v>48</v>
      </c>
      <c r="K72">
        <v>82.8</v>
      </c>
      <c r="L72">
        <v>3974.4</v>
      </c>
      <c r="M72">
        <v>-11.519999999999754</v>
      </c>
      <c r="N72">
        <v>0</v>
      </c>
      <c r="O72">
        <v>-11.52</v>
      </c>
      <c r="P72">
        <v>48</v>
      </c>
    </row>
    <row r="73" spans="1:16" x14ac:dyDescent="0.3">
      <c r="A73" t="s">
        <v>234</v>
      </c>
      <c r="B73" t="s">
        <v>223</v>
      </c>
      <c r="C73">
        <v>68.291200000000003</v>
      </c>
      <c r="D73">
        <v>4916.97</v>
      </c>
      <c r="E73" t="s">
        <v>454</v>
      </c>
      <c r="F73" t="s">
        <v>455</v>
      </c>
      <c r="G73" s="1">
        <v>46136</v>
      </c>
      <c r="H73">
        <v>32</v>
      </c>
      <c r="I73">
        <v>2.1</v>
      </c>
      <c r="J73">
        <v>72</v>
      </c>
      <c r="K73">
        <v>67.2</v>
      </c>
      <c r="L73">
        <v>4838.3999999999996</v>
      </c>
      <c r="M73">
        <v>78.566400000000044</v>
      </c>
      <c r="N73">
        <v>3.5999999999999999E-3</v>
      </c>
      <c r="O73">
        <v>78.569999999999993</v>
      </c>
      <c r="P73">
        <v>72.000100000000003</v>
      </c>
    </row>
    <row r="74" spans="1:16" x14ac:dyDescent="0.3">
      <c r="A74" t="s">
        <v>53</v>
      </c>
      <c r="B74" t="s">
        <v>5</v>
      </c>
      <c r="C74">
        <v>67.219499999999996</v>
      </c>
      <c r="D74">
        <v>3226.53</v>
      </c>
      <c r="E74" t="s">
        <v>450</v>
      </c>
      <c r="F74" t="s">
        <v>451</v>
      </c>
      <c r="G74" s="1">
        <v>46175</v>
      </c>
      <c r="H74">
        <v>56</v>
      </c>
      <c r="I74">
        <v>1.2</v>
      </c>
      <c r="J74">
        <v>48</v>
      </c>
      <c r="K74">
        <v>67.2</v>
      </c>
      <c r="L74">
        <v>3225.6</v>
      </c>
      <c r="M74">
        <v>0.93599999999969441</v>
      </c>
      <c r="N74">
        <v>-6.0000000000000001E-3</v>
      </c>
      <c r="O74">
        <v>0.93</v>
      </c>
      <c r="P74">
        <v>47.999899999999997</v>
      </c>
    </row>
    <row r="75" spans="1:16" x14ac:dyDescent="0.3">
      <c r="A75" t="s">
        <v>295</v>
      </c>
      <c r="B75" t="s">
        <v>296</v>
      </c>
      <c r="C75">
        <v>82.709599999999995</v>
      </c>
      <c r="D75">
        <v>7113.03</v>
      </c>
      <c r="E75" t="s">
        <v>456</v>
      </c>
      <c r="F75" t="s">
        <v>455</v>
      </c>
      <c r="G75" s="1">
        <v>46114</v>
      </c>
      <c r="H75">
        <v>27</v>
      </c>
      <c r="I75">
        <v>3</v>
      </c>
      <c r="J75">
        <v>86</v>
      </c>
      <c r="K75">
        <v>81</v>
      </c>
      <c r="L75">
        <v>6966</v>
      </c>
      <c r="M75">
        <v>147.02559999999954</v>
      </c>
      <c r="N75">
        <v>4.4000000000000003E-3</v>
      </c>
      <c r="O75">
        <v>147.03</v>
      </c>
      <c r="P75">
        <v>86.000100000000003</v>
      </c>
    </row>
    <row r="76" spans="1:16" x14ac:dyDescent="0.3">
      <c r="A76" t="s">
        <v>54</v>
      </c>
      <c r="B76" t="s">
        <v>5</v>
      </c>
      <c r="C76">
        <v>67.289299999999997</v>
      </c>
      <c r="D76">
        <v>3229.88</v>
      </c>
      <c r="E76" t="s">
        <v>450</v>
      </c>
      <c r="F76" t="s">
        <v>451</v>
      </c>
      <c r="G76" s="1">
        <v>46177</v>
      </c>
      <c r="H76">
        <v>56</v>
      </c>
      <c r="I76">
        <v>1.2</v>
      </c>
      <c r="J76">
        <v>48</v>
      </c>
      <c r="K76">
        <v>67.2</v>
      </c>
      <c r="L76">
        <v>3225.6</v>
      </c>
      <c r="M76">
        <v>4.2863999999997304</v>
      </c>
      <c r="N76">
        <v>-6.4000000000000003E-3</v>
      </c>
      <c r="O76">
        <v>4.28</v>
      </c>
      <c r="P76">
        <v>47.999899999999997</v>
      </c>
    </row>
    <row r="77" spans="1:16" x14ac:dyDescent="0.3">
      <c r="A77" t="s">
        <v>297</v>
      </c>
      <c r="B77" t="s">
        <v>296</v>
      </c>
      <c r="C77">
        <v>82.763400000000004</v>
      </c>
      <c r="D77">
        <v>7117.65</v>
      </c>
      <c r="E77" t="s">
        <v>456</v>
      </c>
      <c r="F77" t="s">
        <v>455</v>
      </c>
      <c r="G77" s="1">
        <v>46116</v>
      </c>
      <c r="H77">
        <v>27</v>
      </c>
      <c r="I77">
        <v>3</v>
      </c>
      <c r="J77">
        <v>86</v>
      </c>
      <c r="K77">
        <v>81</v>
      </c>
      <c r="L77">
        <v>6966</v>
      </c>
      <c r="M77">
        <v>151.65240000000037</v>
      </c>
      <c r="N77">
        <v>-2.3999999999999998E-3</v>
      </c>
      <c r="O77">
        <v>151.65</v>
      </c>
      <c r="P77">
        <v>86</v>
      </c>
    </row>
    <row r="78" spans="1:16" x14ac:dyDescent="0.3">
      <c r="A78" t="s">
        <v>55</v>
      </c>
      <c r="B78" t="s">
        <v>5</v>
      </c>
      <c r="C78">
        <v>66.540800000000004</v>
      </c>
      <c r="D78">
        <v>3193.96</v>
      </c>
      <c r="E78" t="s">
        <v>450</v>
      </c>
      <c r="F78" t="s">
        <v>451</v>
      </c>
      <c r="G78" s="1">
        <v>46179</v>
      </c>
      <c r="H78">
        <v>56</v>
      </c>
      <c r="I78">
        <v>1.2</v>
      </c>
      <c r="J78">
        <v>48</v>
      </c>
      <c r="K78">
        <v>67.2</v>
      </c>
      <c r="L78">
        <v>3225.6</v>
      </c>
      <c r="M78">
        <v>-31.641599999999926</v>
      </c>
      <c r="N78">
        <v>1.6000000000000001E-3</v>
      </c>
      <c r="O78">
        <v>-31.64</v>
      </c>
      <c r="P78">
        <v>48</v>
      </c>
    </row>
    <row r="79" spans="1:16" x14ac:dyDescent="0.3">
      <c r="A79" t="s">
        <v>298</v>
      </c>
      <c r="B79" t="s">
        <v>296</v>
      </c>
      <c r="C79">
        <v>82.357399999999998</v>
      </c>
      <c r="D79">
        <v>7082.74</v>
      </c>
      <c r="E79" t="s">
        <v>456</v>
      </c>
      <c r="F79" t="s">
        <v>455</v>
      </c>
      <c r="G79" s="1">
        <v>46118</v>
      </c>
      <c r="H79">
        <v>27</v>
      </c>
      <c r="I79">
        <v>3</v>
      </c>
      <c r="J79">
        <v>86</v>
      </c>
      <c r="K79">
        <v>81</v>
      </c>
      <c r="L79">
        <v>6966</v>
      </c>
      <c r="M79">
        <v>116.73639999999986</v>
      </c>
      <c r="N79">
        <v>3.5999999999999999E-3</v>
      </c>
      <c r="O79">
        <v>116.74</v>
      </c>
      <c r="P79">
        <v>86</v>
      </c>
    </row>
    <row r="80" spans="1:16" x14ac:dyDescent="0.3">
      <c r="A80" t="s">
        <v>56</v>
      </c>
      <c r="B80" t="s">
        <v>5</v>
      </c>
      <c r="C80">
        <v>66.893699999999995</v>
      </c>
      <c r="D80">
        <v>3210.9</v>
      </c>
      <c r="E80" t="s">
        <v>450</v>
      </c>
      <c r="F80" t="s">
        <v>451</v>
      </c>
      <c r="G80" s="1">
        <v>46181</v>
      </c>
      <c r="H80">
        <v>56</v>
      </c>
      <c r="I80">
        <v>1.2</v>
      </c>
      <c r="J80">
        <v>48</v>
      </c>
      <c r="K80">
        <v>67.2</v>
      </c>
      <c r="L80">
        <v>3225.6</v>
      </c>
      <c r="M80">
        <v>-14.702400000000353</v>
      </c>
      <c r="N80">
        <v>2.3999999999999998E-3</v>
      </c>
      <c r="O80">
        <v>-14.7</v>
      </c>
      <c r="P80">
        <v>48</v>
      </c>
    </row>
    <row r="81" spans="1:16" x14ac:dyDescent="0.3">
      <c r="A81" t="s">
        <v>299</v>
      </c>
      <c r="B81" t="s">
        <v>296</v>
      </c>
      <c r="C81">
        <v>82.689400000000006</v>
      </c>
      <c r="D81">
        <v>7111.29</v>
      </c>
      <c r="E81" t="s">
        <v>456</v>
      </c>
      <c r="F81" t="s">
        <v>455</v>
      </c>
      <c r="G81" s="1">
        <v>46120</v>
      </c>
      <c r="H81">
        <v>27</v>
      </c>
      <c r="I81">
        <v>3</v>
      </c>
      <c r="J81">
        <v>86</v>
      </c>
      <c r="K81">
        <v>81</v>
      </c>
      <c r="L81">
        <v>6966</v>
      </c>
      <c r="M81">
        <v>145.28840000000054</v>
      </c>
      <c r="N81">
        <v>1.6000000000000001E-3</v>
      </c>
      <c r="O81">
        <v>145.29</v>
      </c>
      <c r="P81">
        <v>86</v>
      </c>
    </row>
    <row r="82" spans="1:16" x14ac:dyDescent="0.3">
      <c r="A82" t="s">
        <v>57</v>
      </c>
      <c r="B82" t="s">
        <v>5</v>
      </c>
      <c r="C82">
        <v>66.949200000000005</v>
      </c>
      <c r="D82">
        <v>3213.57</v>
      </c>
      <c r="E82" t="s">
        <v>450</v>
      </c>
      <c r="F82" t="s">
        <v>451</v>
      </c>
      <c r="G82" s="1">
        <v>46183</v>
      </c>
      <c r="H82">
        <v>56</v>
      </c>
      <c r="I82">
        <v>1.2</v>
      </c>
      <c r="J82">
        <v>48</v>
      </c>
      <c r="K82">
        <v>67.2</v>
      </c>
      <c r="L82">
        <v>3225.6</v>
      </c>
      <c r="M82">
        <v>-12.038399999999911</v>
      </c>
      <c r="N82">
        <v>8.3999999999999995E-3</v>
      </c>
      <c r="O82">
        <v>-12.03</v>
      </c>
      <c r="P82">
        <v>48.000100000000003</v>
      </c>
    </row>
    <row r="83" spans="1:16" x14ac:dyDescent="0.3">
      <c r="A83" t="s">
        <v>300</v>
      </c>
      <c r="B83" t="s">
        <v>296</v>
      </c>
      <c r="C83">
        <v>82.282600000000002</v>
      </c>
      <c r="D83">
        <v>7076.31</v>
      </c>
      <c r="E83" t="s">
        <v>456</v>
      </c>
      <c r="F83" t="s">
        <v>455</v>
      </c>
      <c r="G83" s="1">
        <v>46122</v>
      </c>
      <c r="H83">
        <v>27</v>
      </c>
      <c r="I83">
        <v>3</v>
      </c>
      <c r="J83">
        <v>86</v>
      </c>
      <c r="K83">
        <v>81</v>
      </c>
      <c r="L83">
        <v>6966</v>
      </c>
      <c r="M83">
        <v>110.30360000000019</v>
      </c>
      <c r="N83">
        <v>6.4000000000000003E-3</v>
      </c>
      <c r="O83">
        <v>110.31</v>
      </c>
      <c r="P83">
        <v>86.000100000000003</v>
      </c>
    </row>
    <row r="84" spans="1:16" x14ac:dyDescent="0.3">
      <c r="A84" t="s">
        <v>58</v>
      </c>
      <c r="B84" t="s">
        <v>5</v>
      </c>
      <c r="C84">
        <v>67.670400000000001</v>
      </c>
      <c r="D84">
        <v>3248.18</v>
      </c>
      <c r="E84" t="s">
        <v>450</v>
      </c>
      <c r="F84" t="s">
        <v>451</v>
      </c>
      <c r="G84" s="1">
        <v>46185</v>
      </c>
      <c r="H84">
        <v>56</v>
      </c>
      <c r="I84">
        <v>1.2</v>
      </c>
      <c r="J84">
        <v>48</v>
      </c>
      <c r="K84">
        <v>67.2</v>
      </c>
      <c r="L84">
        <v>3225.6</v>
      </c>
      <c r="M84">
        <v>22.579199999999901</v>
      </c>
      <c r="N84">
        <v>8.0000000000000004E-4</v>
      </c>
      <c r="O84">
        <v>22.58</v>
      </c>
      <c r="P84">
        <v>48</v>
      </c>
    </row>
    <row r="85" spans="1:16" x14ac:dyDescent="0.3">
      <c r="A85" t="s">
        <v>301</v>
      </c>
      <c r="B85" t="s">
        <v>296</v>
      </c>
      <c r="C85">
        <v>81.554699999999997</v>
      </c>
      <c r="D85">
        <v>7013.7</v>
      </c>
      <c r="E85" t="s">
        <v>456</v>
      </c>
      <c r="F85" t="s">
        <v>455</v>
      </c>
      <c r="G85" s="1">
        <v>46124</v>
      </c>
      <c r="H85">
        <v>27</v>
      </c>
      <c r="I85">
        <v>3</v>
      </c>
      <c r="J85">
        <v>86</v>
      </c>
      <c r="K85">
        <v>81</v>
      </c>
      <c r="L85">
        <v>6966</v>
      </c>
      <c r="M85">
        <v>47.70419999999973</v>
      </c>
      <c r="N85">
        <v>-4.1999999999999997E-3</v>
      </c>
      <c r="O85">
        <v>47.7</v>
      </c>
      <c r="P85">
        <v>85.999899999999997</v>
      </c>
    </row>
    <row r="86" spans="1:16" x14ac:dyDescent="0.3">
      <c r="A86" t="s">
        <v>59</v>
      </c>
      <c r="B86" t="s">
        <v>5</v>
      </c>
      <c r="C86">
        <v>66.7239</v>
      </c>
      <c r="D86">
        <v>3202.75</v>
      </c>
      <c r="E86" t="s">
        <v>450</v>
      </c>
      <c r="F86" t="s">
        <v>451</v>
      </c>
      <c r="G86" s="1">
        <v>46187</v>
      </c>
      <c r="H86">
        <v>56</v>
      </c>
      <c r="I86">
        <v>1.2</v>
      </c>
      <c r="J86">
        <v>48</v>
      </c>
      <c r="K86">
        <v>67.2</v>
      </c>
      <c r="L86">
        <v>3225.6</v>
      </c>
      <c r="M86">
        <v>-22.852800000000116</v>
      </c>
      <c r="N86">
        <v>2.8E-3</v>
      </c>
      <c r="O86">
        <v>-22.85</v>
      </c>
      <c r="P86">
        <v>48</v>
      </c>
    </row>
    <row r="87" spans="1:16" x14ac:dyDescent="0.3">
      <c r="A87" t="s">
        <v>302</v>
      </c>
      <c r="B87" t="s">
        <v>296</v>
      </c>
      <c r="C87">
        <v>81.727099999999993</v>
      </c>
      <c r="D87">
        <v>7028.53</v>
      </c>
      <c r="E87" t="s">
        <v>456</v>
      </c>
      <c r="F87" t="s">
        <v>455</v>
      </c>
      <c r="G87" s="1">
        <v>46126</v>
      </c>
      <c r="H87">
        <v>27</v>
      </c>
      <c r="I87">
        <v>3</v>
      </c>
      <c r="J87">
        <v>86</v>
      </c>
      <c r="K87">
        <v>81</v>
      </c>
      <c r="L87">
        <v>6966</v>
      </c>
      <c r="M87">
        <v>62.530599999999396</v>
      </c>
      <c r="N87">
        <v>-5.9999999999999995E-4</v>
      </c>
      <c r="O87">
        <v>62.53</v>
      </c>
      <c r="P87">
        <v>86</v>
      </c>
    </row>
    <row r="88" spans="1:16" x14ac:dyDescent="0.3">
      <c r="A88" t="s">
        <v>60</v>
      </c>
      <c r="B88" t="s">
        <v>5</v>
      </c>
      <c r="C88">
        <v>66.326499999999996</v>
      </c>
      <c r="D88">
        <v>3183.67</v>
      </c>
      <c r="E88" t="s">
        <v>450</v>
      </c>
      <c r="F88" t="s">
        <v>451</v>
      </c>
      <c r="G88" s="1">
        <v>46189</v>
      </c>
      <c r="H88">
        <v>55</v>
      </c>
      <c r="I88">
        <v>1.2</v>
      </c>
      <c r="J88">
        <v>48</v>
      </c>
      <c r="K88">
        <v>66</v>
      </c>
      <c r="L88">
        <v>3168</v>
      </c>
      <c r="M88">
        <v>15.671999999999798</v>
      </c>
      <c r="N88">
        <v>-2E-3</v>
      </c>
      <c r="O88">
        <v>15.67</v>
      </c>
      <c r="P88">
        <v>48</v>
      </c>
    </row>
    <row r="89" spans="1:16" x14ac:dyDescent="0.3">
      <c r="A89" t="s">
        <v>303</v>
      </c>
      <c r="B89" t="s">
        <v>296</v>
      </c>
      <c r="C89">
        <v>81.584999999999994</v>
      </c>
      <c r="D89">
        <v>7016.31</v>
      </c>
      <c r="E89" t="s">
        <v>456</v>
      </c>
      <c r="F89" t="s">
        <v>455</v>
      </c>
      <c r="G89" s="1">
        <v>46128</v>
      </c>
      <c r="H89">
        <v>27</v>
      </c>
      <c r="I89">
        <v>3</v>
      </c>
      <c r="J89">
        <v>86</v>
      </c>
      <c r="K89">
        <v>81</v>
      </c>
      <c r="L89">
        <v>6966</v>
      </c>
      <c r="M89">
        <v>50.309999999999462</v>
      </c>
      <c r="N89">
        <v>0</v>
      </c>
      <c r="O89">
        <v>50.31</v>
      </c>
      <c r="P89">
        <v>86</v>
      </c>
    </row>
    <row r="90" spans="1:16" x14ac:dyDescent="0.3">
      <c r="A90" t="s">
        <v>61</v>
      </c>
      <c r="B90" t="s">
        <v>5</v>
      </c>
      <c r="C90">
        <v>65.551400000000001</v>
      </c>
      <c r="D90">
        <v>3146.47</v>
      </c>
      <c r="E90" t="s">
        <v>450</v>
      </c>
      <c r="F90" t="s">
        <v>451</v>
      </c>
      <c r="G90" s="1">
        <v>46191</v>
      </c>
      <c r="H90">
        <v>55</v>
      </c>
      <c r="I90">
        <v>1.2</v>
      </c>
      <c r="J90">
        <v>48</v>
      </c>
      <c r="K90">
        <v>66</v>
      </c>
      <c r="L90">
        <v>3168</v>
      </c>
      <c r="M90">
        <v>-21.532799999999952</v>
      </c>
      <c r="N90">
        <v>2.8E-3</v>
      </c>
      <c r="O90">
        <v>-21.53</v>
      </c>
      <c r="P90">
        <v>48</v>
      </c>
    </row>
    <row r="91" spans="1:16" x14ac:dyDescent="0.3">
      <c r="A91" t="s">
        <v>304</v>
      </c>
      <c r="B91" t="s">
        <v>296</v>
      </c>
      <c r="C91">
        <v>81.919899999999998</v>
      </c>
      <c r="D91">
        <v>7045.11</v>
      </c>
      <c r="E91" t="s">
        <v>456</v>
      </c>
      <c r="F91" t="s">
        <v>455</v>
      </c>
      <c r="G91" s="1">
        <v>46130</v>
      </c>
      <c r="H91">
        <v>27</v>
      </c>
      <c r="I91">
        <v>3</v>
      </c>
      <c r="J91">
        <v>86</v>
      </c>
      <c r="K91">
        <v>81</v>
      </c>
      <c r="L91">
        <v>6966</v>
      </c>
      <c r="M91">
        <v>79.111399999999861</v>
      </c>
      <c r="N91">
        <v>-1.4E-3</v>
      </c>
      <c r="O91">
        <v>79.11</v>
      </c>
      <c r="P91">
        <v>86</v>
      </c>
    </row>
    <row r="92" spans="1:16" x14ac:dyDescent="0.3">
      <c r="A92" t="s">
        <v>62</v>
      </c>
      <c r="B92" t="s">
        <v>5</v>
      </c>
      <c r="C92">
        <v>65.460599999999999</v>
      </c>
      <c r="D92">
        <v>3142.11</v>
      </c>
      <c r="E92" t="s">
        <v>450</v>
      </c>
      <c r="F92" t="s">
        <v>451</v>
      </c>
      <c r="G92" s="1">
        <v>46193</v>
      </c>
      <c r="H92">
        <v>55</v>
      </c>
      <c r="I92">
        <v>1.2</v>
      </c>
      <c r="J92">
        <v>48</v>
      </c>
      <c r="K92">
        <v>66</v>
      </c>
      <c r="L92">
        <v>3168</v>
      </c>
      <c r="M92">
        <v>-25.891200000000026</v>
      </c>
      <c r="N92">
        <v>1.1999999999999999E-3</v>
      </c>
      <c r="O92">
        <v>-25.89</v>
      </c>
      <c r="P92">
        <v>48</v>
      </c>
    </row>
    <row r="93" spans="1:16" x14ac:dyDescent="0.3">
      <c r="A93" t="s">
        <v>305</v>
      </c>
      <c r="B93" t="s">
        <v>296</v>
      </c>
      <c r="C93">
        <v>81.716700000000003</v>
      </c>
      <c r="D93">
        <v>7027.64</v>
      </c>
      <c r="E93" t="s">
        <v>456</v>
      </c>
      <c r="F93" t="s">
        <v>455</v>
      </c>
      <c r="G93" s="1">
        <v>46132</v>
      </c>
      <c r="H93">
        <v>27</v>
      </c>
      <c r="I93">
        <v>3</v>
      </c>
      <c r="J93">
        <v>86</v>
      </c>
      <c r="K93">
        <v>81</v>
      </c>
      <c r="L93">
        <v>6966</v>
      </c>
      <c r="M93">
        <v>61.636200000000258</v>
      </c>
      <c r="N93">
        <v>3.8E-3</v>
      </c>
      <c r="O93">
        <v>61.64</v>
      </c>
      <c r="P93">
        <v>86</v>
      </c>
    </row>
    <row r="94" spans="1:16" x14ac:dyDescent="0.3">
      <c r="A94" t="s">
        <v>63</v>
      </c>
      <c r="B94" t="s">
        <v>5</v>
      </c>
      <c r="C94">
        <v>65.361500000000007</v>
      </c>
      <c r="D94">
        <v>3137.35</v>
      </c>
      <c r="E94" t="s">
        <v>450</v>
      </c>
      <c r="F94" t="s">
        <v>451</v>
      </c>
      <c r="G94" s="1">
        <v>46195</v>
      </c>
      <c r="H94">
        <v>55</v>
      </c>
      <c r="I94">
        <v>1.2</v>
      </c>
      <c r="J94">
        <v>48</v>
      </c>
      <c r="K94">
        <v>66</v>
      </c>
      <c r="L94">
        <v>3168</v>
      </c>
      <c r="M94">
        <v>-30.647999999999683</v>
      </c>
      <c r="N94">
        <v>-2E-3</v>
      </c>
      <c r="O94">
        <v>-30.65</v>
      </c>
      <c r="P94">
        <v>48</v>
      </c>
    </row>
    <row r="95" spans="1:16" x14ac:dyDescent="0.3">
      <c r="A95" t="s">
        <v>306</v>
      </c>
      <c r="B95" t="s">
        <v>296</v>
      </c>
      <c r="C95">
        <v>78.724800000000002</v>
      </c>
      <c r="D95">
        <v>6770.33</v>
      </c>
      <c r="E95" t="s">
        <v>456</v>
      </c>
      <c r="F95" t="s">
        <v>455</v>
      </c>
      <c r="G95" s="1">
        <v>46134</v>
      </c>
      <c r="H95">
        <v>26</v>
      </c>
      <c r="I95">
        <v>3</v>
      </c>
      <c r="J95">
        <v>86</v>
      </c>
      <c r="K95">
        <v>78</v>
      </c>
      <c r="L95">
        <v>6708</v>
      </c>
      <c r="M95">
        <v>62.332800000000162</v>
      </c>
      <c r="N95">
        <v>-2.8E-3</v>
      </c>
      <c r="O95">
        <v>62.33</v>
      </c>
      <c r="P95">
        <v>86</v>
      </c>
    </row>
    <row r="96" spans="1:16" x14ac:dyDescent="0.3">
      <c r="A96" t="s">
        <v>64</v>
      </c>
      <c r="B96" t="s">
        <v>5</v>
      </c>
      <c r="C96">
        <v>65.776600000000002</v>
      </c>
      <c r="D96">
        <v>3157.28</v>
      </c>
      <c r="E96" t="s">
        <v>450</v>
      </c>
      <c r="F96" t="s">
        <v>451</v>
      </c>
      <c r="G96" s="1">
        <v>46197</v>
      </c>
      <c r="H96">
        <v>55</v>
      </c>
      <c r="I96">
        <v>1.2</v>
      </c>
      <c r="J96">
        <v>48</v>
      </c>
      <c r="K96">
        <v>66</v>
      </c>
      <c r="L96">
        <v>3168</v>
      </c>
      <c r="M96">
        <v>-10.723199999999906</v>
      </c>
      <c r="N96">
        <v>3.2000000000000002E-3</v>
      </c>
      <c r="O96">
        <v>-10.72</v>
      </c>
      <c r="P96">
        <v>48</v>
      </c>
    </row>
    <row r="97" spans="1:16" x14ac:dyDescent="0.3">
      <c r="A97" t="s">
        <v>307</v>
      </c>
      <c r="B97" t="s">
        <v>296</v>
      </c>
      <c r="C97">
        <v>79.274199999999993</v>
      </c>
      <c r="D97">
        <v>6817.58</v>
      </c>
      <c r="E97" t="s">
        <v>456</v>
      </c>
      <c r="F97" t="s">
        <v>455</v>
      </c>
      <c r="G97" s="1">
        <v>46136</v>
      </c>
      <c r="H97">
        <v>26</v>
      </c>
      <c r="I97">
        <v>3</v>
      </c>
      <c r="J97">
        <v>86</v>
      </c>
      <c r="K97">
        <v>78</v>
      </c>
      <c r="L97">
        <v>6708</v>
      </c>
      <c r="M97">
        <v>109.58119999999943</v>
      </c>
      <c r="N97">
        <v>-1.1999999999999999E-3</v>
      </c>
      <c r="O97">
        <v>109.58</v>
      </c>
      <c r="P97">
        <v>86</v>
      </c>
    </row>
    <row r="98" spans="1:16" x14ac:dyDescent="0.3">
      <c r="A98" t="s">
        <v>65</v>
      </c>
      <c r="B98" t="s">
        <v>5</v>
      </c>
      <c r="C98">
        <v>86.528199999999998</v>
      </c>
      <c r="D98">
        <v>4153.3500000000004</v>
      </c>
      <c r="E98" t="s">
        <v>452</v>
      </c>
      <c r="F98" t="s">
        <v>451</v>
      </c>
      <c r="G98" s="1">
        <v>46175</v>
      </c>
      <c r="H98">
        <v>48</v>
      </c>
      <c r="I98">
        <v>1.8</v>
      </c>
      <c r="J98">
        <v>48</v>
      </c>
      <c r="K98">
        <v>86.4</v>
      </c>
      <c r="L98">
        <v>4147.2</v>
      </c>
      <c r="M98">
        <v>6.153599999999642</v>
      </c>
      <c r="N98">
        <v>-3.5999999999999999E-3</v>
      </c>
      <c r="O98">
        <v>6.15</v>
      </c>
      <c r="P98">
        <v>48</v>
      </c>
    </row>
    <row r="99" spans="1:16" x14ac:dyDescent="0.3">
      <c r="A99" t="s">
        <v>308</v>
      </c>
      <c r="B99" t="s">
        <v>296</v>
      </c>
      <c r="C99">
        <v>59.999400000000001</v>
      </c>
      <c r="D99">
        <v>5159.95</v>
      </c>
      <c r="E99" t="s">
        <v>457</v>
      </c>
      <c r="F99" t="s">
        <v>455</v>
      </c>
      <c r="G99" s="1">
        <v>46114</v>
      </c>
      <c r="H99">
        <v>37</v>
      </c>
      <c r="I99">
        <v>1.6</v>
      </c>
      <c r="J99">
        <v>86</v>
      </c>
      <c r="K99">
        <v>59.2</v>
      </c>
      <c r="L99">
        <v>5091.2</v>
      </c>
      <c r="M99">
        <v>68.748399999999876</v>
      </c>
      <c r="N99">
        <v>1.6000000000000001E-3</v>
      </c>
      <c r="O99">
        <v>68.75</v>
      </c>
      <c r="P99">
        <v>86</v>
      </c>
    </row>
    <row r="100" spans="1:16" x14ac:dyDescent="0.3">
      <c r="A100" t="s">
        <v>66</v>
      </c>
      <c r="B100" t="s">
        <v>5</v>
      </c>
      <c r="C100">
        <v>86.965500000000006</v>
      </c>
      <c r="D100">
        <v>4174.3500000000004</v>
      </c>
      <c r="E100" t="s">
        <v>452</v>
      </c>
      <c r="F100" t="s">
        <v>451</v>
      </c>
      <c r="G100" s="1">
        <v>46177</v>
      </c>
      <c r="H100">
        <v>48</v>
      </c>
      <c r="I100">
        <v>1.8</v>
      </c>
      <c r="J100">
        <v>48</v>
      </c>
      <c r="K100">
        <v>86.4</v>
      </c>
      <c r="L100">
        <v>4147.2</v>
      </c>
      <c r="M100">
        <v>27.144000000000005</v>
      </c>
      <c r="N100">
        <v>6.0000000000000001E-3</v>
      </c>
      <c r="O100">
        <v>27.15</v>
      </c>
      <c r="P100">
        <v>48.000100000000003</v>
      </c>
    </row>
    <row r="101" spans="1:16" x14ac:dyDescent="0.3">
      <c r="A101" t="s">
        <v>309</v>
      </c>
      <c r="B101" t="s">
        <v>296</v>
      </c>
      <c r="C101">
        <v>59.648499999999999</v>
      </c>
      <c r="D101">
        <v>5129.7700000000004</v>
      </c>
      <c r="E101" t="s">
        <v>457</v>
      </c>
      <c r="F101" t="s">
        <v>455</v>
      </c>
      <c r="G101" s="1">
        <v>46116</v>
      </c>
      <c r="H101">
        <v>37</v>
      </c>
      <c r="I101">
        <v>1.6</v>
      </c>
      <c r="J101">
        <v>86</v>
      </c>
      <c r="K101">
        <v>59.2</v>
      </c>
      <c r="L101">
        <v>5091.2</v>
      </c>
      <c r="M101">
        <v>38.570999999999628</v>
      </c>
      <c r="N101">
        <v>-1E-3</v>
      </c>
      <c r="O101">
        <v>38.57</v>
      </c>
      <c r="P101">
        <v>86</v>
      </c>
    </row>
    <row r="102" spans="1:16" x14ac:dyDescent="0.3">
      <c r="A102" t="s">
        <v>67</v>
      </c>
      <c r="B102" t="s">
        <v>5</v>
      </c>
      <c r="C102">
        <v>86.188999999999993</v>
      </c>
      <c r="D102">
        <v>4137.07</v>
      </c>
      <c r="E102" t="s">
        <v>452</v>
      </c>
      <c r="F102" t="s">
        <v>451</v>
      </c>
      <c r="G102" s="1">
        <v>46179</v>
      </c>
      <c r="H102">
        <v>48</v>
      </c>
      <c r="I102">
        <v>1.8</v>
      </c>
      <c r="J102">
        <v>48</v>
      </c>
      <c r="K102">
        <v>86.4</v>
      </c>
      <c r="L102">
        <v>4147.2</v>
      </c>
      <c r="M102">
        <v>-10.128000000000611</v>
      </c>
      <c r="N102">
        <v>-2E-3</v>
      </c>
      <c r="O102">
        <v>-10.130000000000001</v>
      </c>
      <c r="P102">
        <v>48</v>
      </c>
    </row>
    <row r="103" spans="1:16" x14ac:dyDescent="0.3">
      <c r="A103" t="s">
        <v>310</v>
      </c>
      <c r="B103" t="s">
        <v>296</v>
      </c>
      <c r="C103">
        <v>35.664099999999998</v>
      </c>
      <c r="D103">
        <v>3067.11</v>
      </c>
      <c r="E103" t="s">
        <v>457</v>
      </c>
      <c r="F103" t="s">
        <v>455</v>
      </c>
      <c r="G103" s="1">
        <v>46118</v>
      </c>
      <c r="H103">
        <v>37</v>
      </c>
      <c r="I103">
        <v>1.6</v>
      </c>
      <c r="J103">
        <v>86</v>
      </c>
      <c r="K103">
        <v>59.2</v>
      </c>
      <c r="L103">
        <v>5091.2</v>
      </c>
      <c r="M103">
        <v>-2024.0874000000003</v>
      </c>
      <c r="N103">
        <v>-2.5999999999999999E-3</v>
      </c>
      <c r="O103">
        <v>-2024.09</v>
      </c>
      <c r="P103">
        <v>85.999899999999997</v>
      </c>
    </row>
    <row r="104" spans="1:16" x14ac:dyDescent="0.3">
      <c r="A104" t="s">
        <v>68</v>
      </c>
      <c r="B104" t="s">
        <v>5</v>
      </c>
      <c r="C104">
        <v>86.398099999999999</v>
      </c>
      <c r="D104">
        <v>4147.1099999999997</v>
      </c>
      <c r="E104" t="s">
        <v>452</v>
      </c>
      <c r="F104" t="s">
        <v>451</v>
      </c>
      <c r="G104" s="1">
        <v>46181</v>
      </c>
      <c r="H104">
        <v>48</v>
      </c>
      <c r="I104">
        <v>1.8</v>
      </c>
      <c r="J104">
        <v>48</v>
      </c>
      <c r="K104">
        <v>86.4</v>
      </c>
      <c r="L104">
        <v>4147.2</v>
      </c>
      <c r="M104">
        <v>-9.1200000000299042E-2</v>
      </c>
      <c r="N104">
        <v>1.1999999999999999E-3</v>
      </c>
      <c r="O104">
        <v>-0.09</v>
      </c>
      <c r="P104">
        <v>48</v>
      </c>
    </row>
    <row r="105" spans="1:16" x14ac:dyDescent="0.3">
      <c r="A105" t="s">
        <v>311</v>
      </c>
      <c r="B105" t="s">
        <v>296</v>
      </c>
      <c r="C105">
        <v>60.010300000000001</v>
      </c>
      <c r="D105">
        <v>5160.88</v>
      </c>
      <c r="E105" t="s">
        <v>457</v>
      </c>
      <c r="F105" t="s">
        <v>455</v>
      </c>
      <c r="G105" s="1">
        <v>46120</v>
      </c>
      <c r="H105">
        <v>37</v>
      </c>
      <c r="I105">
        <v>1.6</v>
      </c>
      <c r="J105">
        <v>86</v>
      </c>
      <c r="K105">
        <v>59.2</v>
      </c>
      <c r="L105">
        <v>5091.2</v>
      </c>
      <c r="M105">
        <v>69.68579999999983</v>
      </c>
      <c r="N105">
        <v>-5.7999999999999996E-3</v>
      </c>
      <c r="O105">
        <v>69.680000000000007</v>
      </c>
      <c r="P105">
        <v>85.999899999999997</v>
      </c>
    </row>
    <row r="106" spans="1:16" x14ac:dyDescent="0.3">
      <c r="A106" t="s">
        <v>69</v>
      </c>
      <c r="B106" t="s">
        <v>5</v>
      </c>
      <c r="C106">
        <v>86.997699999999995</v>
      </c>
      <c r="D106">
        <v>4175.8900000000003</v>
      </c>
      <c r="E106" t="s">
        <v>452</v>
      </c>
      <c r="F106" t="s">
        <v>451</v>
      </c>
      <c r="G106" s="1">
        <v>46183</v>
      </c>
      <c r="H106">
        <v>48</v>
      </c>
      <c r="I106">
        <v>1.8</v>
      </c>
      <c r="J106">
        <v>48</v>
      </c>
      <c r="K106">
        <v>86.4</v>
      </c>
      <c r="L106">
        <v>4147.2</v>
      </c>
      <c r="M106">
        <v>28.689599999999473</v>
      </c>
      <c r="N106">
        <v>4.0000000000000002E-4</v>
      </c>
      <c r="O106">
        <v>28.69</v>
      </c>
      <c r="P106">
        <v>48</v>
      </c>
    </row>
    <row r="107" spans="1:16" x14ac:dyDescent="0.3">
      <c r="A107" t="s">
        <v>312</v>
      </c>
      <c r="B107" t="s">
        <v>296</v>
      </c>
      <c r="C107">
        <v>60.084499999999998</v>
      </c>
      <c r="D107">
        <v>5167.2700000000004</v>
      </c>
      <c r="E107" t="s">
        <v>457</v>
      </c>
      <c r="F107" t="s">
        <v>455</v>
      </c>
      <c r="G107" s="1">
        <v>46122</v>
      </c>
      <c r="H107">
        <v>37</v>
      </c>
      <c r="I107">
        <v>1.6</v>
      </c>
      <c r="J107">
        <v>86</v>
      </c>
      <c r="K107">
        <v>59.2</v>
      </c>
      <c r="L107">
        <v>5091.2</v>
      </c>
      <c r="M107">
        <v>76.066999999999624</v>
      </c>
      <c r="N107">
        <v>3.0000000000000001E-3</v>
      </c>
      <c r="O107">
        <v>76.069999999999993</v>
      </c>
      <c r="P107">
        <v>86</v>
      </c>
    </row>
    <row r="108" spans="1:16" x14ac:dyDescent="0.3">
      <c r="A108" t="s">
        <v>70</v>
      </c>
      <c r="B108" t="s">
        <v>5</v>
      </c>
      <c r="C108">
        <v>85.931799999999996</v>
      </c>
      <c r="D108">
        <v>4124.7299999999996</v>
      </c>
      <c r="E108" t="s">
        <v>452</v>
      </c>
      <c r="F108" t="s">
        <v>451</v>
      </c>
      <c r="G108" s="1">
        <v>46185</v>
      </c>
      <c r="H108">
        <v>48</v>
      </c>
      <c r="I108">
        <v>1.8</v>
      </c>
      <c r="J108">
        <v>48</v>
      </c>
      <c r="K108">
        <v>86.4</v>
      </c>
      <c r="L108">
        <v>4147.2</v>
      </c>
      <c r="M108">
        <v>-22.473600000000488</v>
      </c>
      <c r="N108">
        <v>3.5999999999999999E-3</v>
      </c>
      <c r="O108">
        <v>-22.47</v>
      </c>
      <c r="P108">
        <v>48</v>
      </c>
    </row>
    <row r="109" spans="1:16" x14ac:dyDescent="0.3">
      <c r="A109" t="s">
        <v>313</v>
      </c>
      <c r="B109" t="s">
        <v>296</v>
      </c>
      <c r="C109">
        <v>59.762300000000003</v>
      </c>
      <c r="D109">
        <v>5139.5600000000004</v>
      </c>
      <c r="E109" t="s">
        <v>457</v>
      </c>
      <c r="F109" t="s">
        <v>455</v>
      </c>
      <c r="G109" s="1">
        <v>46124</v>
      </c>
      <c r="H109">
        <v>37</v>
      </c>
      <c r="I109">
        <v>1.6</v>
      </c>
      <c r="J109">
        <v>86</v>
      </c>
      <c r="K109">
        <v>59.2</v>
      </c>
      <c r="L109">
        <v>5091.2</v>
      </c>
      <c r="M109">
        <v>48.35780000000004</v>
      </c>
      <c r="N109">
        <v>2.2000000000000001E-3</v>
      </c>
      <c r="O109">
        <v>48.36</v>
      </c>
      <c r="P109">
        <v>86</v>
      </c>
    </row>
    <row r="110" spans="1:16" x14ac:dyDescent="0.3">
      <c r="A110" t="s">
        <v>71</v>
      </c>
      <c r="B110" t="s">
        <v>5</v>
      </c>
      <c r="C110">
        <v>86.5839</v>
      </c>
      <c r="D110">
        <v>4156.0200000000004</v>
      </c>
      <c r="E110" t="s">
        <v>452</v>
      </c>
      <c r="F110" t="s">
        <v>451</v>
      </c>
      <c r="G110" s="1">
        <v>46187</v>
      </c>
      <c r="H110">
        <v>48</v>
      </c>
      <c r="I110">
        <v>1.8</v>
      </c>
      <c r="J110">
        <v>48</v>
      </c>
      <c r="K110">
        <v>86.4</v>
      </c>
      <c r="L110">
        <v>4147.2</v>
      </c>
      <c r="M110">
        <v>8.8271999999997206</v>
      </c>
      <c r="N110">
        <v>-7.1999999999999998E-3</v>
      </c>
      <c r="O110">
        <v>8.82</v>
      </c>
      <c r="P110">
        <v>47.999899999999997</v>
      </c>
    </row>
    <row r="111" spans="1:16" x14ac:dyDescent="0.3">
      <c r="A111" t="s">
        <v>314</v>
      </c>
      <c r="B111" t="s">
        <v>296</v>
      </c>
      <c r="C111">
        <v>59.2044</v>
      </c>
      <c r="D111">
        <v>5091.57</v>
      </c>
      <c r="E111" t="s">
        <v>457</v>
      </c>
      <c r="F111" t="s">
        <v>455</v>
      </c>
      <c r="G111" s="1">
        <v>46126</v>
      </c>
      <c r="H111">
        <v>37</v>
      </c>
      <c r="I111">
        <v>1.6</v>
      </c>
      <c r="J111">
        <v>86</v>
      </c>
      <c r="K111">
        <v>59.2</v>
      </c>
      <c r="L111">
        <v>5091.2</v>
      </c>
      <c r="M111">
        <v>0.37839999999972918</v>
      </c>
      <c r="N111">
        <v>-8.3999999999999995E-3</v>
      </c>
      <c r="O111">
        <v>0.37</v>
      </c>
      <c r="P111">
        <v>85.999899999999997</v>
      </c>
    </row>
    <row r="112" spans="1:16" x14ac:dyDescent="0.3">
      <c r="A112" t="s">
        <v>72</v>
      </c>
      <c r="B112" t="s">
        <v>5</v>
      </c>
      <c r="C112">
        <v>85.751300000000001</v>
      </c>
      <c r="D112">
        <v>4116.0600000000004</v>
      </c>
      <c r="E112" t="s">
        <v>452</v>
      </c>
      <c r="F112" t="s">
        <v>451</v>
      </c>
      <c r="G112" s="1">
        <v>46189</v>
      </c>
      <c r="H112">
        <v>48</v>
      </c>
      <c r="I112">
        <v>1.8</v>
      </c>
      <c r="J112">
        <v>48</v>
      </c>
      <c r="K112">
        <v>86.4</v>
      </c>
      <c r="L112">
        <v>4147.2</v>
      </c>
      <c r="M112">
        <v>-31.137600000000248</v>
      </c>
      <c r="N112">
        <v>-2.3999999999999998E-3</v>
      </c>
      <c r="O112">
        <v>-31.14</v>
      </c>
      <c r="P112">
        <v>48</v>
      </c>
    </row>
    <row r="113" spans="1:16" x14ac:dyDescent="0.3">
      <c r="A113" t="s">
        <v>315</v>
      </c>
      <c r="B113" t="s">
        <v>296</v>
      </c>
      <c r="C113">
        <v>59.828800000000001</v>
      </c>
      <c r="D113">
        <v>5145.28</v>
      </c>
      <c r="E113" t="s">
        <v>457</v>
      </c>
      <c r="F113" t="s">
        <v>455</v>
      </c>
      <c r="G113" s="1">
        <v>46128</v>
      </c>
      <c r="H113">
        <v>37</v>
      </c>
      <c r="I113">
        <v>1.6</v>
      </c>
      <c r="J113">
        <v>86</v>
      </c>
      <c r="K113">
        <v>59.2</v>
      </c>
      <c r="L113">
        <v>5091.2</v>
      </c>
      <c r="M113">
        <v>54.076799999999849</v>
      </c>
      <c r="N113">
        <v>3.2000000000000002E-3</v>
      </c>
      <c r="O113">
        <v>54.08</v>
      </c>
      <c r="P113">
        <v>86.000100000000003</v>
      </c>
    </row>
    <row r="114" spans="1:16" x14ac:dyDescent="0.3">
      <c r="A114" t="s">
        <v>73</v>
      </c>
      <c r="B114" t="s">
        <v>5</v>
      </c>
      <c r="C114">
        <v>87.207800000000006</v>
      </c>
      <c r="D114">
        <v>4185.9799999999996</v>
      </c>
      <c r="E114" t="s">
        <v>452</v>
      </c>
      <c r="F114" t="s">
        <v>451</v>
      </c>
      <c r="G114" s="1">
        <v>46191</v>
      </c>
      <c r="H114">
        <v>48</v>
      </c>
      <c r="I114">
        <v>1.8</v>
      </c>
      <c r="J114">
        <v>48</v>
      </c>
      <c r="K114">
        <v>86.4</v>
      </c>
      <c r="L114">
        <v>4147.2</v>
      </c>
      <c r="M114">
        <v>38.774400000000014</v>
      </c>
      <c r="N114">
        <v>5.5999999999999999E-3</v>
      </c>
      <c r="O114">
        <v>38.78</v>
      </c>
      <c r="P114">
        <v>48.000100000000003</v>
      </c>
    </row>
    <row r="115" spans="1:16" x14ac:dyDescent="0.3">
      <c r="A115" t="s">
        <v>316</v>
      </c>
      <c r="B115" t="s">
        <v>296</v>
      </c>
      <c r="C115">
        <v>59.368400000000001</v>
      </c>
      <c r="D115">
        <v>5105.6899999999996</v>
      </c>
      <c r="E115" t="s">
        <v>457</v>
      </c>
      <c r="F115" t="s">
        <v>455</v>
      </c>
      <c r="G115" s="1">
        <v>46130</v>
      </c>
      <c r="H115">
        <v>37</v>
      </c>
      <c r="I115">
        <v>1.6</v>
      </c>
      <c r="J115">
        <v>86</v>
      </c>
      <c r="K115">
        <v>59.2</v>
      </c>
      <c r="L115">
        <v>5091.2</v>
      </c>
      <c r="M115">
        <v>14.482399999999856</v>
      </c>
      <c r="N115">
        <v>7.6E-3</v>
      </c>
      <c r="O115">
        <v>14.49</v>
      </c>
      <c r="P115">
        <v>86.000100000000003</v>
      </c>
    </row>
    <row r="116" spans="1:16" x14ac:dyDescent="0.3">
      <c r="A116" t="s">
        <v>74</v>
      </c>
      <c r="B116" t="s">
        <v>5</v>
      </c>
      <c r="C116">
        <v>87.218299999999999</v>
      </c>
      <c r="D116">
        <v>4186.4799999999996</v>
      </c>
      <c r="E116" t="s">
        <v>452</v>
      </c>
      <c r="F116" t="s">
        <v>451</v>
      </c>
      <c r="G116" s="1">
        <v>46193</v>
      </c>
      <c r="H116">
        <v>48</v>
      </c>
      <c r="I116">
        <v>1.8</v>
      </c>
      <c r="J116">
        <v>48</v>
      </c>
      <c r="K116">
        <v>86.4</v>
      </c>
      <c r="L116">
        <v>4147.2</v>
      </c>
      <c r="M116">
        <v>39.278399999999692</v>
      </c>
      <c r="N116">
        <v>1.6000000000000001E-3</v>
      </c>
      <c r="O116">
        <v>39.28</v>
      </c>
      <c r="P116">
        <v>48</v>
      </c>
    </row>
    <row r="117" spans="1:16" x14ac:dyDescent="0.3">
      <c r="A117" t="s">
        <v>317</v>
      </c>
      <c r="B117" t="s">
        <v>296</v>
      </c>
      <c r="C117">
        <v>60.051099999999998</v>
      </c>
      <c r="D117">
        <v>5164.3900000000003</v>
      </c>
      <c r="E117" t="s">
        <v>457</v>
      </c>
      <c r="F117" t="s">
        <v>455</v>
      </c>
      <c r="G117" s="1">
        <v>46132</v>
      </c>
      <c r="H117">
        <v>37</v>
      </c>
      <c r="I117">
        <v>1.6</v>
      </c>
      <c r="J117">
        <v>86</v>
      </c>
      <c r="K117">
        <v>59.2</v>
      </c>
      <c r="L117">
        <v>5091.2</v>
      </c>
      <c r="M117">
        <v>73.194599999999596</v>
      </c>
      <c r="N117">
        <v>-4.5999999999999999E-3</v>
      </c>
      <c r="O117">
        <v>73.19</v>
      </c>
      <c r="P117">
        <v>85.999899999999997</v>
      </c>
    </row>
    <row r="118" spans="1:16" x14ac:dyDescent="0.3">
      <c r="A118" t="s">
        <v>75</v>
      </c>
      <c r="B118" t="s">
        <v>5</v>
      </c>
      <c r="C118">
        <v>84.024299999999997</v>
      </c>
      <c r="D118">
        <v>4033.17</v>
      </c>
      <c r="E118" t="s">
        <v>452</v>
      </c>
      <c r="F118" t="s">
        <v>451</v>
      </c>
      <c r="G118" s="1">
        <v>46195</v>
      </c>
      <c r="H118">
        <v>47</v>
      </c>
      <c r="I118">
        <v>1.8</v>
      </c>
      <c r="J118">
        <v>48</v>
      </c>
      <c r="K118">
        <v>84.600000000000009</v>
      </c>
      <c r="L118">
        <v>4060.8</v>
      </c>
      <c r="M118">
        <v>-27.63360000000057</v>
      </c>
      <c r="N118">
        <v>3.5999999999999999E-3</v>
      </c>
      <c r="O118">
        <v>-27.63</v>
      </c>
      <c r="P118">
        <v>48</v>
      </c>
    </row>
    <row r="119" spans="1:16" x14ac:dyDescent="0.3">
      <c r="A119" t="s">
        <v>318</v>
      </c>
      <c r="B119" t="s">
        <v>296</v>
      </c>
      <c r="C119">
        <v>57.7532</v>
      </c>
      <c r="D119">
        <v>4966.7700000000004</v>
      </c>
      <c r="E119" t="s">
        <v>457</v>
      </c>
      <c r="F119" t="s">
        <v>455</v>
      </c>
      <c r="G119" s="1">
        <v>46134</v>
      </c>
      <c r="H119">
        <v>36</v>
      </c>
      <c r="I119">
        <v>1.6</v>
      </c>
      <c r="J119">
        <v>86</v>
      </c>
      <c r="K119">
        <v>57.6</v>
      </c>
      <c r="L119">
        <v>4953.6000000000004</v>
      </c>
      <c r="M119">
        <v>13.175199999999847</v>
      </c>
      <c r="N119">
        <v>-5.1999999999999998E-3</v>
      </c>
      <c r="O119">
        <v>13.17</v>
      </c>
      <c r="P119">
        <v>85.999899999999997</v>
      </c>
    </row>
    <row r="120" spans="1:16" x14ac:dyDescent="0.3">
      <c r="A120" t="s">
        <v>76</v>
      </c>
      <c r="B120" t="s">
        <v>5</v>
      </c>
      <c r="C120">
        <v>85.421999999999997</v>
      </c>
      <c r="D120">
        <v>4100.25</v>
      </c>
      <c r="E120" t="s">
        <v>452</v>
      </c>
      <c r="F120" t="s">
        <v>451</v>
      </c>
      <c r="G120" s="1">
        <v>46197</v>
      </c>
      <c r="H120">
        <v>47</v>
      </c>
      <c r="I120">
        <v>1.8</v>
      </c>
      <c r="J120">
        <v>48</v>
      </c>
      <c r="K120">
        <v>84.600000000000009</v>
      </c>
      <c r="L120">
        <v>4060.8</v>
      </c>
      <c r="M120">
        <v>39.455999999999449</v>
      </c>
      <c r="N120">
        <v>-6.0000000000000001E-3</v>
      </c>
      <c r="O120">
        <v>39.450000000000003</v>
      </c>
      <c r="P120">
        <v>47.999899999999997</v>
      </c>
    </row>
    <row r="121" spans="1:16" x14ac:dyDescent="0.3">
      <c r="A121" t="s">
        <v>319</v>
      </c>
      <c r="B121" t="s">
        <v>296</v>
      </c>
      <c r="C121">
        <v>57.615400000000001</v>
      </c>
      <c r="D121">
        <v>4954.92</v>
      </c>
      <c r="E121" t="s">
        <v>457</v>
      </c>
      <c r="F121" t="s">
        <v>455</v>
      </c>
      <c r="G121" s="1">
        <v>46136</v>
      </c>
      <c r="H121">
        <v>36</v>
      </c>
      <c r="I121">
        <v>1.6</v>
      </c>
      <c r="J121">
        <v>86</v>
      </c>
      <c r="K121">
        <v>57.6</v>
      </c>
      <c r="L121">
        <v>4953.6000000000004</v>
      </c>
      <c r="M121">
        <v>1.3243999999999687</v>
      </c>
      <c r="N121">
        <v>-4.4000000000000003E-3</v>
      </c>
      <c r="O121">
        <v>1.32</v>
      </c>
      <c r="P121">
        <v>85.999899999999997</v>
      </c>
    </row>
    <row r="122" spans="1:16" x14ac:dyDescent="0.3">
      <c r="A122" t="s">
        <v>77</v>
      </c>
      <c r="B122" t="s">
        <v>5</v>
      </c>
      <c r="C122">
        <v>55.480600000000003</v>
      </c>
      <c r="D122">
        <v>2663.07</v>
      </c>
      <c r="E122" t="s">
        <v>450</v>
      </c>
      <c r="F122" t="s">
        <v>451</v>
      </c>
      <c r="G122" s="1">
        <v>46205</v>
      </c>
      <c r="H122">
        <v>46</v>
      </c>
      <c r="I122">
        <v>1.2</v>
      </c>
      <c r="J122">
        <v>48</v>
      </c>
      <c r="K122">
        <v>55.199999999999996</v>
      </c>
      <c r="L122">
        <v>2649.6</v>
      </c>
      <c r="M122">
        <v>13.468800000000329</v>
      </c>
      <c r="N122">
        <v>1.1999999999999999E-3</v>
      </c>
      <c r="O122">
        <v>13.47</v>
      </c>
      <c r="P122">
        <v>48</v>
      </c>
    </row>
    <row r="123" spans="1:16" x14ac:dyDescent="0.3">
      <c r="A123" t="s">
        <v>78</v>
      </c>
      <c r="B123" t="s">
        <v>5</v>
      </c>
      <c r="C123">
        <v>55.846899999999998</v>
      </c>
      <c r="D123">
        <v>2680.65</v>
      </c>
      <c r="E123" t="s">
        <v>450</v>
      </c>
      <c r="F123" t="s">
        <v>451</v>
      </c>
      <c r="G123" s="1">
        <v>46207</v>
      </c>
      <c r="H123">
        <v>46</v>
      </c>
      <c r="I123">
        <v>1.2</v>
      </c>
      <c r="J123">
        <v>48</v>
      </c>
      <c r="K123">
        <v>55.199999999999996</v>
      </c>
      <c r="L123">
        <v>2649.6</v>
      </c>
      <c r="M123">
        <v>31.051200000000108</v>
      </c>
      <c r="N123">
        <v>-1.1999999999999999E-3</v>
      </c>
      <c r="O123">
        <v>31.05</v>
      </c>
      <c r="P123">
        <v>48</v>
      </c>
    </row>
    <row r="124" spans="1:16" x14ac:dyDescent="0.3">
      <c r="A124" t="s">
        <v>79</v>
      </c>
      <c r="B124" t="s">
        <v>5</v>
      </c>
      <c r="C124">
        <v>55.467500000000001</v>
      </c>
      <c r="D124">
        <v>2662.44</v>
      </c>
      <c r="E124" t="s">
        <v>450</v>
      </c>
      <c r="F124" t="s">
        <v>451</v>
      </c>
      <c r="G124" s="1">
        <v>46209</v>
      </c>
      <c r="H124">
        <v>46</v>
      </c>
      <c r="I124">
        <v>1.2</v>
      </c>
      <c r="J124">
        <v>48</v>
      </c>
      <c r="K124">
        <v>55.199999999999996</v>
      </c>
      <c r="L124">
        <v>2649.6</v>
      </c>
      <c r="M124">
        <v>12.840000000000259</v>
      </c>
      <c r="N124">
        <v>0</v>
      </c>
      <c r="O124">
        <v>12.84</v>
      </c>
      <c r="P124">
        <v>48</v>
      </c>
    </row>
    <row r="125" spans="1:16" x14ac:dyDescent="0.3">
      <c r="A125" t="s">
        <v>80</v>
      </c>
      <c r="B125" t="s">
        <v>5</v>
      </c>
      <c r="C125">
        <v>53.614600000000003</v>
      </c>
      <c r="D125">
        <v>2573.5</v>
      </c>
      <c r="E125" t="s">
        <v>450</v>
      </c>
      <c r="F125" t="s">
        <v>451</v>
      </c>
      <c r="G125" s="1">
        <v>46211</v>
      </c>
      <c r="H125">
        <v>45</v>
      </c>
      <c r="I125">
        <v>1.2</v>
      </c>
      <c r="J125">
        <v>48</v>
      </c>
      <c r="K125">
        <v>54</v>
      </c>
      <c r="L125">
        <v>2592</v>
      </c>
      <c r="M125">
        <v>-18.49919999999986</v>
      </c>
      <c r="N125">
        <v>-8.0000000000000004E-4</v>
      </c>
      <c r="O125">
        <v>-18.5</v>
      </c>
      <c r="P125">
        <v>48</v>
      </c>
    </row>
    <row r="126" spans="1:16" x14ac:dyDescent="0.3">
      <c r="A126" t="s">
        <v>81</v>
      </c>
      <c r="B126" t="s">
        <v>5</v>
      </c>
      <c r="C126">
        <v>54.415900000000001</v>
      </c>
      <c r="D126">
        <v>2611.9699999999998</v>
      </c>
      <c r="E126" t="s">
        <v>450</v>
      </c>
      <c r="F126" t="s">
        <v>451</v>
      </c>
      <c r="G126" s="1">
        <v>46213</v>
      </c>
      <c r="H126">
        <v>45</v>
      </c>
      <c r="I126">
        <v>1.2</v>
      </c>
      <c r="J126">
        <v>48</v>
      </c>
      <c r="K126">
        <v>54</v>
      </c>
      <c r="L126">
        <v>2592</v>
      </c>
      <c r="M126">
        <v>19.963200000000029</v>
      </c>
      <c r="N126">
        <v>6.7999999999999996E-3</v>
      </c>
      <c r="O126">
        <v>19.97</v>
      </c>
      <c r="P126">
        <v>48.000100000000003</v>
      </c>
    </row>
    <row r="127" spans="1:16" x14ac:dyDescent="0.3">
      <c r="A127" t="s">
        <v>82</v>
      </c>
      <c r="B127" t="s">
        <v>5</v>
      </c>
      <c r="C127">
        <v>54.408200000000001</v>
      </c>
      <c r="D127">
        <v>2611.6</v>
      </c>
      <c r="E127" t="s">
        <v>450</v>
      </c>
      <c r="F127" t="s">
        <v>451</v>
      </c>
      <c r="G127" s="1">
        <v>46215</v>
      </c>
      <c r="H127">
        <v>45</v>
      </c>
      <c r="I127">
        <v>1.2</v>
      </c>
      <c r="J127">
        <v>48</v>
      </c>
      <c r="K127">
        <v>54</v>
      </c>
      <c r="L127">
        <v>2592</v>
      </c>
      <c r="M127">
        <v>19.593600000000038</v>
      </c>
      <c r="N127">
        <v>6.4000000000000003E-3</v>
      </c>
      <c r="O127">
        <v>19.600000000000001</v>
      </c>
      <c r="P127">
        <v>48.000100000000003</v>
      </c>
    </row>
    <row r="128" spans="1:16" x14ac:dyDescent="0.3">
      <c r="A128" t="s">
        <v>83</v>
      </c>
      <c r="B128" t="s">
        <v>5</v>
      </c>
      <c r="C128">
        <v>54.309899999999999</v>
      </c>
      <c r="D128">
        <v>2606.87</v>
      </c>
      <c r="E128" t="s">
        <v>450</v>
      </c>
      <c r="F128" t="s">
        <v>451</v>
      </c>
      <c r="G128" s="1">
        <v>46217</v>
      </c>
      <c r="H128">
        <v>45</v>
      </c>
      <c r="I128">
        <v>1.2</v>
      </c>
      <c r="J128">
        <v>48</v>
      </c>
      <c r="K128">
        <v>54</v>
      </c>
      <c r="L128">
        <v>2592</v>
      </c>
      <c r="M128">
        <v>14.87519999999995</v>
      </c>
      <c r="N128">
        <v>-5.1999999999999998E-3</v>
      </c>
      <c r="O128">
        <v>14.87</v>
      </c>
      <c r="P128">
        <v>47.999899999999997</v>
      </c>
    </row>
    <row r="129" spans="1:16" x14ac:dyDescent="0.3">
      <c r="A129" t="s">
        <v>84</v>
      </c>
      <c r="B129" t="s">
        <v>5</v>
      </c>
      <c r="C129">
        <v>54.150100000000002</v>
      </c>
      <c r="D129">
        <v>2599.1999999999998</v>
      </c>
      <c r="E129" t="s">
        <v>450</v>
      </c>
      <c r="F129" t="s">
        <v>451</v>
      </c>
      <c r="G129" s="1">
        <v>46219</v>
      </c>
      <c r="H129">
        <v>45</v>
      </c>
      <c r="I129">
        <v>1.2</v>
      </c>
      <c r="J129">
        <v>48</v>
      </c>
      <c r="K129">
        <v>54</v>
      </c>
      <c r="L129">
        <v>2592</v>
      </c>
      <c r="M129">
        <v>7.2048000000000911</v>
      </c>
      <c r="N129">
        <v>-4.7999999999999996E-3</v>
      </c>
      <c r="O129">
        <v>7.2</v>
      </c>
      <c r="P129">
        <v>47.999899999999997</v>
      </c>
    </row>
    <row r="130" spans="1:16" x14ac:dyDescent="0.3">
      <c r="A130" t="s">
        <v>85</v>
      </c>
      <c r="B130" t="s">
        <v>5</v>
      </c>
      <c r="C130">
        <v>53.831400000000002</v>
      </c>
      <c r="D130">
        <v>2583.9</v>
      </c>
      <c r="E130" t="s">
        <v>450</v>
      </c>
      <c r="F130" t="s">
        <v>451</v>
      </c>
      <c r="G130" s="1">
        <v>46221</v>
      </c>
      <c r="H130">
        <v>45</v>
      </c>
      <c r="I130">
        <v>1.2</v>
      </c>
      <c r="J130">
        <v>48</v>
      </c>
      <c r="K130">
        <v>54</v>
      </c>
      <c r="L130">
        <v>2592</v>
      </c>
      <c r="M130">
        <v>-8.0927999999998974</v>
      </c>
      <c r="N130">
        <v>-7.1999999999999998E-3</v>
      </c>
      <c r="O130">
        <v>-8.1</v>
      </c>
      <c r="P130">
        <v>47.999899999999997</v>
      </c>
    </row>
    <row r="131" spans="1:16" x14ac:dyDescent="0.3">
      <c r="A131" t="s">
        <v>86</v>
      </c>
      <c r="B131" t="s">
        <v>5</v>
      </c>
      <c r="C131">
        <v>54.520200000000003</v>
      </c>
      <c r="D131">
        <v>2616.9699999999998</v>
      </c>
      <c r="E131" t="s">
        <v>450</v>
      </c>
      <c r="F131" t="s">
        <v>451</v>
      </c>
      <c r="G131" s="1">
        <v>46223</v>
      </c>
      <c r="H131">
        <v>45</v>
      </c>
      <c r="I131">
        <v>1.2</v>
      </c>
      <c r="J131">
        <v>48</v>
      </c>
      <c r="K131">
        <v>54</v>
      </c>
      <c r="L131">
        <v>2592</v>
      </c>
      <c r="M131">
        <v>24.969600000000128</v>
      </c>
      <c r="N131">
        <v>4.0000000000000002E-4</v>
      </c>
      <c r="O131">
        <v>24.97</v>
      </c>
      <c r="P131">
        <v>48</v>
      </c>
    </row>
    <row r="132" spans="1:16" x14ac:dyDescent="0.3">
      <c r="A132" t="s">
        <v>87</v>
      </c>
      <c r="B132" t="s">
        <v>5</v>
      </c>
      <c r="C132">
        <v>53.840800000000002</v>
      </c>
      <c r="D132">
        <v>2584.36</v>
      </c>
      <c r="E132" t="s">
        <v>450</v>
      </c>
      <c r="F132" t="s">
        <v>451</v>
      </c>
      <c r="G132" s="1">
        <v>46225</v>
      </c>
      <c r="H132">
        <v>45</v>
      </c>
      <c r="I132">
        <v>1.2</v>
      </c>
      <c r="J132">
        <v>48</v>
      </c>
      <c r="K132">
        <v>54</v>
      </c>
      <c r="L132">
        <v>2592</v>
      </c>
      <c r="M132">
        <v>-7.6415999999999258</v>
      </c>
      <c r="N132">
        <v>1.6000000000000001E-3</v>
      </c>
      <c r="O132">
        <v>-7.64</v>
      </c>
      <c r="P132">
        <v>48</v>
      </c>
    </row>
    <row r="133" spans="1:16" x14ac:dyDescent="0.3">
      <c r="A133" t="s">
        <v>88</v>
      </c>
      <c r="B133" t="s">
        <v>5</v>
      </c>
      <c r="C133">
        <v>54.481499999999997</v>
      </c>
      <c r="D133">
        <v>2615.11</v>
      </c>
      <c r="E133" t="s">
        <v>450</v>
      </c>
      <c r="F133" t="s">
        <v>451</v>
      </c>
      <c r="G133" s="1">
        <v>46227</v>
      </c>
      <c r="H133">
        <v>45</v>
      </c>
      <c r="I133">
        <v>1.2</v>
      </c>
      <c r="J133">
        <v>48</v>
      </c>
      <c r="K133">
        <v>54</v>
      </c>
      <c r="L133">
        <v>2592</v>
      </c>
      <c r="M133">
        <v>23.111999999999853</v>
      </c>
      <c r="N133">
        <v>-2E-3</v>
      </c>
      <c r="O133">
        <v>23.11</v>
      </c>
      <c r="P133">
        <v>48</v>
      </c>
    </row>
    <row r="134" spans="1:16" x14ac:dyDescent="0.3">
      <c r="A134" t="s">
        <v>89</v>
      </c>
      <c r="B134" t="s">
        <v>5</v>
      </c>
      <c r="C134">
        <v>72.427099999999996</v>
      </c>
      <c r="D134">
        <v>3476.5</v>
      </c>
      <c r="E134" t="s">
        <v>452</v>
      </c>
      <c r="F134" t="s">
        <v>451</v>
      </c>
      <c r="G134" s="1">
        <v>46205</v>
      </c>
      <c r="H134">
        <v>40</v>
      </c>
      <c r="I134">
        <v>1.8</v>
      </c>
      <c r="J134">
        <v>48</v>
      </c>
      <c r="K134">
        <v>72</v>
      </c>
      <c r="L134">
        <v>3456</v>
      </c>
      <c r="M134">
        <v>20.500799999999799</v>
      </c>
      <c r="N134">
        <v>-8.0000000000000004E-4</v>
      </c>
      <c r="O134">
        <v>20.5</v>
      </c>
      <c r="P134">
        <v>48</v>
      </c>
    </row>
    <row r="135" spans="1:16" x14ac:dyDescent="0.3">
      <c r="A135" t="s">
        <v>90</v>
      </c>
      <c r="B135" t="s">
        <v>5</v>
      </c>
      <c r="C135">
        <v>72.173500000000004</v>
      </c>
      <c r="D135">
        <v>3464.33</v>
      </c>
      <c r="E135" t="s">
        <v>452</v>
      </c>
      <c r="F135" t="s">
        <v>451</v>
      </c>
      <c r="G135" s="1">
        <v>46207</v>
      </c>
      <c r="H135">
        <v>40</v>
      </c>
      <c r="I135">
        <v>1.8</v>
      </c>
      <c r="J135">
        <v>48</v>
      </c>
      <c r="K135">
        <v>72</v>
      </c>
      <c r="L135">
        <v>3456</v>
      </c>
      <c r="M135">
        <v>8.3280000000002019</v>
      </c>
      <c r="N135">
        <v>2E-3</v>
      </c>
      <c r="O135">
        <v>8.33</v>
      </c>
      <c r="P135">
        <v>48</v>
      </c>
    </row>
    <row r="136" spans="1:16" x14ac:dyDescent="0.3">
      <c r="A136" t="s">
        <v>91</v>
      </c>
      <c r="B136" t="s">
        <v>5</v>
      </c>
      <c r="C136">
        <v>72.057299999999998</v>
      </c>
      <c r="D136">
        <v>3458.75</v>
      </c>
      <c r="E136" t="s">
        <v>452</v>
      </c>
      <c r="F136" t="s">
        <v>451</v>
      </c>
      <c r="G136" s="1">
        <v>46209</v>
      </c>
      <c r="H136">
        <v>40</v>
      </c>
      <c r="I136">
        <v>1.8</v>
      </c>
      <c r="J136">
        <v>48</v>
      </c>
      <c r="K136">
        <v>72</v>
      </c>
      <c r="L136">
        <v>3456</v>
      </c>
      <c r="M136">
        <v>2.7503999999998996</v>
      </c>
      <c r="N136">
        <v>-4.0000000000000002E-4</v>
      </c>
      <c r="O136">
        <v>2.75</v>
      </c>
      <c r="P136">
        <v>48</v>
      </c>
    </row>
    <row r="137" spans="1:16" x14ac:dyDescent="0.3">
      <c r="A137" t="s">
        <v>92</v>
      </c>
      <c r="B137" t="s">
        <v>5</v>
      </c>
      <c r="C137">
        <v>72.694900000000004</v>
      </c>
      <c r="D137">
        <v>3489.35</v>
      </c>
      <c r="E137" t="s">
        <v>452</v>
      </c>
      <c r="F137" t="s">
        <v>451</v>
      </c>
      <c r="G137" s="1">
        <v>46211</v>
      </c>
      <c r="H137">
        <v>40</v>
      </c>
      <c r="I137">
        <v>1.8</v>
      </c>
      <c r="J137">
        <v>48</v>
      </c>
      <c r="K137">
        <v>72</v>
      </c>
      <c r="L137">
        <v>3456</v>
      </c>
      <c r="M137">
        <v>33.355200000000195</v>
      </c>
      <c r="N137">
        <v>-5.1999999999999998E-3</v>
      </c>
      <c r="O137">
        <v>33.35</v>
      </c>
      <c r="P137">
        <v>47.999899999999997</v>
      </c>
    </row>
    <row r="138" spans="1:16" x14ac:dyDescent="0.3">
      <c r="A138" t="s">
        <v>93</v>
      </c>
      <c r="B138" t="s">
        <v>5</v>
      </c>
      <c r="C138">
        <v>70.3232</v>
      </c>
      <c r="D138">
        <v>3375.52</v>
      </c>
      <c r="E138" t="s">
        <v>452</v>
      </c>
      <c r="F138" t="s">
        <v>451</v>
      </c>
      <c r="G138" s="1">
        <v>46213</v>
      </c>
      <c r="H138">
        <v>39</v>
      </c>
      <c r="I138">
        <v>1.8</v>
      </c>
      <c r="J138">
        <v>48</v>
      </c>
      <c r="K138">
        <v>70.2</v>
      </c>
      <c r="L138">
        <v>3369.6</v>
      </c>
      <c r="M138">
        <v>5.9135999999998603</v>
      </c>
      <c r="N138">
        <v>6.4000000000000003E-3</v>
      </c>
      <c r="O138">
        <v>5.92</v>
      </c>
      <c r="P138">
        <v>48.000100000000003</v>
      </c>
    </row>
    <row r="139" spans="1:16" x14ac:dyDescent="0.3">
      <c r="A139" t="s">
        <v>94</v>
      </c>
      <c r="B139" t="s">
        <v>5</v>
      </c>
      <c r="C139">
        <v>70.558899999999994</v>
      </c>
      <c r="D139">
        <v>3386.82</v>
      </c>
      <c r="E139" t="s">
        <v>452</v>
      </c>
      <c r="F139" t="s">
        <v>451</v>
      </c>
      <c r="G139" s="1">
        <v>46215</v>
      </c>
      <c r="H139">
        <v>39</v>
      </c>
      <c r="I139">
        <v>1.8</v>
      </c>
      <c r="J139">
        <v>48</v>
      </c>
      <c r="K139">
        <v>70.2</v>
      </c>
      <c r="L139">
        <v>3369.6</v>
      </c>
      <c r="M139">
        <v>17.227199999999584</v>
      </c>
      <c r="N139">
        <v>-7.1999999999999998E-3</v>
      </c>
      <c r="O139">
        <v>17.22</v>
      </c>
      <c r="P139">
        <v>47.999899999999997</v>
      </c>
    </row>
    <row r="140" spans="1:16" x14ac:dyDescent="0.3">
      <c r="A140" t="s">
        <v>95</v>
      </c>
      <c r="B140" t="s">
        <v>5</v>
      </c>
      <c r="C140">
        <v>70.5886</v>
      </c>
      <c r="D140">
        <v>3388.25</v>
      </c>
      <c r="E140" t="s">
        <v>452</v>
      </c>
      <c r="F140" t="s">
        <v>451</v>
      </c>
      <c r="G140" s="1">
        <v>46217</v>
      </c>
      <c r="H140">
        <v>39</v>
      </c>
      <c r="I140">
        <v>1.8</v>
      </c>
      <c r="J140">
        <v>48</v>
      </c>
      <c r="K140">
        <v>70.2</v>
      </c>
      <c r="L140">
        <v>3369.6</v>
      </c>
      <c r="M140">
        <v>18.652799999999843</v>
      </c>
      <c r="N140">
        <v>-2.8E-3</v>
      </c>
      <c r="O140">
        <v>18.649999999999999</v>
      </c>
      <c r="P140">
        <v>48</v>
      </c>
    </row>
    <row r="141" spans="1:16" x14ac:dyDescent="0.3">
      <c r="A141" t="s">
        <v>96</v>
      </c>
      <c r="B141" t="s">
        <v>5</v>
      </c>
      <c r="C141">
        <v>70.9696</v>
      </c>
      <c r="D141">
        <v>3406.54</v>
      </c>
      <c r="E141" t="s">
        <v>452</v>
      </c>
      <c r="F141" t="s">
        <v>451</v>
      </c>
      <c r="G141" s="1">
        <v>46219</v>
      </c>
      <c r="H141">
        <v>39</v>
      </c>
      <c r="I141">
        <v>1.8</v>
      </c>
      <c r="J141">
        <v>48</v>
      </c>
      <c r="K141">
        <v>70.2</v>
      </c>
      <c r="L141">
        <v>3369.6</v>
      </c>
      <c r="M141">
        <v>36.940799999999854</v>
      </c>
      <c r="N141">
        <v>-8.0000000000000004E-4</v>
      </c>
      <c r="O141">
        <v>36.94</v>
      </c>
      <c r="P141">
        <v>48</v>
      </c>
    </row>
    <row r="142" spans="1:16" x14ac:dyDescent="0.3">
      <c r="A142" t="s">
        <v>97</v>
      </c>
      <c r="B142" t="s">
        <v>5</v>
      </c>
      <c r="C142">
        <v>70.022599999999997</v>
      </c>
      <c r="D142">
        <v>3361.08</v>
      </c>
      <c r="E142" t="s">
        <v>452</v>
      </c>
      <c r="F142" t="s">
        <v>451</v>
      </c>
      <c r="G142" s="1">
        <v>46221</v>
      </c>
      <c r="H142">
        <v>39</v>
      </c>
      <c r="I142">
        <v>1.8</v>
      </c>
      <c r="J142">
        <v>48</v>
      </c>
      <c r="K142">
        <v>70.2</v>
      </c>
      <c r="L142">
        <v>3369.6</v>
      </c>
      <c r="M142">
        <v>-8.5152000000002772</v>
      </c>
      <c r="N142">
        <v>-4.7999999999999996E-3</v>
      </c>
      <c r="O142">
        <v>-8.52</v>
      </c>
      <c r="P142">
        <v>47.999899999999997</v>
      </c>
    </row>
    <row r="143" spans="1:16" x14ac:dyDescent="0.3">
      <c r="A143" t="s">
        <v>98</v>
      </c>
      <c r="B143" t="s">
        <v>5</v>
      </c>
      <c r="C143">
        <v>70.766000000000005</v>
      </c>
      <c r="D143">
        <v>3396.77</v>
      </c>
      <c r="E143" t="s">
        <v>452</v>
      </c>
      <c r="F143" t="s">
        <v>451</v>
      </c>
      <c r="G143" s="1">
        <v>46223</v>
      </c>
      <c r="H143">
        <v>39</v>
      </c>
      <c r="I143">
        <v>1.8</v>
      </c>
      <c r="J143">
        <v>48</v>
      </c>
      <c r="K143">
        <v>70.2</v>
      </c>
      <c r="L143">
        <v>3369.6</v>
      </c>
      <c r="M143">
        <v>27.16800000000012</v>
      </c>
      <c r="N143">
        <v>2E-3</v>
      </c>
      <c r="O143">
        <v>27.17</v>
      </c>
      <c r="P143">
        <v>48</v>
      </c>
    </row>
    <row r="144" spans="1:16" x14ac:dyDescent="0.3">
      <c r="A144" t="s">
        <v>99</v>
      </c>
      <c r="B144" t="s">
        <v>5</v>
      </c>
      <c r="C144">
        <v>70.776300000000006</v>
      </c>
      <c r="D144">
        <v>3397.26</v>
      </c>
      <c r="E144" t="s">
        <v>452</v>
      </c>
      <c r="F144" t="s">
        <v>451</v>
      </c>
      <c r="G144" s="1">
        <v>46225</v>
      </c>
      <c r="H144">
        <v>39</v>
      </c>
      <c r="I144">
        <v>1.8</v>
      </c>
      <c r="J144">
        <v>48</v>
      </c>
      <c r="K144">
        <v>70.2</v>
      </c>
      <c r="L144">
        <v>3369.6</v>
      </c>
      <c r="M144">
        <v>27.662400000000162</v>
      </c>
      <c r="N144">
        <v>-2.3999999999999998E-3</v>
      </c>
      <c r="O144">
        <v>27.66</v>
      </c>
      <c r="P144">
        <v>48</v>
      </c>
    </row>
    <row r="145" spans="1:16" x14ac:dyDescent="0.3">
      <c r="A145" t="s">
        <v>100</v>
      </c>
      <c r="B145" t="s">
        <v>5</v>
      </c>
      <c r="C145">
        <v>70.576300000000003</v>
      </c>
      <c r="D145">
        <v>3387.66</v>
      </c>
      <c r="E145" t="s">
        <v>452</v>
      </c>
      <c r="F145" t="s">
        <v>451</v>
      </c>
      <c r="G145" s="1">
        <v>46227</v>
      </c>
      <c r="H145">
        <v>39</v>
      </c>
      <c r="I145">
        <v>1.8</v>
      </c>
      <c r="J145">
        <v>48</v>
      </c>
      <c r="K145">
        <v>70.2</v>
      </c>
      <c r="L145">
        <v>3369.6</v>
      </c>
      <c r="M145">
        <v>18.062400000000025</v>
      </c>
      <c r="N145">
        <v>-2.3999999999999998E-3</v>
      </c>
      <c r="O145">
        <v>18.059999999999999</v>
      </c>
      <c r="P145">
        <v>48</v>
      </c>
    </row>
    <row r="146" spans="1:16" x14ac:dyDescent="0.3">
      <c r="A146" t="s">
        <v>101</v>
      </c>
      <c r="B146" t="s">
        <v>5</v>
      </c>
      <c r="C146">
        <v>58.6464</v>
      </c>
      <c r="D146">
        <v>3040.23</v>
      </c>
      <c r="E146" t="s">
        <v>450</v>
      </c>
      <c r="F146" t="s">
        <v>451</v>
      </c>
      <c r="G146" s="1">
        <v>46236</v>
      </c>
      <c r="H146">
        <v>49</v>
      </c>
      <c r="I146">
        <v>1.2</v>
      </c>
      <c r="J146">
        <v>48</v>
      </c>
      <c r="K146">
        <v>58.8</v>
      </c>
      <c r="L146">
        <v>2822.4</v>
      </c>
      <c r="M146">
        <v>-7.3727999999998701</v>
      </c>
      <c r="N146">
        <v>225.2028</v>
      </c>
      <c r="O146">
        <v>217.83</v>
      </c>
      <c r="P146">
        <v>51.84</v>
      </c>
    </row>
    <row r="147" spans="1:16" x14ac:dyDescent="0.3">
      <c r="A147" t="s">
        <v>162</v>
      </c>
      <c r="B147" t="s">
        <v>150</v>
      </c>
      <c r="C147">
        <v>101.0508</v>
      </c>
      <c r="D147">
        <v>5456.75</v>
      </c>
      <c r="E147" t="s">
        <v>453</v>
      </c>
      <c r="F147" t="s">
        <v>451</v>
      </c>
      <c r="G147" s="1">
        <v>46144</v>
      </c>
      <c r="H147">
        <v>42</v>
      </c>
      <c r="I147">
        <v>2.4</v>
      </c>
      <c r="J147">
        <v>54</v>
      </c>
      <c r="K147">
        <v>100.8</v>
      </c>
      <c r="L147">
        <v>5443.2</v>
      </c>
      <c r="M147">
        <v>13.543199999999899</v>
      </c>
      <c r="N147">
        <v>6.7999999999999996E-3</v>
      </c>
      <c r="O147">
        <v>13.55</v>
      </c>
      <c r="P147">
        <v>54.000100000000003</v>
      </c>
    </row>
    <row r="148" spans="1:16" x14ac:dyDescent="0.3">
      <c r="A148" t="s">
        <v>102</v>
      </c>
      <c r="B148" t="s">
        <v>5</v>
      </c>
      <c r="C148">
        <v>59.314799999999998</v>
      </c>
      <c r="D148">
        <v>3074.88</v>
      </c>
      <c r="E148" t="s">
        <v>450</v>
      </c>
      <c r="F148" t="s">
        <v>451</v>
      </c>
      <c r="G148" s="1">
        <v>46238</v>
      </c>
      <c r="H148">
        <v>49</v>
      </c>
      <c r="I148">
        <v>1.2</v>
      </c>
      <c r="J148">
        <v>48</v>
      </c>
      <c r="K148">
        <v>58.8</v>
      </c>
      <c r="L148">
        <v>2822.4</v>
      </c>
      <c r="M148">
        <v>24.71040000000005</v>
      </c>
      <c r="N148">
        <v>227.7696</v>
      </c>
      <c r="O148">
        <v>252.48</v>
      </c>
      <c r="P148">
        <v>51.84</v>
      </c>
    </row>
    <row r="149" spans="1:16" x14ac:dyDescent="0.3">
      <c r="A149" t="s">
        <v>163</v>
      </c>
      <c r="B149" t="s">
        <v>150</v>
      </c>
      <c r="C149">
        <v>100.2706</v>
      </c>
      <c r="D149">
        <v>5414.61</v>
      </c>
      <c r="E149" t="s">
        <v>453</v>
      </c>
      <c r="F149" t="s">
        <v>451</v>
      </c>
      <c r="G149" s="1">
        <v>46146</v>
      </c>
      <c r="H149">
        <v>42</v>
      </c>
      <c r="I149">
        <v>2.4</v>
      </c>
      <c r="J149">
        <v>54</v>
      </c>
      <c r="K149">
        <v>100.8</v>
      </c>
      <c r="L149">
        <v>5443.2</v>
      </c>
      <c r="M149">
        <v>-28.587599999999753</v>
      </c>
      <c r="N149">
        <v>-2.3999999999999998E-3</v>
      </c>
      <c r="O149">
        <v>-28.59</v>
      </c>
      <c r="P149">
        <v>54</v>
      </c>
    </row>
    <row r="150" spans="1:16" x14ac:dyDescent="0.3">
      <c r="A150" t="s">
        <v>103</v>
      </c>
      <c r="B150" t="s">
        <v>5</v>
      </c>
      <c r="C150">
        <v>58.536900000000003</v>
      </c>
      <c r="D150">
        <v>3034.55</v>
      </c>
      <c r="E150" t="s">
        <v>450</v>
      </c>
      <c r="F150" t="s">
        <v>451</v>
      </c>
      <c r="G150" s="1">
        <v>46240</v>
      </c>
      <c r="H150">
        <v>49</v>
      </c>
      <c r="I150">
        <v>1.2</v>
      </c>
      <c r="J150">
        <v>48</v>
      </c>
      <c r="K150">
        <v>58.8</v>
      </c>
      <c r="L150">
        <v>2822.4</v>
      </c>
      <c r="M150">
        <v>-12.628799999999728</v>
      </c>
      <c r="N150">
        <v>224.77879999999999</v>
      </c>
      <c r="O150">
        <v>212.15</v>
      </c>
      <c r="P150">
        <v>51.84</v>
      </c>
    </row>
    <row r="151" spans="1:16" x14ac:dyDescent="0.3">
      <c r="A151" t="s">
        <v>164</v>
      </c>
      <c r="B151" t="s">
        <v>150</v>
      </c>
      <c r="C151">
        <v>101.273</v>
      </c>
      <c r="D151">
        <v>5468.75</v>
      </c>
      <c r="E151" t="s">
        <v>453</v>
      </c>
      <c r="F151" t="s">
        <v>451</v>
      </c>
      <c r="G151" s="1">
        <v>46148</v>
      </c>
      <c r="H151">
        <v>42</v>
      </c>
      <c r="I151">
        <v>2.4</v>
      </c>
      <c r="J151">
        <v>54</v>
      </c>
      <c r="K151">
        <v>100.8</v>
      </c>
      <c r="L151">
        <v>5443.2</v>
      </c>
      <c r="M151">
        <v>25.541999999999945</v>
      </c>
      <c r="N151">
        <v>8.0000000000000002E-3</v>
      </c>
      <c r="O151">
        <v>25.55</v>
      </c>
      <c r="P151">
        <v>54.000100000000003</v>
      </c>
    </row>
    <row r="152" spans="1:16" x14ac:dyDescent="0.3">
      <c r="A152" t="s">
        <v>104</v>
      </c>
      <c r="B152" t="s">
        <v>5</v>
      </c>
      <c r="C152">
        <v>58.505899999999997</v>
      </c>
      <c r="D152">
        <v>3032.95</v>
      </c>
      <c r="E152" t="s">
        <v>450</v>
      </c>
      <c r="F152" t="s">
        <v>451</v>
      </c>
      <c r="G152" s="1">
        <v>46242</v>
      </c>
      <c r="H152">
        <v>49</v>
      </c>
      <c r="I152">
        <v>1.2</v>
      </c>
      <c r="J152">
        <v>48</v>
      </c>
      <c r="K152">
        <v>58.8</v>
      </c>
      <c r="L152">
        <v>2822.4</v>
      </c>
      <c r="M152">
        <v>-14.116800000000012</v>
      </c>
      <c r="N152">
        <v>224.66679999999999</v>
      </c>
      <c r="O152">
        <v>210.55</v>
      </c>
      <c r="P152">
        <v>51.8401</v>
      </c>
    </row>
    <row r="153" spans="1:16" x14ac:dyDescent="0.3">
      <c r="A153" t="s">
        <v>165</v>
      </c>
      <c r="B153" t="s">
        <v>150</v>
      </c>
      <c r="C153">
        <v>101.7047</v>
      </c>
      <c r="D153">
        <v>5492.05</v>
      </c>
      <c r="E153" t="s">
        <v>453</v>
      </c>
      <c r="F153" t="s">
        <v>451</v>
      </c>
      <c r="G153" s="1">
        <v>46150</v>
      </c>
      <c r="H153">
        <v>42</v>
      </c>
      <c r="I153">
        <v>2.4</v>
      </c>
      <c r="J153">
        <v>54</v>
      </c>
      <c r="K153">
        <v>100.8</v>
      </c>
      <c r="L153">
        <v>5443.2</v>
      </c>
      <c r="M153">
        <v>48.853800000000291</v>
      </c>
      <c r="N153">
        <v>-3.8E-3</v>
      </c>
      <c r="O153">
        <v>48.85</v>
      </c>
      <c r="P153">
        <v>54</v>
      </c>
    </row>
    <row r="154" spans="1:16" x14ac:dyDescent="0.3">
      <c r="A154" t="s">
        <v>105</v>
      </c>
      <c r="B154" t="s">
        <v>5</v>
      </c>
      <c r="C154">
        <v>59.2971</v>
      </c>
      <c r="D154">
        <v>3073.96</v>
      </c>
      <c r="E154" t="s">
        <v>450</v>
      </c>
      <c r="F154" t="s">
        <v>451</v>
      </c>
      <c r="G154" s="1">
        <v>46244</v>
      </c>
      <c r="H154">
        <v>49</v>
      </c>
      <c r="I154">
        <v>1.2</v>
      </c>
      <c r="J154">
        <v>48</v>
      </c>
      <c r="K154">
        <v>58.8</v>
      </c>
      <c r="L154">
        <v>2822.4</v>
      </c>
      <c r="M154">
        <v>23.860800000000154</v>
      </c>
      <c r="N154">
        <v>227.69919999999999</v>
      </c>
      <c r="O154">
        <v>251.56</v>
      </c>
      <c r="P154">
        <v>51.84</v>
      </c>
    </row>
    <row r="155" spans="1:16" x14ac:dyDescent="0.3">
      <c r="A155" t="s">
        <v>166</v>
      </c>
      <c r="B155" t="s">
        <v>150</v>
      </c>
      <c r="C155">
        <v>101.464</v>
      </c>
      <c r="D155">
        <v>5479.05</v>
      </c>
      <c r="E155" t="s">
        <v>453</v>
      </c>
      <c r="F155" t="s">
        <v>451</v>
      </c>
      <c r="G155" s="1">
        <v>46152</v>
      </c>
      <c r="H155">
        <v>42</v>
      </c>
      <c r="I155">
        <v>2.4</v>
      </c>
      <c r="J155">
        <v>54</v>
      </c>
      <c r="K155">
        <v>100.8</v>
      </c>
      <c r="L155">
        <v>5443.2</v>
      </c>
      <c r="M155">
        <v>35.85600000000008</v>
      </c>
      <c r="N155">
        <v>-6.0000000000000001E-3</v>
      </c>
      <c r="O155">
        <v>35.85</v>
      </c>
      <c r="P155">
        <v>53.999899999999997</v>
      </c>
    </row>
    <row r="156" spans="1:16" x14ac:dyDescent="0.3">
      <c r="A156" t="s">
        <v>106</v>
      </c>
      <c r="B156" t="s">
        <v>5</v>
      </c>
      <c r="C156">
        <v>57.236899999999999</v>
      </c>
      <c r="D156">
        <v>2967.16</v>
      </c>
      <c r="E156" t="s">
        <v>450</v>
      </c>
      <c r="F156" t="s">
        <v>451</v>
      </c>
      <c r="G156" s="1">
        <v>46246</v>
      </c>
      <c r="H156">
        <v>48</v>
      </c>
      <c r="I156">
        <v>1.2</v>
      </c>
      <c r="J156">
        <v>48</v>
      </c>
      <c r="K156">
        <v>57.599999999999994</v>
      </c>
      <c r="L156">
        <v>2764.8</v>
      </c>
      <c r="M156">
        <v>-17.428799999999796</v>
      </c>
      <c r="N156">
        <v>219.78880000000001</v>
      </c>
      <c r="O156">
        <v>202.36</v>
      </c>
      <c r="P156">
        <v>51.84</v>
      </c>
    </row>
    <row r="157" spans="1:16" x14ac:dyDescent="0.3">
      <c r="A157" t="s">
        <v>167</v>
      </c>
      <c r="B157" t="s">
        <v>150</v>
      </c>
      <c r="C157">
        <v>101.532</v>
      </c>
      <c r="D157">
        <v>5482.73</v>
      </c>
      <c r="E157" t="s">
        <v>453</v>
      </c>
      <c r="F157" t="s">
        <v>451</v>
      </c>
      <c r="G157" s="1">
        <v>46154</v>
      </c>
      <c r="H157">
        <v>42</v>
      </c>
      <c r="I157">
        <v>2.4</v>
      </c>
      <c r="J157">
        <v>54</v>
      </c>
      <c r="K157">
        <v>100.8</v>
      </c>
      <c r="L157">
        <v>5443.2</v>
      </c>
      <c r="M157">
        <v>39.527999999999963</v>
      </c>
      <c r="N157">
        <v>2E-3</v>
      </c>
      <c r="O157">
        <v>39.53</v>
      </c>
      <c r="P157">
        <v>54</v>
      </c>
    </row>
    <row r="158" spans="1:16" x14ac:dyDescent="0.3">
      <c r="A158" t="s">
        <v>107</v>
      </c>
      <c r="B158" t="s">
        <v>5</v>
      </c>
      <c r="C158">
        <v>57.537999999999997</v>
      </c>
      <c r="D158">
        <v>2982.77</v>
      </c>
      <c r="E158" t="s">
        <v>450</v>
      </c>
      <c r="F158" t="s">
        <v>451</v>
      </c>
      <c r="G158" s="1">
        <v>46248</v>
      </c>
      <c r="H158">
        <v>48</v>
      </c>
      <c r="I158">
        <v>1.2</v>
      </c>
      <c r="J158">
        <v>48</v>
      </c>
      <c r="K158">
        <v>57.599999999999994</v>
      </c>
      <c r="L158">
        <v>2764.8</v>
      </c>
      <c r="M158">
        <v>-2.9759999999998854</v>
      </c>
      <c r="N158">
        <v>220.946</v>
      </c>
      <c r="O158">
        <v>217.97</v>
      </c>
      <c r="P158">
        <v>51.84</v>
      </c>
    </row>
    <row r="159" spans="1:16" x14ac:dyDescent="0.3">
      <c r="A159" t="s">
        <v>168</v>
      </c>
      <c r="B159" t="s">
        <v>150</v>
      </c>
      <c r="C159">
        <v>99.664000000000001</v>
      </c>
      <c r="D159">
        <v>5381.85</v>
      </c>
      <c r="E159" t="s">
        <v>453</v>
      </c>
      <c r="F159" t="s">
        <v>451</v>
      </c>
      <c r="G159" s="1">
        <v>46156</v>
      </c>
      <c r="H159">
        <v>41</v>
      </c>
      <c r="I159">
        <v>2.4</v>
      </c>
      <c r="J159">
        <v>54</v>
      </c>
      <c r="K159">
        <v>98.399999999999991</v>
      </c>
      <c r="L159">
        <v>5313.6</v>
      </c>
      <c r="M159">
        <v>68.25600000000054</v>
      </c>
      <c r="N159">
        <v>-6.0000000000000001E-3</v>
      </c>
      <c r="O159">
        <v>68.25</v>
      </c>
      <c r="P159">
        <v>53.999899999999997</v>
      </c>
    </row>
    <row r="160" spans="1:16" x14ac:dyDescent="0.3">
      <c r="A160" t="s">
        <v>108</v>
      </c>
      <c r="B160" t="s">
        <v>5</v>
      </c>
      <c r="C160">
        <v>57.302700000000002</v>
      </c>
      <c r="D160">
        <v>2970.57</v>
      </c>
      <c r="E160" t="s">
        <v>450</v>
      </c>
      <c r="F160" t="s">
        <v>451</v>
      </c>
      <c r="G160" s="1">
        <v>46250</v>
      </c>
      <c r="H160">
        <v>48</v>
      </c>
      <c r="I160">
        <v>1.2</v>
      </c>
      <c r="J160">
        <v>48</v>
      </c>
      <c r="K160">
        <v>57.599999999999994</v>
      </c>
      <c r="L160">
        <v>2764.8</v>
      </c>
      <c r="M160">
        <v>-14.270399999999654</v>
      </c>
      <c r="N160">
        <v>220.04040000000001</v>
      </c>
      <c r="O160">
        <v>205.77</v>
      </c>
      <c r="P160">
        <v>51.84</v>
      </c>
    </row>
    <row r="161" spans="1:16" x14ac:dyDescent="0.3">
      <c r="A161" t="s">
        <v>169</v>
      </c>
      <c r="B161" t="s">
        <v>150</v>
      </c>
      <c r="C161">
        <v>99.322599999999994</v>
      </c>
      <c r="D161">
        <v>5363.42</v>
      </c>
      <c r="E161" t="s">
        <v>453</v>
      </c>
      <c r="F161" t="s">
        <v>451</v>
      </c>
      <c r="G161" s="1">
        <v>46158</v>
      </c>
      <c r="H161">
        <v>41</v>
      </c>
      <c r="I161">
        <v>2.4</v>
      </c>
      <c r="J161">
        <v>54</v>
      </c>
      <c r="K161">
        <v>98.399999999999991</v>
      </c>
      <c r="L161">
        <v>5313.6</v>
      </c>
      <c r="M161">
        <v>49.820400000000149</v>
      </c>
      <c r="N161">
        <v>-4.0000000000000002E-4</v>
      </c>
      <c r="O161">
        <v>49.82</v>
      </c>
      <c r="P161">
        <v>54</v>
      </c>
    </row>
    <row r="162" spans="1:16" x14ac:dyDescent="0.3">
      <c r="A162" t="s">
        <v>109</v>
      </c>
      <c r="B162" t="s">
        <v>5</v>
      </c>
      <c r="C162">
        <v>57.598300000000002</v>
      </c>
      <c r="D162">
        <v>2985.9</v>
      </c>
      <c r="E162" t="s">
        <v>450</v>
      </c>
      <c r="F162" t="s">
        <v>451</v>
      </c>
      <c r="G162" s="1">
        <v>46252</v>
      </c>
      <c r="H162">
        <v>48</v>
      </c>
      <c r="I162">
        <v>1.2</v>
      </c>
      <c r="J162">
        <v>48</v>
      </c>
      <c r="K162">
        <v>57.599999999999994</v>
      </c>
      <c r="L162">
        <v>2764.8</v>
      </c>
      <c r="M162">
        <v>-8.1599999999639294E-2</v>
      </c>
      <c r="N162">
        <v>221.1816</v>
      </c>
      <c r="O162">
        <v>221.1</v>
      </c>
      <c r="P162">
        <v>51.8401</v>
      </c>
    </row>
    <row r="163" spans="1:16" x14ac:dyDescent="0.3">
      <c r="A163" t="s">
        <v>170</v>
      </c>
      <c r="B163" t="s">
        <v>150</v>
      </c>
      <c r="C163">
        <v>98.346299999999999</v>
      </c>
      <c r="D163">
        <v>5310.7</v>
      </c>
      <c r="E163" t="s">
        <v>453</v>
      </c>
      <c r="F163" t="s">
        <v>451</v>
      </c>
      <c r="G163" s="1">
        <v>46160</v>
      </c>
      <c r="H163">
        <v>41</v>
      </c>
      <c r="I163">
        <v>2.4</v>
      </c>
      <c r="J163">
        <v>54</v>
      </c>
      <c r="K163">
        <v>98.399999999999991</v>
      </c>
      <c r="L163">
        <v>5313.6</v>
      </c>
      <c r="M163">
        <v>-2.8997999999995727</v>
      </c>
      <c r="N163">
        <v>-2.0000000000000001E-4</v>
      </c>
      <c r="O163">
        <v>-2.9</v>
      </c>
      <c r="P163">
        <v>54</v>
      </c>
    </row>
    <row r="164" spans="1:16" x14ac:dyDescent="0.3">
      <c r="A164" t="s">
        <v>110</v>
      </c>
      <c r="B164" t="s">
        <v>5</v>
      </c>
      <c r="C164">
        <v>58.161200000000001</v>
      </c>
      <c r="D164">
        <v>3015.07</v>
      </c>
      <c r="E164" t="s">
        <v>450</v>
      </c>
      <c r="F164" t="s">
        <v>451</v>
      </c>
      <c r="G164" s="1">
        <v>46254</v>
      </c>
      <c r="H164">
        <v>48</v>
      </c>
      <c r="I164">
        <v>1.2</v>
      </c>
      <c r="J164">
        <v>48</v>
      </c>
      <c r="K164">
        <v>57.599999999999994</v>
      </c>
      <c r="L164">
        <v>2764.8</v>
      </c>
      <c r="M164">
        <v>26.937600000000316</v>
      </c>
      <c r="N164">
        <v>223.33240000000001</v>
      </c>
      <c r="O164">
        <v>250.27</v>
      </c>
      <c r="P164">
        <v>51.8399</v>
      </c>
    </row>
    <row r="165" spans="1:16" x14ac:dyDescent="0.3">
      <c r="A165" t="s">
        <v>171</v>
      </c>
      <c r="B165" t="s">
        <v>150</v>
      </c>
      <c r="C165">
        <v>98.918800000000005</v>
      </c>
      <c r="D165">
        <v>5341.62</v>
      </c>
      <c r="E165" t="s">
        <v>453</v>
      </c>
      <c r="F165" t="s">
        <v>451</v>
      </c>
      <c r="G165" s="1">
        <v>46162</v>
      </c>
      <c r="H165">
        <v>41</v>
      </c>
      <c r="I165">
        <v>2.4</v>
      </c>
      <c r="J165">
        <v>54</v>
      </c>
      <c r="K165">
        <v>98.399999999999991</v>
      </c>
      <c r="L165">
        <v>5313.6</v>
      </c>
      <c r="M165">
        <v>28.015200000000704</v>
      </c>
      <c r="N165">
        <v>4.7999999999999996E-3</v>
      </c>
      <c r="O165">
        <v>28.02</v>
      </c>
      <c r="P165">
        <v>54</v>
      </c>
    </row>
    <row r="166" spans="1:16" x14ac:dyDescent="0.3">
      <c r="A166" t="s">
        <v>111</v>
      </c>
      <c r="B166" t="s">
        <v>5</v>
      </c>
      <c r="C166">
        <v>57.270699999999998</v>
      </c>
      <c r="D166">
        <v>2968.92</v>
      </c>
      <c r="E166" t="s">
        <v>450</v>
      </c>
      <c r="F166" t="s">
        <v>451</v>
      </c>
      <c r="G166" s="1">
        <v>46256</v>
      </c>
      <c r="H166">
        <v>48</v>
      </c>
      <c r="I166">
        <v>1.2</v>
      </c>
      <c r="J166">
        <v>48</v>
      </c>
      <c r="K166">
        <v>57.599999999999994</v>
      </c>
      <c r="L166">
        <v>2764.8</v>
      </c>
      <c r="M166">
        <v>-15.806399999999826</v>
      </c>
      <c r="N166">
        <v>219.9264</v>
      </c>
      <c r="O166">
        <v>204.12</v>
      </c>
      <c r="P166">
        <v>51.8401</v>
      </c>
    </row>
    <row r="167" spans="1:16" x14ac:dyDescent="0.3">
      <c r="A167" t="s">
        <v>172</v>
      </c>
      <c r="B167" t="s">
        <v>150</v>
      </c>
      <c r="C167">
        <v>98.404899999999998</v>
      </c>
      <c r="D167">
        <v>5313.87</v>
      </c>
      <c r="E167" t="s">
        <v>453</v>
      </c>
      <c r="F167" t="s">
        <v>451</v>
      </c>
      <c r="G167" s="1">
        <v>46164</v>
      </c>
      <c r="H167">
        <v>41</v>
      </c>
      <c r="I167">
        <v>2.4</v>
      </c>
      <c r="J167">
        <v>54</v>
      </c>
      <c r="K167">
        <v>98.399999999999991</v>
      </c>
      <c r="L167">
        <v>5313.6</v>
      </c>
      <c r="M167">
        <v>0.26460000000034256</v>
      </c>
      <c r="N167">
        <v>5.4000000000000003E-3</v>
      </c>
      <c r="O167">
        <v>0.27</v>
      </c>
      <c r="P167">
        <v>54.000100000000003</v>
      </c>
    </row>
    <row r="168" spans="1:16" x14ac:dyDescent="0.3">
      <c r="A168" t="s">
        <v>112</v>
      </c>
      <c r="B168" t="s">
        <v>5</v>
      </c>
      <c r="C168">
        <v>58.198999999999998</v>
      </c>
      <c r="D168">
        <v>3017.03</v>
      </c>
      <c r="E168" t="s">
        <v>450</v>
      </c>
      <c r="F168" t="s">
        <v>451</v>
      </c>
      <c r="G168" s="1">
        <v>46258</v>
      </c>
      <c r="H168">
        <v>48</v>
      </c>
      <c r="I168">
        <v>1.2</v>
      </c>
      <c r="J168">
        <v>48</v>
      </c>
      <c r="K168">
        <v>57.599999999999994</v>
      </c>
      <c r="L168">
        <v>2764.8</v>
      </c>
      <c r="M168">
        <v>28.75200000000018</v>
      </c>
      <c r="N168">
        <v>223.47800000000001</v>
      </c>
      <c r="O168">
        <v>252.23</v>
      </c>
      <c r="P168">
        <v>51.8399</v>
      </c>
    </row>
    <row r="169" spans="1:16" x14ac:dyDescent="0.3">
      <c r="A169" t="s">
        <v>173</v>
      </c>
      <c r="B169" t="s">
        <v>150</v>
      </c>
      <c r="C169">
        <v>97.975399999999993</v>
      </c>
      <c r="D169">
        <v>5290.67</v>
      </c>
      <c r="E169" t="s">
        <v>453</v>
      </c>
      <c r="F169" t="s">
        <v>451</v>
      </c>
      <c r="G169" s="1">
        <v>46166</v>
      </c>
      <c r="H169">
        <v>41</v>
      </c>
      <c r="I169">
        <v>2.4</v>
      </c>
      <c r="J169">
        <v>54</v>
      </c>
      <c r="K169">
        <v>98.399999999999991</v>
      </c>
      <c r="L169">
        <v>5313.6</v>
      </c>
      <c r="M169">
        <v>-22.928399999999897</v>
      </c>
      <c r="N169">
        <v>-1.6000000000000001E-3</v>
      </c>
      <c r="O169">
        <v>-22.93</v>
      </c>
      <c r="P169">
        <v>54</v>
      </c>
    </row>
    <row r="170" spans="1:16" x14ac:dyDescent="0.3">
      <c r="A170" t="s">
        <v>113</v>
      </c>
      <c r="B170" t="s">
        <v>5</v>
      </c>
      <c r="C170">
        <v>76.046000000000006</v>
      </c>
      <c r="D170">
        <v>3942.22</v>
      </c>
      <c r="E170" t="s">
        <v>452</v>
      </c>
      <c r="F170" t="s">
        <v>451</v>
      </c>
      <c r="G170" s="1">
        <v>46236</v>
      </c>
      <c r="H170">
        <v>42</v>
      </c>
      <c r="I170">
        <v>1.8</v>
      </c>
      <c r="J170">
        <v>48</v>
      </c>
      <c r="K170">
        <v>75.600000000000009</v>
      </c>
      <c r="L170">
        <v>3628.8</v>
      </c>
      <c r="M170">
        <v>21.407999999999902</v>
      </c>
      <c r="N170">
        <v>292.012</v>
      </c>
      <c r="O170">
        <v>313.42</v>
      </c>
      <c r="P170">
        <v>51.8399</v>
      </c>
    </row>
    <row r="171" spans="1:16" x14ac:dyDescent="0.3">
      <c r="A171" t="s">
        <v>235</v>
      </c>
      <c r="B171" t="s">
        <v>223</v>
      </c>
      <c r="C171">
        <v>69.457700000000003</v>
      </c>
      <c r="D171">
        <v>5000.95</v>
      </c>
      <c r="E171" t="s">
        <v>454</v>
      </c>
      <c r="F171" t="s">
        <v>455</v>
      </c>
      <c r="G171" s="1">
        <v>46144</v>
      </c>
      <c r="H171">
        <v>33</v>
      </c>
      <c r="I171">
        <v>2.1</v>
      </c>
      <c r="J171">
        <v>72</v>
      </c>
      <c r="K171">
        <v>69.3</v>
      </c>
      <c r="L171">
        <v>4989.6000000000004</v>
      </c>
      <c r="M171">
        <v>11.354400000000396</v>
      </c>
      <c r="N171">
        <v>-4.4000000000000003E-3</v>
      </c>
      <c r="O171">
        <v>11.35</v>
      </c>
      <c r="P171">
        <v>71.999899999999997</v>
      </c>
    </row>
    <row r="172" spans="1:16" x14ac:dyDescent="0.3">
      <c r="A172" t="s">
        <v>114</v>
      </c>
      <c r="B172" t="s">
        <v>5</v>
      </c>
      <c r="C172">
        <v>75.508099999999999</v>
      </c>
      <c r="D172">
        <v>3914.34</v>
      </c>
      <c r="E172" t="s">
        <v>452</v>
      </c>
      <c r="F172" t="s">
        <v>451</v>
      </c>
      <c r="G172" s="1">
        <v>46238</v>
      </c>
      <c r="H172">
        <v>42</v>
      </c>
      <c r="I172">
        <v>1.8</v>
      </c>
      <c r="J172">
        <v>48</v>
      </c>
      <c r="K172">
        <v>75.600000000000009</v>
      </c>
      <c r="L172">
        <v>3628.8</v>
      </c>
      <c r="M172">
        <v>-4.4112000000004628</v>
      </c>
      <c r="N172">
        <v>289.95119999999997</v>
      </c>
      <c r="O172">
        <v>285.54000000000002</v>
      </c>
      <c r="P172">
        <v>51.84</v>
      </c>
    </row>
    <row r="173" spans="1:16" x14ac:dyDescent="0.3">
      <c r="A173" t="s">
        <v>236</v>
      </c>
      <c r="B173" t="s">
        <v>223</v>
      </c>
      <c r="C173">
        <v>69.498099999999994</v>
      </c>
      <c r="D173">
        <v>5003.8599999999997</v>
      </c>
      <c r="E173" t="s">
        <v>454</v>
      </c>
      <c r="F173" t="s">
        <v>455</v>
      </c>
      <c r="G173" s="1">
        <v>46146</v>
      </c>
      <c r="H173">
        <v>33</v>
      </c>
      <c r="I173">
        <v>2.1</v>
      </c>
      <c r="J173">
        <v>72</v>
      </c>
      <c r="K173">
        <v>69.3</v>
      </c>
      <c r="L173">
        <v>4989.6000000000004</v>
      </c>
      <c r="M173">
        <v>14.263199999999756</v>
      </c>
      <c r="N173">
        <v>-3.2000000000000002E-3</v>
      </c>
      <c r="O173">
        <v>14.26</v>
      </c>
      <c r="P173">
        <v>72</v>
      </c>
    </row>
    <row r="174" spans="1:16" x14ac:dyDescent="0.3">
      <c r="A174" t="s">
        <v>115</v>
      </c>
      <c r="B174" t="s">
        <v>5</v>
      </c>
      <c r="C174">
        <v>75.369200000000006</v>
      </c>
      <c r="D174">
        <v>3907.14</v>
      </c>
      <c r="E174" t="s">
        <v>452</v>
      </c>
      <c r="F174" t="s">
        <v>451</v>
      </c>
      <c r="G174" s="1">
        <v>46240</v>
      </c>
      <c r="H174">
        <v>42</v>
      </c>
      <c r="I174">
        <v>1.8</v>
      </c>
      <c r="J174">
        <v>48</v>
      </c>
      <c r="K174">
        <v>75.600000000000009</v>
      </c>
      <c r="L174">
        <v>3628.8</v>
      </c>
      <c r="M174">
        <v>-11.078400000000101</v>
      </c>
      <c r="N174">
        <v>289.41840000000002</v>
      </c>
      <c r="O174">
        <v>278.33999999999997</v>
      </c>
      <c r="P174">
        <v>51.84</v>
      </c>
    </row>
    <row r="175" spans="1:16" x14ac:dyDescent="0.3">
      <c r="A175" t="s">
        <v>237</v>
      </c>
      <c r="B175" t="s">
        <v>223</v>
      </c>
      <c r="C175">
        <v>70.380200000000002</v>
      </c>
      <c r="D175">
        <v>5067.37</v>
      </c>
      <c r="E175" t="s">
        <v>454</v>
      </c>
      <c r="F175" t="s">
        <v>455</v>
      </c>
      <c r="G175" s="1">
        <v>46148</v>
      </c>
      <c r="H175">
        <v>33</v>
      </c>
      <c r="I175">
        <v>2.1</v>
      </c>
      <c r="J175">
        <v>72</v>
      </c>
      <c r="K175">
        <v>69.3</v>
      </c>
      <c r="L175">
        <v>4989.6000000000004</v>
      </c>
      <c r="M175">
        <v>77.774400000000355</v>
      </c>
      <c r="N175">
        <v>-4.4000000000000003E-3</v>
      </c>
      <c r="O175">
        <v>77.77</v>
      </c>
      <c r="P175">
        <v>71.999899999999997</v>
      </c>
    </row>
    <row r="176" spans="1:16" x14ac:dyDescent="0.3">
      <c r="A176" t="s">
        <v>116</v>
      </c>
      <c r="B176" t="s">
        <v>5</v>
      </c>
      <c r="C176">
        <v>75.207800000000006</v>
      </c>
      <c r="D176">
        <v>3898.77</v>
      </c>
      <c r="E176" t="s">
        <v>452</v>
      </c>
      <c r="F176" t="s">
        <v>451</v>
      </c>
      <c r="G176" s="1">
        <v>46242</v>
      </c>
      <c r="H176">
        <v>42</v>
      </c>
      <c r="I176">
        <v>1.8</v>
      </c>
      <c r="J176">
        <v>48</v>
      </c>
      <c r="K176">
        <v>75.600000000000009</v>
      </c>
      <c r="L176">
        <v>3628.8</v>
      </c>
      <c r="M176">
        <v>-18.825600000000122</v>
      </c>
      <c r="N176">
        <v>288.79559999999998</v>
      </c>
      <c r="O176">
        <v>269.97000000000003</v>
      </c>
      <c r="P176">
        <v>51.84</v>
      </c>
    </row>
    <row r="177" spans="1:16" x14ac:dyDescent="0.3">
      <c r="A177" t="s">
        <v>238</v>
      </c>
      <c r="B177" t="s">
        <v>223</v>
      </c>
      <c r="C177">
        <v>70.342399999999998</v>
      </c>
      <c r="D177">
        <v>5064.6499999999996</v>
      </c>
      <c r="E177" t="s">
        <v>454</v>
      </c>
      <c r="F177" t="s">
        <v>455</v>
      </c>
      <c r="G177" s="1">
        <v>46150</v>
      </c>
      <c r="H177">
        <v>33</v>
      </c>
      <c r="I177">
        <v>2.1</v>
      </c>
      <c r="J177">
        <v>72</v>
      </c>
      <c r="K177">
        <v>69.3</v>
      </c>
      <c r="L177">
        <v>4989.6000000000004</v>
      </c>
      <c r="M177">
        <v>75.052800000000047</v>
      </c>
      <c r="N177">
        <v>-2.8E-3</v>
      </c>
      <c r="O177">
        <v>75.05</v>
      </c>
      <c r="P177">
        <v>72</v>
      </c>
    </row>
    <row r="178" spans="1:16" x14ac:dyDescent="0.3">
      <c r="A178" t="s">
        <v>117</v>
      </c>
      <c r="B178" t="s">
        <v>5</v>
      </c>
      <c r="C178">
        <v>75.718800000000002</v>
      </c>
      <c r="D178">
        <v>3925.26</v>
      </c>
      <c r="E178" t="s">
        <v>452</v>
      </c>
      <c r="F178" t="s">
        <v>451</v>
      </c>
      <c r="G178" s="1">
        <v>46244</v>
      </c>
      <c r="H178">
        <v>42</v>
      </c>
      <c r="I178">
        <v>1.8</v>
      </c>
      <c r="J178">
        <v>48</v>
      </c>
      <c r="K178">
        <v>75.600000000000009</v>
      </c>
      <c r="L178">
        <v>3628.8</v>
      </c>
      <c r="M178">
        <v>5.7023999999996704</v>
      </c>
      <c r="N178">
        <v>290.75760000000002</v>
      </c>
      <c r="O178">
        <v>296.45999999999998</v>
      </c>
      <c r="P178">
        <v>51.84</v>
      </c>
    </row>
    <row r="179" spans="1:16" x14ac:dyDescent="0.3">
      <c r="A179" t="s">
        <v>239</v>
      </c>
      <c r="B179" t="s">
        <v>223</v>
      </c>
      <c r="C179">
        <v>70.363</v>
      </c>
      <c r="D179">
        <v>5066.13</v>
      </c>
      <c r="E179" t="s">
        <v>454</v>
      </c>
      <c r="F179" t="s">
        <v>455</v>
      </c>
      <c r="G179" s="1">
        <v>46152</v>
      </c>
      <c r="H179">
        <v>33</v>
      </c>
      <c r="I179">
        <v>2.1</v>
      </c>
      <c r="J179">
        <v>72</v>
      </c>
      <c r="K179">
        <v>69.3</v>
      </c>
      <c r="L179">
        <v>4989.6000000000004</v>
      </c>
      <c r="M179">
        <v>76.536000000000172</v>
      </c>
      <c r="N179">
        <v>-6.0000000000000001E-3</v>
      </c>
      <c r="O179">
        <v>76.53</v>
      </c>
      <c r="P179">
        <v>71.999899999999997</v>
      </c>
    </row>
    <row r="180" spans="1:16" x14ac:dyDescent="0.3">
      <c r="A180" t="s">
        <v>118</v>
      </c>
      <c r="B180" t="s">
        <v>5</v>
      </c>
      <c r="C180">
        <v>75.443700000000007</v>
      </c>
      <c r="D180">
        <v>3911</v>
      </c>
      <c r="E180" t="s">
        <v>452</v>
      </c>
      <c r="F180" t="s">
        <v>451</v>
      </c>
      <c r="G180" s="1">
        <v>46246</v>
      </c>
      <c r="H180">
        <v>42</v>
      </c>
      <c r="I180">
        <v>1.8</v>
      </c>
      <c r="J180">
        <v>48</v>
      </c>
      <c r="K180">
        <v>75.600000000000009</v>
      </c>
      <c r="L180">
        <v>3628.8</v>
      </c>
      <c r="M180">
        <v>-7.5024000000000797</v>
      </c>
      <c r="N180">
        <v>289.70240000000001</v>
      </c>
      <c r="O180">
        <v>282.2</v>
      </c>
      <c r="P180">
        <v>51.84</v>
      </c>
    </row>
    <row r="181" spans="1:16" x14ac:dyDescent="0.3">
      <c r="A181" t="s">
        <v>240</v>
      </c>
      <c r="B181" t="s">
        <v>223</v>
      </c>
      <c r="C181">
        <v>70.372299999999996</v>
      </c>
      <c r="D181">
        <v>5066.8</v>
      </c>
      <c r="E181" t="s">
        <v>454</v>
      </c>
      <c r="F181" t="s">
        <v>455</v>
      </c>
      <c r="G181" s="1">
        <v>46154</v>
      </c>
      <c r="H181">
        <v>33</v>
      </c>
      <c r="I181">
        <v>2.1</v>
      </c>
      <c r="J181">
        <v>72</v>
      </c>
      <c r="K181">
        <v>69.3</v>
      </c>
      <c r="L181">
        <v>4989.6000000000004</v>
      </c>
      <c r="M181">
        <v>77.20559999999989</v>
      </c>
      <c r="N181">
        <v>-5.5999999999999999E-3</v>
      </c>
      <c r="O181">
        <v>77.2</v>
      </c>
      <c r="P181">
        <v>71.999899999999997</v>
      </c>
    </row>
    <row r="182" spans="1:16" x14ac:dyDescent="0.3">
      <c r="A182" t="s">
        <v>119</v>
      </c>
      <c r="B182" t="s">
        <v>5</v>
      </c>
      <c r="C182">
        <v>76.452500000000001</v>
      </c>
      <c r="D182">
        <v>3963.3</v>
      </c>
      <c r="E182" t="s">
        <v>452</v>
      </c>
      <c r="F182" t="s">
        <v>451</v>
      </c>
      <c r="G182" s="1">
        <v>46248</v>
      </c>
      <c r="H182">
        <v>42</v>
      </c>
      <c r="I182">
        <v>1.8</v>
      </c>
      <c r="J182">
        <v>48</v>
      </c>
      <c r="K182">
        <v>75.600000000000009</v>
      </c>
      <c r="L182">
        <v>3628.8</v>
      </c>
      <c r="M182">
        <v>40.919999999999618</v>
      </c>
      <c r="N182">
        <v>293.58</v>
      </c>
      <c r="O182">
        <v>334.5</v>
      </c>
      <c r="P182">
        <v>51.84</v>
      </c>
    </row>
    <row r="183" spans="1:16" x14ac:dyDescent="0.3">
      <c r="A183" t="s">
        <v>241</v>
      </c>
      <c r="B183" t="s">
        <v>223</v>
      </c>
      <c r="C183">
        <v>70.021900000000002</v>
      </c>
      <c r="D183">
        <v>5041.57</v>
      </c>
      <c r="E183" t="s">
        <v>454</v>
      </c>
      <c r="F183" t="s">
        <v>455</v>
      </c>
      <c r="G183" s="1">
        <v>46156</v>
      </c>
      <c r="H183">
        <v>33</v>
      </c>
      <c r="I183">
        <v>2.1</v>
      </c>
      <c r="J183">
        <v>72</v>
      </c>
      <c r="K183">
        <v>69.3</v>
      </c>
      <c r="L183">
        <v>4989.6000000000004</v>
      </c>
      <c r="M183">
        <v>51.976800000000367</v>
      </c>
      <c r="N183">
        <v>-6.7999999999999996E-3</v>
      </c>
      <c r="O183">
        <v>51.97</v>
      </c>
      <c r="P183">
        <v>71.999899999999997</v>
      </c>
    </row>
    <row r="184" spans="1:16" x14ac:dyDescent="0.3">
      <c r="A184" t="s">
        <v>120</v>
      </c>
      <c r="B184" t="s">
        <v>5</v>
      </c>
      <c r="C184">
        <v>76.308599999999998</v>
      </c>
      <c r="D184">
        <v>3955.83</v>
      </c>
      <c r="E184" t="s">
        <v>452</v>
      </c>
      <c r="F184" t="s">
        <v>451</v>
      </c>
      <c r="G184" s="1">
        <v>46250</v>
      </c>
      <c r="H184">
        <v>42</v>
      </c>
      <c r="I184">
        <v>1.8</v>
      </c>
      <c r="J184">
        <v>48</v>
      </c>
      <c r="K184">
        <v>75.600000000000009</v>
      </c>
      <c r="L184">
        <v>3628.8</v>
      </c>
      <c r="M184">
        <v>34.012799999999515</v>
      </c>
      <c r="N184">
        <v>293.0172</v>
      </c>
      <c r="O184">
        <v>327.02999999999997</v>
      </c>
      <c r="P184">
        <v>51.8399</v>
      </c>
    </row>
    <row r="185" spans="1:16" x14ac:dyDescent="0.3">
      <c r="A185" t="s">
        <v>242</v>
      </c>
      <c r="B185" t="s">
        <v>223</v>
      </c>
      <c r="C185">
        <v>69.760999999999996</v>
      </c>
      <c r="D185">
        <v>5022.8</v>
      </c>
      <c r="E185" t="s">
        <v>454</v>
      </c>
      <c r="F185" t="s">
        <v>455</v>
      </c>
      <c r="G185" s="1">
        <v>46158</v>
      </c>
      <c r="H185">
        <v>33</v>
      </c>
      <c r="I185">
        <v>2.1</v>
      </c>
      <c r="J185">
        <v>72</v>
      </c>
      <c r="K185">
        <v>69.3</v>
      </c>
      <c r="L185">
        <v>4989.6000000000004</v>
      </c>
      <c r="M185">
        <v>33.191999999999894</v>
      </c>
      <c r="N185">
        <v>8.0000000000000002E-3</v>
      </c>
      <c r="O185">
        <v>33.200000000000003</v>
      </c>
      <c r="P185">
        <v>72.000100000000003</v>
      </c>
    </row>
    <row r="186" spans="1:16" x14ac:dyDescent="0.3">
      <c r="A186" t="s">
        <v>121</v>
      </c>
      <c r="B186" t="s">
        <v>5</v>
      </c>
      <c r="C186">
        <v>76.336799999999997</v>
      </c>
      <c r="D186">
        <v>3957.3</v>
      </c>
      <c r="E186" t="s">
        <v>452</v>
      </c>
      <c r="F186" t="s">
        <v>451</v>
      </c>
      <c r="G186" s="1">
        <v>46252</v>
      </c>
      <c r="H186">
        <v>42</v>
      </c>
      <c r="I186">
        <v>1.8</v>
      </c>
      <c r="J186">
        <v>48</v>
      </c>
      <c r="K186">
        <v>75.600000000000009</v>
      </c>
      <c r="L186">
        <v>3628.8</v>
      </c>
      <c r="M186">
        <v>35.36639999999943</v>
      </c>
      <c r="N186">
        <v>293.1336</v>
      </c>
      <c r="O186">
        <v>328.5</v>
      </c>
      <c r="P186">
        <v>51.84</v>
      </c>
    </row>
    <row r="187" spans="1:16" x14ac:dyDescent="0.3">
      <c r="A187" t="s">
        <v>243</v>
      </c>
      <c r="B187" t="s">
        <v>223</v>
      </c>
      <c r="C187">
        <v>68.4756</v>
      </c>
      <c r="D187">
        <v>4930.24</v>
      </c>
      <c r="E187" t="s">
        <v>454</v>
      </c>
      <c r="F187" t="s">
        <v>455</v>
      </c>
      <c r="G187" s="1">
        <v>46160</v>
      </c>
      <c r="H187">
        <v>32</v>
      </c>
      <c r="I187">
        <v>2.1</v>
      </c>
      <c r="J187">
        <v>72</v>
      </c>
      <c r="K187">
        <v>67.2</v>
      </c>
      <c r="L187">
        <v>4838.3999999999996</v>
      </c>
      <c r="M187">
        <v>91.843199999999797</v>
      </c>
      <c r="N187">
        <v>-3.2000000000000002E-3</v>
      </c>
      <c r="O187">
        <v>91.84</v>
      </c>
      <c r="P187">
        <v>72</v>
      </c>
    </row>
    <row r="188" spans="1:16" x14ac:dyDescent="0.3">
      <c r="A188" t="s">
        <v>122</v>
      </c>
      <c r="B188" t="s">
        <v>5</v>
      </c>
      <c r="C188">
        <v>74.093699999999998</v>
      </c>
      <c r="D188">
        <v>3841.02</v>
      </c>
      <c r="E188" t="s">
        <v>452</v>
      </c>
      <c r="F188" t="s">
        <v>451</v>
      </c>
      <c r="G188" s="1">
        <v>46254</v>
      </c>
      <c r="H188">
        <v>41</v>
      </c>
      <c r="I188">
        <v>1.8</v>
      </c>
      <c r="J188">
        <v>48</v>
      </c>
      <c r="K188">
        <v>73.8</v>
      </c>
      <c r="L188">
        <v>3542.4</v>
      </c>
      <c r="M188">
        <v>14.097600000000057</v>
      </c>
      <c r="N188">
        <v>284.5224</v>
      </c>
      <c r="O188">
        <v>298.62</v>
      </c>
      <c r="P188">
        <v>51.84</v>
      </c>
    </row>
    <row r="189" spans="1:16" x14ac:dyDescent="0.3">
      <c r="A189" t="s">
        <v>244</v>
      </c>
      <c r="B189" t="s">
        <v>223</v>
      </c>
      <c r="C189">
        <v>67.330500000000001</v>
      </c>
      <c r="D189">
        <v>4847.8</v>
      </c>
      <c r="E189" t="s">
        <v>454</v>
      </c>
      <c r="F189" t="s">
        <v>455</v>
      </c>
      <c r="G189" s="1">
        <v>46162</v>
      </c>
      <c r="H189">
        <v>32</v>
      </c>
      <c r="I189">
        <v>2.1</v>
      </c>
      <c r="J189">
        <v>72</v>
      </c>
      <c r="K189">
        <v>67.2</v>
      </c>
      <c r="L189">
        <v>4838.3999999999996</v>
      </c>
      <c r="M189">
        <v>9.3959999999998445</v>
      </c>
      <c r="N189">
        <v>4.0000000000000001E-3</v>
      </c>
      <c r="O189">
        <v>9.4</v>
      </c>
      <c r="P189">
        <v>72.000100000000003</v>
      </c>
    </row>
    <row r="190" spans="1:16" x14ac:dyDescent="0.3">
      <c r="A190" t="s">
        <v>123</v>
      </c>
      <c r="B190" t="s">
        <v>5</v>
      </c>
      <c r="C190">
        <v>74.662999999999997</v>
      </c>
      <c r="D190">
        <v>3870.53</v>
      </c>
      <c r="E190" t="s">
        <v>452</v>
      </c>
      <c r="F190" t="s">
        <v>451</v>
      </c>
      <c r="G190" s="1">
        <v>46256</v>
      </c>
      <c r="H190">
        <v>41</v>
      </c>
      <c r="I190">
        <v>1.8</v>
      </c>
      <c r="J190">
        <v>48</v>
      </c>
      <c r="K190">
        <v>73.8</v>
      </c>
      <c r="L190">
        <v>3542.4</v>
      </c>
      <c r="M190">
        <v>41.423999999999978</v>
      </c>
      <c r="N190">
        <v>286.70600000000002</v>
      </c>
      <c r="O190">
        <v>328.13</v>
      </c>
      <c r="P190">
        <v>51.84</v>
      </c>
    </row>
    <row r="191" spans="1:16" x14ac:dyDescent="0.3">
      <c r="A191" t="s">
        <v>245</v>
      </c>
      <c r="B191" t="s">
        <v>223</v>
      </c>
      <c r="C191">
        <v>68.039900000000003</v>
      </c>
      <c r="D191">
        <v>4898.87</v>
      </c>
      <c r="E191" t="s">
        <v>454</v>
      </c>
      <c r="F191" t="s">
        <v>455</v>
      </c>
      <c r="G191" s="1">
        <v>46164</v>
      </c>
      <c r="H191">
        <v>32</v>
      </c>
      <c r="I191">
        <v>2.1</v>
      </c>
      <c r="J191">
        <v>72</v>
      </c>
      <c r="K191">
        <v>67.2</v>
      </c>
      <c r="L191">
        <v>4838.3999999999996</v>
      </c>
      <c r="M191">
        <v>60.472800000000007</v>
      </c>
      <c r="N191">
        <v>-2.8E-3</v>
      </c>
      <c r="O191">
        <v>60.47</v>
      </c>
      <c r="P191">
        <v>72</v>
      </c>
    </row>
    <row r="192" spans="1:16" x14ac:dyDescent="0.3">
      <c r="A192" t="s">
        <v>124</v>
      </c>
      <c r="B192" t="s">
        <v>5</v>
      </c>
      <c r="C192">
        <v>74.3964</v>
      </c>
      <c r="D192">
        <v>3856.71</v>
      </c>
      <c r="E192" t="s">
        <v>452</v>
      </c>
      <c r="F192" t="s">
        <v>451</v>
      </c>
      <c r="G192" s="1">
        <v>46258</v>
      </c>
      <c r="H192">
        <v>41</v>
      </c>
      <c r="I192">
        <v>1.8</v>
      </c>
      <c r="J192">
        <v>48</v>
      </c>
      <c r="K192">
        <v>73.8</v>
      </c>
      <c r="L192">
        <v>3542.4</v>
      </c>
      <c r="M192">
        <v>28.62720000000013</v>
      </c>
      <c r="N192">
        <v>285.68279999999999</v>
      </c>
      <c r="O192">
        <v>314.31</v>
      </c>
      <c r="P192">
        <v>51.84</v>
      </c>
    </row>
    <row r="193" spans="1:16" x14ac:dyDescent="0.3">
      <c r="A193" t="s">
        <v>246</v>
      </c>
      <c r="B193" t="s">
        <v>223</v>
      </c>
      <c r="C193">
        <v>67.551199999999994</v>
      </c>
      <c r="D193">
        <v>4863.6899999999996</v>
      </c>
      <c r="E193" t="s">
        <v>454</v>
      </c>
      <c r="F193" t="s">
        <v>455</v>
      </c>
      <c r="G193" s="1">
        <v>46166</v>
      </c>
      <c r="H193">
        <v>32</v>
      </c>
      <c r="I193">
        <v>2.1</v>
      </c>
      <c r="J193">
        <v>72</v>
      </c>
      <c r="K193">
        <v>67.2</v>
      </c>
      <c r="L193">
        <v>4838.3999999999996</v>
      </c>
      <c r="M193">
        <v>25.286399999999389</v>
      </c>
      <c r="N193">
        <v>3.5999999999999999E-3</v>
      </c>
      <c r="O193">
        <v>25.29</v>
      </c>
      <c r="P193">
        <v>72.000100000000003</v>
      </c>
    </row>
    <row r="194" spans="1:16" x14ac:dyDescent="0.3">
      <c r="A194" t="s">
        <v>125</v>
      </c>
      <c r="B194" t="s">
        <v>5</v>
      </c>
      <c r="C194">
        <v>78.149199999999993</v>
      </c>
      <c r="D194">
        <v>4051.25</v>
      </c>
      <c r="E194" t="s">
        <v>450</v>
      </c>
      <c r="F194" t="s">
        <v>451</v>
      </c>
      <c r="G194" s="1">
        <v>46267</v>
      </c>
      <c r="H194">
        <v>64</v>
      </c>
      <c r="I194">
        <v>1.2</v>
      </c>
      <c r="J194">
        <v>48</v>
      </c>
      <c r="K194">
        <v>76.8</v>
      </c>
      <c r="L194">
        <v>3686.4</v>
      </c>
      <c r="M194">
        <v>64.761599999999817</v>
      </c>
      <c r="N194">
        <v>300.08839999999998</v>
      </c>
      <c r="O194">
        <v>364.85</v>
      </c>
      <c r="P194">
        <v>51.8399</v>
      </c>
    </row>
    <row r="195" spans="1:16" x14ac:dyDescent="0.3">
      <c r="A195" t="s">
        <v>320</v>
      </c>
      <c r="B195" t="s">
        <v>296</v>
      </c>
      <c r="C195">
        <v>88.781300000000002</v>
      </c>
      <c r="D195">
        <v>7635.2</v>
      </c>
      <c r="E195" t="s">
        <v>456</v>
      </c>
      <c r="F195" t="s">
        <v>455</v>
      </c>
      <c r="G195" s="1">
        <v>46144</v>
      </c>
      <c r="H195">
        <v>29</v>
      </c>
      <c r="I195">
        <v>3</v>
      </c>
      <c r="J195">
        <v>86</v>
      </c>
      <c r="K195">
        <v>87</v>
      </c>
      <c r="L195">
        <v>7482</v>
      </c>
      <c r="M195">
        <v>153.19180000000014</v>
      </c>
      <c r="N195">
        <v>8.2000000000000007E-3</v>
      </c>
      <c r="O195">
        <v>153.19999999999999</v>
      </c>
      <c r="P195">
        <v>86.000100000000003</v>
      </c>
    </row>
    <row r="196" spans="1:16" x14ac:dyDescent="0.3">
      <c r="A196" t="s">
        <v>126</v>
      </c>
      <c r="B196" t="s">
        <v>5</v>
      </c>
      <c r="C196">
        <v>77.538499999999999</v>
      </c>
      <c r="D196">
        <v>4019.6</v>
      </c>
      <c r="E196" t="s">
        <v>450</v>
      </c>
      <c r="F196" t="s">
        <v>451</v>
      </c>
      <c r="G196" s="1">
        <v>46269</v>
      </c>
      <c r="H196">
        <v>64</v>
      </c>
      <c r="I196">
        <v>1.2</v>
      </c>
      <c r="J196">
        <v>48</v>
      </c>
      <c r="K196">
        <v>76.8</v>
      </c>
      <c r="L196">
        <v>3686.4</v>
      </c>
      <c r="M196">
        <v>35.448000000000093</v>
      </c>
      <c r="N196">
        <v>297.75200000000001</v>
      </c>
      <c r="O196">
        <v>333.2</v>
      </c>
      <c r="P196">
        <v>51.8401</v>
      </c>
    </row>
    <row r="197" spans="1:16" x14ac:dyDescent="0.3">
      <c r="A197" t="s">
        <v>321</v>
      </c>
      <c r="B197" t="s">
        <v>296</v>
      </c>
      <c r="C197">
        <v>88.155199999999994</v>
      </c>
      <c r="D197">
        <v>7581.35</v>
      </c>
      <c r="E197" t="s">
        <v>456</v>
      </c>
      <c r="F197" t="s">
        <v>455</v>
      </c>
      <c r="G197" s="1">
        <v>46146</v>
      </c>
      <c r="H197">
        <v>29</v>
      </c>
      <c r="I197">
        <v>3</v>
      </c>
      <c r="J197">
        <v>86</v>
      </c>
      <c r="K197">
        <v>87</v>
      </c>
      <c r="L197">
        <v>7482</v>
      </c>
      <c r="M197">
        <v>99.347199999999447</v>
      </c>
      <c r="N197">
        <v>2.8E-3</v>
      </c>
      <c r="O197">
        <v>99.35</v>
      </c>
      <c r="P197">
        <v>86</v>
      </c>
    </row>
    <row r="198" spans="1:16" x14ac:dyDescent="0.3">
      <c r="A198" t="s">
        <v>127</v>
      </c>
      <c r="B198" t="s">
        <v>5</v>
      </c>
      <c r="C198">
        <v>78.376300000000001</v>
      </c>
      <c r="D198">
        <v>4063.03</v>
      </c>
      <c r="E198" t="s">
        <v>450</v>
      </c>
      <c r="F198" t="s">
        <v>451</v>
      </c>
      <c r="G198" s="1">
        <v>46271</v>
      </c>
      <c r="H198">
        <v>64</v>
      </c>
      <c r="I198">
        <v>1.2</v>
      </c>
      <c r="J198">
        <v>48</v>
      </c>
      <c r="K198">
        <v>76.8</v>
      </c>
      <c r="L198">
        <v>3686.4</v>
      </c>
      <c r="M198">
        <v>75.662400000000162</v>
      </c>
      <c r="N198">
        <v>300.9676</v>
      </c>
      <c r="O198">
        <v>376.63</v>
      </c>
      <c r="P198">
        <v>51.84</v>
      </c>
    </row>
    <row r="199" spans="1:16" x14ac:dyDescent="0.3">
      <c r="A199" t="s">
        <v>322</v>
      </c>
      <c r="B199" t="s">
        <v>296</v>
      </c>
      <c r="C199">
        <v>88.444599999999994</v>
      </c>
      <c r="D199">
        <v>7606.23</v>
      </c>
      <c r="E199" t="s">
        <v>456</v>
      </c>
      <c r="F199" t="s">
        <v>455</v>
      </c>
      <c r="G199" s="1">
        <v>46148</v>
      </c>
      <c r="H199">
        <v>29</v>
      </c>
      <c r="I199">
        <v>3</v>
      </c>
      <c r="J199">
        <v>86</v>
      </c>
      <c r="K199">
        <v>87</v>
      </c>
      <c r="L199">
        <v>7482</v>
      </c>
      <c r="M199">
        <v>124.23559999999949</v>
      </c>
      <c r="N199">
        <v>-5.5999999999999999E-3</v>
      </c>
      <c r="O199">
        <v>124.23</v>
      </c>
      <c r="P199">
        <v>85.999899999999997</v>
      </c>
    </row>
    <row r="200" spans="1:16" x14ac:dyDescent="0.3">
      <c r="A200" t="s">
        <v>128</v>
      </c>
      <c r="B200" t="s">
        <v>5</v>
      </c>
      <c r="C200">
        <v>75.748099999999994</v>
      </c>
      <c r="D200">
        <v>3926.78</v>
      </c>
      <c r="E200" t="s">
        <v>450</v>
      </c>
      <c r="F200" t="s">
        <v>451</v>
      </c>
      <c r="G200" s="1">
        <v>46273</v>
      </c>
      <c r="H200">
        <v>63</v>
      </c>
      <c r="I200">
        <v>1.2</v>
      </c>
      <c r="J200">
        <v>48</v>
      </c>
      <c r="K200">
        <v>75.599999999999994</v>
      </c>
      <c r="L200">
        <v>3628.8</v>
      </c>
      <c r="M200">
        <v>7.1087999999999738</v>
      </c>
      <c r="N200">
        <v>290.87119999999999</v>
      </c>
      <c r="O200">
        <v>297.98</v>
      </c>
      <c r="P200">
        <v>51.84</v>
      </c>
    </row>
    <row r="201" spans="1:16" x14ac:dyDescent="0.3">
      <c r="A201" t="s">
        <v>323</v>
      </c>
      <c r="B201" t="s">
        <v>296</v>
      </c>
      <c r="C201">
        <v>88.571200000000005</v>
      </c>
      <c r="D201">
        <v>7617.12</v>
      </c>
      <c r="E201" t="s">
        <v>456</v>
      </c>
      <c r="F201" t="s">
        <v>455</v>
      </c>
      <c r="G201" s="1">
        <v>46150</v>
      </c>
      <c r="H201">
        <v>29</v>
      </c>
      <c r="I201">
        <v>3</v>
      </c>
      <c r="J201">
        <v>86</v>
      </c>
      <c r="K201">
        <v>87</v>
      </c>
      <c r="L201">
        <v>7482</v>
      </c>
      <c r="M201">
        <v>135.12320000000039</v>
      </c>
      <c r="N201">
        <v>-3.2000000000000002E-3</v>
      </c>
      <c r="O201">
        <v>135.12</v>
      </c>
      <c r="P201">
        <v>86</v>
      </c>
    </row>
    <row r="202" spans="1:16" x14ac:dyDescent="0.3">
      <c r="A202" t="s">
        <v>129</v>
      </c>
      <c r="B202" t="s">
        <v>5</v>
      </c>
      <c r="C202">
        <v>76.240600000000001</v>
      </c>
      <c r="D202">
        <v>3952.31</v>
      </c>
      <c r="E202" t="s">
        <v>450</v>
      </c>
      <c r="F202" t="s">
        <v>451</v>
      </c>
      <c r="G202" s="1">
        <v>46275</v>
      </c>
      <c r="H202">
        <v>63</v>
      </c>
      <c r="I202">
        <v>1.2</v>
      </c>
      <c r="J202">
        <v>48</v>
      </c>
      <c r="K202">
        <v>75.599999999999994</v>
      </c>
      <c r="L202">
        <v>3628.8</v>
      </c>
      <c r="M202">
        <v>30.748800000000301</v>
      </c>
      <c r="N202">
        <v>292.76119999999997</v>
      </c>
      <c r="O202">
        <v>323.51</v>
      </c>
      <c r="P202">
        <v>51.84</v>
      </c>
    </row>
    <row r="203" spans="1:16" x14ac:dyDescent="0.3">
      <c r="A203" t="s">
        <v>324</v>
      </c>
      <c r="B203" t="s">
        <v>296</v>
      </c>
      <c r="C203">
        <v>88.415000000000006</v>
      </c>
      <c r="D203">
        <v>7603.69</v>
      </c>
      <c r="E203" t="s">
        <v>456</v>
      </c>
      <c r="F203" t="s">
        <v>455</v>
      </c>
      <c r="G203" s="1">
        <v>46152</v>
      </c>
      <c r="H203">
        <v>29</v>
      </c>
      <c r="I203">
        <v>3</v>
      </c>
      <c r="J203">
        <v>86</v>
      </c>
      <c r="K203">
        <v>87</v>
      </c>
      <c r="L203">
        <v>7482</v>
      </c>
      <c r="M203">
        <v>121.69000000000054</v>
      </c>
      <c r="N203">
        <v>0</v>
      </c>
      <c r="O203">
        <v>121.69</v>
      </c>
      <c r="P203">
        <v>86</v>
      </c>
    </row>
    <row r="204" spans="1:16" x14ac:dyDescent="0.3">
      <c r="A204" t="s">
        <v>130</v>
      </c>
      <c r="B204" t="s">
        <v>5</v>
      </c>
      <c r="C204">
        <v>76.281300000000002</v>
      </c>
      <c r="D204">
        <v>3954.42</v>
      </c>
      <c r="E204" t="s">
        <v>450</v>
      </c>
      <c r="F204" t="s">
        <v>451</v>
      </c>
      <c r="G204" s="1">
        <v>46277</v>
      </c>
      <c r="H204">
        <v>63</v>
      </c>
      <c r="I204">
        <v>1.2</v>
      </c>
      <c r="J204">
        <v>48</v>
      </c>
      <c r="K204">
        <v>75.599999999999994</v>
      </c>
      <c r="L204">
        <v>3628.8</v>
      </c>
      <c r="M204">
        <v>32.702400000000353</v>
      </c>
      <c r="N204">
        <v>292.91759999999999</v>
      </c>
      <c r="O204">
        <v>325.62</v>
      </c>
      <c r="P204">
        <v>51.84</v>
      </c>
    </row>
    <row r="205" spans="1:16" x14ac:dyDescent="0.3">
      <c r="A205" t="s">
        <v>325</v>
      </c>
      <c r="B205" t="s">
        <v>296</v>
      </c>
      <c r="C205">
        <v>87.891900000000007</v>
      </c>
      <c r="D205">
        <v>7558.7</v>
      </c>
      <c r="E205" t="s">
        <v>456</v>
      </c>
      <c r="F205" t="s">
        <v>455</v>
      </c>
      <c r="G205" s="1">
        <v>46154</v>
      </c>
      <c r="H205">
        <v>29</v>
      </c>
      <c r="I205">
        <v>3</v>
      </c>
      <c r="J205">
        <v>86</v>
      </c>
      <c r="K205">
        <v>87</v>
      </c>
      <c r="L205">
        <v>7482</v>
      </c>
      <c r="M205">
        <v>76.703400000000585</v>
      </c>
      <c r="N205">
        <v>-3.3999999999999998E-3</v>
      </c>
      <c r="O205">
        <v>76.7</v>
      </c>
      <c r="P205">
        <v>86</v>
      </c>
    </row>
    <row r="206" spans="1:16" x14ac:dyDescent="0.3">
      <c r="A206" t="s">
        <v>131</v>
      </c>
      <c r="B206" t="s">
        <v>5</v>
      </c>
      <c r="C206">
        <v>76.270700000000005</v>
      </c>
      <c r="D206">
        <v>3953.87</v>
      </c>
      <c r="E206" t="s">
        <v>450</v>
      </c>
      <c r="F206" t="s">
        <v>451</v>
      </c>
      <c r="G206" s="1">
        <v>46279</v>
      </c>
      <c r="H206">
        <v>63</v>
      </c>
      <c r="I206">
        <v>1.2</v>
      </c>
      <c r="J206">
        <v>48</v>
      </c>
      <c r="K206">
        <v>75.599999999999994</v>
      </c>
      <c r="L206">
        <v>3628.8</v>
      </c>
      <c r="M206">
        <v>32.193600000000515</v>
      </c>
      <c r="N206">
        <v>292.87639999999999</v>
      </c>
      <c r="O206">
        <v>325.07</v>
      </c>
      <c r="P206">
        <v>51.84</v>
      </c>
    </row>
    <row r="207" spans="1:16" x14ac:dyDescent="0.3">
      <c r="A207" t="s">
        <v>326</v>
      </c>
      <c r="B207" t="s">
        <v>296</v>
      </c>
      <c r="C207">
        <v>87.498999999999995</v>
      </c>
      <c r="D207">
        <v>7524.92</v>
      </c>
      <c r="E207" t="s">
        <v>456</v>
      </c>
      <c r="F207" t="s">
        <v>455</v>
      </c>
      <c r="G207" s="1">
        <v>46156</v>
      </c>
      <c r="H207">
        <v>29</v>
      </c>
      <c r="I207">
        <v>3</v>
      </c>
      <c r="J207">
        <v>86</v>
      </c>
      <c r="K207">
        <v>87</v>
      </c>
      <c r="L207">
        <v>7482</v>
      </c>
      <c r="M207">
        <v>42.913999999999589</v>
      </c>
      <c r="N207">
        <v>6.0000000000000001E-3</v>
      </c>
      <c r="O207">
        <v>42.92</v>
      </c>
      <c r="P207">
        <v>86.000100000000003</v>
      </c>
    </row>
    <row r="208" spans="1:16" x14ac:dyDescent="0.3">
      <c r="A208" t="s">
        <v>132</v>
      </c>
      <c r="B208" t="s">
        <v>5</v>
      </c>
      <c r="C208">
        <v>75.863399999999999</v>
      </c>
      <c r="D208">
        <v>3932.76</v>
      </c>
      <c r="E208" t="s">
        <v>450</v>
      </c>
      <c r="F208" t="s">
        <v>451</v>
      </c>
      <c r="G208" s="1">
        <v>46281</v>
      </c>
      <c r="H208">
        <v>63</v>
      </c>
      <c r="I208">
        <v>1.2</v>
      </c>
      <c r="J208">
        <v>48</v>
      </c>
      <c r="K208">
        <v>75.599999999999994</v>
      </c>
      <c r="L208">
        <v>3628.8</v>
      </c>
      <c r="M208">
        <v>12.643200000000206</v>
      </c>
      <c r="N208">
        <v>291.3168</v>
      </c>
      <c r="O208">
        <v>303.95999999999998</v>
      </c>
      <c r="P208">
        <v>51.84</v>
      </c>
    </row>
    <row r="209" spans="1:16" x14ac:dyDescent="0.3">
      <c r="A209" t="s">
        <v>327</v>
      </c>
      <c r="B209" t="s">
        <v>296</v>
      </c>
      <c r="C209">
        <v>88.010300000000001</v>
      </c>
      <c r="D209">
        <v>7568.88</v>
      </c>
      <c r="E209" t="s">
        <v>456</v>
      </c>
      <c r="F209" t="s">
        <v>455</v>
      </c>
      <c r="G209" s="1">
        <v>46158</v>
      </c>
      <c r="H209">
        <v>29</v>
      </c>
      <c r="I209">
        <v>3</v>
      </c>
      <c r="J209">
        <v>86</v>
      </c>
      <c r="K209">
        <v>87</v>
      </c>
      <c r="L209">
        <v>7482</v>
      </c>
      <c r="M209">
        <v>86.885800000000074</v>
      </c>
      <c r="N209">
        <v>-5.7999999999999996E-3</v>
      </c>
      <c r="O209">
        <v>86.88</v>
      </c>
      <c r="P209">
        <v>85.999899999999997</v>
      </c>
    </row>
    <row r="210" spans="1:16" x14ac:dyDescent="0.3">
      <c r="A210" t="s">
        <v>133</v>
      </c>
      <c r="B210" t="s">
        <v>5</v>
      </c>
      <c r="C210">
        <v>77.0762</v>
      </c>
      <c r="D210">
        <v>3995.63</v>
      </c>
      <c r="E210" t="s">
        <v>450</v>
      </c>
      <c r="F210" t="s">
        <v>451</v>
      </c>
      <c r="G210" s="1">
        <v>46283</v>
      </c>
      <c r="H210">
        <v>63</v>
      </c>
      <c r="I210">
        <v>1.2</v>
      </c>
      <c r="J210">
        <v>48</v>
      </c>
      <c r="K210">
        <v>75.599999999999994</v>
      </c>
      <c r="L210">
        <v>3628.8</v>
      </c>
      <c r="M210">
        <v>70.857600000000275</v>
      </c>
      <c r="N210">
        <v>295.97239999999999</v>
      </c>
      <c r="O210">
        <v>366.83</v>
      </c>
      <c r="P210">
        <v>51.84</v>
      </c>
    </row>
    <row r="211" spans="1:16" x14ac:dyDescent="0.3">
      <c r="A211" t="s">
        <v>328</v>
      </c>
      <c r="B211" t="s">
        <v>296</v>
      </c>
      <c r="C211">
        <v>85.457800000000006</v>
      </c>
      <c r="D211">
        <v>7349.37</v>
      </c>
      <c r="E211" t="s">
        <v>456</v>
      </c>
      <c r="F211" t="s">
        <v>455</v>
      </c>
      <c r="G211" s="1">
        <v>46160</v>
      </c>
      <c r="H211">
        <v>28</v>
      </c>
      <c r="I211">
        <v>3</v>
      </c>
      <c r="J211">
        <v>86</v>
      </c>
      <c r="K211">
        <v>84</v>
      </c>
      <c r="L211">
        <v>7224</v>
      </c>
      <c r="M211">
        <v>125.37080000000051</v>
      </c>
      <c r="N211">
        <v>-8.0000000000000004E-4</v>
      </c>
      <c r="O211">
        <v>125.37</v>
      </c>
      <c r="P211">
        <v>86</v>
      </c>
    </row>
    <row r="212" spans="1:16" x14ac:dyDescent="0.3">
      <c r="A212" t="s">
        <v>134</v>
      </c>
      <c r="B212" t="s">
        <v>5</v>
      </c>
      <c r="C212">
        <v>75.938500000000005</v>
      </c>
      <c r="D212">
        <v>3936.65</v>
      </c>
      <c r="E212" t="s">
        <v>450</v>
      </c>
      <c r="F212" t="s">
        <v>451</v>
      </c>
      <c r="G212" s="1">
        <v>46285</v>
      </c>
      <c r="H212">
        <v>63</v>
      </c>
      <c r="I212">
        <v>1.2</v>
      </c>
      <c r="J212">
        <v>48</v>
      </c>
      <c r="K212">
        <v>75.599999999999994</v>
      </c>
      <c r="L212">
        <v>3628.8</v>
      </c>
      <c r="M212">
        <v>16.248000000000502</v>
      </c>
      <c r="N212">
        <v>291.60199999999998</v>
      </c>
      <c r="O212">
        <v>307.85000000000002</v>
      </c>
      <c r="P212">
        <v>51.84</v>
      </c>
    </row>
    <row r="213" spans="1:16" x14ac:dyDescent="0.3">
      <c r="A213" t="s">
        <v>329</v>
      </c>
      <c r="B213" t="s">
        <v>296</v>
      </c>
      <c r="C213">
        <v>85.5685</v>
      </c>
      <c r="D213">
        <v>7358.89</v>
      </c>
      <c r="E213" t="s">
        <v>456</v>
      </c>
      <c r="F213" t="s">
        <v>455</v>
      </c>
      <c r="G213" s="1">
        <v>46162</v>
      </c>
      <c r="H213">
        <v>28</v>
      </c>
      <c r="I213">
        <v>3</v>
      </c>
      <c r="J213">
        <v>86</v>
      </c>
      <c r="K213">
        <v>84</v>
      </c>
      <c r="L213">
        <v>7224</v>
      </c>
      <c r="M213">
        <v>134.89100000000002</v>
      </c>
      <c r="N213">
        <v>-1E-3</v>
      </c>
      <c r="O213">
        <v>134.88999999999999</v>
      </c>
      <c r="P213">
        <v>86</v>
      </c>
    </row>
    <row r="214" spans="1:16" x14ac:dyDescent="0.3">
      <c r="A214" t="s">
        <v>135</v>
      </c>
      <c r="B214" t="s">
        <v>5</v>
      </c>
      <c r="C214">
        <v>76.931299999999993</v>
      </c>
      <c r="D214">
        <v>3988.12</v>
      </c>
      <c r="E214" t="s">
        <v>450</v>
      </c>
      <c r="F214" t="s">
        <v>451</v>
      </c>
      <c r="G214" s="1">
        <v>46287</v>
      </c>
      <c r="H214">
        <v>63</v>
      </c>
      <c r="I214">
        <v>1.2</v>
      </c>
      <c r="J214">
        <v>48</v>
      </c>
      <c r="K214">
        <v>75.599999999999994</v>
      </c>
      <c r="L214">
        <v>3628.8</v>
      </c>
      <c r="M214">
        <v>63.902399999999943</v>
      </c>
      <c r="N214">
        <v>295.41759999999999</v>
      </c>
      <c r="O214">
        <v>359.32</v>
      </c>
      <c r="P214">
        <v>51.84</v>
      </c>
    </row>
    <row r="215" spans="1:16" x14ac:dyDescent="0.3">
      <c r="A215" t="s">
        <v>330</v>
      </c>
      <c r="B215" t="s">
        <v>296</v>
      </c>
      <c r="C215">
        <v>85.295100000000005</v>
      </c>
      <c r="D215">
        <v>7335.38</v>
      </c>
      <c r="E215" t="s">
        <v>456</v>
      </c>
      <c r="F215" t="s">
        <v>455</v>
      </c>
      <c r="G215" s="1">
        <v>46164</v>
      </c>
      <c r="H215">
        <v>28</v>
      </c>
      <c r="I215">
        <v>3</v>
      </c>
      <c r="J215">
        <v>86</v>
      </c>
      <c r="K215">
        <v>84</v>
      </c>
      <c r="L215">
        <v>7224</v>
      </c>
      <c r="M215">
        <v>111.37860000000043</v>
      </c>
      <c r="N215">
        <v>1.4E-3</v>
      </c>
      <c r="O215">
        <v>111.38</v>
      </c>
      <c r="P215">
        <v>86</v>
      </c>
    </row>
    <row r="216" spans="1:16" x14ac:dyDescent="0.3">
      <c r="A216" t="s">
        <v>136</v>
      </c>
      <c r="B216" t="s">
        <v>5</v>
      </c>
      <c r="C216">
        <v>76.900400000000005</v>
      </c>
      <c r="D216">
        <v>3986.52</v>
      </c>
      <c r="E216" t="s">
        <v>450</v>
      </c>
      <c r="F216" t="s">
        <v>451</v>
      </c>
      <c r="G216" s="1">
        <v>46289</v>
      </c>
      <c r="H216">
        <v>63</v>
      </c>
      <c r="I216">
        <v>1.2</v>
      </c>
      <c r="J216">
        <v>48</v>
      </c>
      <c r="K216">
        <v>75.599999999999994</v>
      </c>
      <c r="L216">
        <v>3628.8</v>
      </c>
      <c r="M216">
        <v>62.419200000000501</v>
      </c>
      <c r="N216">
        <v>295.30079999999998</v>
      </c>
      <c r="O216">
        <v>357.72</v>
      </c>
      <c r="P216">
        <v>51.84</v>
      </c>
    </row>
    <row r="217" spans="1:16" x14ac:dyDescent="0.3">
      <c r="A217" t="s">
        <v>331</v>
      </c>
      <c r="B217" t="s">
        <v>296</v>
      </c>
      <c r="C217">
        <v>85.753</v>
      </c>
      <c r="D217">
        <v>7374.75</v>
      </c>
      <c r="E217" t="s">
        <v>456</v>
      </c>
      <c r="F217" t="s">
        <v>455</v>
      </c>
      <c r="G217" s="1">
        <v>46166</v>
      </c>
      <c r="H217">
        <v>28</v>
      </c>
      <c r="I217">
        <v>3</v>
      </c>
      <c r="J217">
        <v>86</v>
      </c>
      <c r="K217">
        <v>84</v>
      </c>
      <c r="L217">
        <v>7224</v>
      </c>
      <c r="M217">
        <v>150.75800000000001</v>
      </c>
      <c r="N217">
        <v>-8.0000000000000002E-3</v>
      </c>
      <c r="O217">
        <v>150.75</v>
      </c>
      <c r="P217">
        <v>85.999899999999997</v>
      </c>
    </row>
    <row r="218" spans="1:16" x14ac:dyDescent="0.3">
      <c r="A218" t="s">
        <v>137</v>
      </c>
      <c r="B218" t="s">
        <v>5</v>
      </c>
      <c r="C218">
        <v>103.1575</v>
      </c>
      <c r="D218">
        <v>5347.68</v>
      </c>
      <c r="E218" t="s">
        <v>452</v>
      </c>
      <c r="F218" t="s">
        <v>451</v>
      </c>
      <c r="G218" s="1">
        <v>46267</v>
      </c>
      <c r="H218">
        <v>58</v>
      </c>
      <c r="I218">
        <v>1.8</v>
      </c>
      <c r="J218">
        <v>48</v>
      </c>
      <c r="K218">
        <v>104.4</v>
      </c>
      <c r="L218">
        <v>5011.2</v>
      </c>
      <c r="M218">
        <v>-59.640000000000327</v>
      </c>
      <c r="N218">
        <v>396.12</v>
      </c>
      <c r="O218">
        <v>336.48</v>
      </c>
      <c r="P218">
        <v>51.84</v>
      </c>
    </row>
    <row r="219" spans="1:16" x14ac:dyDescent="0.3">
      <c r="A219" t="s">
        <v>332</v>
      </c>
      <c r="B219" t="s">
        <v>296</v>
      </c>
      <c r="C219">
        <v>64.781700000000001</v>
      </c>
      <c r="D219">
        <v>5571.22</v>
      </c>
      <c r="E219" t="s">
        <v>457</v>
      </c>
      <c r="F219" t="s">
        <v>455</v>
      </c>
      <c r="G219" s="1">
        <v>46144</v>
      </c>
      <c r="H219">
        <v>40</v>
      </c>
      <c r="I219">
        <v>1.6</v>
      </c>
      <c r="J219">
        <v>86</v>
      </c>
      <c r="K219">
        <v>64</v>
      </c>
      <c r="L219">
        <v>5504</v>
      </c>
      <c r="M219">
        <v>67.226200000000063</v>
      </c>
      <c r="N219">
        <v>-6.1999999999999998E-3</v>
      </c>
      <c r="O219">
        <v>67.22</v>
      </c>
      <c r="P219">
        <v>85.999899999999997</v>
      </c>
    </row>
    <row r="220" spans="1:16" x14ac:dyDescent="0.3">
      <c r="A220" t="s">
        <v>138</v>
      </c>
      <c r="B220" t="s">
        <v>5</v>
      </c>
      <c r="C220">
        <v>103.5535</v>
      </c>
      <c r="D220">
        <v>5368.22</v>
      </c>
      <c r="E220" t="s">
        <v>452</v>
      </c>
      <c r="F220" t="s">
        <v>451</v>
      </c>
      <c r="G220" s="1">
        <v>46269</v>
      </c>
      <c r="H220">
        <v>58</v>
      </c>
      <c r="I220">
        <v>1.8</v>
      </c>
      <c r="J220">
        <v>48</v>
      </c>
      <c r="K220">
        <v>104.4</v>
      </c>
      <c r="L220">
        <v>5011.2</v>
      </c>
      <c r="M220">
        <v>-40.632000000000289</v>
      </c>
      <c r="N220">
        <v>397.65199999999999</v>
      </c>
      <c r="O220">
        <v>357.02</v>
      </c>
      <c r="P220">
        <v>51.8401</v>
      </c>
    </row>
    <row r="221" spans="1:16" x14ac:dyDescent="0.3">
      <c r="A221" t="s">
        <v>333</v>
      </c>
      <c r="B221" t="s">
        <v>296</v>
      </c>
      <c r="C221">
        <v>64.740300000000005</v>
      </c>
      <c r="D221">
        <v>5567.66</v>
      </c>
      <c r="E221" t="s">
        <v>457</v>
      </c>
      <c r="F221" t="s">
        <v>455</v>
      </c>
      <c r="G221" s="1">
        <v>46146</v>
      </c>
      <c r="H221">
        <v>40</v>
      </c>
      <c r="I221">
        <v>1.6</v>
      </c>
      <c r="J221">
        <v>86</v>
      </c>
      <c r="K221">
        <v>64</v>
      </c>
      <c r="L221">
        <v>5504</v>
      </c>
      <c r="M221">
        <v>63.665800000000417</v>
      </c>
      <c r="N221">
        <v>-5.7999999999999996E-3</v>
      </c>
      <c r="O221">
        <v>63.66</v>
      </c>
      <c r="P221">
        <v>85.999899999999997</v>
      </c>
    </row>
    <row r="222" spans="1:16" x14ac:dyDescent="0.3">
      <c r="A222" t="s">
        <v>139</v>
      </c>
      <c r="B222" t="s">
        <v>5</v>
      </c>
      <c r="C222">
        <v>103.3976</v>
      </c>
      <c r="D222">
        <v>5360.13</v>
      </c>
      <c r="E222" t="s">
        <v>452</v>
      </c>
      <c r="F222" t="s">
        <v>451</v>
      </c>
      <c r="G222" s="1">
        <v>46271</v>
      </c>
      <c r="H222">
        <v>58</v>
      </c>
      <c r="I222">
        <v>1.8</v>
      </c>
      <c r="J222">
        <v>48</v>
      </c>
      <c r="K222">
        <v>104.4</v>
      </c>
      <c r="L222">
        <v>5011.2</v>
      </c>
      <c r="M222">
        <v>-48.115200000000414</v>
      </c>
      <c r="N222">
        <v>397.04520000000002</v>
      </c>
      <c r="O222">
        <v>348.93</v>
      </c>
      <c r="P222">
        <v>51.84</v>
      </c>
    </row>
    <row r="223" spans="1:16" x14ac:dyDescent="0.3">
      <c r="A223" t="s">
        <v>334</v>
      </c>
      <c r="B223" t="s">
        <v>296</v>
      </c>
      <c r="C223">
        <v>62.4587</v>
      </c>
      <c r="D223">
        <v>5371.45</v>
      </c>
      <c r="E223" t="s">
        <v>457</v>
      </c>
      <c r="F223" t="s">
        <v>455</v>
      </c>
      <c r="G223" s="1">
        <v>46148</v>
      </c>
      <c r="H223">
        <v>39</v>
      </c>
      <c r="I223">
        <v>1.6</v>
      </c>
      <c r="J223">
        <v>86</v>
      </c>
      <c r="K223">
        <v>62.400000000000006</v>
      </c>
      <c r="L223">
        <v>5366.4</v>
      </c>
      <c r="M223">
        <v>5.0481999999995395</v>
      </c>
      <c r="N223">
        <v>1.8E-3</v>
      </c>
      <c r="O223">
        <v>5.05</v>
      </c>
      <c r="P223">
        <v>86</v>
      </c>
    </row>
    <row r="224" spans="1:16" x14ac:dyDescent="0.3">
      <c r="A224" t="s">
        <v>140</v>
      </c>
      <c r="B224" t="s">
        <v>5</v>
      </c>
      <c r="C224">
        <v>105.13120000000001</v>
      </c>
      <c r="D224">
        <v>5450</v>
      </c>
      <c r="E224" t="s">
        <v>452</v>
      </c>
      <c r="F224" t="s">
        <v>451</v>
      </c>
      <c r="G224" s="1">
        <v>46273</v>
      </c>
      <c r="H224">
        <v>58</v>
      </c>
      <c r="I224">
        <v>1.8</v>
      </c>
      <c r="J224">
        <v>48</v>
      </c>
      <c r="K224">
        <v>104.4</v>
      </c>
      <c r="L224">
        <v>5011.2</v>
      </c>
      <c r="M224">
        <v>35.097600000000057</v>
      </c>
      <c r="N224">
        <v>403.70240000000001</v>
      </c>
      <c r="O224">
        <v>438.8</v>
      </c>
      <c r="P224">
        <v>51.84</v>
      </c>
    </row>
    <row r="225" spans="1:16" x14ac:dyDescent="0.3">
      <c r="A225" t="s">
        <v>335</v>
      </c>
      <c r="B225" t="s">
        <v>296</v>
      </c>
      <c r="C225">
        <v>63.194200000000002</v>
      </c>
      <c r="D225">
        <v>5434.7</v>
      </c>
      <c r="E225" t="s">
        <v>457</v>
      </c>
      <c r="F225" t="s">
        <v>455</v>
      </c>
      <c r="G225" s="1">
        <v>46150</v>
      </c>
      <c r="H225">
        <v>39</v>
      </c>
      <c r="I225">
        <v>1.6</v>
      </c>
      <c r="J225">
        <v>86</v>
      </c>
      <c r="K225">
        <v>62.400000000000006</v>
      </c>
      <c r="L225">
        <v>5366.4</v>
      </c>
      <c r="M225">
        <v>68.301199999999696</v>
      </c>
      <c r="N225">
        <v>-1.1999999999999999E-3</v>
      </c>
      <c r="O225">
        <v>68.3</v>
      </c>
      <c r="P225">
        <v>86</v>
      </c>
    </row>
    <row r="226" spans="1:16" x14ac:dyDescent="0.3">
      <c r="A226" t="s">
        <v>141</v>
      </c>
      <c r="B226" t="s">
        <v>5</v>
      </c>
      <c r="C226">
        <v>104.74299999999999</v>
      </c>
      <c r="D226">
        <v>5429.88</v>
      </c>
      <c r="E226" t="s">
        <v>452</v>
      </c>
      <c r="F226" t="s">
        <v>451</v>
      </c>
      <c r="G226" s="1">
        <v>46275</v>
      </c>
      <c r="H226">
        <v>58</v>
      </c>
      <c r="I226">
        <v>1.8</v>
      </c>
      <c r="J226">
        <v>48</v>
      </c>
      <c r="K226">
        <v>104.4</v>
      </c>
      <c r="L226">
        <v>5011.2</v>
      </c>
      <c r="M226">
        <v>16.463999999999487</v>
      </c>
      <c r="N226">
        <v>402.21600000000001</v>
      </c>
      <c r="O226">
        <v>418.68</v>
      </c>
      <c r="P226">
        <v>51.84</v>
      </c>
    </row>
    <row r="227" spans="1:16" x14ac:dyDescent="0.3">
      <c r="A227" t="s">
        <v>336</v>
      </c>
      <c r="B227" t="s">
        <v>296</v>
      </c>
      <c r="C227">
        <v>62.499899999999997</v>
      </c>
      <c r="D227">
        <v>5374.99</v>
      </c>
      <c r="E227" t="s">
        <v>457</v>
      </c>
      <c r="F227" t="s">
        <v>455</v>
      </c>
      <c r="G227" s="1">
        <v>46152</v>
      </c>
      <c r="H227">
        <v>39</v>
      </c>
      <c r="I227">
        <v>1.6</v>
      </c>
      <c r="J227">
        <v>86</v>
      </c>
      <c r="K227">
        <v>62.400000000000006</v>
      </c>
      <c r="L227">
        <v>5366.4</v>
      </c>
      <c r="M227">
        <v>8.5913999999992257</v>
      </c>
      <c r="N227">
        <v>-1.4E-3</v>
      </c>
      <c r="O227">
        <v>8.59</v>
      </c>
      <c r="P227">
        <v>86</v>
      </c>
    </row>
    <row r="228" spans="1:16" x14ac:dyDescent="0.3">
      <c r="A228" t="s">
        <v>142</v>
      </c>
      <c r="B228" t="s">
        <v>5</v>
      </c>
      <c r="C228">
        <v>103.5664</v>
      </c>
      <c r="D228">
        <v>5368.88</v>
      </c>
      <c r="E228" t="s">
        <v>452</v>
      </c>
      <c r="F228" t="s">
        <v>451</v>
      </c>
      <c r="G228" s="1">
        <v>46277</v>
      </c>
      <c r="H228">
        <v>58</v>
      </c>
      <c r="I228">
        <v>1.8</v>
      </c>
      <c r="J228">
        <v>48</v>
      </c>
      <c r="K228">
        <v>104.4</v>
      </c>
      <c r="L228">
        <v>5011.2</v>
      </c>
      <c r="M228">
        <v>-40.012800000000198</v>
      </c>
      <c r="N228">
        <v>397.69279999999998</v>
      </c>
      <c r="O228">
        <v>357.68</v>
      </c>
      <c r="P228">
        <v>51.84</v>
      </c>
    </row>
    <row r="229" spans="1:16" x14ac:dyDescent="0.3">
      <c r="A229" t="s">
        <v>337</v>
      </c>
      <c r="B229" t="s">
        <v>296</v>
      </c>
      <c r="C229">
        <v>62.780900000000003</v>
      </c>
      <c r="D229">
        <v>5399.16</v>
      </c>
      <c r="E229" t="s">
        <v>457</v>
      </c>
      <c r="F229" t="s">
        <v>455</v>
      </c>
      <c r="G229" s="1">
        <v>46154</v>
      </c>
      <c r="H229">
        <v>39</v>
      </c>
      <c r="I229">
        <v>1.6</v>
      </c>
      <c r="J229">
        <v>86</v>
      </c>
      <c r="K229">
        <v>62.400000000000006</v>
      </c>
      <c r="L229">
        <v>5366.4</v>
      </c>
      <c r="M229">
        <v>32.757399999999734</v>
      </c>
      <c r="N229">
        <v>2.5999999999999999E-3</v>
      </c>
      <c r="O229">
        <v>32.76</v>
      </c>
      <c r="P229">
        <v>86</v>
      </c>
    </row>
    <row r="230" spans="1:16" x14ac:dyDescent="0.3">
      <c r="A230" t="s">
        <v>143</v>
      </c>
      <c r="B230" t="s">
        <v>5</v>
      </c>
      <c r="C230">
        <v>104.12820000000001</v>
      </c>
      <c r="D230">
        <v>5398</v>
      </c>
      <c r="E230" t="s">
        <v>452</v>
      </c>
      <c r="F230" t="s">
        <v>451</v>
      </c>
      <c r="G230" s="1">
        <v>46279</v>
      </c>
      <c r="H230">
        <v>58</v>
      </c>
      <c r="I230">
        <v>1.8</v>
      </c>
      <c r="J230">
        <v>48</v>
      </c>
      <c r="K230">
        <v>104.4</v>
      </c>
      <c r="L230">
        <v>5011.2</v>
      </c>
      <c r="M230">
        <v>-13.046399999999949</v>
      </c>
      <c r="N230">
        <v>399.84640000000002</v>
      </c>
      <c r="O230">
        <v>386.8</v>
      </c>
      <c r="P230">
        <v>51.8399</v>
      </c>
    </row>
    <row r="231" spans="1:16" x14ac:dyDescent="0.3">
      <c r="A231" t="s">
        <v>338</v>
      </c>
      <c r="B231" t="s">
        <v>296</v>
      </c>
      <c r="C231">
        <v>62.668599999999998</v>
      </c>
      <c r="D231">
        <v>5389.5</v>
      </c>
      <c r="E231" t="s">
        <v>457</v>
      </c>
      <c r="F231" t="s">
        <v>455</v>
      </c>
      <c r="G231" s="1">
        <v>46156</v>
      </c>
      <c r="H231">
        <v>39</v>
      </c>
      <c r="I231">
        <v>1.6</v>
      </c>
      <c r="J231">
        <v>86</v>
      </c>
      <c r="K231">
        <v>62.400000000000006</v>
      </c>
      <c r="L231">
        <v>5366.4</v>
      </c>
      <c r="M231">
        <v>23.099599999999327</v>
      </c>
      <c r="N231">
        <v>4.0000000000000002E-4</v>
      </c>
      <c r="O231">
        <v>23.1</v>
      </c>
      <c r="P231">
        <v>86</v>
      </c>
    </row>
    <row r="232" spans="1:16" x14ac:dyDescent="0.3">
      <c r="A232" t="s">
        <v>144</v>
      </c>
      <c r="B232" t="s">
        <v>5</v>
      </c>
      <c r="C232">
        <v>103.32559999999999</v>
      </c>
      <c r="D232">
        <v>5356.4</v>
      </c>
      <c r="E232" t="s">
        <v>452</v>
      </c>
      <c r="F232" t="s">
        <v>451</v>
      </c>
      <c r="G232" s="1">
        <v>46281</v>
      </c>
      <c r="H232">
        <v>58</v>
      </c>
      <c r="I232">
        <v>1.8</v>
      </c>
      <c r="J232">
        <v>48</v>
      </c>
      <c r="K232">
        <v>104.4</v>
      </c>
      <c r="L232">
        <v>5011.2</v>
      </c>
      <c r="M232">
        <v>-51.571200000000545</v>
      </c>
      <c r="N232">
        <v>396.77120000000002</v>
      </c>
      <c r="O232">
        <v>345.2</v>
      </c>
      <c r="P232">
        <v>51.84</v>
      </c>
    </row>
    <row r="233" spans="1:16" x14ac:dyDescent="0.3">
      <c r="A233" t="s">
        <v>339</v>
      </c>
      <c r="B233" t="s">
        <v>296</v>
      </c>
      <c r="C233">
        <v>62.594900000000003</v>
      </c>
      <c r="D233">
        <v>5383.16</v>
      </c>
      <c r="E233" t="s">
        <v>457</v>
      </c>
      <c r="F233" t="s">
        <v>455</v>
      </c>
      <c r="G233" s="1">
        <v>46158</v>
      </c>
      <c r="H233">
        <v>39</v>
      </c>
      <c r="I233">
        <v>1.6</v>
      </c>
      <c r="J233">
        <v>86</v>
      </c>
      <c r="K233">
        <v>62.400000000000006</v>
      </c>
      <c r="L233">
        <v>5366.4</v>
      </c>
      <c r="M233">
        <v>16.761399999999739</v>
      </c>
      <c r="N233">
        <v>-1.4E-3</v>
      </c>
      <c r="O233">
        <v>16.760000000000002</v>
      </c>
      <c r="P233">
        <v>86</v>
      </c>
    </row>
    <row r="234" spans="1:16" x14ac:dyDescent="0.3">
      <c r="A234" t="s">
        <v>145</v>
      </c>
      <c r="B234" t="s">
        <v>5</v>
      </c>
      <c r="C234">
        <v>103.4208</v>
      </c>
      <c r="D234">
        <v>5361.33</v>
      </c>
      <c r="E234" t="s">
        <v>452</v>
      </c>
      <c r="F234" t="s">
        <v>451</v>
      </c>
      <c r="G234" s="1">
        <v>46283</v>
      </c>
      <c r="H234">
        <v>58</v>
      </c>
      <c r="I234">
        <v>1.8</v>
      </c>
      <c r="J234">
        <v>48</v>
      </c>
      <c r="K234">
        <v>104.4</v>
      </c>
      <c r="L234">
        <v>5011.2</v>
      </c>
      <c r="M234">
        <v>-47.00160000000028</v>
      </c>
      <c r="N234">
        <v>397.13159999999999</v>
      </c>
      <c r="O234">
        <v>350.13</v>
      </c>
      <c r="P234">
        <v>51.84</v>
      </c>
    </row>
    <row r="235" spans="1:16" x14ac:dyDescent="0.3">
      <c r="A235" t="s">
        <v>340</v>
      </c>
      <c r="B235" t="s">
        <v>296</v>
      </c>
      <c r="C235">
        <v>63.287799999999997</v>
      </c>
      <c r="D235">
        <v>5442.75</v>
      </c>
      <c r="E235" t="s">
        <v>457</v>
      </c>
      <c r="F235" t="s">
        <v>455</v>
      </c>
      <c r="G235" s="1">
        <v>46160</v>
      </c>
      <c r="H235">
        <v>39</v>
      </c>
      <c r="I235">
        <v>1.6</v>
      </c>
      <c r="J235">
        <v>86</v>
      </c>
      <c r="K235">
        <v>62.400000000000006</v>
      </c>
      <c r="L235">
        <v>5366.4</v>
      </c>
      <c r="M235">
        <v>76.350799999999268</v>
      </c>
      <c r="N235">
        <v>-8.0000000000000004E-4</v>
      </c>
      <c r="O235">
        <v>76.349999999999994</v>
      </c>
      <c r="P235">
        <v>86</v>
      </c>
    </row>
    <row r="236" spans="1:16" x14ac:dyDescent="0.3">
      <c r="A236" t="s">
        <v>146</v>
      </c>
      <c r="B236" t="s">
        <v>5</v>
      </c>
      <c r="C236">
        <v>103.37260000000001</v>
      </c>
      <c r="D236">
        <v>5358.83</v>
      </c>
      <c r="E236" t="s">
        <v>452</v>
      </c>
      <c r="F236" t="s">
        <v>451</v>
      </c>
      <c r="G236" s="1">
        <v>46285</v>
      </c>
      <c r="H236">
        <v>57</v>
      </c>
      <c r="I236">
        <v>1.8</v>
      </c>
      <c r="J236">
        <v>48</v>
      </c>
      <c r="K236">
        <v>102.60000000000001</v>
      </c>
      <c r="L236">
        <v>4924.8</v>
      </c>
      <c r="M236">
        <v>37.084799999999859</v>
      </c>
      <c r="N236">
        <v>396.9452</v>
      </c>
      <c r="O236">
        <v>434.03</v>
      </c>
      <c r="P236">
        <v>51.8399</v>
      </c>
    </row>
    <row r="237" spans="1:16" x14ac:dyDescent="0.3">
      <c r="A237" t="s">
        <v>341</v>
      </c>
      <c r="B237" t="s">
        <v>296</v>
      </c>
      <c r="C237">
        <v>62.9572</v>
      </c>
      <c r="D237">
        <v>5414.32</v>
      </c>
      <c r="E237" t="s">
        <v>457</v>
      </c>
      <c r="F237" t="s">
        <v>455</v>
      </c>
      <c r="G237" s="1">
        <v>46162</v>
      </c>
      <c r="H237">
        <v>39</v>
      </c>
      <c r="I237">
        <v>1.6</v>
      </c>
      <c r="J237">
        <v>86</v>
      </c>
      <c r="K237">
        <v>62.400000000000006</v>
      </c>
      <c r="L237">
        <v>5366.4</v>
      </c>
      <c r="M237">
        <v>47.919199999999535</v>
      </c>
      <c r="N237">
        <v>8.0000000000000004E-4</v>
      </c>
      <c r="O237">
        <v>47.92</v>
      </c>
      <c r="P237">
        <v>86</v>
      </c>
    </row>
    <row r="238" spans="1:16" x14ac:dyDescent="0.3">
      <c r="A238" t="s">
        <v>147</v>
      </c>
      <c r="B238" t="s">
        <v>5</v>
      </c>
      <c r="C238">
        <v>102.45140000000001</v>
      </c>
      <c r="D238">
        <v>5311.08</v>
      </c>
      <c r="E238" t="s">
        <v>452</v>
      </c>
      <c r="F238" t="s">
        <v>451</v>
      </c>
      <c r="G238" s="1">
        <v>46287</v>
      </c>
      <c r="H238">
        <v>57</v>
      </c>
      <c r="I238">
        <v>1.8</v>
      </c>
      <c r="J238">
        <v>48</v>
      </c>
      <c r="K238">
        <v>102.60000000000001</v>
      </c>
      <c r="L238">
        <v>4924.8</v>
      </c>
      <c r="M238">
        <v>-7.1328000000000884</v>
      </c>
      <c r="N238">
        <v>393.4128</v>
      </c>
      <c r="O238">
        <v>386.28</v>
      </c>
      <c r="P238">
        <v>51.84</v>
      </c>
    </row>
    <row r="239" spans="1:16" x14ac:dyDescent="0.3">
      <c r="A239" t="s">
        <v>342</v>
      </c>
      <c r="B239" t="s">
        <v>296</v>
      </c>
      <c r="C239">
        <v>62.943399999999997</v>
      </c>
      <c r="D239">
        <v>5413.14</v>
      </c>
      <c r="E239" t="s">
        <v>457</v>
      </c>
      <c r="F239" t="s">
        <v>455</v>
      </c>
      <c r="G239" s="1">
        <v>46164</v>
      </c>
      <c r="H239">
        <v>39</v>
      </c>
      <c r="I239">
        <v>1.6</v>
      </c>
      <c r="J239">
        <v>86</v>
      </c>
      <c r="K239">
        <v>62.400000000000006</v>
      </c>
      <c r="L239">
        <v>5366.4</v>
      </c>
      <c r="M239">
        <v>46.732399999999245</v>
      </c>
      <c r="N239">
        <v>7.6E-3</v>
      </c>
      <c r="O239">
        <v>46.74</v>
      </c>
      <c r="P239">
        <v>86.000100000000003</v>
      </c>
    </row>
    <row r="240" spans="1:16" x14ac:dyDescent="0.3">
      <c r="A240" t="s">
        <v>148</v>
      </c>
      <c r="B240" t="s">
        <v>5</v>
      </c>
      <c r="C240">
        <v>102.8218</v>
      </c>
      <c r="D240">
        <v>5330.28</v>
      </c>
      <c r="E240" t="s">
        <v>452</v>
      </c>
      <c r="F240" t="s">
        <v>451</v>
      </c>
      <c r="G240" s="1">
        <v>46289</v>
      </c>
      <c r="H240">
        <v>57</v>
      </c>
      <c r="I240">
        <v>1.8</v>
      </c>
      <c r="J240">
        <v>48</v>
      </c>
      <c r="K240">
        <v>102.60000000000001</v>
      </c>
      <c r="L240">
        <v>4924.8</v>
      </c>
      <c r="M240">
        <v>10.646399999999403</v>
      </c>
      <c r="N240">
        <v>394.83359999999999</v>
      </c>
      <c r="O240">
        <v>405.48</v>
      </c>
      <c r="P240">
        <v>51.84</v>
      </c>
    </row>
    <row r="241" spans="1:16" x14ac:dyDescent="0.3">
      <c r="A241" t="s">
        <v>343</v>
      </c>
      <c r="B241" t="s">
        <v>296</v>
      </c>
      <c r="C241">
        <v>63.148600000000002</v>
      </c>
      <c r="D241">
        <v>5430.78</v>
      </c>
      <c r="E241" t="s">
        <v>457</v>
      </c>
      <c r="F241" t="s">
        <v>455</v>
      </c>
      <c r="G241" s="1">
        <v>46166</v>
      </c>
      <c r="H241">
        <v>39</v>
      </c>
      <c r="I241">
        <v>1.6</v>
      </c>
      <c r="J241">
        <v>86</v>
      </c>
      <c r="K241">
        <v>62.400000000000006</v>
      </c>
      <c r="L241">
        <v>5366.4</v>
      </c>
      <c r="M241">
        <v>64.37959999999967</v>
      </c>
      <c r="N241">
        <v>4.0000000000000002E-4</v>
      </c>
      <c r="O241">
        <v>64.38</v>
      </c>
      <c r="P241">
        <v>86</v>
      </c>
    </row>
    <row r="242" spans="1:16" x14ac:dyDescent="0.3">
      <c r="A242" t="s">
        <v>174</v>
      </c>
      <c r="B242" t="s">
        <v>150</v>
      </c>
      <c r="C242">
        <v>104.4365</v>
      </c>
      <c r="D242">
        <v>5639.57</v>
      </c>
      <c r="E242" t="s">
        <v>453</v>
      </c>
      <c r="F242" t="s">
        <v>451</v>
      </c>
      <c r="G242" s="1">
        <v>46175</v>
      </c>
      <c r="H242">
        <v>43</v>
      </c>
      <c r="I242">
        <v>2.4</v>
      </c>
      <c r="J242">
        <v>54</v>
      </c>
      <c r="K242">
        <v>103.2</v>
      </c>
      <c r="L242">
        <v>5572.8</v>
      </c>
      <c r="M242">
        <v>66.770999999999589</v>
      </c>
      <c r="N242">
        <v>-1E-3</v>
      </c>
      <c r="O242">
        <v>66.77</v>
      </c>
      <c r="P242">
        <v>54</v>
      </c>
    </row>
    <row r="243" spans="1:16" x14ac:dyDescent="0.3">
      <c r="A243" t="s">
        <v>175</v>
      </c>
      <c r="B243" t="s">
        <v>150</v>
      </c>
      <c r="C243">
        <v>102.95269999999999</v>
      </c>
      <c r="D243">
        <v>5559.45</v>
      </c>
      <c r="E243" t="s">
        <v>453</v>
      </c>
      <c r="F243" t="s">
        <v>451</v>
      </c>
      <c r="G243" s="1">
        <v>46177</v>
      </c>
      <c r="H243">
        <v>43</v>
      </c>
      <c r="I243">
        <v>2.4</v>
      </c>
      <c r="J243">
        <v>54</v>
      </c>
      <c r="K243">
        <v>103.2</v>
      </c>
      <c r="L243">
        <v>5572.8</v>
      </c>
      <c r="M243">
        <v>-13.354200000000532</v>
      </c>
      <c r="N243">
        <v>4.1999999999999997E-3</v>
      </c>
      <c r="O243">
        <v>-13.35</v>
      </c>
      <c r="P243">
        <v>54</v>
      </c>
    </row>
    <row r="244" spans="1:16" x14ac:dyDescent="0.3">
      <c r="A244" t="s">
        <v>176</v>
      </c>
      <c r="B244" t="s">
        <v>150</v>
      </c>
      <c r="C244">
        <v>103.0587</v>
      </c>
      <c r="D244">
        <v>5565.17</v>
      </c>
      <c r="E244" t="s">
        <v>453</v>
      </c>
      <c r="F244" t="s">
        <v>451</v>
      </c>
      <c r="G244" s="1">
        <v>46179</v>
      </c>
      <c r="H244">
        <v>43</v>
      </c>
      <c r="I244">
        <v>2.4</v>
      </c>
      <c r="J244">
        <v>54</v>
      </c>
      <c r="K244">
        <v>103.2</v>
      </c>
      <c r="L244">
        <v>5572.8</v>
      </c>
      <c r="M244">
        <v>-7.6302000000000589</v>
      </c>
      <c r="N244">
        <v>2.0000000000000001E-4</v>
      </c>
      <c r="O244">
        <v>-7.63</v>
      </c>
      <c r="P244">
        <v>54</v>
      </c>
    </row>
    <row r="245" spans="1:16" x14ac:dyDescent="0.3">
      <c r="A245" t="s">
        <v>177</v>
      </c>
      <c r="B245" t="s">
        <v>150</v>
      </c>
      <c r="C245">
        <v>103.2931</v>
      </c>
      <c r="D245">
        <v>5577.83</v>
      </c>
      <c r="E245" t="s">
        <v>453</v>
      </c>
      <c r="F245" t="s">
        <v>451</v>
      </c>
      <c r="G245" s="1">
        <v>46181</v>
      </c>
      <c r="H245">
        <v>43</v>
      </c>
      <c r="I245">
        <v>2.4</v>
      </c>
      <c r="J245">
        <v>54</v>
      </c>
      <c r="K245">
        <v>103.2</v>
      </c>
      <c r="L245">
        <v>5572.8</v>
      </c>
      <c r="M245">
        <v>5.0273999999996022</v>
      </c>
      <c r="N245">
        <v>2.5999999999999999E-3</v>
      </c>
      <c r="O245">
        <v>5.03</v>
      </c>
      <c r="P245">
        <v>54</v>
      </c>
    </row>
    <row r="246" spans="1:16" x14ac:dyDescent="0.3">
      <c r="A246" t="s">
        <v>178</v>
      </c>
      <c r="B246" t="s">
        <v>150</v>
      </c>
      <c r="C246">
        <v>101.1156</v>
      </c>
      <c r="D246">
        <v>5460.24</v>
      </c>
      <c r="E246" t="s">
        <v>453</v>
      </c>
      <c r="F246" t="s">
        <v>451</v>
      </c>
      <c r="G246" s="1">
        <v>46183</v>
      </c>
      <c r="H246">
        <v>42</v>
      </c>
      <c r="I246">
        <v>2.4</v>
      </c>
      <c r="J246">
        <v>54</v>
      </c>
      <c r="K246">
        <v>100.8</v>
      </c>
      <c r="L246">
        <v>5443.2</v>
      </c>
      <c r="M246">
        <v>17.042400000000185</v>
      </c>
      <c r="N246">
        <v>-2.3999999999999998E-3</v>
      </c>
      <c r="O246">
        <v>17.04</v>
      </c>
      <c r="P246">
        <v>54</v>
      </c>
    </row>
    <row r="247" spans="1:16" x14ac:dyDescent="0.3">
      <c r="A247" t="s">
        <v>179</v>
      </c>
      <c r="B247" t="s">
        <v>150</v>
      </c>
      <c r="C247">
        <v>100.7056</v>
      </c>
      <c r="D247">
        <v>5438.1</v>
      </c>
      <c r="E247" t="s">
        <v>453</v>
      </c>
      <c r="F247" t="s">
        <v>451</v>
      </c>
      <c r="G247" s="1">
        <v>46185</v>
      </c>
      <c r="H247">
        <v>42</v>
      </c>
      <c r="I247">
        <v>2.4</v>
      </c>
      <c r="J247">
        <v>54</v>
      </c>
      <c r="K247">
        <v>100.8</v>
      </c>
      <c r="L247">
        <v>5443.2</v>
      </c>
      <c r="M247">
        <v>-5.0975999999996304</v>
      </c>
      <c r="N247">
        <v>-2.3999999999999998E-3</v>
      </c>
      <c r="O247">
        <v>-5.0999999999999996</v>
      </c>
      <c r="P247">
        <v>54</v>
      </c>
    </row>
    <row r="248" spans="1:16" x14ac:dyDescent="0.3">
      <c r="A248" t="s">
        <v>180</v>
      </c>
      <c r="B248" t="s">
        <v>150</v>
      </c>
      <c r="C248">
        <v>101.09569999999999</v>
      </c>
      <c r="D248">
        <v>5459.17</v>
      </c>
      <c r="E248" t="s">
        <v>453</v>
      </c>
      <c r="F248" t="s">
        <v>451</v>
      </c>
      <c r="G248" s="1">
        <v>46187</v>
      </c>
      <c r="H248">
        <v>42</v>
      </c>
      <c r="I248">
        <v>2.4</v>
      </c>
      <c r="J248">
        <v>54</v>
      </c>
      <c r="K248">
        <v>100.8</v>
      </c>
      <c r="L248">
        <v>5443.2</v>
      </c>
      <c r="M248">
        <v>15.967799999999812</v>
      </c>
      <c r="N248">
        <v>2.2000000000000001E-3</v>
      </c>
      <c r="O248">
        <v>15.97</v>
      </c>
      <c r="P248">
        <v>54</v>
      </c>
    </row>
    <row r="249" spans="1:16" x14ac:dyDescent="0.3">
      <c r="A249" t="s">
        <v>181</v>
      </c>
      <c r="B249" t="s">
        <v>150</v>
      </c>
      <c r="C249">
        <v>101.9524</v>
      </c>
      <c r="D249">
        <v>5505.43</v>
      </c>
      <c r="E249" t="s">
        <v>453</v>
      </c>
      <c r="F249" t="s">
        <v>451</v>
      </c>
      <c r="G249" s="1">
        <v>46189</v>
      </c>
      <c r="H249">
        <v>42</v>
      </c>
      <c r="I249">
        <v>2.4</v>
      </c>
      <c r="J249">
        <v>54</v>
      </c>
      <c r="K249">
        <v>100.8</v>
      </c>
      <c r="L249">
        <v>5443.2</v>
      </c>
      <c r="M249">
        <v>62.229600000000005</v>
      </c>
      <c r="N249">
        <v>4.0000000000000002E-4</v>
      </c>
      <c r="O249">
        <v>62.23</v>
      </c>
      <c r="P249">
        <v>54</v>
      </c>
    </row>
    <row r="250" spans="1:16" x14ac:dyDescent="0.3">
      <c r="A250" t="s">
        <v>182</v>
      </c>
      <c r="B250" t="s">
        <v>150</v>
      </c>
      <c r="C250">
        <v>101.5775</v>
      </c>
      <c r="D250">
        <v>5485.18</v>
      </c>
      <c r="E250" t="s">
        <v>453</v>
      </c>
      <c r="F250" t="s">
        <v>451</v>
      </c>
      <c r="G250" s="1">
        <v>46191</v>
      </c>
      <c r="H250">
        <v>42</v>
      </c>
      <c r="I250">
        <v>2.4</v>
      </c>
      <c r="J250">
        <v>54</v>
      </c>
      <c r="K250">
        <v>100.8</v>
      </c>
      <c r="L250">
        <v>5443.2</v>
      </c>
      <c r="M250">
        <v>41.985000000000184</v>
      </c>
      <c r="N250">
        <v>-5.0000000000000001E-3</v>
      </c>
      <c r="O250">
        <v>41.98</v>
      </c>
      <c r="P250">
        <v>54</v>
      </c>
    </row>
    <row r="251" spans="1:16" x14ac:dyDescent="0.3">
      <c r="A251" t="s">
        <v>183</v>
      </c>
      <c r="B251" t="s">
        <v>150</v>
      </c>
      <c r="C251">
        <v>100.68389999999999</v>
      </c>
      <c r="D251">
        <v>5436.93</v>
      </c>
      <c r="E251" t="s">
        <v>453</v>
      </c>
      <c r="F251" t="s">
        <v>451</v>
      </c>
      <c r="G251" s="1">
        <v>46193</v>
      </c>
      <c r="H251">
        <v>42</v>
      </c>
      <c r="I251">
        <v>2.4</v>
      </c>
      <c r="J251">
        <v>54</v>
      </c>
      <c r="K251">
        <v>100.8</v>
      </c>
      <c r="L251">
        <v>5443.2</v>
      </c>
      <c r="M251">
        <v>-6.2694000000001608</v>
      </c>
      <c r="N251">
        <v>-5.9999999999999995E-4</v>
      </c>
      <c r="O251">
        <v>-6.27</v>
      </c>
      <c r="P251">
        <v>54</v>
      </c>
    </row>
    <row r="252" spans="1:16" x14ac:dyDescent="0.3">
      <c r="A252" t="s">
        <v>184</v>
      </c>
      <c r="B252" t="s">
        <v>150</v>
      </c>
      <c r="C252">
        <v>100.7676</v>
      </c>
      <c r="D252">
        <v>5441.45</v>
      </c>
      <c r="E252" t="s">
        <v>453</v>
      </c>
      <c r="F252" t="s">
        <v>451</v>
      </c>
      <c r="G252" s="1">
        <v>46195</v>
      </c>
      <c r="H252">
        <v>42</v>
      </c>
      <c r="I252">
        <v>2.4</v>
      </c>
      <c r="J252">
        <v>54</v>
      </c>
      <c r="K252">
        <v>100.8</v>
      </c>
      <c r="L252">
        <v>5443.2</v>
      </c>
      <c r="M252">
        <v>-1.7495999999997593</v>
      </c>
      <c r="N252">
        <v>-4.0000000000000002E-4</v>
      </c>
      <c r="O252">
        <v>-1.75</v>
      </c>
      <c r="P252">
        <v>54</v>
      </c>
    </row>
    <row r="253" spans="1:16" x14ac:dyDescent="0.3">
      <c r="A253" t="s">
        <v>185</v>
      </c>
      <c r="B253" t="s">
        <v>150</v>
      </c>
      <c r="C253">
        <v>102.0235</v>
      </c>
      <c r="D253">
        <v>5509.27</v>
      </c>
      <c r="E253" t="s">
        <v>453</v>
      </c>
      <c r="F253" t="s">
        <v>451</v>
      </c>
      <c r="G253" s="1">
        <v>46197</v>
      </c>
      <c r="H253">
        <v>42</v>
      </c>
      <c r="I253">
        <v>2.4</v>
      </c>
      <c r="J253">
        <v>54</v>
      </c>
      <c r="K253">
        <v>100.8</v>
      </c>
      <c r="L253">
        <v>5443.2</v>
      </c>
      <c r="M253">
        <v>66.069000000000074</v>
      </c>
      <c r="N253">
        <v>1E-3</v>
      </c>
      <c r="O253">
        <v>66.069999999999993</v>
      </c>
      <c r="P253">
        <v>54</v>
      </c>
    </row>
    <row r="254" spans="1:16" x14ac:dyDescent="0.3">
      <c r="A254" t="s">
        <v>186</v>
      </c>
      <c r="B254" t="s">
        <v>150</v>
      </c>
      <c r="C254">
        <v>81.721400000000003</v>
      </c>
      <c r="D254">
        <v>4412.95</v>
      </c>
      <c r="E254" t="s">
        <v>453</v>
      </c>
      <c r="F254" t="s">
        <v>451</v>
      </c>
      <c r="G254" s="1">
        <v>46205</v>
      </c>
      <c r="H254">
        <v>34</v>
      </c>
      <c r="I254">
        <v>2.4</v>
      </c>
      <c r="J254">
        <v>54</v>
      </c>
      <c r="K254">
        <v>81.599999999999994</v>
      </c>
      <c r="L254">
        <v>4406.3999999999996</v>
      </c>
      <c r="M254">
        <v>6.5556000000004531</v>
      </c>
      <c r="N254">
        <v>-5.5999999999999999E-3</v>
      </c>
      <c r="O254">
        <v>6.55</v>
      </c>
      <c r="P254">
        <v>53.999899999999997</v>
      </c>
    </row>
    <row r="255" spans="1:16" x14ac:dyDescent="0.3">
      <c r="A255" t="s">
        <v>247</v>
      </c>
      <c r="B255" t="s">
        <v>223</v>
      </c>
      <c r="C255">
        <v>76.511600000000001</v>
      </c>
      <c r="D255">
        <v>5508.83</v>
      </c>
      <c r="E255" t="s">
        <v>454</v>
      </c>
      <c r="F255" t="s">
        <v>455</v>
      </c>
      <c r="G255" s="1">
        <v>46175</v>
      </c>
      <c r="H255">
        <v>36</v>
      </c>
      <c r="I255">
        <v>2.1</v>
      </c>
      <c r="J255">
        <v>72</v>
      </c>
      <c r="K255">
        <v>75.600000000000009</v>
      </c>
      <c r="L255">
        <v>5443.2</v>
      </c>
      <c r="M255">
        <v>65.635199999999486</v>
      </c>
      <c r="N255">
        <v>-5.1999999999999998E-3</v>
      </c>
      <c r="O255">
        <v>65.63</v>
      </c>
      <c r="P255">
        <v>71.999899999999997</v>
      </c>
    </row>
    <row r="256" spans="1:16" x14ac:dyDescent="0.3">
      <c r="A256" t="s">
        <v>187</v>
      </c>
      <c r="B256" t="s">
        <v>150</v>
      </c>
      <c r="C256">
        <v>82.420100000000005</v>
      </c>
      <c r="D256">
        <v>4450.68</v>
      </c>
      <c r="E256" t="s">
        <v>453</v>
      </c>
      <c r="F256" t="s">
        <v>451</v>
      </c>
      <c r="G256" s="1">
        <v>46207</v>
      </c>
      <c r="H256">
        <v>34</v>
      </c>
      <c r="I256">
        <v>2.4</v>
      </c>
      <c r="J256">
        <v>54</v>
      </c>
      <c r="K256">
        <v>81.599999999999994</v>
      </c>
      <c r="L256">
        <v>4406.3999999999996</v>
      </c>
      <c r="M256">
        <v>44.285400000000578</v>
      </c>
      <c r="N256">
        <v>-5.4000000000000003E-3</v>
      </c>
      <c r="O256">
        <v>44.28</v>
      </c>
      <c r="P256">
        <v>53.999899999999997</v>
      </c>
    </row>
    <row r="257" spans="1:16" x14ac:dyDescent="0.3">
      <c r="A257" t="s">
        <v>248</v>
      </c>
      <c r="B257" t="s">
        <v>223</v>
      </c>
      <c r="C257">
        <v>75.863399999999999</v>
      </c>
      <c r="D257">
        <v>5462.17</v>
      </c>
      <c r="E257" t="s">
        <v>454</v>
      </c>
      <c r="F257" t="s">
        <v>455</v>
      </c>
      <c r="G257" s="1">
        <v>46177</v>
      </c>
      <c r="H257">
        <v>36</v>
      </c>
      <c r="I257">
        <v>2.1</v>
      </c>
      <c r="J257">
        <v>72</v>
      </c>
      <c r="K257">
        <v>75.600000000000009</v>
      </c>
      <c r="L257">
        <v>5443.2</v>
      </c>
      <c r="M257">
        <v>18.964799999999286</v>
      </c>
      <c r="N257">
        <v>5.1999999999999998E-3</v>
      </c>
      <c r="O257">
        <v>18.97</v>
      </c>
      <c r="P257">
        <v>72.000100000000003</v>
      </c>
    </row>
    <row r="258" spans="1:16" x14ac:dyDescent="0.3">
      <c r="A258" t="s">
        <v>188</v>
      </c>
      <c r="B258" t="s">
        <v>150</v>
      </c>
      <c r="C258">
        <v>82.832099999999997</v>
      </c>
      <c r="D258">
        <v>4472.93</v>
      </c>
      <c r="E258" t="s">
        <v>453</v>
      </c>
      <c r="F258" t="s">
        <v>451</v>
      </c>
      <c r="G258" s="1">
        <v>46209</v>
      </c>
      <c r="H258">
        <v>34</v>
      </c>
      <c r="I258">
        <v>2.4</v>
      </c>
      <c r="J258">
        <v>54</v>
      </c>
      <c r="K258">
        <v>81.599999999999994</v>
      </c>
      <c r="L258">
        <v>4406.3999999999996</v>
      </c>
      <c r="M258">
        <v>66.533400000000142</v>
      </c>
      <c r="N258">
        <v>-3.3999999999999998E-3</v>
      </c>
      <c r="O258">
        <v>66.53</v>
      </c>
      <c r="P258">
        <v>54</v>
      </c>
    </row>
    <row r="259" spans="1:16" x14ac:dyDescent="0.3">
      <c r="A259" t="s">
        <v>249</v>
      </c>
      <c r="B259" t="s">
        <v>223</v>
      </c>
      <c r="C259">
        <v>76.707899999999995</v>
      </c>
      <c r="D259">
        <v>5522.97</v>
      </c>
      <c r="E259" t="s">
        <v>454</v>
      </c>
      <c r="F259" t="s">
        <v>455</v>
      </c>
      <c r="G259" s="1">
        <v>46179</v>
      </c>
      <c r="H259">
        <v>36</v>
      </c>
      <c r="I259">
        <v>2.1</v>
      </c>
      <c r="J259">
        <v>72</v>
      </c>
      <c r="K259">
        <v>75.600000000000009</v>
      </c>
      <c r="L259">
        <v>5443.2</v>
      </c>
      <c r="M259">
        <v>79.768799999999032</v>
      </c>
      <c r="N259">
        <v>1.1999999999999999E-3</v>
      </c>
      <c r="O259">
        <v>79.77</v>
      </c>
      <c r="P259">
        <v>72</v>
      </c>
    </row>
    <row r="260" spans="1:16" x14ac:dyDescent="0.3">
      <c r="A260" t="s">
        <v>189</v>
      </c>
      <c r="B260" t="s">
        <v>150</v>
      </c>
      <c r="C260">
        <v>82.205500000000001</v>
      </c>
      <c r="D260">
        <v>4439.1000000000004</v>
      </c>
      <c r="E260" t="s">
        <v>453</v>
      </c>
      <c r="F260" t="s">
        <v>451</v>
      </c>
      <c r="G260" s="1">
        <v>46211</v>
      </c>
      <c r="H260">
        <v>34</v>
      </c>
      <c r="I260">
        <v>2.4</v>
      </c>
      <c r="J260">
        <v>54</v>
      </c>
      <c r="K260">
        <v>81.599999999999994</v>
      </c>
      <c r="L260">
        <v>4406.3999999999996</v>
      </c>
      <c r="M260">
        <v>32.697000000000344</v>
      </c>
      <c r="N260">
        <v>3.0000000000000001E-3</v>
      </c>
      <c r="O260">
        <v>32.700000000000003</v>
      </c>
      <c r="P260">
        <v>54</v>
      </c>
    </row>
    <row r="261" spans="1:16" x14ac:dyDescent="0.3">
      <c r="A261" t="s">
        <v>250</v>
      </c>
      <c r="B261" t="s">
        <v>223</v>
      </c>
      <c r="C261">
        <v>75.792299999999997</v>
      </c>
      <c r="D261">
        <v>5457.05</v>
      </c>
      <c r="E261" t="s">
        <v>454</v>
      </c>
      <c r="F261" t="s">
        <v>455</v>
      </c>
      <c r="G261" s="1">
        <v>46181</v>
      </c>
      <c r="H261">
        <v>36</v>
      </c>
      <c r="I261">
        <v>2.1</v>
      </c>
      <c r="J261">
        <v>72</v>
      </c>
      <c r="K261">
        <v>75.600000000000009</v>
      </c>
      <c r="L261">
        <v>5443.2</v>
      </c>
      <c r="M261">
        <v>13.845599999999195</v>
      </c>
      <c r="N261">
        <v>4.4000000000000003E-3</v>
      </c>
      <c r="O261">
        <v>13.85</v>
      </c>
      <c r="P261">
        <v>72.000100000000003</v>
      </c>
    </row>
    <row r="262" spans="1:16" x14ac:dyDescent="0.3">
      <c r="A262" t="s">
        <v>190</v>
      </c>
      <c r="B262" t="s">
        <v>150</v>
      </c>
      <c r="C262">
        <v>81.617099999999994</v>
      </c>
      <c r="D262">
        <v>4407.33</v>
      </c>
      <c r="E262" t="s">
        <v>453</v>
      </c>
      <c r="F262" t="s">
        <v>451</v>
      </c>
      <c r="G262" s="1">
        <v>46213</v>
      </c>
      <c r="H262">
        <v>34</v>
      </c>
      <c r="I262">
        <v>2.4</v>
      </c>
      <c r="J262">
        <v>54</v>
      </c>
      <c r="K262">
        <v>81.599999999999994</v>
      </c>
      <c r="L262">
        <v>4406.3999999999996</v>
      </c>
      <c r="M262">
        <v>0.92339999999995825</v>
      </c>
      <c r="N262">
        <v>6.6E-3</v>
      </c>
      <c r="O262">
        <v>0.93</v>
      </c>
      <c r="P262">
        <v>54.000100000000003</v>
      </c>
    </row>
    <row r="263" spans="1:16" x14ac:dyDescent="0.3">
      <c r="A263" t="s">
        <v>251</v>
      </c>
      <c r="B263" t="s">
        <v>223</v>
      </c>
      <c r="C263">
        <v>75.783500000000004</v>
      </c>
      <c r="D263">
        <v>5456.41</v>
      </c>
      <c r="E263" t="s">
        <v>454</v>
      </c>
      <c r="F263" t="s">
        <v>455</v>
      </c>
      <c r="G263" s="1">
        <v>46183</v>
      </c>
      <c r="H263">
        <v>36</v>
      </c>
      <c r="I263">
        <v>2.1</v>
      </c>
      <c r="J263">
        <v>72</v>
      </c>
      <c r="K263">
        <v>75.600000000000009</v>
      </c>
      <c r="L263">
        <v>5443.2</v>
      </c>
      <c r="M263">
        <v>13.211999999999648</v>
      </c>
      <c r="N263">
        <v>-2E-3</v>
      </c>
      <c r="O263">
        <v>13.21</v>
      </c>
      <c r="P263">
        <v>72</v>
      </c>
    </row>
    <row r="264" spans="1:16" x14ac:dyDescent="0.3">
      <c r="A264" t="s">
        <v>191</v>
      </c>
      <c r="B264" t="s">
        <v>150</v>
      </c>
      <c r="C264">
        <v>82.1751</v>
      </c>
      <c r="D264">
        <v>4437.46</v>
      </c>
      <c r="E264" t="s">
        <v>453</v>
      </c>
      <c r="F264" t="s">
        <v>451</v>
      </c>
      <c r="G264" s="1">
        <v>46215</v>
      </c>
      <c r="H264">
        <v>34</v>
      </c>
      <c r="I264">
        <v>2.4</v>
      </c>
      <c r="J264">
        <v>54</v>
      </c>
      <c r="K264">
        <v>81.599999999999994</v>
      </c>
      <c r="L264">
        <v>4406.3999999999996</v>
      </c>
      <c r="M264">
        <v>31.055400000000333</v>
      </c>
      <c r="N264">
        <v>4.5999999999999999E-3</v>
      </c>
      <c r="O264">
        <v>31.06</v>
      </c>
      <c r="P264">
        <v>54.000100000000003</v>
      </c>
    </row>
    <row r="265" spans="1:16" x14ac:dyDescent="0.3">
      <c r="A265" t="s">
        <v>252</v>
      </c>
      <c r="B265" t="s">
        <v>223</v>
      </c>
      <c r="C265">
        <v>73.954700000000003</v>
      </c>
      <c r="D265">
        <v>5324.74</v>
      </c>
      <c r="E265" t="s">
        <v>454</v>
      </c>
      <c r="F265" t="s">
        <v>455</v>
      </c>
      <c r="G265" s="1">
        <v>46185</v>
      </c>
      <c r="H265">
        <v>35</v>
      </c>
      <c r="I265">
        <v>2.1</v>
      </c>
      <c r="J265">
        <v>72</v>
      </c>
      <c r="K265">
        <v>73.5</v>
      </c>
      <c r="L265">
        <v>5292</v>
      </c>
      <c r="M265">
        <v>32.738400000000183</v>
      </c>
      <c r="N265">
        <v>1.6000000000000001E-3</v>
      </c>
      <c r="O265">
        <v>32.74</v>
      </c>
      <c r="P265">
        <v>72</v>
      </c>
    </row>
    <row r="266" spans="1:16" x14ac:dyDescent="0.3">
      <c r="A266" t="s">
        <v>192</v>
      </c>
      <c r="B266" t="s">
        <v>150</v>
      </c>
      <c r="C266">
        <v>81.965500000000006</v>
      </c>
      <c r="D266">
        <v>4426.13</v>
      </c>
      <c r="E266" t="s">
        <v>453</v>
      </c>
      <c r="F266" t="s">
        <v>451</v>
      </c>
      <c r="G266" s="1">
        <v>46217</v>
      </c>
      <c r="H266">
        <v>34</v>
      </c>
      <c r="I266">
        <v>2.4</v>
      </c>
      <c r="J266">
        <v>54</v>
      </c>
      <c r="K266">
        <v>81.599999999999994</v>
      </c>
      <c r="L266">
        <v>4406.3999999999996</v>
      </c>
      <c r="M266">
        <v>19.73700000000062</v>
      </c>
      <c r="N266">
        <v>-7.0000000000000001E-3</v>
      </c>
      <c r="O266">
        <v>19.73</v>
      </c>
      <c r="P266">
        <v>53.999899999999997</v>
      </c>
    </row>
    <row r="267" spans="1:16" x14ac:dyDescent="0.3">
      <c r="A267" t="s">
        <v>253</v>
      </c>
      <c r="B267" t="s">
        <v>223</v>
      </c>
      <c r="C267">
        <v>73.605699999999999</v>
      </c>
      <c r="D267">
        <v>5299.61</v>
      </c>
      <c r="E267" t="s">
        <v>454</v>
      </c>
      <c r="F267" t="s">
        <v>455</v>
      </c>
      <c r="G267" s="1">
        <v>46187</v>
      </c>
      <c r="H267">
        <v>35</v>
      </c>
      <c r="I267">
        <v>2.1</v>
      </c>
      <c r="J267">
        <v>72</v>
      </c>
      <c r="K267">
        <v>73.5</v>
      </c>
      <c r="L267">
        <v>5292</v>
      </c>
      <c r="M267">
        <v>7.6103999999999132</v>
      </c>
      <c r="N267">
        <v>-4.0000000000000002E-4</v>
      </c>
      <c r="O267">
        <v>7.61</v>
      </c>
      <c r="P267">
        <v>72</v>
      </c>
    </row>
    <row r="268" spans="1:16" x14ac:dyDescent="0.3">
      <c r="A268" t="s">
        <v>193</v>
      </c>
      <c r="B268" t="s">
        <v>150</v>
      </c>
      <c r="C268">
        <v>82.540599999999998</v>
      </c>
      <c r="D268">
        <v>4457.1899999999996</v>
      </c>
      <c r="E268" t="s">
        <v>453</v>
      </c>
      <c r="F268" t="s">
        <v>451</v>
      </c>
      <c r="G268" s="1">
        <v>46219</v>
      </c>
      <c r="H268">
        <v>34</v>
      </c>
      <c r="I268">
        <v>2.4</v>
      </c>
      <c r="J268">
        <v>54</v>
      </c>
      <c r="K268">
        <v>81.599999999999994</v>
      </c>
      <c r="L268">
        <v>4406.3999999999996</v>
      </c>
      <c r="M268">
        <v>50.792400000000185</v>
      </c>
      <c r="N268">
        <v>-2.3999999999999998E-3</v>
      </c>
      <c r="O268">
        <v>50.79</v>
      </c>
      <c r="P268">
        <v>54</v>
      </c>
    </row>
    <row r="269" spans="1:16" x14ac:dyDescent="0.3">
      <c r="A269" t="s">
        <v>254</v>
      </c>
      <c r="B269" t="s">
        <v>223</v>
      </c>
      <c r="C269">
        <v>73.804299999999998</v>
      </c>
      <c r="D269">
        <v>5313.91</v>
      </c>
      <c r="E269" t="s">
        <v>454</v>
      </c>
      <c r="F269" t="s">
        <v>455</v>
      </c>
      <c r="G269" s="1">
        <v>46189</v>
      </c>
      <c r="H269">
        <v>35</v>
      </c>
      <c r="I269">
        <v>2.1</v>
      </c>
      <c r="J269">
        <v>72</v>
      </c>
      <c r="K269">
        <v>73.5</v>
      </c>
      <c r="L269">
        <v>5292</v>
      </c>
      <c r="M269">
        <v>21.909599999999841</v>
      </c>
      <c r="N269">
        <v>4.0000000000000002E-4</v>
      </c>
      <c r="O269">
        <v>21.91</v>
      </c>
      <c r="P269">
        <v>72</v>
      </c>
    </row>
    <row r="270" spans="1:16" x14ac:dyDescent="0.3">
      <c r="A270" t="s">
        <v>194</v>
      </c>
      <c r="B270" t="s">
        <v>150</v>
      </c>
      <c r="C270">
        <v>82.080299999999994</v>
      </c>
      <c r="D270">
        <v>4432.33</v>
      </c>
      <c r="E270" t="s">
        <v>453</v>
      </c>
      <c r="F270" t="s">
        <v>451</v>
      </c>
      <c r="G270" s="1">
        <v>46221</v>
      </c>
      <c r="H270">
        <v>34</v>
      </c>
      <c r="I270">
        <v>2.4</v>
      </c>
      <c r="J270">
        <v>54</v>
      </c>
      <c r="K270">
        <v>81.599999999999994</v>
      </c>
      <c r="L270">
        <v>4406.3999999999996</v>
      </c>
      <c r="M270">
        <v>25.936199999999985</v>
      </c>
      <c r="N270">
        <v>-6.1999999999999998E-3</v>
      </c>
      <c r="O270">
        <v>25.93</v>
      </c>
      <c r="P270">
        <v>53.999899999999997</v>
      </c>
    </row>
    <row r="271" spans="1:16" x14ac:dyDescent="0.3">
      <c r="A271" t="s">
        <v>255</v>
      </c>
      <c r="B271" t="s">
        <v>223</v>
      </c>
      <c r="C271">
        <v>74.244799999999998</v>
      </c>
      <c r="D271">
        <v>5345.63</v>
      </c>
      <c r="E271" t="s">
        <v>454</v>
      </c>
      <c r="F271" t="s">
        <v>455</v>
      </c>
      <c r="G271" s="1">
        <v>46191</v>
      </c>
      <c r="H271">
        <v>35</v>
      </c>
      <c r="I271">
        <v>2.1</v>
      </c>
      <c r="J271">
        <v>72</v>
      </c>
      <c r="K271">
        <v>73.5</v>
      </c>
      <c r="L271">
        <v>5292</v>
      </c>
      <c r="M271">
        <v>53.625599999999849</v>
      </c>
      <c r="N271">
        <v>4.4000000000000003E-3</v>
      </c>
      <c r="O271">
        <v>53.63</v>
      </c>
      <c r="P271">
        <v>72.000100000000003</v>
      </c>
    </row>
    <row r="272" spans="1:16" x14ac:dyDescent="0.3">
      <c r="A272" t="s">
        <v>195</v>
      </c>
      <c r="B272" t="s">
        <v>150</v>
      </c>
      <c r="C272">
        <v>80.101200000000006</v>
      </c>
      <c r="D272">
        <v>4325.47</v>
      </c>
      <c r="E272" t="s">
        <v>453</v>
      </c>
      <c r="F272" t="s">
        <v>451</v>
      </c>
      <c r="G272" s="1">
        <v>46223</v>
      </c>
      <c r="H272">
        <v>33</v>
      </c>
      <c r="I272">
        <v>2.4</v>
      </c>
      <c r="J272">
        <v>54</v>
      </c>
      <c r="K272">
        <v>79.2</v>
      </c>
      <c r="L272">
        <v>4276.8</v>
      </c>
      <c r="M272">
        <v>48.664800000000156</v>
      </c>
      <c r="N272">
        <v>5.1999999999999998E-3</v>
      </c>
      <c r="O272">
        <v>48.67</v>
      </c>
      <c r="P272">
        <v>54.000100000000003</v>
      </c>
    </row>
    <row r="273" spans="1:16" x14ac:dyDescent="0.3">
      <c r="A273" t="s">
        <v>256</v>
      </c>
      <c r="B273" t="s">
        <v>223</v>
      </c>
      <c r="C273">
        <v>74.798100000000005</v>
      </c>
      <c r="D273">
        <v>5385.46</v>
      </c>
      <c r="E273" t="s">
        <v>454</v>
      </c>
      <c r="F273" t="s">
        <v>455</v>
      </c>
      <c r="G273" s="1">
        <v>46193</v>
      </c>
      <c r="H273">
        <v>35</v>
      </c>
      <c r="I273">
        <v>2.1</v>
      </c>
      <c r="J273">
        <v>72</v>
      </c>
      <c r="K273">
        <v>73.5</v>
      </c>
      <c r="L273">
        <v>5292</v>
      </c>
      <c r="M273">
        <v>93.46320000000037</v>
      </c>
      <c r="N273">
        <v>-3.2000000000000002E-3</v>
      </c>
      <c r="O273">
        <v>93.46</v>
      </c>
      <c r="P273">
        <v>72</v>
      </c>
    </row>
    <row r="274" spans="1:16" x14ac:dyDescent="0.3">
      <c r="A274" t="s">
        <v>196</v>
      </c>
      <c r="B274" t="s">
        <v>150</v>
      </c>
      <c r="C274">
        <v>79.825400000000002</v>
      </c>
      <c r="D274">
        <v>4310.57</v>
      </c>
      <c r="E274" t="s">
        <v>453</v>
      </c>
      <c r="F274" t="s">
        <v>451</v>
      </c>
      <c r="G274" s="1">
        <v>46225</v>
      </c>
      <c r="H274">
        <v>33</v>
      </c>
      <c r="I274">
        <v>2.4</v>
      </c>
      <c r="J274">
        <v>54</v>
      </c>
      <c r="K274">
        <v>79.2</v>
      </c>
      <c r="L274">
        <v>4276.8</v>
      </c>
      <c r="M274">
        <v>33.77159999999995</v>
      </c>
      <c r="N274">
        <v>-1.6000000000000001E-3</v>
      </c>
      <c r="O274">
        <v>33.770000000000003</v>
      </c>
      <c r="P274">
        <v>54</v>
      </c>
    </row>
    <row r="275" spans="1:16" x14ac:dyDescent="0.3">
      <c r="A275" t="s">
        <v>257</v>
      </c>
      <c r="B275" t="s">
        <v>223</v>
      </c>
      <c r="C275">
        <v>73.880700000000004</v>
      </c>
      <c r="D275">
        <v>5319.41</v>
      </c>
      <c r="E275" t="s">
        <v>454</v>
      </c>
      <c r="F275" t="s">
        <v>455</v>
      </c>
      <c r="G275" s="1">
        <v>46195</v>
      </c>
      <c r="H275">
        <v>35</v>
      </c>
      <c r="I275">
        <v>2.1</v>
      </c>
      <c r="J275">
        <v>72</v>
      </c>
      <c r="K275">
        <v>73.5</v>
      </c>
      <c r="L275">
        <v>5292</v>
      </c>
      <c r="M275">
        <v>27.410400000000323</v>
      </c>
      <c r="N275">
        <v>-4.0000000000000002E-4</v>
      </c>
      <c r="O275">
        <v>27.41</v>
      </c>
      <c r="P275">
        <v>72</v>
      </c>
    </row>
    <row r="276" spans="1:16" x14ac:dyDescent="0.3">
      <c r="A276" t="s">
        <v>197</v>
      </c>
      <c r="B276" t="s">
        <v>150</v>
      </c>
      <c r="C276">
        <v>80.262299999999996</v>
      </c>
      <c r="D276">
        <v>4334.16</v>
      </c>
      <c r="E276" t="s">
        <v>453</v>
      </c>
      <c r="F276" t="s">
        <v>451</v>
      </c>
      <c r="G276" s="1">
        <v>46227</v>
      </c>
      <c r="H276">
        <v>33</v>
      </c>
      <c r="I276">
        <v>2.4</v>
      </c>
      <c r="J276">
        <v>54</v>
      </c>
      <c r="K276">
        <v>79.2</v>
      </c>
      <c r="L276">
        <v>4276.8</v>
      </c>
      <c r="M276">
        <v>57.364199999999641</v>
      </c>
      <c r="N276">
        <v>-4.1999999999999997E-3</v>
      </c>
      <c r="O276">
        <v>57.36</v>
      </c>
      <c r="P276">
        <v>53.999899999999997</v>
      </c>
    </row>
    <row r="277" spans="1:16" x14ac:dyDescent="0.3">
      <c r="A277" t="s">
        <v>258</v>
      </c>
      <c r="B277" t="s">
        <v>223</v>
      </c>
      <c r="C277">
        <v>74.035499999999999</v>
      </c>
      <c r="D277">
        <v>5330.55</v>
      </c>
      <c r="E277" t="s">
        <v>454</v>
      </c>
      <c r="F277" t="s">
        <v>455</v>
      </c>
      <c r="G277" s="1">
        <v>46197</v>
      </c>
      <c r="H277">
        <v>35</v>
      </c>
      <c r="I277">
        <v>2.1</v>
      </c>
      <c r="J277">
        <v>72</v>
      </c>
      <c r="K277">
        <v>73.5</v>
      </c>
      <c r="L277">
        <v>5292</v>
      </c>
      <c r="M277">
        <v>38.555999999999926</v>
      </c>
      <c r="N277">
        <v>-6.0000000000000001E-3</v>
      </c>
      <c r="O277">
        <v>38.549999999999997</v>
      </c>
      <c r="P277">
        <v>71.999899999999997</v>
      </c>
    </row>
    <row r="278" spans="1:16" x14ac:dyDescent="0.3">
      <c r="A278" t="s">
        <v>198</v>
      </c>
      <c r="B278" t="s">
        <v>150</v>
      </c>
      <c r="C278">
        <v>94.741699999999994</v>
      </c>
      <c r="D278">
        <v>5116.05</v>
      </c>
      <c r="E278" t="s">
        <v>453</v>
      </c>
      <c r="F278" t="s">
        <v>451</v>
      </c>
      <c r="G278" s="1">
        <v>46236</v>
      </c>
      <c r="H278">
        <v>35</v>
      </c>
      <c r="I278">
        <v>2.4</v>
      </c>
      <c r="J278">
        <v>54</v>
      </c>
      <c r="K278">
        <v>84</v>
      </c>
      <c r="L278">
        <v>4536</v>
      </c>
      <c r="M278">
        <v>580.05179999999973</v>
      </c>
      <c r="N278">
        <v>-1.8E-3</v>
      </c>
      <c r="O278">
        <v>580.04999999999995</v>
      </c>
      <c r="P278">
        <v>54</v>
      </c>
    </row>
    <row r="279" spans="1:16" x14ac:dyDescent="0.3">
      <c r="A279" t="s">
        <v>344</v>
      </c>
      <c r="B279" t="s">
        <v>296</v>
      </c>
      <c r="C279">
        <v>94.231999999999999</v>
      </c>
      <c r="D279">
        <v>8103.95</v>
      </c>
      <c r="E279" t="s">
        <v>456</v>
      </c>
      <c r="F279" t="s">
        <v>455</v>
      </c>
      <c r="G279" s="1">
        <v>46175</v>
      </c>
      <c r="H279">
        <v>31</v>
      </c>
      <c r="I279">
        <v>3</v>
      </c>
      <c r="J279">
        <v>86</v>
      </c>
      <c r="K279">
        <v>93</v>
      </c>
      <c r="L279">
        <v>7998</v>
      </c>
      <c r="M279">
        <v>105.95199999999994</v>
      </c>
      <c r="N279">
        <v>-2E-3</v>
      </c>
      <c r="O279">
        <v>105.95</v>
      </c>
      <c r="P279">
        <v>86</v>
      </c>
    </row>
    <row r="280" spans="1:16" x14ac:dyDescent="0.3">
      <c r="A280" t="s">
        <v>199</v>
      </c>
      <c r="B280" t="s">
        <v>150</v>
      </c>
      <c r="C280">
        <v>94.741699999999994</v>
      </c>
      <c r="D280">
        <v>5116.05</v>
      </c>
      <c r="E280" t="s">
        <v>453</v>
      </c>
      <c r="F280" t="s">
        <v>451</v>
      </c>
      <c r="G280" s="1">
        <v>46238</v>
      </c>
      <c r="H280">
        <v>35</v>
      </c>
      <c r="I280">
        <v>2.4</v>
      </c>
      <c r="J280">
        <v>54</v>
      </c>
      <c r="K280">
        <v>84</v>
      </c>
      <c r="L280">
        <v>4536</v>
      </c>
      <c r="M280">
        <v>580.05179999999973</v>
      </c>
      <c r="N280">
        <v>-1.8E-3</v>
      </c>
      <c r="O280">
        <v>580.04999999999995</v>
      </c>
      <c r="P280">
        <v>54</v>
      </c>
    </row>
    <row r="281" spans="1:16" x14ac:dyDescent="0.3">
      <c r="A281" t="s">
        <v>345</v>
      </c>
      <c r="B281" t="s">
        <v>296</v>
      </c>
      <c r="C281">
        <v>91.851200000000006</v>
      </c>
      <c r="D281">
        <v>7899.2</v>
      </c>
      <c r="E281" t="s">
        <v>456</v>
      </c>
      <c r="F281" t="s">
        <v>455</v>
      </c>
      <c r="G281" s="1">
        <v>46177</v>
      </c>
      <c r="H281">
        <v>30</v>
      </c>
      <c r="I281">
        <v>3</v>
      </c>
      <c r="J281">
        <v>86</v>
      </c>
      <c r="K281">
        <v>90</v>
      </c>
      <c r="L281">
        <v>7740</v>
      </c>
      <c r="M281">
        <v>159.20320000000049</v>
      </c>
      <c r="N281">
        <v>-3.2000000000000002E-3</v>
      </c>
      <c r="O281">
        <v>159.19999999999999</v>
      </c>
      <c r="P281">
        <v>86</v>
      </c>
    </row>
    <row r="282" spans="1:16" x14ac:dyDescent="0.3">
      <c r="A282" t="s">
        <v>200</v>
      </c>
      <c r="B282" t="s">
        <v>150</v>
      </c>
      <c r="C282">
        <v>94.741699999999994</v>
      </c>
      <c r="D282">
        <v>5116.05</v>
      </c>
      <c r="E282" t="s">
        <v>453</v>
      </c>
      <c r="F282" t="s">
        <v>451</v>
      </c>
      <c r="G282" s="1">
        <v>46240</v>
      </c>
      <c r="H282">
        <v>35</v>
      </c>
      <c r="I282">
        <v>2.4</v>
      </c>
      <c r="J282">
        <v>54</v>
      </c>
      <c r="K282">
        <v>84</v>
      </c>
      <c r="L282">
        <v>4536</v>
      </c>
      <c r="M282">
        <v>580.05179999999973</v>
      </c>
      <c r="N282">
        <v>-1.8E-3</v>
      </c>
      <c r="O282">
        <v>580.04999999999995</v>
      </c>
      <c r="P282">
        <v>54</v>
      </c>
    </row>
    <row r="283" spans="1:16" x14ac:dyDescent="0.3">
      <c r="A283" t="s">
        <v>346</v>
      </c>
      <c r="B283" t="s">
        <v>296</v>
      </c>
      <c r="C283">
        <v>90.452100000000002</v>
      </c>
      <c r="D283">
        <v>7778.88</v>
      </c>
      <c r="E283" t="s">
        <v>456</v>
      </c>
      <c r="F283" t="s">
        <v>455</v>
      </c>
      <c r="G283" s="1">
        <v>46179</v>
      </c>
      <c r="H283">
        <v>30</v>
      </c>
      <c r="I283">
        <v>3</v>
      </c>
      <c r="J283">
        <v>86</v>
      </c>
      <c r="K283">
        <v>90</v>
      </c>
      <c r="L283">
        <v>7740</v>
      </c>
      <c r="M283">
        <v>38.880600000000129</v>
      </c>
      <c r="N283">
        <v>-5.9999999999999995E-4</v>
      </c>
      <c r="O283">
        <v>38.880000000000003</v>
      </c>
      <c r="P283">
        <v>86</v>
      </c>
    </row>
    <row r="284" spans="1:16" x14ac:dyDescent="0.3">
      <c r="A284" t="s">
        <v>201</v>
      </c>
      <c r="B284" t="s">
        <v>150</v>
      </c>
      <c r="C284">
        <v>94.741699999999994</v>
      </c>
      <c r="D284">
        <v>5116.05</v>
      </c>
      <c r="E284" t="s">
        <v>453</v>
      </c>
      <c r="F284" t="s">
        <v>451</v>
      </c>
      <c r="G284" s="1">
        <v>46242</v>
      </c>
      <c r="H284">
        <v>35</v>
      </c>
      <c r="I284">
        <v>2.4</v>
      </c>
      <c r="J284">
        <v>54</v>
      </c>
      <c r="K284">
        <v>84</v>
      </c>
      <c r="L284">
        <v>4536</v>
      </c>
      <c r="M284">
        <v>580.05179999999973</v>
      </c>
      <c r="N284">
        <v>-1.8E-3</v>
      </c>
      <c r="O284">
        <v>580.04999999999995</v>
      </c>
      <c r="P284">
        <v>54</v>
      </c>
    </row>
    <row r="285" spans="1:16" x14ac:dyDescent="0.3">
      <c r="A285" t="s">
        <v>347</v>
      </c>
      <c r="B285" t="s">
        <v>296</v>
      </c>
      <c r="C285">
        <v>91.360100000000003</v>
      </c>
      <c r="D285">
        <v>7856.96</v>
      </c>
      <c r="E285" t="s">
        <v>456</v>
      </c>
      <c r="F285" t="s">
        <v>455</v>
      </c>
      <c r="G285" s="1">
        <v>46181</v>
      </c>
      <c r="H285">
        <v>30</v>
      </c>
      <c r="I285">
        <v>3</v>
      </c>
      <c r="J285">
        <v>86</v>
      </c>
      <c r="K285">
        <v>90</v>
      </c>
      <c r="L285">
        <v>7740</v>
      </c>
      <c r="M285">
        <v>116.96860000000024</v>
      </c>
      <c r="N285">
        <v>-8.6E-3</v>
      </c>
      <c r="O285">
        <v>116.96</v>
      </c>
      <c r="P285">
        <v>85.999899999999997</v>
      </c>
    </row>
    <row r="286" spans="1:16" x14ac:dyDescent="0.3">
      <c r="A286" t="s">
        <v>202</v>
      </c>
      <c r="B286" t="s">
        <v>150</v>
      </c>
      <c r="C286">
        <v>94.741699999999994</v>
      </c>
      <c r="D286">
        <v>5116.05</v>
      </c>
      <c r="E286" t="s">
        <v>453</v>
      </c>
      <c r="F286" t="s">
        <v>451</v>
      </c>
      <c r="G286" s="1">
        <v>46244</v>
      </c>
      <c r="H286">
        <v>35</v>
      </c>
      <c r="I286">
        <v>2.4</v>
      </c>
      <c r="J286">
        <v>54</v>
      </c>
      <c r="K286">
        <v>84</v>
      </c>
      <c r="L286">
        <v>4536</v>
      </c>
      <c r="M286">
        <v>580.05179999999973</v>
      </c>
      <c r="N286">
        <v>-1.8E-3</v>
      </c>
      <c r="O286">
        <v>580.04999999999995</v>
      </c>
      <c r="P286">
        <v>54</v>
      </c>
    </row>
    <row r="287" spans="1:16" x14ac:dyDescent="0.3">
      <c r="A287" t="s">
        <v>348</v>
      </c>
      <c r="B287" t="s">
        <v>296</v>
      </c>
      <c r="C287">
        <v>90.528999999999996</v>
      </c>
      <c r="D287">
        <v>7785.5</v>
      </c>
      <c r="E287" t="s">
        <v>456</v>
      </c>
      <c r="F287" t="s">
        <v>455</v>
      </c>
      <c r="G287" s="1">
        <v>46183</v>
      </c>
      <c r="H287">
        <v>30</v>
      </c>
      <c r="I287">
        <v>3</v>
      </c>
      <c r="J287">
        <v>86</v>
      </c>
      <c r="K287">
        <v>90</v>
      </c>
      <c r="L287">
        <v>7740</v>
      </c>
      <c r="M287">
        <v>45.493999999999687</v>
      </c>
      <c r="N287">
        <v>6.0000000000000001E-3</v>
      </c>
      <c r="O287">
        <v>45.5</v>
      </c>
      <c r="P287">
        <v>86.000100000000003</v>
      </c>
    </row>
    <row r="288" spans="1:16" x14ac:dyDescent="0.3">
      <c r="A288" t="s">
        <v>203</v>
      </c>
      <c r="B288" t="s">
        <v>150</v>
      </c>
      <c r="C288">
        <v>94.741699999999994</v>
      </c>
      <c r="D288">
        <v>5116.05</v>
      </c>
      <c r="E288" t="s">
        <v>453</v>
      </c>
      <c r="F288" t="s">
        <v>451</v>
      </c>
      <c r="G288" s="1">
        <v>46246</v>
      </c>
      <c r="H288">
        <v>35</v>
      </c>
      <c r="I288">
        <v>2.4</v>
      </c>
      <c r="J288">
        <v>54</v>
      </c>
      <c r="K288">
        <v>84</v>
      </c>
      <c r="L288">
        <v>4536</v>
      </c>
      <c r="M288">
        <v>580.05179999999973</v>
      </c>
      <c r="N288">
        <v>-1.8E-3</v>
      </c>
      <c r="O288">
        <v>580.04999999999995</v>
      </c>
      <c r="P288">
        <v>54</v>
      </c>
    </row>
    <row r="289" spans="1:16" x14ac:dyDescent="0.3">
      <c r="A289" t="s">
        <v>349</v>
      </c>
      <c r="B289" t="s">
        <v>296</v>
      </c>
      <c r="C289">
        <v>90.778599999999997</v>
      </c>
      <c r="D289">
        <v>7806.96</v>
      </c>
      <c r="E289" t="s">
        <v>456</v>
      </c>
      <c r="F289" t="s">
        <v>455</v>
      </c>
      <c r="G289" s="1">
        <v>46185</v>
      </c>
      <c r="H289">
        <v>30</v>
      </c>
      <c r="I289">
        <v>3</v>
      </c>
      <c r="J289">
        <v>86</v>
      </c>
      <c r="K289">
        <v>90</v>
      </c>
      <c r="L289">
        <v>7740</v>
      </c>
      <c r="M289">
        <v>66.959599999999767</v>
      </c>
      <c r="N289">
        <v>4.0000000000000002E-4</v>
      </c>
      <c r="O289">
        <v>66.959999999999994</v>
      </c>
      <c r="P289">
        <v>86</v>
      </c>
    </row>
    <row r="290" spans="1:16" x14ac:dyDescent="0.3">
      <c r="A290" t="s">
        <v>204</v>
      </c>
      <c r="B290" t="s">
        <v>150</v>
      </c>
      <c r="C290">
        <v>94.741699999999994</v>
      </c>
      <c r="D290">
        <v>5116.05</v>
      </c>
      <c r="E290" t="s">
        <v>453</v>
      </c>
      <c r="F290" t="s">
        <v>451</v>
      </c>
      <c r="G290" s="1">
        <v>46248</v>
      </c>
      <c r="H290">
        <v>35</v>
      </c>
      <c r="I290">
        <v>2.4</v>
      </c>
      <c r="J290">
        <v>54</v>
      </c>
      <c r="K290">
        <v>84</v>
      </c>
      <c r="L290">
        <v>4536</v>
      </c>
      <c r="M290">
        <v>580.05179999999973</v>
      </c>
      <c r="N290">
        <v>-1.8E-3</v>
      </c>
      <c r="O290">
        <v>580.04999999999995</v>
      </c>
      <c r="P290">
        <v>54</v>
      </c>
    </row>
    <row r="291" spans="1:16" x14ac:dyDescent="0.3">
      <c r="A291" t="s">
        <v>350</v>
      </c>
      <c r="B291" t="s">
        <v>296</v>
      </c>
      <c r="C291">
        <v>92.057199999999995</v>
      </c>
      <c r="D291">
        <v>7916.92</v>
      </c>
      <c r="E291" t="s">
        <v>456</v>
      </c>
      <c r="F291" t="s">
        <v>455</v>
      </c>
      <c r="G291" s="1">
        <v>46187</v>
      </c>
      <c r="H291">
        <v>30</v>
      </c>
      <c r="I291">
        <v>3</v>
      </c>
      <c r="J291">
        <v>86</v>
      </c>
      <c r="K291">
        <v>90</v>
      </c>
      <c r="L291">
        <v>7740</v>
      </c>
      <c r="M291">
        <v>176.91919999999953</v>
      </c>
      <c r="N291">
        <v>8.0000000000000004E-4</v>
      </c>
      <c r="O291">
        <v>176.92</v>
      </c>
      <c r="P291">
        <v>86</v>
      </c>
    </row>
    <row r="292" spans="1:16" x14ac:dyDescent="0.3">
      <c r="A292" t="s">
        <v>205</v>
      </c>
      <c r="B292" t="s">
        <v>150</v>
      </c>
      <c r="C292">
        <v>94.741699999999994</v>
      </c>
      <c r="D292">
        <v>5116.05</v>
      </c>
      <c r="E292" t="s">
        <v>453</v>
      </c>
      <c r="F292" t="s">
        <v>451</v>
      </c>
      <c r="G292" s="1">
        <v>46250</v>
      </c>
      <c r="H292">
        <v>35</v>
      </c>
      <c r="I292">
        <v>2.4</v>
      </c>
      <c r="J292">
        <v>54</v>
      </c>
      <c r="K292">
        <v>84</v>
      </c>
      <c r="L292">
        <v>4536</v>
      </c>
      <c r="M292">
        <v>580.05179999999973</v>
      </c>
      <c r="N292">
        <v>-1.8E-3</v>
      </c>
      <c r="O292">
        <v>580.04999999999995</v>
      </c>
      <c r="P292">
        <v>54</v>
      </c>
    </row>
    <row r="293" spans="1:16" x14ac:dyDescent="0.3">
      <c r="A293" t="s">
        <v>351</v>
      </c>
      <c r="B293" t="s">
        <v>296</v>
      </c>
      <c r="C293">
        <v>91.909000000000006</v>
      </c>
      <c r="D293">
        <v>7904.17</v>
      </c>
      <c r="E293" t="s">
        <v>456</v>
      </c>
      <c r="F293" t="s">
        <v>455</v>
      </c>
      <c r="G293" s="1">
        <v>46189</v>
      </c>
      <c r="H293">
        <v>30</v>
      </c>
      <c r="I293">
        <v>3</v>
      </c>
      <c r="J293">
        <v>86</v>
      </c>
      <c r="K293">
        <v>90</v>
      </c>
      <c r="L293">
        <v>7740</v>
      </c>
      <c r="M293">
        <v>164.17400000000052</v>
      </c>
      <c r="N293">
        <v>-4.0000000000000001E-3</v>
      </c>
      <c r="O293">
        <v>164.17</v>
      </c>
      <c r="P293">
        <v>86</v>
      </c>
    </row>
    <row r="294" spans="1:16" x14ac:dyDescent="0.3">
      <c r="A294" t="s">
        <v>206</v>
      </c>
      <c r="B294" t="s">
        <v>150</v>
      </c>
      <c r="C294">
        <v>94.741699999999994</v>
      </c>
      <c r="D294">
        <v>5116.05</v>
      </c>
      <c r="E294" t="s">
        <v>453</v>
      </c>
      <c r="F294" t="s">
        <v>451</v>
      </c>
      <c r="G294" s="1">
        <v>46252</v>
      </c>
      <c r="H294">
        <v>35</v>
      </c>
      <c r="I294">
        <v>2.4</v>
      </c>
      <c r="J294">
        <v>54</v>
      </c>
      <c r="K294">
        <v>84</v>
      </c>
      <c r="L294">
        <v>4536</v>
      </c>
      <c r="M294">
        <v>580.05179999999973</v>
      </c>
      <c r="N294">
        <v>-1.8E-3</v>
      </c>
      <c r="O294">
        <v>580.04999999999995</v>
      </c>
      <c r="P294">
        <v>54</v>
      </c>
    </row>
    <row r="295" spans="1:16" x14ac:dyDescent="0.3">
      <c r="A295" t="s">
        <v>352</v>
      </c>
      <c r="B295" t="s">
        <v>296</v>
      </c>
      <c r="C295">
        <v>90.597099999999998</v>
      </c>
      <c r="D295">
        <v>7791.35</v>
      </c>
      <c r="E295" t="s">
        <v>456</v>
      </c>
      <c r="F295" t="s">
        <v>455</v>
      </c>
      <c r="G295" s="1">
        <v>46191</v>
      </c>
      <c r="H295">
        <v>30</v>
      </c>
      <c r="I295">
        <v>3</v>
      </c>
      <c r="J295">
        <v>86</v>
      </c>
      <c r="K295">
        <v>90</v>
      </c>
      <c r="L295">
        <v>7740</v>
      </c>
      <c r="M295">
        <v>51.350599999999787</v>
      </c>
      <c r="N295">
        <v>-5.9999999999999995E-4</v>
      </c>
      <c r="O295">
        <v>51.35</v>
      </c>
      <c r="P295">
        <v>86</v>
      </c>
    </row>
    <row r="296" spans="1:16" x14ac:dyDescent="0.3">
      <c r="A296" t="s">
        <v>207</v>
      </c>
      <c r="B296" t="s">
        <v>150</v>
      </c>
      <c r="C296">
        <v>92.248500000000007</v>
      </c>
      <c r="D296">
        <v>4981.42</v>
      </c>
      <c r="E296" t="s">
        <v>453</v>
      </c>
      <c r="F296" t="s">
        <v>451</v>
      </c>
      <c r="G296" s="1">
        <v>46254</v>
      </c>
      <c r="H296">
        <v>34</v>
      </c>
      <c r="I296">
        <v>2.4</v>
      </c>
      <c r="J296">
        <v>54</v>
      </c>
      <c r="K296">
        <v>81.599999999999994</v>
      </c>
      <c r="L296">
        <v>4406.3999999999996</v>
      </c>
      <c r="M296">
        <v>575.01900000000069</v>
      </c>
      <c r="N296">
        <v>1E-3</v>
      </c>
      <c r="O296">
        <v>575.02</v>
      </c>
      <c r="P296">
        <v>54</v>
      </c>
    </row>
    <row r="297" spans="1:16" x14ac:dyDescent="0.3">
      <c r="A297" t="s">
        <v>353</v>
      </c>
      <c r="B297" t="s">
        <v>296</v>
      </c>
      <c r="C297">
        <v>90.982100000000003</v>
      </c>
      <c r="D297">
        <v>7824.46</v>
      </c>
      <c r="E297" t="s">
        <v>456</v>
      </c>
      <c r="F297" t="s">
        <v>455</v>
      </c>
      <c r="G297" s="1">
        <v>46193</v>
      </c>
      <c r="H297">
        <v>30</v>
      </c>
      <c r="I297">
        <v>3</v>
      </c>
      <c r="J297">
        <v>86</v>
      </c>
      <c r="K297">
        <v>90</v>
      </c>
      <c r="L297">
        <v>7740</v>
      </c>
      <c r="M297">
        <v>84.460600000000227</v>
      </c>
      <c r="N297">
        <v>-5.9999999999999995E-4</v>
      </c>
      <c r="O297">
        <v>84.46</v>
      </c>
      <c r="P297">
        <v>86</v>
      </c>
    </row>
    <row r="298" spans="1:16" x14ac:dyDescent="0.3">
      <c r="A298" t="s">
        <v>208</v>
      </c>
      <c r="B298" t="s">
        <v>150</v>
      </c>
      <c r="C298">
        <v>92.248500000000007</v>
      </c>
      <c r="D298">
        <v>4981.42</v>
      </c>
      <c r="E298" t="s">
        <v>453</v>
      </c>
      <c r="F298" t="s">
        <v>451</v>
      </c>
      <c r="G298" s="1">
        <v>46256</v>
      </c>
      <c r="H298">
        <v>34</v>
      </c>
      <c r="I298">
        <v>2.4</v>
      </c>
      <c r="J298">
        <v>54</v>
      </c>
      <c r="K298">
        <v>81.599999999999994</v>
      </c>
      <c r="L298">
        <v>4406.3999999999996</v>
      </c>
      <c r="M298">
        <v>575.01900000000069</v>
      </c>
      <c r="N298">
        <v>1E-3</v>
      </c>
      <c r="O298">
        <v>575.02</v>
      </c>
      <c r="P298">
        <v>54</v>
      </c>
    </row>
    <row r="299" spans="1:16" x14ac:dyDescent="0.3">
      <c r="A299" t="s">
        <v>354</v>
      </c>
      <c r="B299" t="s">
        <v>296</v>
      </c>
      <c r="C299">
        <v>90.661500000000004</v>
      </c>
      <c r="D299">
        <v>7796.89</v>
      </c>
      <c r="E299" t="s">
        <v>456</v>
      </c>
      <c r="F299" t="s">
        <v>455</v>
      </c>
      <c r="G299" s="1">
        <v>46195</v>
      </c>
      <c r="H299">
        <v>30</v>
      </c>
      <c r="I299">
        <v>3</v>
      </c>
      <c r="J299">
        <v>86</v>
      </c>
      <c r="K299">
        <v>90</v>
      </c>
      <c r="L299">
        <v>7740</v>
      </c>
      <c r="M299">
        <v>56.889000000000323</v>
      </c>
      <c r="N299">
        <v>1E-3</v>
      </c>
      <c r="O299">
        <v>56.89</v>
      </c>
      <c r="P299">
        <v>86</v>
      </c>
    </row>
    <row r="300" spans="1:16" x14ac:dyDescent="0.3">
      <c r="A300" t="s">
        <v>209</v>
      </c>
      <c r="B300" t="s">
        <v>150</v>
      </c>
      <c r="C300">
        <v>92.248500000000007</v>
      </c>
      <c r="D300">
        <v>4981.42</v>
      </c>
      <c r="E300" t="s">
        <v>453</v>
      </c>
      <c r="F300" t="s">
        <v>451</v>
      </c>
      <c r="G300" s="1">
        <v>46258</v>
      </c>
      <c r="H300">
        <v>34</v>
      </c>
      <c r="I300">
        <v>2.4</v>
      </c>
      <c r="J300">
        <v>54</v>
      </c>
      <c r="K300">
        <v>81.599999999999994</v>
      </c>
      <c r="L300">
        <v>4406.3999999999996</v>
      </c>
      <c r="M300">
        <v>575.01900000000069</v>
      </c>
      <c r="N300">
        <v>1E-3</v>
      </c>
      <c r="O300">
        <v>575.02</v>
      </c>
      <c r="P300">
        <v>54</v>
      </c>
    </row>
    <row r="301" spans="1:16" x14ac:dyDescent="0.3">
      <c r="A301" t="s">
        <v>355</v>
      </c>
      <c r="B301" t="s">
        <v>296</v>
      </c>
      <c r="C301">
        <v>92.034599999999998</v>
      </c>
      <c r="D301">
        <v>7914.98</v>
      </c>
      <c r="E301" t="s">
        <v>456</v>
      </c>
      <c r="F301" t="s">
        <v>455</v>
      </c>
      <c r="G301" s="1">
        <v>46197</v>
      </c>
      <c r="H301">
        <v>30</v>
      </c>
      <c r="I301">
        <v>3</v>
      </c>
      <c r="J301">
        <v>86</v>
      </c>
      <c r="K301">
        <v>90</v>
      </c>
      <c r="L301">
        <v>7740</v>
      </c>
      <c r="M301">
        <v>174.97559999999979</v>
      </c>
      <c r="N301">
        <v>4.4000000000000003E-3</v>
      </c>
      <c r="O301">
        <v>174.98</v>
      </c>
      <c r="P301">
        <v>86</v>
      </c>
    </row>
    <row r="302" spans="1:16" x14ac:dyDescent="0.3">
      <c r="A302" t="s">
        <v>210</v>
      </c>
      <c r="B302" t="s">
        <v>150</v>
      </c>
      <c r="C302">
        <v>112.1942</v>
      </c>
      <c r="D302">
        <v>6058.49</v>
      </c>
      <c r="E302" t="s">
        <v>453</v>
      </c>
      <c r="F302" t="s">
        <v>451</v>
      </c>
      <c r="G302" s="1">
        <v>46267</v>
      </c>
      <c r="H302">
        <v>42</v>
      </c>
      <c r="I302">
        <v>2.4</v>
      </c>
      <c r="J302">
        <v>54</v>
      </c>
      <c r="K302">
        <v>100.8</v>
      </c>
      <c r="L302">
        <v>5443.2</v>
      </c>
      <c r="M302">
        <v>615.28679999999986</v>
      </c>
      <c r="N302">
        <v>3.2000000000000002E-3</v>
      </c>
      <c r="O302">
        <v>615.29</v>
      </c>
      <c r="P302">
        <v>54</v>
      </c>
    </row>
    <row r="303" spans="1:16" x14ac:dyDescent="0.3">
      <c r="A303" t="s">
        <v>356</v>
      </c>
      <c r="B303" t="s">
        <v>296</v>
      </c>
      <c r="C303">
        <v>64.52</v>
      </c>
      <c r="D303">
        <v>5548.72</v>
      </c>
      <c r="E303" t="s">
        <v>457</v>
      </c>
      <c r="F303" t="s">
        <v>455</v>
      </c>
      <c r="G303" s="1">
        <v>46175</v>
      </c>
      <c r="H303">
        <v>40</v>
      </c>
      <c r="I303">
        <v>1.6</v>
      </c>
      <c r="J303">
        <v>86</v>
      </c>
      <c r="K303">
        <v>64</v>
      </c>
      <c r="L303">
        <v>5504</v>
      </c>
      <c r="M303">
        <v>44.719999999999658</v>
      </c>
      <c r="N303">
        <v>0</v>
      </c>
      <c r="O303">
        <v>44.72</v>
      </c>
      <c r="P303">
        <v>86</v>
      </c>
    </row>
    <row r="304" spans="1:16" x14ac:dyDescent="0.3">
      <c r="A304" t="s">
        <v>211</v>
      </c>
      <c r="B304" t="s">
        <v>150</v>
      </c>
      <c r="C304">
        <v>112.1942</v>
      </c>
      <c r="D304">
        <v>6058.49</v>
      </c>
      <c r="E304" t="s">
        <v>453</v>
      </c>
      <c r="F304" t="s">
        <v>451</v>
      </c>
      <c r="G304" s="1">
        <v>46269</v>
      </c>
      <c r="H304">
        <v>42</v>
      </c>
      <c r="I304">
        <v>2.4</v>
      </c>
      <c r="J304">
        <v>54</v>
      </c>
      <c r="K304">
        <v>100.8</v>
      </c>
      <c r="L304">
        <v>5443.2</v>
      </c>
      <c r="M304">
        <v>615.28679999999986</v>
      </c>
      <c r="N304">
        <v>3.2000000000000002E-3</v>
      </c>
      <c r="O304">
        <v>615.29</v>
      </c>
      <c r="P304">
        <v>54</v>
      </c>
    </row>
    <row r="305" spans="1:16" x14ac:dyDescent="0.3">
      <c r="A305" t="s">
        <v>357</v>
      </c>
      <c r="B305" t="s">
        <v>296</v>
      </c>
      <c r="C305">
        <v>62.808399999999999</v>
      </c>
      <c r="D305">
        <v>5401.52</v>
      </c>
      <c r="E305" t="s">
        <v>457</v>
      </c>
      <c r="F305" t="s">
        <v>455</v>
      </c>
      <c r="G305" s="1">
        <v>46177</v>
      </c>
      <c r="H305">
        <v>39</v>
      </c>
      <c r="I305">
        <v>1.6</v>
      </c>
      <c r="J305">
        <v>86</v>
      </c>
      <c r="K305">
        <v>62.400000000000006</v>
      </c>
      <c r="L305">
        <v>5366.4</v>
      </c>
      <c r="M305">
        <v>35.122399999999416</v>
      </c>
      <c r="N305">
        <v>-2.3999999999999998E-3</v>
      </c>
      <c r="O305">
        <v>35.119999999999997</v>
      </c>
      <c r="P305">
        <v>86</v>
      </c>
    </row>
    <row r="306" spans="1:16" x14ac:dyDescent="0.3">
      <c r="A306" t="s">
        <v>212</v>
      </c>
      <c r="B306" t="s">
        <v>150</v>
      </c>
      <c r="C306">
        <v>112.1942</v>
      </c>
      <c r="D306">
        <v>6058.49</v>
      </c>
      <c r="E306" t="s">
        <v>453</v>
      </c>
      <c r="F306" t="s">
        <v>451</v>
      </c>
      <c r="G306" s="1">
        <v>46271</v>
      </c>
      <c r="H306">
        <v>42</v>
      </c>
      <c r="I306">
        <v>2.4</v>
      </c>
      <c r="J306">
        <v>54</v>
      </c>
      <c r="K306">
        <v>100.8</v>
      </c>
      <c r="L306">
        <v>5443.2</v>
      </c>
      <c r="M306">
        <v>615.28679999999986</v>
      </c>
      <c r="N306">
        <v>3.2000000000000002E-3</v>
      </c>
      <c r="O306">
        <v>615.29</v>
      </c>
      <c r="P306">
        <v>54</v>
      </c>
    </row>
    <row r="307" spans="1:16" x14ac:dyDescent="0.3">
      <c r="A307" t="s">
        <v>358</v>
      </c>
      <c r="B307" t="s">
        <v>296</v>
      </c>
      <c r="C307">
        <v>62.9739</v>
      </c>
      <c r="D307">
        <v>5415.76</v>
      </c>
      <c r="E307" t="s">
        <v>457</v>
      </c>
      <c r="F307" t="s">
        <v>455</v>
      </c>
      <c r="G307" s="1">
        <v>46179</v>
      </c>
      <c r="H307">
        <v>39</v>
      </c>
      <c r="I307">
        <v>1.6</v>
      </c>
      <c r="J307">
        <v>86</v>
      </c>
      <c r="K307">
        <v>62.400000000000006</v>
      </c>
      <c r="L307">
        <v>5366.4</v>
      </c>
      <c r="M307">
        <v>49.355399999999548</v>
      </c>
      <c r="N307">
        <v>4.5999999999999999E-3</v>
      </c>
      <c r="O307">
        <v>49.36</v>
      </c>
      <c r="P307">
        <v>86.000100000000003</v>
      </c>
    </row>
    <row r="308" spans="1:16" x14ac:dyDescent="0.3">
      <c r="A308" t="s">
        <v>213</v>
      </c>
      <c r="B308" t="s">
        <v>150</v>
      </c>
      <c r="C308">
        <v>112.1942</v>
      </c>
      <c r="D308">
        <v>6058.49</v>
      </c>
      <c r="E308" t="s">
        <v>453</v>
      </c>
      <c r="F308" t="s">
        <v>451</v>
      </c>
      <c r="G308" s="1">
        <v>46273</v>
      </c>
      <c r="H308">
        <v>42</v>
      </c>
      <c r="I308">
        <v>2.4</v>
      </c>
      <c r="J308">
        <v>54</v>
      </c>
      <c r="K308">
        <v>100.8</v>
      </c>
      <c r="L308">
        <v>5443.2</v>
      </c>
      <c r="M308">
        <v>615.28679999999986</v>
      </c>
      <c r="N308">
        <v>3.2000000000000002E-3</v>
      </c>
      <c r="O308">
        <v>615.29</v>
      </c>
      <c r="P308">
        <v>54</v>
      </c>
    </row>
    <row r="309" spans="1:16" x14ac:dyDescent="0.3">
      <c r="A309" t="s">
        <v>359</v>
      </c>
      <c r="B309" t="s">
        <v>296</v>
      </c>
      <c r="C309">
        <v>62.934100000000001</v>
      </c>
      <c r="D309">
        <v>5412.33</v>
      </c>
      <c r="E309" t="s">
        <v>457</v>
      </c>
      <c r="F309" t="s">
        <v>455</v>
      </c>
      <c r="G309" s="1">
        <v>46181</v>
      </c>
      <c r="H309">
        <v>39</v>
      </c>
      <c r="I309">
        <v>1.6</v>
      </c>
      <c r="J309">
        <v>86</v>
      </c>
      <c r="K309">
        <v>62.400000000000006</v>
      </c>
      <c r="L309">
        <v>5366.4</v>
      </c>
      <c r="M309">
        <v>45.932599999999582</v>
      </c>
      <c r="N309">
        <v>-2.5999999999999999E-3</v>
      </c>
      <c r="O309">
        <v>45.93</v>
      </c>
      <c r="P309">
        <v>86</v>
      </c>
    </row>
    <row r="310" spans="1:16" x14ac:dyDescent="0.3">
      <c r="A310" t="s">
        <v>214</v>
      </c>
      <c r="B310" t="s">
        <v>150</v>
      </c>
      <c r="C310">
        <v>112.1942</v>
      </c>
      <c r="D310">
        <v>6058.49</v>
      </c>
      <c r="E310" t="s">
        <v>453</v>
      </c>
      <c r="F310" t="s">
        <v>451</v>
      </c>
      <c r="G310" s="1">
        <v>46275</v>
      </c>
      <c r="H310">
        <v>42</v>
      </c>
      <c r="I310">
        <v>2.4</v>
      </c>
      <c r="J310">
        <v>54</v>
      </c>
      <c r="K310">
        <v>100.8</v>
      </c>
      <c r="L310">
        <v>5443.2</v>
      </c>
      <c r="M310">
        <v>615.28679999999986</v>
      </c>
      <c r="N310">
        <v>3.2000000000000002E-3</v>
      </c>
      <c r="O310">
        <v>615.29</v>
      </c>
      <c r="P310">
        <v>54</v>
      </c>
    </row>
    <row r="311" spans="1:16" x14ac:dyDescent="0.3">
      <c r="A311" t="s">
        <v>360</v>
      </c>
      <c r="B311" t="s">
        <v>296</v>
      </c>
      <c r="C311">
        <v>62.184100000000001</v>
      </c>
      <c r="D311">
        <v>5347.83</v>
      </c>
      <c r="E311" t="s">
        <v>457</v>
      </c>
      <c r="F311" t="s">
        <v>455</v>
      </c>
      <c r="G311" s="1">
        <v>46183</v>
      </c>
      <c r="H311">
        <v>39</v>
      </c>
      <c r="I311">
        <v>1.6</v>
      </c>
      <c r="J311">
        <v>86</v>
      </c>
      <c r="K311">
        <v>62.400000000000006</v>
      </c>
      <c r="L311">
        <v>5366.4</v>
      </c>
      <c r="M311">
        <v>-18.567400000000418</v>
      </c>
      <c r="N311">
        <v>-2.5999999999999999E-3</v>
      </c>
      <c r="O311">
        <v>-18.57</v>
      </c>
      <c r="P311">
        <v>86</v>
      </c>
    </row>
    <row r="312" spans="1:16" x14ac:dyDescent="0.3">
      <c r="A312" t="s">
        <v>215</v>
      </c>
      <c r="B312" t="s">
        <v>150</v>
      </c>
      <c r="C312">
        <v>112.1942</v>
      </c>
      <c r="D312">
        <v>6058.49</v>
      </c>
      <c r="E312" t="s">
        <v>453</v>
      </c>
      <c r="F312" t="s">
        <v>451</v>
      </c>
      <c r="G312" s="1">
        <v>46277</v>
      </c>
      <c r="H312">
        <v>42</v>
      </c>
      <c r="I312">
        <v>2.4</v>
      </c>
      <c r="J312">
        <v>54</v>
      </c>
      <c r="K312">
        <v>100.8</v>
      </c>
      <c r="L312">
        <v>5443.2</v>
      </c>
      <c r="M312">
        <v>615.28679999999986</v>
      </c>
      <c r="N312">
        <v>3.2000000000000002E-3</v>
      </c>
      <c r="O312">
        <v>615.29</v>
      </c>
      <c r="P312">
        <v>54</v>
      </c>
    </row>
    <row r="313" spans="1:16" x14ac:dyDescent="0.3">
      <c r="A313" t="s">
        <v>361</v>
      </c>
      <c r="B313" t="s">
        <v>296</v>
      </c>
      <c r="C313">
        <v>63.249200000000002</v>
      </c>
      <c r="D313">
        <v>5439.43</v>
      </c>
      <c r="E313" t="s">
        <v>457</v>
      </c>
      <c r="F313" t="s">
        <v>455</v>
      </c>
      <c r="G313" s="1">
        <v>46185</v>
      </c>
      <c r="H313">
        <v>39</v>
      </c>
      <c r="I313">
        <v>1.6</v>
      </c>
      <c r="J313">
        <v>86</v>
      </c>
      <c r="K313">
        <v>62.400000000000006</v>
      </c>
      <c r="L313">
        <v>5366.4</v>
      </c>
      <c r="M313">
        <v>73.031199999999671</v>
      </c>
      <c r="N313">
        <v>-1.1999999999999999E-3</v>
      </c>
      <c r="O313">
        <v>73.03</v>
      </c>
      <c r="P313">
        <v>86</v>
      </c>
    </row>
    <row r="314" spans="1:16" x14ac:dyDescent="0.3">
      <c r="A314" t="s">
        <v>216</v>
      </c>
      <c r="B314" t="s">
        <v>150</v>
      </c>
      <c r="C314">
        <v>112.1942</v>
      </c>
      <c r="D314">
        <v>6058.49</v>
      </c>
      <c r="E314" t="s">
        <v>453</v>
      </c>
      <c r="F314" t="s">
        <v>451</v>
      </c>
      <c r="G314" s="1">
        <v>46279</v>
      </c>
      <c r="H314">
        <v>42</v>
      </c>
      <c r="I314">
        <v>2.4</v>
      </c>
      <c r="J314">
        <v>54</v>
      </c>
      <c r="K314">
        <v>100.8</v>
      </c>
      <c r="L314">
        <v>5443.2</v>
      </c>
      <c r="M314">
        <v>615.28679999999986</v>
      </c>
      <c r="N314">
        <v>3.2000000000000002E-3</v>
      </c>
      <c r="O314">
        <v>615.29</v>
      </c>
      <c r="P314">
        <v>54</v>
      </c>
    </row>
    <row r="315" spans="1:16" x14ac:dyDescent="0.3">
      <c r="A315" t="s">
        <v>362</v>
      </c>
      <c r="B315" t="s">
        <v>296</v>
      </c>
      <c r="C315">
        <v>62.407699999999998</v>
      </c>
      <c r="D315">
        <v>5367.07</v>
      </c>
      <c r="E315" t="s">
        <v>457</v>
      </c>
      <c r="F315" t="s">
        <v>455</v>
      </c>
      <c r="G315" s="1">
        <v>46187</v>
      </c>
      <c r="H315">
        <v>39</v>
      </c>
      <c r="I315">
        <v>1.6</v>
      </c>
      <c r="J315">
        <v>86</v>
      </c>
      <c r="K315">
        <v>62.400000000000006</v>
      </c>
      <c r="L315">
        <v>5366.4</v>
      </c>
      <c r="M315">
        <v>0.66219999999937329</v>
      </c>
      <c r="N315">
        <v>7.7999999999999996E-3</v>
      </c>
      <c r="O315">
        <v>0.67</v>
      </c>
      <c r="P315">
        <v>86.000100000000003</v>
      </c>
    </row>
    <row r="316" spans="1:16" x14ac:dyDescent="0.3">
      <c r="A316" t="s">
        <v>217</v>
      </c>
      <c r="B316" t="s">
        <v>150</v>
      </c>
      <c r="C316">
        <v>112.1942</v>
      </c>
      <c r="D316">
        <v>6058.49</v>
      </c>
      <c r="E316" t="s">
        <v>453</v>
      </c>
      <c r="F316" t="s">
        <v>451</v>
      </c>
      <c r="G316" s="1">
        <v>46281</v>
      </c>
      <c r="H316">
        <v>42</v>
      </c>
      <c r="I316">
        <v>2.4</v>
      </c>
      <c r="J316">
        <v>54</v>
      </c>
      <c r="K316">
        <v>100.8</v>
      </c>
      <c r="L316">
        <v>5443.2</v>
      </c>
      <c r="M316">
        <v>615.28679999999986</v>
      </c>
      <c r="N316">
        <v>3.2000000000000002E-3</v>
      </c>
      <c r="O316">
        <v>615.29</v>
      </c>
      <c r="P316">
        <v>54</v>
      </c>
    </row>
    <row r="317" spans="1:16" x14ac:dyDescent="0.3">
      <c r="A317" t="s">
        <v>363</v>
      </c>
      <c r="B317" t="s">
        <v>296</v>
      </c>
      <c r="C317">
        <v>62.839500000000001</v>
      </c>
      <c r="D317">
        <v>5404.2</v>
      </c>
      <c r="E317" t="s">
        <v>457</v>
      </c>
      <c r="F317" t="s">
        <v>455</v>
      </c>
      <c r="G317" s="1">
        <v>46189</v>
      </c>
      <c r="H317">
        <v>39</v>
      </c>
      <c r="I317">
        <v>1.6</v>
      </c>
      <c r="J317">
        <v>86</v>
      </c>
      <c r="K317">
        <v>62.400000000000006</v>
      </c>
      <c r="L317">
        <v>5366.4</v>
      </c>
      <c r="M317">
        <v>37.796999999999599</v>
      </c>
      <c r="N317">
        <v>3.0000000000000001E-3</v>
      </c>
      <c r="O317">
        <v>37.799999999999997</v>
      </c>
      <c r="P317">
        <v>86</v>
      </c>
    </row>
    <row r="318" spans="1:16" x14ac:dyDescent="0.3">
      <c r="A318" t="s">
        <v>218</v>
      </c>
      <c r="B318" t="s">
        <v>150</v>
      </c>
      <c r="C318">
        <v>112.1942</v>
      </c>
      <c r="D318">
        <v>6058.49</v>
      </c>
      <c r="E318" t="s">
        <v>453</v>
      </c>
      <c r="F318" t="s">
        <v>451</v>
      </c>
      <c r="G318" s="1">
        <v>46283</v>
      </c>
      <c r="H318">
        <v>42</v>
      </c>
      <c r="I318">
        <v>2.4</v>
      </c>
      <c r="J318">
        <v>54</v>
      </c>
      <c r="K318">
        <v>100.8</v>
      </c>
      <c r="L318">
        <v>5443.2</v>
      </c>
      <c r="M318">
        <v>615.28679999999986</v>
      </c>
      <c r="N318">
        <v>3.2000000000000002E-3</v>
      </c>
      <c r="O318">
        <v>615.29</v>
      </c>
      <c r="P318">
        <v>54</v>
      </c>
    </row>
    <row r="319" spans="1:16" x14ac:dyDescent="0.3">
      <c r="A319" t="s">
        <v>364</v>
      </c>
      <c r="B319" t="s">
        <v>296</v>
      </c>
      <c r="C319">
        <v>62.880899999999997</v>
      </c>
      <c r="D319">
        <v>5407.76</v>
      </c>
      <c r="E319" t="s">
        <v>457</v>
      </c>
      <c r="F319" t="s">
        <v>455</v>
      </c>
      <c r="G319" s="1">
        <v>46191</v>
      </c>
      <c r="H319">
        <v>39</v>
      </c>
      <c r="I319">
        <v>1.6</v>
      </c>
      <c r="J319">
        <v>86</v>
      </c>
      <c r="K319">
        <v>62.400000000000006</v>
      </c>
      <c r="L319">
        <v>5366.4</v>
      </c>
      <c r="M319">
        <v>41.357399999999245</v>
      </c>
      <c r="N319">
        <v>2.5999999999999999E-3</v>
      </c>
      <c r="O319">
        <v>41.36</v>
      </c>
      <c r="P319">
        <v>86</v>
      </c>
    </row>
    <row r="320" spans="1:16" x14ac:dyDescent="0.3">
      <c r="A320" t="s">
        <v>219</v>
      </c>
      <c r="B320" t="s">
        <v>150</v>
      </c>
      <c r="C320">
        <v>109.70099999999999</v>
      </c>
      <c r="D320">
        <v>5923.85</v>
      </c>
      <c r="E320" t="s">
        <v>453</v>
      </c>
      <c r="F320" t="s">
        <v>451</v>
      </c>
      <c r="G320" s="1">
        <v>46285</v>
      </c>
      <c r="H320">
        <v>41</v>
      </c>
      <c r="I320">
        <v>2.4</v>
      </c>
      <c r="J320">
        <v>54</v>
      </c>
      <c r="K320">
        <v>98.399999999999991</v>
      </c>
      <c r="L320">
        <v>5313.6</v>
      </c>
      <c r="M320">
        <v>610.25400000000013</v>
      </c>
      <c r="N320">
        <v>-4.0000000000000001E-3</v>
      </c>
      <c r="O320">
        <v>610.25</v>
      </c>
      <c r="P320">
        <v>54</v>
      </c>
    </row>
    <row r="321" spans="1:16" x14ac:dyDescent="0.3">
      <c r="A321" t="s">
        <v>365</v>
      </c>
      <c r="B321" t="s">
        <v>296</v>
      </c>
      <c r="C321">
        <v>62.576799999999999</v>
      </c>
      <c r="D321">
        <v>5381.6</v>
      </c>
      <c r="E321" t="s">
        <v>457</v>
      </c>
      <c r="F321" t="s">
        <v>455</v>
      </c>
      <c r="G321" s="1">
        <v>46193</v>
      </c>
      <c r="H321">
        <v>39</v>
      </c>
      <c r="I321">
        <v>1.6</v>
      </c>
      <c r="J321">
        <v>86</v>
      </c>
      <c r="K321">
        <v>62.400000000000006</v>
      </c>
      <c r="L321">
        <v>5366.4</v>
      </c>
      <c r="M321">
        <v>15.204799999999395</v>
      </c>
      <c r="N321">
        <v>-4.7999999999999996E-3</v>
      </c>
      <c r="O321">
        <v>15.2</v>
      </c>
      <c r="P321">
        <v>85.999899999999997</v>
      </c>
    </row>
    <row r="322" spans="1:16" x14ac:dyDescent="0.3">
      <c r="A322" t="s">
        <v>220</v>
      </c>
      <c r="B322" t="s">
        <v>150</v>
      </c>
      <c r="C322">
        <v>109.70099999999999</v>
      </c>
      <c r="D322">
        <v>5923.85</v>
      </c>
      <c r="E322" t="s">
        <v>453</v>
      </c>
      <c r="F322" t="s">
        <v>451</v>
      </c>
      <c r="G322" s="1">
        <v>46287</v>
      </c>
      <c r="H322">
        <v>41</v>
      </c>
      <c r="I322">
        <v>2.4</v>
      </c>
      <c r="J322">
        <v>54</v>
      </c>
      <c r="K322">
        <v>98.399999999999991</v>
      </c>
      <c r="L322">
        <v>5313.6</v>
      </c>
      <c r="M322">
        <v>610.25400000000013</v>
      </c>
      <c r="N322">
        <v>-4.0000000000000001E-3</v>
      </c>
      <c r="O322">
        <v>610.25</v>
      </c>
      <c r="P322">
        <v>54</v>
      </c>
    </row>
    <row r="323" spans="1:16" x14ac:dyDescent="0.3">
      <c r="A323" t="s">
        <v>366</v>
      </c>
      <c r="B323" t="s">
        <v>296</v>
      </c>
      <c r="C323">
        <v>62.537599999999998</v>
      </c>
      <c r="D323">
        <v>5378.23</v>
      </c>
      <c r="E323" t="s">
        <v>457</v>
      </c>
      <c r="F323" t="s">
        <v>455</v>
      </c>
      <c r="G323" s="1">
        <v>46195</v>
      </c>
      <c r="H323">
        <v>39</v>
      </c>
      <c r="I323">
        <v>1.6</v>
      </c>
      <c r="J323">
        <v>86</v>
      </c>
      <c r="K323">
        <v>62.400000000000006</v>
      </c>
      <c r="L323">
        <v>5366.4</v>
      </c>
      <c r="M323">
        <v>11.833599999999308</v>
      </c>
      <c r="N323">
        <v>-3.5999999999999999E-3</v>
      </c>
      <c r="O323">
        <v>11.83</v>
      </c>
      <c r="P323">
        <v>85.999899999999997</v>
      </c>
    </row>
    <row r="324" spans="1:16" x14ac:dyDescent="0.3">
      <c r="A324" t="s">
        <v>221</v>
      </c>
      <c r="B324" t="s">
        <v>150</v>
      </c>
      <c r="C324">
        <v>109.70099999999999</v>
      </c>
      <c r="D324">
        <v>5923.85</v>
      </c>
      <c r="E324" t="s">
        <v>453</v>
      </c>
      <c r="F324" t="s">
        <v>451</v>
      </c>
      <c r="G324" s="1">
        <v>46289</v>
      </c>
      <c r="H324">
        <v>41</v>
      </c>
      <c r="I324">
        <v>2.4</v>
      </c>
      <c r="J324">
        <v>54</v>
      </c>
      <c r="K324">
        <v>98.399999999999991</v>
      </c>
      <c r="L324">
        <v>5313.6</v>
      </c>
      <c r="M324">
        <v>610.25400000000013</v>
      </c>
      <c r="N324">
        <v>-4.0000000000000001E-3</v>
      </c>
      <c r="O324">
        <v>610.25</v>
      </c>
      <c r="P324">
        <v>54</v>
      </c>
    </row>
    <row r="325" spans="1:16" x14ac:dyDescent="0.3">
      <c r="A325" t="s">
        <v>367</v>
      </c>
      <c r="B325" t="s">
        <v>296</v>
      </c>
      <c r="C325">
        <v>62.220599999999997</v>
      </c>
      <c r="D325">
        <v>5350.98</v>
      </c>
      <c r="E325" t="s">
        <v>457</v>
      </c>
      <c r="F325" t="s">
        <v>455</v>
      </c>
      <c r="G325" s="1">
        <v>46197</v>
      </c>
      <c r="H325">
        <v>39</v>
      </c>
      <c r="I325">
        <v>1.6</v>
      </c>
      <c r="J325">
        <v>86</v>
      </c>
      <c r="K325">
        <v>62.400000000000006</v>
      </c>
      <c r="L325">
        <v>5366.4</v>
      </c>
      <c r="M325">
        <v>-15.428400000000707</v>
      </c>
      <c r="N325">
        <v>8.3999999999999995E-3</v>
      </c>
      <c r="O325">
        <v>-15.42</v>
      </c>
      <c r="P325">
        <v>86.000100000000003</v>
      </c>
    </row>
    <row r="326" spans="1:16" x14ac:dyDescent="0.3">
      <c r="A326" t="s">
        <v>259</v>
      </c>
      <c r="B326" t="s">
        <v>223</v>
      </c>
      <c r="C326">
        <v>59.9482</v>
      </c>
      <c r="D326">
        <v>4316.2700000000004</v>
      </c>
      <c r="E326" t="s">
        <v>454</v>
      </c>
      <c r="F326" t="s">
        <v>455</v>
      </c>
      <c r="G326" s="1">
        <v>46205</v>
      </c>
      <c r="H326">
        <v>28</v>
      </c>
      <c r="I326">
        <v>2.1</v>
      </c>
      <c r="J326">
        <v>72</v>
      </c>
      <c r="K326">
        <v>58.800000000000004</v>
      </c>
      <c r="L326">
        <v>4233.6000000000004</v>
      </c>
      <c r="M326">
        <v>82.670399999999688</v>
      </c>
      <c r="N326">
        <v>-4.0000000000000002E-4</v>
      </c>
      <c r="O326">
        <v>82.67</v>
      </c>
      <c r="P326">
        <v>72</v>
      </c>
    </row>
    <row r="327" spans="1:16" x14ac:dyDescent="0.3">
      <c r="A327" t="s">
        <v>260</v>
      </c>
      <c r="B327" t="s">
        <v>223</v>
      </c>
      <c r="C327">
        <v>59.978700000000003</v>
      </c>
      <c r="D327">
        <v>4318.47</v>
      </c>
      <c r="E327" t="s">
        <v>454</v>
      </c>
      <c r="F327" t="s">
        <v>455</v>
      </c>
      <c r="G327" s="1">
        <v>46207</v>
      </c>
      <c r="H327">
        <v>28</v>
      </c>
      <c r="I327">
        <v>2.1</v>
      </c>
      <c r="J327">
        <v>72</v>
      </c>
      <c r="K327">
        <v>58.800000000000004</v>
      </c>
      <c r="L327">
        <v>4233.6000000000004</v>
      </c>
      <c r="M327">
        <v>84.866399999999942</v>
      </c>
      <c r="N327">
        <v>3.5999999999999999E-3</v>
      </c>
      <c r="O327">
        <v>84.87</v>
      </c>
      <c r="P327">
        <v>72.000100000000003</v>
      </c>
    </row>
    <row r="328" spans="1:16" x14ac:dyDescent="0.3">
      <c r="A328" t="s">
        <v>261</v>
      </c>
      <c r="B328" t="s">
        <v>223</v>
      </c>
      <c r="C328">
        <v>59.438000000000002</v>
      </c>
      <c r="D328">
        <v>4279.53</v>
      </c>
      <c r="E328" t="s">
        <v>454</v>
      </c>
      <c r="F328" t="s">
        <v>455</v>
      </c>
      <c r="G328" s="1">
        <v>46209</v>
      </c>
      <c r="H328">
        <v>28</v>
      </c>
      <c r="I328">
        <v>2.1</v>
      </c>
      <c r="J328">
        <v>72</v>
      </c>
      <c r="K328">
        <v>58.800000000000004</v>
      </c>
      <c r="L328">
        <v>4233.6000000000004</v>
      </c>
      <c r="M328">
        <v>45.935999999999865</v>
      </c>
      <c r="N328">
        <v>-6.0000000000000001E-3</v>
      </c>
      <c r="O328">
        <v>45.93</v>
      </c>
      <c r="P328">
        <v>71.999899999999997</v>
      </c>
    </row>
    <row r="329" spans="1:16" x14ac:dyDescent="0.3">
      <c r="A329" t="s">
        <v>262</v>
      </c>
      <c r="B329" t="s">
        <v>223</v>
      </c>
      <c r="C329">
        <v>59.953899999999997</v>
      </c>
      <c r="D329">
        <v>4316.6899999999996</v>
      </c>
      <c r="E329" t="s">
        <v>454</v>
      </c>
      <c r="F329" t="s">
        <v>455</v>
      </c>
      <c r="G329" s="1">
        <v>46211</v>
      </c>
      <c r="H329">
        <v>28</v>
      </c>
      <c r="I329">
        <v>2.1</v>
      </c>
      <c r="J329">
        <v>72</v>
      </c>
      <c r="K329">
        <v>58.800000000000004</v>
      </c>
      <c r="L329">
        <v>4233.6000000000004</v>
      </c>
      <c r="M329">
        <v>83.080799999999499</v>
      </c>
      <c r="N329">
        <v>9.1999999999999998E-3</v>
      </c>
      <c r="O329">
        <v>83.09</v>
      </c>
      <c r="P329">
        <v>72.000200000000007</v>
      </c>
    </row>
    <row r="330" spans="1:16" x14ac:dyDescent="0.3">
      <c r="A330" t="s">
        <v>263</v>
      </c>
      <c r="B330" t="s">
        <v>223</v>
      </c>
      <c r="C330">
        <v>59.146799999999999</v>
      </c>
      <c r="D330">
        <v>4258.57</v>
      </c>
      <c r="E330" t="s">
        <v>454</v>
      </c>
      <c r="F330" t="s">
        <v>455</v>
      </c>
      <c r="G330" s="1">
        <v>46213</v>
      </c>
      <c r="H330">
        <v>28</v>
      </c>
      <c r="I330">
        <v>2.1</v>
      </c>
      <c r="J330">
        <v>72</v>
      </c>
      <c r="K330">
        <v>58.800000000000004</v>
      </c>
      <c r="L330">
        <v>4233.6000000000004</v>
      </c>
      <c r="M330">
        <v>24.969599999999616</v>
      </c>
      <c r="N330">
        <v>4.0000000000000002E-4</v>
      </c>
      <c r="O330">
        <v>24.97</v>
      </c>
      <c r="P330">
        <v>72</v>
      </c>
    </row>
    <row r="331" spans="1:16" x14ac:dyDescent="0.3">
      <c r="A331" t="s">
        <v>264</v>
      </c>
      <c r="B331" t="s">
        <v>223</v>
      </c>
      <c r="C331">
        <v>57.161499999999997</v>
      </c>
      <c r="D331">
        <v>4115.63</v>
      </c>
      <c r="E331" t="s">
        <v>454</v>
      </c>
      <c r="F331" t="s">
        <v>455</v>
      </c>
      <c r="G331" s="1">
        <v>46215</v>
      </c>
      <c r="H331">
        <v>27</v>
      </c>
      <c r="I331">
        <v>2.1</v>
      </c>
      <c r="J331">
        <v>72</v>
      </c>
      <c r="K331">
        <v>56.7</v>
      </c>
      <c r="L331">
        <v>4082.4</v>
      </c>
      <c r="M331">
        <v>33.227999999999554</v>
      </c>
      <c r="N331">
        <v>2E-3</v>
      </c>
      <c r="O331">
        <v>33.229999999999997</v>
      </c>
      <c r="P331">
        <v>72</v>
      </c>
    </row>
    <row r="332" spans="1:16" x14ac:dyDescent="0.3">
      <c r="A332" t="s">
        <v>265</v>
      </c>
      <c r="B332" t="s">
        <v>223</v>
      </c>
      <c r="C332">
        <v>57.991399999999999</v>
      </c>
      <c r="D332">
        <v>4175.3900000000003</v>
      </c>
      <c r="E332" t="s">
        <v>454</v>
      </c>
      <c r="F332" t="s">
        <v>455</v>
      </c>
      <c r="G332" s="1">
        <v>46217</v>
      </c>
      <c r="H332">
        <v>27</v>
      </c>
      <c r="I332">
        <v>2.1</v>
      </c>
      <c r="J332">
        <v>72</v>
      </c>
      <c r="K332">
        <v>56.7</v>
      </c>
      <c r="L332">
        <v>4082.4</v>
      </c>
      <c r="M332">
        <v>92.980799999999704</v>
      </c>
      <c r="N332">
        <v>9.1999999999999998E-3</v>
      </c>
      <c r="O332">
        <v>92.99</v>
      </c>
      <c r="P332">
        <v>72.000200000000007</v>
      </c>
    </row>
    <row r="333" spans="1:16" x14ac:dyDescent="0.3">
      <c r="A333" t="s">
        <v>266</v>
      </c>
      <c r="B333" t="s">
        <v>223</v>
      </c>
      <c r="C333">
        <v>57.751899999999999</v>
      </c>
      <c r="D333">
        <v>4158.1400000000003</v>
      </c>
      <c r="E333" t="s">
        <v>454</v>
      </c>
      <c r="F333" t="s">
        <v>455</v>
      </c>
      <c r="G333" s="1">
        <v>46219</v>
      </c>
      <c r="H333">
        <v>27</v>
      </c>
      <c r="I333">
        <v>2.1</v>
      </c>
      <c r="J333">
        <v>72</v>
      </c>
      <c r="K333">
        <v>56.7</v>
      </c>
      <c r="L333">
        <v>4082.4</v>
      </c>
      <c r="M333">
        <v>75.736799999999732</v>
      </c>
      <c r="N333">
        <v>3.2000000000000002E-3</v>
      </c>
      <c r="O333">
        <v>75.739999999999995</v>
      </c>
      <c r="P333">
        <v>72.000100000000003</v>
      </c>
    </row>
    <row r="334" spans="1:16" x14ac:dyDescent="0.3">
      <c r="A334" t="s">
        <v>267</v>
      </c>
      <c r="B334" t="s">
        <v>223</v>
      </c>
      <c r="C334">
        <v>57.857599999999998</v>
      </c>
      <c r="D334">
        <v>4165.75</v>
      </c>
      <c r="E334" t="s">
        <v>454</v>
      </c>
      <c r="F334" t="s">
        <v>455</v>
      </c>
      <c r="G334" s="1">
        <v>46221</v>
      </c>
      <c r="H334">
        <v>27</v>
      </c>
      <c r="I334">
        <v>2.1</v>
      </c>
      <c r="J334">
        <v>72</v>
      </c>
      <c r="K334">
        <v>56.7</v>
      </c>
      <c r="L334">
        <v>4082.4</v>
      </c>
      <c r="M334">
        <v>83.347199999999646</v>
      </c>
      <c r="N334">
        <v>2.8E-3</v>
      </c>
      <c r="O334">
        <v>83.35</v>
      </c>
      <c r="P334">
        <v>72</v>
      </c>
    </row>
    <row r="335" spans="1:16" x14ac:dyDescent="0.3">
      <c r="A335" t="s">
        <v>268</v>
      </c>
      <c r="B335" t="s">
        <v>223</v>
      </c>
      <c r="C335">
        <v>57.570799999999998</v>
      </c>
      <c r="D335">
        <v>4145.1000000000004</v>
      </c>
      <c r="E335" t="s">
        <v>454</v>
      </c>
      <c r="F335" t="s">
        <v>455</v>
      </c>
      <c r="G335" s="1">
        <v>46223</v>
      </c>
      <c r="H335">
        <v>27</v>
      </c>
      <c r="I335">
        <v>2.1</v>
      </c>
      <c r="J335">
        <v>72</v>
      </c>
      <c r="K335">
        <v>56.7</v>
      </c>
      <c r="L335">
        <v>4082.4</v>
      </c>
      <c r="M335">
        <v>62.697599999999682</v>
      </c>
      <c r="N335">
        <v>2.3999999999999998E-3</v>
      </c>
      <c r="O335">
        <v>62.7</v>
      </c>
      <c r="P335">
        <v>72</v>
      </c>
    </row>
    <row r="336" spans="1:16" x14ac:dyDescent="0.3">
      <c r="A336" t="s">
        <v>269</v>
      </c>
      <c r="B336" t="s">
        <v>223</v>
      </c>
      <c r="C336">
        <v>57.914400000000001</v>
      </c>
      <c r="D336">
        <v>4169.84</v>
      </c>
      <c r="E336" t="s">
        <v>454</v>
      </c>
      <c r="F336" t="s">
        <v>455</v>
      </c>
      <c r="G336" s="1">
        <v>46225</v>
      </c>
      <c r="H336">
        <v>27</v>
      </c>
      <c r="I336">
        <v>2.1</v>
      </c>
      <c r="J336">
        <v>72</v>
      </c>
      <c r="K336">
        <v>56.7</v>
      </c>
      <c r="L336">
        <v>4082.4</v>
      </c>
      <c r="M336">
        <v>87.436799999999835</v>
      </c>
      <c r="N336">
        <v>3.2000000000000002E-3</v>
      </c>
      <c r="O336">
        <v>87.44</v>
      </c>
      <c r="P336">
        <v>72.000100000000003</v>
      </c>
    </row>
    <row r="337" spans="1:16" x14ac:dyDescent="0.3">
      <c r="A337" t="s">
        <v>270</v>
      </c>
      <c r="B337" t="s">
        <v>223</v>
      </c>
      <c r="C337">
        <v>57.130600000000001</v>
      </c>
      <c r="D337">
        <v>4113.3999999999996</v>
      </c>
      <c r="E337" t="s">
        <v>454</v>
      </c>
      <c r="F337" t="s">
        <v>455</v>
      </c>
      <c r="G337" s="1">
        <v>46227</v>
      </c>
      <c r="H337">
        <v>27</v>
      </c>
      <c r="I337">
        <v>2.1</v>
      </c>
      <c r="J337">
        <v>72</v>
      </c>
      <c r="K337">
        <v>56.7</v>
      </c>
      <c r="L337">
        <v>4082.4</v>
      </c>
      <c r="M337">
        <v>31.003199999999879</v>
      </c>
      <c r="N337">
        <v>-3.2000000000000002E-3</v>
      </c>
      <c r="O337">
        <v>31</v>
      </c>
      <c r="P337">
        <v>71.999899999999997</v>
      </c>
    </row>
    <row r="338" spans="1:16" x14ac:dyDescent="0.3">
      <c r="A338" t="s">
        <v>271</v>
      </c>
      <c r="B338" t="s">
        <v>223</v>
      </c>
      <c r="C338">
        <v>64.186400000000006</v>
      </c>
      <c r="D338">
        <v>4621.42</v>
      </c>
      <c r="E338" t="s">
        <v>454</v>
      </c>
      <c r="F338" t="s">
        <v>455</v>
      </c>
      <c r="G338" s="1">
        <v>46236</v>
      </c>
      <c r="H338">
        <v>30</v>
      </c>
      <c r="I338">
        <v>2.1</v>
      </c>
      <c r="J338">
        <v>72</v>
      </c>
      <c r="K338">
        <v>63</v>
      </c>
      <c r="L338">
        <v>4536</v>
      </c>
      <c r="M338">
        <v>85.42080000000044</v>
      </c>
      <c r="N338">
        <v>-8.0000000000000004E-4</v>
      </c>
      <c r="O338">
        <v>85.42</v>
      </c>
      <c r="P338">
        <v>72</v>
      </c>
    </row>
    <row r="339" spans="1:16" x14ac:dyDescent="0.3">
      <c r="A339" t="s">
        <v>368</v>
      </c>
      <c r="B339" t="s">
        <v>296</v>
      </c>
      <c r="C339">
        <v>68.236500000000007</v>
      </c>
      <c r="D339">
        <v>5868.34</v>
      </c>
      <c r="E339" t="s">
        <v>456</v>
      </c>
      <c r="F339" t="s">
        <v>455</v>
      </c>
      <c r="G339" s="1">
        <v>46205</v>
      </c>
      <c r="H339">
        <v>22</v>
      </c>
      <c r="I339">
        <v>3</v>
      </c>
      <c r="J339">
        <v>86</v>
      </c>
      <c r="K339">
        <v>66</v>
      </c>
      <c r="L339">
        <v>5676</v>
      </c>
      <c r="M339">
        <v>192.33900000000057</v>
      </c>
      <c r="N339">
        <v>1E-3</v>
      </c>
      <c r="O339">
        <v>192.34</v>
      </c>
      <c r="P339">
        <v>86</v>
      </c>
    </row>
    <row r="340" spans="1:16" x14ac:dyDescent="0.3">
      <c r="A340" t="s">
        <v>272</v>
      </c>
      <c r="B340" t="s">
        <v>223</v>
      </c>
      <c r="C340">
        <v>63.412300000000002</v>
      </c>
      <c r="D340">
        <v>4565.68</v>
      </c>
      <c r="E340" t="s">
        <v>454</v>
      </c>
      <c r="F340" t="s">
        <v>455</v>
      </c>
      <c r="G340" s="1">
        <v>46238</v>
      </c>
      <c r="H340">
        <v>30</v>
      </c>
      <c r="I340">
        <v>2.1</v>
      </c>
      <c r="J340">
        <v>72</v>
      </c>
      <c r="K340">
        <v>63</v>
      </c>
      <c r="L340">
        <v>4536</v>
      </c>
      <c r="M340">
        <v>29.685600000000136</v>
      </c>
      <c r="N340">
        <v>-5.5999999999999999E-3</v>
      </c>
      <c r="O340">
        <v>29.68</v>
      </c>
      <c r="P340">
        <v>71.999899999999997</v>
      </c>
    </row>
    <row r="341" spans="1:16" x14ac:dyDescent="0.3">
      <c r="A341" t="s">
        <v>369</v>
      </c>
      <c r="B341" t="s">
        <v>296</v>
      </c>
      <c r="C341">
        <v>67.458299999999994</v>
      </c>
      <c r="D341">
        <v>5801.41</v>
      </c>
      <c r="E341" t="s">
        <v>456</v>
      </c>
      <c r="F341" t="s">
        <v>455</v>
      </c>
      <c r="G341" s="1">
        <v>46207</v>
      </c>
      <c r="H341">
        <v>22</v>
      </c>
      <c r="I341">
        <v>3</v>
      </c>
      <c r="J341">
        <v>86</v>
      </c>
      <c r="K341">
        <v>66</v>
      </c>
      <c r="L341">
        <v>5676</v>
      </c>
      <c r="M341">
        <v>125.4137999999995</v>
      </c>
      <c r="N341">
        <v>-3.8E-3</v>
      </c>
      <c r="O341">
        <v>125.41</v>
      </c>
      <c r="P341">
        <v>85.999899999999997</v>
      </c>
    </row>
    <row r="342" spans="1:16" x14ac:dyDescent="0.3">
      <c r="A342" t="s">
        <v>273</v>
      </c>
      <c r="B342" t="s">
        <v>223</v>
      </c>
      <c r="C342">
        <v>63.950400000000002</v>
      </c>
      <c r="D342">
        <v>4604.42</v>
      </c>
      <c r="E342" t="s">
        <v>454</v>
      </c>
      <c r="F342" t="s">
        <v>455</v>
      </c>
      <c r="G342" s="1">
        <v>46240</v>
      </c>
      <c r="H342">
        <v>30</v>
      </c>
      <c r="I342">
        <v>2.1</v>
      </c>
      <c r="J342">
        <v>72</v>
      </c>
      <c r="K342">
        <v>63</v>
      </c>
      <c r="L342">
        <v>4536</v>
      </c>
      <c r="M342">
        <v>68.428800000000138</v>
      </c>
      <c r="N342">
        <v>-8.8000000000000005E-3</v>
      </c>
      <c r="O342">
        <v>68.42</v>
      </c>
      <c r="P342">
        <v>71.999899999999997</v>
      </c>
    </row>
    <row r="343" spans="1:16" x14ac:dyDescent="0.3">
      <c r="A343" t="s">
        <v>370</v>
      </c>
      <c r="B343" t="s">
        <v>296</v>
      </c>
      <c r="C343">
        <v>67.981300000000005</v>
      </c>
      <c r="D343">
        <v>5846.4</v>
      </c>
      <c r="E343" t="s">
        <v>456</v>
      </c>
      <c r="F343" t="s">
        <v>455</v>
      </c>
      <c r="G343" s="1">
        <v>46209</v>
      </c>
      <c r="H343">
        <v>22</v>
      </c>
      <c r="I343">
        <v>3</v>
      </c>
      <c r="J343">
        <v>86</v>
      </c>
      <c r="K343">
        <v>66</v>
      </c>
      <c r="L343">
        <v>5676</v>
      </c>
      <c r="M343">
        <v>170.39180000000039</v>
      </c>
      <c r="N343">
        <v>8.2000000000000007E-3</v>
      </c>
      <c r="O343">
        <v>170.4</v>
      </c>
      <c r="P343">
        <v>86.000100000000003</v>
      </c>
    </row>
    <row r="344" spans="1:16" x14ac:dyDescent="0.3">
      <c r="A344" t="s">
        <v>274</v>
      </c>
      <c r="B344" t="s">
        <v>223</v>
      </c>
      <c r="C344">
        <v>62.293500000000002</v>
      </c>
      <c r="D344">
        <v>4485.13</v>
      </c>
      <c r="E344" t="s">
        <v>454</v>
      </c>
      <c r="F344" t="s">
        <v>455</v>
      </c>
      <c r="G344" s="1">
        <v>46242</v>
      </c>
      <c r="H344">
        <v>29</v>
      </c>
      <c r="I344">
        <v>2.1</v>
      </c>
      <c r="J344">
        <v>72</v>
      </c>
      <c r="K344">
        <v>60.900000000000006</v>
      </c>
      <c r="L344">
        <v>4384.8</v>
      </c>
      <c r="M344">
        <v>100.33199999999971</v>
      </c>
      <c r="N344">
        <v>-2E-3</v>
      </c>
      <c r="O344">
        <v>100.33</v>
      </c>
      <c r="P344">
        <v>72</v>
      </c>
    </row>
    <row r="345" spans="1:16" x14ac:dyDescent="0.3">
      <c r="A345" t="s">
        <v>371</v>
      </c>
      <c r="B345" t="s">
        <v>296</v>
      </c>
      <c r="C345">
        <v>67.474500000000006</v>
      </c>
      <c r="D345">
        <v>5802.8</v>
      </c>
      <c r="E345" t="s">
        <v>456</v>
      </c>
      <c r="F345" t="s">
        <v>455</v>
      </c>
      <c r="G345" s="1">
        <v>46211</v>
      </c>
      <c r="H345">
        <v>22</v>
      </c>
      <c r="I345">
        <v>3</v>
      </c>
      <c r="J345">
        <v>86</v>
      </c>
      <c r="K345">
        <v>66</v>
      </c>
      <c r="L345">
        <v>5676</v>
      </c>
      <c r="M345">
        <v>126.80700000000053</v>
      </c>
      <c r="N345">
        <v>-7.0000000000000001E-3</v>
      </c>
      <c r="O345">
        <v>126.8</v>
      </c>
      <c r="P345">
        <v>85.999899999999997</v>
      </c>
    </row>
    <row r="346" spans="1:16" x14ac:dyDescent="0.3">
      <c r="A346" t="s">
        <v>275</v>
      </c>
      <c r="B346" t="s">
        <v>223</v>
      </c>
      <c r="C346">
        <v>61.832900000000002</v>
      </c>
      <c r="D346">
        <v>4451.97</v>
      </c>
      <c r="E346" t="s">
        <v>454</v>
      </c>
      <c r="F346" t="s">
        <v>455</v>
      </c>
      <c r="G346" s="1">
        <v>46244</v>
      </c>
      <c r="H346">
        <v>29</v>
      </c>
      <c r="I346">
        <v>2.1</v>
      </c>
      <c r="J346">
        <v>72</v>
      </c>
      <c r="K346">
        <v>60.900000000000006</v>
      </c>
      <c r="L346">
        <v>4384.8</v>
      </c>
      <c r="M346">
        <v>67.168799999999749</v>
      </c>
      <c r="N346">
        <v>1.1999999999999999E-3</v>
      </c>
      <c r="O346">
        <v>67.17</v>
      </c>
      <c r="P346">
        <v>72</v>
      </c>
    </row>
    <row r="347" spans="1:16" x14ac:dyDescent="0.3">
      <c r="A347" t="s">
        <v>372</v>
      </c>
      <c r="B347" t="s">
        <v>296</v>
      </c>
      <c r="C347">
        <v>68.267099999999999</v>
      </c>
      <c r="D347">
        <v>5870.97</v>
      </c>
      <c r="E347" t="s">
        <v>456</v>
      </c>
      <c r="F347" t="s">
        <v>455</v>
      </c>
      <c r="G347" s="1">
        <v>46213</v>
      </c>
      <c r="H347">
        <v>22</v>
      </c>
      <c r="I347">
        <v>3</v>
      </c>
      <c r="J347">
        <v>86</v>
      </c>
      <c r="K347">
        <v>66</v>
      </c>
      <c r="L347">
        <v>5676</v>
      </c>
      <c r="M347">
        <v>194.97059999999993</v>
      </c>
      <c r="N347">
        <v>-5.9999999999999995E-4</v>
      </c>
      <c r="O347">
        <v>194.97</v>
      </c>
      <c r="P347">
        <v>86</v>
      </c>
    </row>
    <row r="348" spans="1:16" x14ac:dyDescent="0.3">
      <c r="A348" t="s">
        <v>276</v>
      </c>
      <c r="B348" t="s">
        <v>223</v>
      </c>
      <c r="C348">
        <v>61.267499999999998</v>
      </c>
      <c r="D348">
        <v>4411.26</v>
      </c>
      <c r="E348" t="s">
        <v>454</v>
      </c>
      <c r="F348" t="s">
        <v>455</v>
      </c>
      <c r="G348" s="1">
        <v>46246</v>
      </c>
      <c r="H348">
        <v>29</v>
      </c>
      <c r="I348">
        <v>2.1</v>
      </c>
      <c r="J348">
        <v>72</v>
      </c>
      <c r="K348">
        <v>60.900000000000006</v>
      </c>
      <c r="L348">
        <v>4384.8</v>
      </c>
      <c r="M348">
        <v>26.459999999999468</v>
      </c>
      <c r="N348">
        <v>0</v>
      </c>
      <c r="O348">
        <v>26.46</v>
      </c>
      <c r="P348">
        <v>72</v>
      </c>
    </row>
    <row r="349" spans="1:16" x14ac:dyDescent="0.3">
      <c r="A349" t="s">
        <v>373</v>
      </c>
      <c r="B349" t="s">
        <v>296</v>
      </c>
      <c r="C349">
        <v>68.1631</v>
      </c>
      <c r="D349">
        <v>5862.03</v>
      </c>
      <c r="E349" t="s">
        <v>456</v>
      </c>
      <c r="F349" t="s">
        <v>455</v>
      </c>
      <c r="G349" s="1">
        <v>46215</v>
      </c>
      <c r="H349">
        <v>22</v>
      </c>
      <c r="I349">
        <v>3</v>
      </c>
      <c r="J349">
        <v>86</v>
      </c>
      <c r="K349">
        <v>66</v>
      </c>
      <c r="L349">
        <v>5676</v>
      </c>
      <c r="M349">
        <v>186.0266</v>
      </c>
      <c r="N349">
        <v>3.3999999999999998E-3</v>
      </c>
      <c r="O349">
        <v>186.03</v>
      </c>
      <c r="P349">
        <v>86</v>
      </c>
    </row>
    <row r="350" spans="1:16" x14ac:dyDescent="0.3">
      <c r="A350" t="s">
        <v>277</v>
      </c>
      <c r="B350" t="s">
        <v>223</v>
      </c>
      <c r="C350">
        <v>62.174199999999999</v>
      </c>
      <c r="D350">
        <v>4476.54</v>
      </c>
      <c r="E350" t="s">
        <v>454</v>
      </c>
      <c r="F350" t="s">
        <v>455</v>
      </c>
      <c r="G350" s="1">
        <v>46248</v>
      </c>
      <c r="H350">
        <v>29</v>
      </c>
      <c r="I350">
        <v>2.1</v>
      </c>
      <c r="J350">
        <v>72</v>
      </c>
      <c r="K350">
        <v>60.900000000000006</v>
      </c>
      <c r="L350">
        <v>4384.8</v>
      </c>
      <c r="M350">
        <v>91.74239999999952</v>
      </c>
      <c r="N350">
        <v>-2.3999999999999998E-3</v>
      </c>
      <c r="O350">
        <v>91.74</v>
      </c>
      <c r="P350">
        <v>72</v>
      </c>
    </row>
    <row r="351" spans="1:16" x14ac:dyDescent="0.3">
      <c r="A351" t="s">
        <v>374</v>
      </c>
      <c r="B351" t="s">
        <v>296</v>
      </c>
      <c r="C351">
        <v>68.1036</v>
      </c>
      <c r="D351">
        <v>5856.91</v>
      </c>
      <c r="E351" t="s">
        <v>456</v>
      </c>
      <c r="F351" t="s">
        <v>455</v>
      </c>
      <c r="G351" s="1">
        <v>46217</v>
      </c>
      <c r="H351">
        <v>22</v>
      </c>
      <c r="I351">
        <v>3</v>
      </c>
      <c r="J351">
        <v>86</v>
      </c>
      <c r="K351">
        <v>66</v>
      </c>
      <c r="L351">
        <v>5676</v>
      </c>
      <c r="M351">
        <v>180.90960000000001</v>
      </c>
      <c r="N351">
        <v>4.0000000000000002E-4</v>
      </c>
      <c r="O351">
        <v>180.91</v>
      </c>
      <c r="P351">
        <v>86</v>
      </c>
    </row>
    <row r="352" spans="1:16" x14ac:dyDescent="0.3">
      <c r="A352" t="s">
        <v>278</v>
      </c>
      <c r="B352" t="s">
        <v>223</v>
      </c>
      <c r="C352">
        <v>61.738500000000002</v>
      </c>
      <c r="D352">
        <v>4445.17</v>
      </c>
      <c r="E352" t="s">
        <v>454</v>
      </c>
      <c r="F352" t="s">
        <v>455</v>
      </c>
      <c r="G352" s="1">
        <v>46250</v>
      </c>
      <c r="H352">
        <v>29</v>
      </c>
      <c r="I352">
        <v>2.1</v>
      </c>
      <c r="J352">
        <v>72</v>
      </c>
      <c r="K352">
        <v>60.900000000000006</v>
      </c>
      <c r="L352">
        <v>4384.8</v>
      </c>
      <c r="M352">
        <v>60.37199999999973</v>
      </c>
      <c r="N352">
        <v>-2E-3</v>
      </c>
      <c r="O352">
        <v>60.37</v>
      </c>
      <c r="P352">
        <v>72</v>
      </c>
    </row>
    <row r="353" spans="1:16" x14ac:dyDescent="0.3">
      <c r="A353" t="s">
        <v>375</v>
      </c>
      <c r="B353" t="s">
        <v>296</v>
      </c>
      <c r="C353">
        <v>67.967500000000001</v>
      </c>
      <c r="D353">
        <v>5845.2</v>
      </c>
      <c r="E353" t="s">
        <v>456</v>
      </c>
      <c r="F353" t="s">
        <v>455</v>
      </c>
      <c r="G353" s="1">
        <v>46219</v>
      </c>
      <c r="H353">
        <v>22</v>
      </c>
      <c r="I353">
        <v>3</v>
      </c>
      <c r="J353">
        <v>86</v>
      </c>
      <c r="K353">
        <v>66</v>
      </c>
      <c r="L353">
        <v>5676</v>
      </c>
      <c r="M353">
        <v>169.2050000000001</v>
      </c>
      <c r="N353">
        <v>-5.0000000000000001E-3</v>
      </c>
      <c r="O353">
        <v>169.2</v>
      </c>
      <c r="P353">
        <v>85.999899999999997</v>
      </c>
    </row>
    <row r="354" spans="1:16" x14ac:dyDescent="0.3">
      <c r="A354" t="s">
        <v>279</v>
      </c>
      <c r="B354" t="s">
        <v>223</v>
      </c>
      <c r="C354">
        <v>62.042200000000001</v>
      </c>
      <c r="D354">
        <v>4467.04</v>
      </c>
      <c r="E354" t="s">
        <v>454</v>
      </c>
      <c r="F354" t="s">
        <v>455</v>
      </c>
      <c r="G354" s="1">
        <v>46252</v>
      </c>
      <c r="H354">
        <v>29</v>
      </c>
      <c r="I354">
        <v>2.1</v>
      </c>
      <c r="J354">
        <v>72</v>
      </c>
      <c r="K354">
        <v>60.900000000000006</v>
      </c>
      <c r="L354">
        <v>4384.8</v>
      </c>
      <c r="M354">
        <v>82.238399999999672</v>
      </c>
      <c r="N354">
        <v>1.6000000000000001E-3</v>
      </c>
      <c r="O354">
        <v>82.24</v>
      </c>
      <c r="P354">
        <v>72</v>
      </c>
    </row>
    <row r="355" spans="1:16" x14ac:dyDescent="0.3">
      <c r="A355" t="s">
        <v>376</v>
      </c>
      <c r="B355" t="s">
        <v>296</v>
      </c>
      <c r="C355">
        <v>67.693700000000007</v>
      </c>
      <c r="D355">
        <v>5821.66</v>
      </c>
      <c r="E355" t="s">
        <v>456</v>
      </c>
      <c r="F355" t="s">
        <v>455</v>
      </c>
      <c r="G355" s="1">
        <v>46221</v>
      </c>
      <c r="H355">
        <v>22</v>
      </c>
      <c r="I355">
        <v>3</v>
      </c>
      <c r="J355">
        <v>86</v>
      </c>
      <c r="K355">
        <v>66</v>
      </c>
      <c r="L355">
        <v>5676</v>
      </c>
      <c r="M355">
        <v>145.65820000000059</v>
      </c>
      <c r="N355">
        <v>1.8E-3</v>
      </c>
      <c r="O355">
        <v>145.66</v>
      </c>
      <c r="P355">
        <v>86</v>
      </c>
    </row>
    <row r="356" spans="1:16" x14ac:dyDescent="0.3">
      <c r="A356" t="s">
        <v>280</v>
      </c>
      <c r="B356" t="s">
        <v>223</v>
      </c>
      <c r="C356">
        <v>61.2363</v>
      </c>
      <c r="D356">
        <v>4409.01</v>
      </c>
      <c r="E356" t="s">
        <v>454</v>
      </c>
      <c r="F356" t="s">
        <v>455</v>
      </c>
      <c r="G356" s="1">
        <v>46254</v>
      </c>
      <c r="H356">
        <v>29</v>
      </c>
      <c r="I356">
        <v>2.1</v>
      </c>
      <c r="J356">
        <v>72</v>
      </c>
      <c r="K356">
        <v>60.900000000000006</v>
      </c>
      <c r="L356">
        <v>4384.8</v>
      </c>
      <c r="M356">
        <v>24.213599999999587</v>
      </c>
      <c r="N356">
        <v>-3.5999999999999999E-3</v>
      </c>
      <c r="O356">
        <v>24.21</v>
      </c>
      <c r="P356">
        <v>71.999899999999997</v>
      </c>
    </row>
    <row r="357" spans="1:16" x14ac:dyDescent="0.3">
      <c r="A357" t="s">
        <v>377</v>
      </c>
      <c r="B357" t="s">
        <v>296</v>
      </c>
      <c r="C357">
        <v>65.007000000000005</v>
      </c>
      <c r="D357">
        <v>5590.6</v>
      </c>
      <c r="E357" t="s">
        <v>456</v>
      </c>
      <c r="F357" t="s">
        <v>455</v>
      </c>
      <c r="G357" s="1">
        <v>46223</v>
      </c>
      <c r="H357">
        <v>21</v>
      </c>
      <c r="I357">
        <v>3</v>
      </c>
      <c r="J357">
        <v>86</v>
      </c>
      <c r="K357">
        <v>63</v>
      </c>
      <c r="L357">
        <v>5418</v>
      </c>
      <c r="M357">
        <v>172.60200000000043</v>
      </c>
      <c r="N357">
        <v>-2E-3</v>
      </c>
      <c r="O357">
        <v>172.6</v>
      </c>
      <c r="P357">
        <v>86</v>
      </c>
    </row>
    <row r="358" spans="1:16" x14ac:dyDescent="0.3">
      <c r="A358" t="s">
        <v>281</v>
      </c>
      <c r="B358" t="s">
        <v>223</v>
      </c>
      <c r="C358">
        <v>61.442700000000002</v>
      </c>
      <c r="D358">
        <v>4423.87</v>
      </c>
      <c r="E358" t="s">
        <v>454</v>
      </c>
      <c r="F358" t="s">
        <v>455</v>
      </c>
      <c r="G358" s="1">
        <v>46256</v>
      </c>
      <c r="H358">
        <v>29</v>
      </c>
      <c r="I358">
        <v>2.1</v>
      </c>
      <c r="J358">
        <v>72</v>
      </c>
      <c r="K358">
        <v>60.900000000000006</v>
      </c>
      <c r="L358">
        <v>4384.8</v>
      </c>
      <c r="M358">
        <v>39.074399999999741</v>
      </c>
      <c r="N358">
        <v>-4.4000000000000003E-3</v>
      </c>
      <c r="O358">
        <v>39.07</v>
      </c>
      <c r="P358">
        <v>71.999899999999997</v>
      </c>
    </row>
    <row r="359" spans="1:16" x14ac:dyDescent="0.3">
      <c r="A359" t="s">
        <v>378</v>
      </c>
      <c r="B359" t="s">
        <v>296</v>
      </c>
      <c r="C359">
        <v>64.377099999999999</v>
      </c>
      <c r="D359">
        <v>5536.43</v>
      </c>
      <c r="E359" t="s">
        <v>456</v>
      </c>
      <c r="F359" t="s">
        <v>455</v>
      </c>
      <c r="G359" s="1">
        <v>46225</v>
      </c>
      <c r="H359">
        <v>21</v>
      </c>
      <c r="I359">
        <v>3</v>
      </c>
      <c r="J359">
        <v>86</v>
      </c>
      <c r="K359">
        <v>63</v>
      </c>
      <c r="L359">
        <v>5418</v>
      </c>
      <c r="M359">
        <v>118.43059999999988</v>
      </c>
      <c r="N359">
        <v>-5.9999999999999995E-4</v>
      </c>
      <c r="O359">
        <v>118.43</v>
      </c>
      <c r="P359">
        <v>86</v>
      </c>
    </row>
    <row r="360" spans="1:16" x14ac:dyDescent="0.3">
      <c r="A360" t="s">
        <v>282</v>
      </c>
      <c r="B360" t="s">
        <v>223</v>
      </c>
      <c r="C360">
        <v>61.4373</v>
      </c>
      <c r="D360">
        <v>4423.4799999999996</v>
      </c>
      <c r="E360" t="s">
        <v>454</v>
      </c>
      <c r="F360" t="s">
        <v>455</v>
      </c>
      <c r="G360" s="1">
        <v>46258</v>
      </c>
      <c r="H360">
        <v>29</v>
      </c>
      <c r="I360">
        <v>2.1</v>
      </c>
      <c r="J360">
        <v>72</v>
      </c>
      <c r="K360">
        <v>60.900000000000006</v>
      </c>
      <c r="L360">
        <v>4384.8</v>
      </c>
      <c r="M360">
        <v>38.685599999999624</v>
      </c>
      <c r="N360">
        <v>-5.5999999999999999E-3</v>
      </c>
      <c r="O360">
        <v>38.68</v>
      </c>
      <c r="P360">
        <v>71.999899999999997</v>
      </c>
    </row>
    <row r="361" spans="1:16" x14ac:dyDescent="0.3">
      <c r="A361" t="s">
        <v>379</v>
      </c>
      <c r="B361" t="s">
        <v>296</v>
      </c>
      <c r="C361">
        <v>64.381600000000006</v>
      </c>
      <c r="D361">
        <v>5536.81</v>
      </c>
      <c r="E361" t="s">
        <v>456</v>
      </c>
      <c r="F361" t="s">
        <v>455</v>
      </c>
      <c r="G361" s="1">
        <v>46227</v>
      </c>
      <c r="H361">
        <v>21</v>
      </c>
      <c r="I361">
        <v>3</v>
      </c>
      <c r="J361">
        <v>86</v>
      </c>
      <c r="K361">
        <v>63</v>
      </c>
      <c r="L361">
        <v>5418</v>
      </c>
      <c r="M361">
        <v>118.81760000000051</v>
      </c>
      <c r="N361">
        <v>-7.6E-3</v>
      </c>
      <c r="O361">
        <v>118.81</v>
      </c>
      <c r="P361">
        <v>85.999899999999997</v>
      </c>
    </row>
    <row r="362" spans="1:16" x14ac:dyDescent="0.3">
      <c r="A362" t="s">
        <v>283</v>
      </c>
      <c r="B362" t="s">
        <v>223</v>
      </c>
      <c r="C362">
        <v>78.145499999999998</v>
      </c>
      <c r="D362">
        <v>5851.53</v>
      </c>
      <c r="E362" t="s">
        <v>454</v>
      </c>
      <c r="F362" t="s">
        <v>455</v>
      </c>
      <c r="G362" s="1">
        <v>46267</v>
      </c>
      <c r="H362">
        <v>37</v>
      </c>
      <c r="I362">
        <v>2.1</v>
      </c>
      <c r="J362">
        <v>72</v>
      </c>
      <c r="K362">
        <v>77.7</v>
      </c>
      <c r="L362">
        <v>5594.4</v>
      </c>
      <c r="M362">
        <v>32.075999999999681</v>
      </c>
      <c r="N362">
        <v>225.054</v>
      </c>
      <c r="O362">
        <v>257.13</v>
      </c>
      <c r="P362">
        <v>74.879900000000006</v>
      </c>
    </row>
    <row r="363" spans="1:16" x14ac:dyDescent="0.3">
      <c r="A363" t="s">
        <v>380</v>
      </c>
      <c r="B363" t="s">
        <v>296</v>
      </c>
      <c r="C363">
        <v>48.625100000000003</v>
      </c>
      <c r="D363">
        <v>4181.76</v>
      </c>
      <c r="E363" t="s">
        <v>457</v>
      </c>
      <c r="F363" t="s">
        <v>455</v>
      </c>
      <c r="G363" s="1">
        <v>46205</v>
      </c>
      <c r="H363">
        <v>30</v>
      </c>
      <c r="I363">
        <v>1.6</v>
      </c>
      <c r="J363">
        <v>86</v>
      </c>
      <c r="K363">
        <v>48</v>
      </c>
      <c r="L363">
        <v>4128</v>
      </c>
      <c r="M363">
        <v>53.758600000000285</v>
      </c>
      <c r="N363">
        <v>1.4E-3</v>
      </c>
      <c r="O363">
        <v>53.76</v>
      </c>
      <c r="P363">
        <v>86</v>
      </c>
    </row>
    <row r="364" spans="1:16" x14ac:dyDescent="0.3">
      <c r="A364" t="s">
        <v>284</v>
      </c>
      <c r="B364" t="s">
        <v>223</v>
      </c>
      <c r="C364">
        <v>78.02</v>
      </c>
      <c r="D364">
        <v>5842.14</v>
      </c>
      <c r="E364" t="s">
        <v>454</v>
      </c>
      <c r="F364" t="s">
        <v>455</v>
      </c>
      <c r="G364" s="1">
        <v>46269</v>
      </c>
      <c r="H364">
        <v>37</v>
      </c>
      <c r="I364">
        <v>2.1</v>
      </c>
      <c r="J364">
        <v>72</v>
      </c>
      <c r="K364">
        <v>77.7</v>
      </c>
      <c r="L364">
        <v>5594.4</v>
      </c>
      <c r="M364">
        <v>23.039999999999509</v>
      </c>
      <c r="N364">
        <v>224.7</v>
      </c>
      <c r="O364">
        <v>247.74</v>
      </c>
      <c r="P364">
        <v>74.88</v>
      </c>
    </row>
    <row r="365" spans="1:16" x14ac:dyDescent="0.3">
      <c r="A365" t="s">
        <v>381</v>
      </c>
      <c r="B365" t="s">
        <v>296</v>
      </c>
      <c r="C365">
        <v>48.470700000000001</v>
      </c>
      <c r="D365">
        <v>4168.4799999999996</v>
      </c>
      <c r="E365" t="s">
        <v>457</v>
      </c>
      <c r="F365" t="s">
        <v>455</v>
      </c>
      <c r="G365" s="1">
        <v>46207</v>
      </c>
      <c r="H365">
        <v>30</v>
      </c>
      <c r="I365">
        <v>1.6</v>
      </c>
      <c r="J365">
        <v>86</v>
      </c>
      <c r="K365">
        <v>48</v>
      </c>
      <c r="L365">
        <v>4128</v>
      </c>
      <c r="M365">
        <v>40.480200000000067</v>
      </c>
      <c r="N365">
        <v>-2.0000000000000001E-4</v>
      </c>
      <c r="O365">
        <v>40.479999999999997</v>
      </c>
      <c r="P365">
        <v>86</v>
      </c>
    </row>
    <row r="366" spans="1:16" x14ac:dyDescent="0.3">
      <c r="A366" t="s">
        <v>285</v>
      </c>
      <c r="B366" t="s">
        <v>223</v>
      </c>
      <c r="C366">
        <v>76.847300000000004</v>
      </c>
      <c r="D366">
        <v>5754.33</v>
      </c>
      <c r="E366" t="s">
        <v>454</v>
      </c>
      <c r="F366" t="s">
        <v>455</v>
      </c>
      <c r="G366" s="1">
        <v>46271</v>
      </c>
      <c r="H366">
        <v>36</v>
      </c>
      <c r="I366">
        <v>2.1</v>
      </c>
      <c r="J366">
        <v>72</v>
      </c>
      <c r="K366">
        <v>75.600000000000009</v>
      </c>
      <c r="L366">
        <v>5443.2</v>
      </c>
      <c r="M366">
        <v>89.805599999999686</v>
      </c>
      <c r="N366">
        <v>221.3244</v>
      </c>
      <c r="O366">
        <v>311.13</v>
      </c>
      <c r="P366">
        <v>74.880099999999999</v>
      </c>
    </row>
    <row r="367" spans="1:16" x14ac:dyDescent="0.3">
      <c r="A367" t="s">
        <v>382</v>
      </c>
      <c r="B367" t="s">
        <v>296</v>
      </c>
      <c r="C367">
        <v>48.754300000000001</v>
      </c>
      <c r="D367">
        <v>4192.87</v>
      </c>
      <c r="E367" t="s">
        <v>457</v>
      </c>
      <c r="F367" t="s">
        <v>455</v>
      </c>
      <c r="G367" s="1">
        <v>46209</v>
      </c>
      <c r="H367">
        <v>30</v>
      </c>
      <c r="I367">
        <v>1.6</v>
      </c>
      <c r="J367">
        <v>86</v>
      </c>
      <c r="K367">
        <v>48</v>
      </c>
      <c r="L367">
        <v>4128</v>
      </c>
      <c r="M367">
        <v>64.869800000000055</v>
      </c>
      <c r="N367">
        <v>2.0000000000000001E-4</v>
      </c>
      <c r="O367">
        <v>64.87</v>
      </c>
      <c r="P367">
        <v>86</v>
      </c>
    </row>
    <row r="368" spans="1:16" x14ac:dyDescent="0.3">
      <c r="A368" t="s">
        <v>286</v>
      </c>
      <c r="B368" t="s">
        <v>223</v>
      </c>
      <c r="C368">
        <v>76.769300000000001</v>
      </c>
      <c r="D368">
        <v>5748.48</v>
      </c>
      <c r="E368" t="s">
        <v>454</v>
      </c>
      <c r="F368" t="s">
        <v>455</v>
      </c>
      <c r="G368" s="1">
        <v>46273</v>
      </c>
      <c r="H368">
        <v>36</v>
      </c>
      <c r="I368">
        <v>2.1</v>
      </c>
      <c r="J368">
        <v>72</v>
      </c>
      <c r="K368">
        <v>75.600000000000009</v>
      </c>
      <c r="L368">
        <v>5443.2</v>
      </c>
      <c r="M368">
        <v>84.189599999999473</v>
      </c>
      <c r="N368">
        <v>221.09039999999999</v>
      </c>
      <c r="O368">
        <v>305.27999999999997</v>
      </c>
      <c r="P368">
        <v>74.879900000000006</v>
      </c>
    </row>
    <row r="369" spans="1:16" x14ac:dyDescent="0.3">
      <c r="A369" t="s">
        <v>383</v>
      </c>
      <c r="B369" t="s">
        <v>296</v>
      </c>
      <c r="C369">
        <v>48.508600000000001</v>
      </c>
      <c r="D369">
        <v>4171.74</v>
      </c>
      <c r="E369" t="s">
        <v>457</v>
      </c>
      <c r="F369" t="s">
        <v>455</v>
      </c>
      <c r="G369" s="1">
        <v>46211</v>
      </c>
      <c r="H369">
        <v>30</v>
      </c>
      <c r="I369">
        <v>1.6</v>
      </c>
      <c r="J369">
        <v>86</v>
      </c>
      <c r="K369">
        <v>48</v>
      </c>
      <c r="L369">
        <v>4128</v>
      </c>
      <c r="M369">
        <v>43.73960000000011</v>
      </c>
      <c r="N369">
        <v>4.0000000000000002E-4</v>
      </c>
      <c r="O369">
        <v>43.74</v>
      </c>
      <c r="P369">
        <v>86</v>
      </c>
    </row>
    <row r="370" spans="1:16" x14ac:dyDescent="0.3">
      <c r="A370" t="s">
        <v>287</v>
      </c>
      <c r="B370" t="s">
        <v>223</v>
      </c>
      <c r="C370">
        <v>75.740200000000002</v>
      </c>
      <c r="D370">
        <v>5671.42</v>
      </c>
      <c r="E370" t="s">
        <v>454</v>
      </c>
      <c r="F370" t="s">
        <v>455</v>
      </c>
      <c r="G370" s="1">
        <v>46275</v>
      </c>
      <c r="H370">
        <v>36</v>
      </c>
      <c r="I370">
        <v>2.1</v>
      </c>
      <c r="J370">
        <v>72</v>
      </c>
      <c r="K370">
        <v>75.600000000000009</v>
      </c>
      <c r="L370">
        <v>5443.2</v>
      </c>
      <c r="M370">
        <v>10.094399999999496</v>
      </c>
      <c r="N370">
        <v>218.12559999999999</v>
      </c>
      <c r="O370">
        <v>228.22</v>
      </c>
      <c r="P370">
        <v>74.879900000000006</v>
      </c>
    </row>
    <row r="371" spans="1:16" x14ac:dyDescent="0.3">
      <c r="A371" t="s">
        <v>384</v>
      </c>
      <c r="B371" t="s">
        <v>296</v>
      </c>
      <c r="C371">
        <v>48.523600000000002</v>
      </c>
      <c r="D371">
        <v>4173.03</v>
      </c>
      <c r="E371" t="s">
        <v>457</v>
      </c>
      <c r="F371" t="s">
        <v>455</v>
      </c>
      <c r="G371" s="1">
        <v>46213</v>
      </c>
      <c r="H371">
        <v>30</v>
      </c>
      <c r="I371">
        <v>1.6</v>
      </c>
      <c r="J371">
        <v>86</v>
      </c>
      <c r="K371">
        <v>48</v>
      </c>
      <c r="L371">
        <v>4128</v>
      </c>
      <c r="M371">
        <v>45.029600000000158</v>
      </c>
      <c r="N371">
        <v>4.0000000000000002E-4</v>
      </c>
      <c r="O371">
        <v>45.03</v>
      </c>
      <c r="P371">
        <v>86</v>
      </c>
    </row>
    <row r="372" spans="1:16" x14ac:dyDescent="0.3">
      <c r="A372" t="s">
        <v>288</v>
      </c>
      <c r="B372" t="s">
        <v>223</v>
      </c>
      <c r="C372">
        <v>75.599599999999995</v>
      </c>
      <c r="D372">
        <v>5660.9</v>
      </c>
      <c r="E372" t="s">
        <v>454</v>
      </c>
      <c r="F372" t="s">
        <v>455</v>
      </c>
      <c r="G372" s="1">
        <v>46277</v>
      </c>
      <c r="H372">
        <v>36</v>
      </c>
      <c r="I372">
        <v>2.1</v>
      </c>
      <c r="J372">
        <v>72</v>
      </c>
      <c r="K372">
        <v>75.600000000000009</v>
      </c>
      <c r="L372">
        <v>5443.2</v>
      </c>
      <c r="M372">
        <v>-2.8800000000956061E-2</v>
      </c>
      <c r="N372">
        <v>217.72880000000001</v>
      </c>
      <c r="O372">
        <v>217.7</v>
      </c>
      <c r="P372">
        <v>74.88</v>
      </c>
    </row>
    <row r="373" spans="1:16" x14ac:dyDescent="0.3">
      <c r="A373" t="s">
        <v>385</v>
      </c>
      <c r="B373" t="s">
        <v>296</v>
      </c>
      <c r="C373">
        <v>49.050199999999997</v>
      </c>
      <c r="D373">
        <v>4218.32</v>
      </c>
      <c r="E373" t="s">
        <v>457</v>
      </c>
      <c r="F373" t="s">
        <v>455</v>
      </c>
      <c r="G373" s="1">
        <v>46215</v>
      </c>
      <c r="H373">
        <v>30</v>
      </c>
      <c r="I373">
        <v>1.6</v>
      </c>
      <c r="J373">
        <v>86</v>
      </c>
      <c r="K373">
        <v>48</v>
      </c>
      <c r="L373">
        <v>4128</v>
      </c>
      <c r="M373">
        <v>90.317199999999715</v>
      </c>
      <c r="N373">
        <v>2.8E-3</v>
      </c>
      <c r="O373">
        <v>90.32</v>
      </c>
      <c r="P373">
        <v>86.000100000000003</v>
      </c>
    </row>
    <row r="374" spans="1:16" x14ac:dyDescent="0.3">
      <c r="A374" t="s">
        <v>289</v>
      </c>
      <c r="B374" t="s">
        <v>223</v>
      </c>
      <c r="C374">
        <v>76.194100000000006</v>
      </c>
      <c r="D374">
        <v>5705.41</v>
      </c>
      <c r="E374" t="s">
        <v>454</v>
      </c>
      <c r="F374" t="s">
        <v>455</v>
      </c>
      <c r="G374" s="1">
        <v>46279</v>
      </c>
      <c r="H374">
        <v>36</v>
      </c>
      <c r="I374">
        <v>2.1</v>
      </c>
      <c r="J374">
        <v>72</v>
      </c>
      <c r="K374">
        <v>75.600000000000009</v>
      </c>
      <c r="L374">
        <v>5443.2</v>
      </c>
      <c r="M374">
        <v>42.775199999999813</v>
      </c>
      <c r="N374">
        <v>219.4348</v>
      </c>
      <c r="O374">
        <v>262.20999999999998</v>
      </c>
      <c r="P374">
        <v>74.879900000000006</v>
      </c>
    </row>
    <row r="375" spans="1:16" x14ac:dyDescent="0.3">
      <c r="A375" t="s">
        <v>386</v>
      </c>
      <c r="B375" t="s">
        <v>296</v>
      </c>
      <c r="C375">
        <v>49.020600000000002</v>
      </c>
      <c r="D375">
        <v>4215.78</v>
      </c>
      <c r="E375" t="s">
        <v>457</v>
      </c>
      <c r="F375" t="s">
        <v>455</v>
      </c>
      <c r="G375" s="1">
        <v>46217</v>
      </c>
      <c r="H375">
        <v>30</v>
      </c>
      <c r="I375">
        <v>1.6</v>
      </c>
      <c r="J375">
        <v>86</v>
      </c>
      <c r="K375">
        <v>48</v>
      </c>
      <c r="L375">
        <v>4128</v>
      </c>
      <c r="M375">
        <v>87.771600000000149</v>
      </c>
      <c r="N375">
        <v>8.3999999999999995E-3</v>
      </c>
      <c r="O375">
        <v>87.78</v>
      </c>
      <c r="P375">
        <v>86.000200000000007</v>
      </c>
    </row>
    <row r="376" spans="1:16" x14ac:dyDescent="0.3">
      <c r="A376" t="s">
        <v>290</v>
      </c>
      <c r="B376" t="s">
        <v>223</v>
      </c>
      <c r="C376">
        <v>76.228800000000007</v>
      </c>
      <c r="D376">
        <v>5708.01</v>
      </c>
      <c r="E376" t="s">
        <v>454</v>
      </c>
      <c r="F376" t="s">
        <v>455</v>
      </c>
      <c r="G376" s="1">
        <v>46281</v>
      </c>
      <c r="H376">
        <v>36</v>
      </c>
      <c r="I376">
        <v>2.1</v>
      </c>
      <c r="J376">
        <v>72</v>
      </c>
      <c r="K376">
        <v>75.600000000000009</v>
      </c>
      <c r="L376">
        <v>5443.2</v>
      </c>
      <c r="M376">
        <v>45.273599999999874</v>
      </c>
      <c r="N376">
        <v>219.53639999999999</v>
      </c>
      <c r="O376">
        <v>264.81</v>
      </c>
      <c r="P376">
        <v>74.88</v>
      </c>
    </row>
    <row r="377" spans="1:16" x14ac:dyDescent="0.3">
      <c r="A377" t="s">
        <v>387</v>
      </c>
      <c r="B377" t="s">
        <v>296</v>
      </c>
      <c r="C377">
        <v>48.174700000000001</v>
      </c>
      <c r="D377">
        <v>4143.0200000000004</v>
      </c>
      <c r="E377" t="s">
        <v>457</v>
      </c>
      <c r="F377" t="s">
        <v>455</v>
      </c>
      <c r="G377" s="1">
        <v>46219</v>
      </c>
      <c r="H377">
        <v>30</v>
      </c>
      <c r="I377">
        <v>1.6</v>
      </c>
      <c r="J377">
        <v>86</v>
      </c>
      <c r="K377">
        <v>48</v>
      </c>
      <c r="L377">
        <v>4128</v>
      </c>
      <c r="M377">
        <v>15.024200000000121</v>
      </c>
      <c r="N377">
        <v>-4.1999999999999997E-3</v>
      </c>
      <c r="O377">
        <v>15.02</v>
      </c>
      <c r="P377">
        <v>85.999899999999997</v>
      </c>
    </row>
    <row r="378" spans="1:16" x14ac:dyDescent="0.3">
      <c r="A378" t="s">
        <v>291</v>
      </c>
      <c r="B378" t="s">
        <v>223</v>
      </c>
      <c r="C378">
        <v>76.863200000000006</v>
      </c>
      <c r="D378">
        <v>5755.52</v>
      </c>
      <c r="E378" t="s">
        <v>454</v>
      </c>
      <c r="F378" t="s">
        <v>455</v>
      </c>
      <c r="G378" s="1">
        <v>46283</v>
      </c>
      <c r="H378">
        <v>36</v>
      </c>
      <c r="I378">
        <v>2.1</v>
      </c>
      <c r="J378">
        <v>72</v>
      </c>
      <c r="K378">
        <v>75.600000000000009</v>
      </c>
      <c r="L378">
        <v>5443.2</v>
      </c>
      <c r="M378">
        <v>90.950399999999831</v>
      </c>
      <c r="N378">
        <v>221.36959999999999</v>
      </c>
      <c r="O378">
        <v>312.32</v>
      </c>
      <c r="P378">
        <v>74.88</v>
      </c>
    </row>
    <row r="379" spans="1:16" x14ac:dyDescent="0.3">
      <c r="A379" t="s">
        <v>388</v>
      </c>
      <c r="B379" t="s">
        <v>296</v>
      </c>
      <c r="C379">
        <v>47.031100000000002</v>
      </c>
      <c r="D379">
        <v>4044.68</v>
      </c>
      <c r="E379" t="s">
        <v>457</v>
      </c>
      <c r="F379" t="s">
        <v>455</v>
      </c>
      <c r="G379" s="1">
        <v>46221</v>
      </c>
      <c r="H379">
        <v>29</v>
      </c>
      <c r="I379">
        <v>1.6</v>
      </c>
      <c r="J379">
        <v>86</v>
      </c>
      <c r="K379">
        <v>46.400000000000006</v>
      </c>
      <c r="L379">
        <v>3990.4</v>
      </c>
      <c r="M379">
        <v>54.274599999999694</v>
      </c>
      <c r="N379">
        <v>5.4000000000000003E-3</v>
      </c>
      <c r="O379">
        <v>54.28</v>
      </c>
      <c r="P379">
        <v>86.000100000000003</v>
      </c>
    </row>
    <row r="380" spans="1:16" x14ac:dyDescent="0.3">
      <c r="A380" t="s">
        <v>292</v>
      </c>
      <c r="B380" t="s">
        <v>223</v>
      </c>
      <c r="C380">
        <v>76.872299999999996</v>
      </c>
      <c r="D380">
        <v>5756.2</v>
      </c>
      <c r="E380" t="s">
        <v>454</v>
      </c>
      <c r="F380" t="s">
        <v>455</v>
      </c>
      <c r="G380" s="1">
        <v>46285</v>
      </c>
      <c r="H380">
        <v>36</v>
      </c>
      <c r="I380">
        <v>2.1</v>
      </c>
      <c r="J380">
        <v>72</v>
      </c>
      <c r="K380">
        <v>75.600000000000009</v>
      </c>
      <c r="L380">
        <v>5443.2</v>
      </c>
      <c r="M380">
        <v>91.605599999999072</v>
      </c>
      <c r="N380">
        <v>221.39439999999999</v>
      </c>
      <c r="O380">
        <v>313</v>
      </c>
      <c r="P380">
        <v>74.88</v>
      </c>
    </row>
    <row r="381" spans="1:16" x14ac:dyDescent="0.3">
      <c r="A381" t="s">
        <v>389</v>
      </c>
      <c r="B381" t="s">
        <v>296</v>
      </c>
      <c r="C381">
        <v>47.295400000000001</v>
      </c>
      <c r="D381">
        <v>4067.41</v>
      </c>
      <c r="E381" t="s">
        <v>457</v>
      </c>
      <c r="F381" t="s">
        <v>455</v>
      </c>
      <c r="G381" s="1">
        <v>46223</v>
      </c>
      <c r="H381">
        <v>29</v>
      </c>
      <c r="I381">
        <v>1.6</v>
      </c>
      <c r="J381">
        <v>86</v>
      </c>
      <c r="K381">
        <v>46.400000000000006</v>
      </c>
      <c r="L381">
        <v>3990.4</v>
      </c>
      <c r="M381">
        <v>77.004399999999578</v>
      </c>
      <c r="N381">
        <v>5.5999999999999999E-3</v>
      </c>
      <c r="O381">
        <v>77.010000000000005</v>
      </c>
      <c r="P381">
        <v>86.000100000000003</v>
      </c>
    </row>
    <row r="382" spans="1:16" x14ac:dyDescent="0.3">
      <c r="A382" t="s">
        <v>293</v>
      </c>
      <c r="B382" t="s">
        <v>223</v>
      </c>
      <c r="C382">
        <v>75.867999999999995</v>
      </c>
      <c r="D382">
        <v>5681</v>
      </c>
      <c r="E382" t="s">
        <v>454</v>
      </c>
      <c r="F382" t="s">
        <v>455</v>
      </c>
      <c r="G382" s="1">
        <v>46287</v>
      </c>
      <c r="H382">
        <v>36</v>
      </c>
      <c r="I382">
        <v>2.1</v>
      </c>
      <c r="J382">
        <v>72</v>
      </c>
      <c r="K382">
        <v>75.600000000000009</v>
      </c>
      <c r="L382">
        <v>5443.2</v>
      </c>
      <c r="M382">
        <v>19.295999999999026</v>
      </c>
      <c r="N382">
        <v>218.50399999999999</v>
      </c>
      <c r="O382">
        <v>237.8</v>
      </c>
      <c r="P382">
        <v>74.880099999999999</v>
      </c>
    </row>
    <row r="383" spans="1:16" x14ac:dyDescent="0.3">
      <c r="A383" t="s">
        <v>390</v>
      </c>
      <c r="B383" t="s">
        <v>296</v>
      </c>
      <c r="C383">
        <v>47.235199999999999</v>
      </c>
      <c r="D383">
        <v>4062.22</v>
      </c>
      <c r="E383" t="s">
        <v>457</v>
      </c>
      <c r="F383" t="s">
        <v>455</v>
      </c>
      <c r="G383" s="1">
        <v>46225</v>
      </c>
      <c r="H383">
        <v>29</v>
      </c>
      <c r="I383">
        <v>1.6</v>
      </c>
      <c r="J383">
        <v>86</v>
      </c>
      <c r="K383">
        <v>46.400000000000006</v>
      </c>
      <c r="L383">
        <v>3990.4</v>
      </c>
      <c r="M383">
        <v>71.827199999999422</v>
      </c>
      <c r="N383">
        <v>-7.1999999999999998E-3</v>
      </c>
      <c r="O383">
        <v>71.819999999999993</v>
      </c>
      <c r="P383">
        <v>85.999799999999993</v>
      </c>
    </row>
    <row r="384" spans="1:16" x14ac:dyDescent="0.3">
      <c r="A384" t="s">
        <v>294</v>
      </c>
      <c r="B384" t="s">
        <v>223</v>
      </c>
      <c r="C384">
        <v>75.652699999999996</v>
      </c>
      <c r="D384">
        <v>5664.87</v>
      </c>
      <c r="E384" t="s">
        <v>454</v>
      </c>
      <c r="F384" t="s">
        <v>455</v>
      </c>
      <c r="G384" s="1">
        <v>46289</v>
      </c>
      <c r="H384">
        <v>36</v>
      </c>
      <c r="I384">
        <v>2.1</v>
      </c>
      <c r="J384">
        <v>72</v>
      </c>
      <c r="K384">
        <v>75.600000000000009</v>
      </c>
      <c r="L384">
        <v>5443.2</v>
      </c>
      <c r="M384">
        <v>3.7943999999990865</v>
      </c>
      <c r="N384">
        <v>217.87559999999999</v>
      </c>
      <c r="O384">
        <v>221.67</v>
      </c>
      <c r="P384">
        <v>74.879900000000006</v>
      </c>
    </row>
    <row r="385" spans="1:16" x14ac:dyDescent="0.3">
      <c r="A385" t="s">
        <v>391</v>
      </c>
      <c r="B385" t="s">
        <v>296</v>
      </c>
      <c r="C385">
        <v>47.079799999999999</v>
      </c>
      <c r="D385">
        <v>4048.86</v>
      </c>
      <c r="E385" t="s">
        <v>457</v>
      </c>
      <c r="F385" t="s">
        <v>455</v>
      </c>
      <c r="G385" s="1">
        <v>46227</v>
      </c>
      <c r="H385">
        <v>29</v>
      </c>
      <c r="I385">
        <v>1.6</v>
      </c>
      <c r="J385">
        <v>86</v>
      </c>
      <c r="K385">
        <v>46.400000000000006</v>
      </c>
      <c r="L385">
        <v>3990.4</v>
      </c>
      <c r="M385">
        <v>58.462799999999405</v>
      </c>
      <c r="N385">
        <v>-2.8E-3</v>
      </c>
      <c r="O385">
        <v>58.46</v>
      </c>
      <c r="P385">
        <v>85.999899999999997</v>
      </c>
    </row>
    <row r="386" spans="1:16" x14ac:dyDescent="0.3">
      <c r="A386" t="s">
        <v>392</v>
      </c>
      <c r="B386" t="s">
        <v>296</v>
      </c>
      <c r="C386">
        <v>76.879300000000001</v>
      </c>
      <c r="D386">
        <v>6611.62</v>
      </c>
      <c r="E386" t="s">
        <v>456</v>
      </c>
      <c r="F386" t="s">
        <v>455</v>
      </c>
      <c r="G386" s="1">
        <v>46236</v>
      </c>
      <c r="H386">
        <v>25</v>
      </c>
      <c r="I386">
        <v>3</v>
      </c>
      <c r="J386">
        <v>86</v>
      </c>
      <c r="K386">
        <v>75</v>
      </c>
      <c r="L386">
        <v>6450</v>
      </c>
      <c r="M386">
        <v>161.61980000000005</v>
      </c>
      <c r="N386">
        <v>2.0000000000000001E-4</v>
      </c>
      <c r="O386">
        <v>161.62</v>
      </c>
      <c r="P386">
        <v>86</v>
      </c>
    </row>
    <row r="387" spans="1:16" x14ac:dyDescent="0.3">
      <c r="A387" t="s">
        <v>393</v>
      </c>
      <c r="B387" t="s">
        <v>296</v>
      </c>
      <c r="C387">
        <v>75.786699999999996</v>
      </c>
      <c r="D387">
        <v>6517.65</v>
      </c>
      <c r="E387" t="s">
        <v>456</v>
      </c>
      <c r="F387" t="s">
        <v>455</v>
      </c>
      <c r="G387" s="1">
        <v>46238</v>
      </c>
      <c r="H387">
        <v>25</v>
      </c>
      <c r="I387">
        <v>3</v>
      </c>
      <c r="J387">
        <v>86</v>
      </c>
      <c r="K387">
        <v>75</v>
      </c>
      <c r="L387">
        <v>6450</v>
      </c>
      <c r="M387">
        <v>67.656199999999671</v>
      </c>
      <c r="N387">
        <v>-6.1999999999999998E-3</v>
      </c>
      <c r="O387">
        <v>67.650000000000006</v>
      </c>
      <c r="P387">
        <v>85.999899999999997</v>
      </c>
    </row>
    <row r="388" spans="1:16" x14ac:dyDescent="0.3">
      <c r="A388" t="s">
        <v>394</v>
      </c>
      <c r="B388" t="s">
        <v>296</v>
      </c>
      <c r="C388">
        <v>76.638099999999994</v>
      </c>
      <c r="D388">
        <v>6590.88</v>
      </c>
      <c r="E388" t="s">
        <v>456</v>
      </c>
      <c r="F388" t="s">
        <v>455</v>
      </c>
      <c r="G388" s="1">
        <v>46240</v>
      </c>
      <c r="H388">
        <v>25</v>
      </c>
      <c r="I388">
        <v>3</v>
      </c>
      <c r="J388">
        <v>86</v>
      </c>
      <c r="K388">
        <v>75</v>
      </c>
      <c r="L388">
        <v>6450</v>
      </c>
      <c r="M388">
        <v>140.87659999999951</v>
      </c>
      <c r="N388">
        <v>3.3999999999999998E-3</v>
      </c>
      <c r="O388">
        <v>140.88</v>
      </c>
      <c r="P388">
        <v>86</v>
      </c>
    </row>
    <row r="389" spans="1:16" x14ac:dyDescent="0.3">
      <c r="A389" t="s">
        <v>395</v>
      </c>
      <c r="B389" t="s">
        <v>296</v>
      </c>
      <c r="C389">
        <v>76.208799999999997</v>
      </c>
      <c r="D389">
        <v>6553.96</v>
      </c>
      <c r="E389" t="s">
        <v>456</v>
      </c>
      <c r="F389" t="s">
        <v>455</v>
      </c>
      <c r="G389" s="1">
        <v>46242</v>
      </c>
      <c r="H389">
        <v>25</v>
      </c>
      <c r="I389">
        <v>3</v>
      </c>
      <c r="J389">
        <v>86</v>
      </c>
      <c r="K389">
        <v>75</v>
      </c>
      <c r="L389">
        <v>6450</v>
      </c>
      <c r="M389">
        <v>103.9567999999997</v>
      </c>
      <c r="N389">
        <v>3.2000000000000002E-3</v>
      </c>
      <c r="O389">
        <v>103.96</v>
      </c>
      <c r="P389">
        <v>86</v>
      </c>
    </row>
    <row r="390" spans="1:16" x14ac:dyDescent="0.3">
      <c r="A390" t="s">
        <v>396</v>
      </c>
      <c r="B390" t="s">
        <v>296</v>
      </c>
      <c r="C390">
        <v>77.233199999999997</v>
      </c>
      <c r="D390">
        <v>6642.05</v>
      </c>
      <c r="E390" t="s">
        <v>456</v>
      </c>
      <c r="F390" t="s">
        <v>455</v>
      </c>
      <c r="G390" s="1">
        <v>46244</v>
      </c>
      <c r="H390">
        <v>25</v>
      </c>
      <c r="I390">
        <v>3</v>
      </c>
      <c r="J390">
        <v>86</v>
      </c>
      <c r="K390">
        <v>75</v>
      </c>
      <c r="L390">
        <v>6450</v>
      </c>
      <c r="M390">
        <v>192.0551999999997</v>
      </c>
      <c r="N390">
        <v>-5.1999999999999998E-3</v>
      </c>
      <c r="O390">
        <v>192.05</v>
      </c>
      <c r="P390">
        <v>85.999899999999997</v>
      </c>
    </row>
    <row r="391" spans="1:16" x14ac:dyDescent="0.3">
      <c r="A391" t="s">
        <v>397</v>
      </c>
      <c r="B391" t="s">
        <v>296</v>
      </c>
      <c r="C391">
        <v>77.0261</v>
      </c>
      <c r="D391">
        <v>6624.24</v>
      </c>
      <c r="E391" t="s">
        <v>456</v>
      </c>
      <c r="F391" t="s">
        <v>455</v>
      </c>
      <c r="G391" s="1">
        <v>46246</v>
      </c>
      <c r="H391">
        <v>25</v>
      </c>
      <c r="I391">
        <v>3</v>
      </c>
      <c r="J391">
        <v>86</v>
      </c>
      <c r="K391">
        <v>75</v>
      </c>
      <c r="L391">
        <v>6450</v>
      </c>
      <c r="M391">
        <v>174.24459999999996</v>
      </c>
      <c r="N391">
        <v>-4.5999999999999999E-3</v>
      </c>
      <c r="O391">
        <v>174.24</v>
      </c>
      <c r="P391">
        <v>85.999899999999997</v>
      </c>
    </row>
    <row r="392" spans="1:16" x14ac:dyDescent="0.3">
      <c r="A392" t="s">
        <v>398</v>
      </c>
      <c r="B392" t="s">
        <v>296</v>
      </c>
      <c r="C392">
        <v>76.042500000000004</v>
      </c>
      <c r="D392">
        <v>6539.65</v>
      </c>
      <c r="E392" t="s">
        <v>456</v>
      </c>
      <c r="F392" t="s">
        <v>455</v>
      </c>
      <c r="G392" s="1">
        <v>46248</v>
      </c>
      <c r="H392">
        <v>25</v>
      </c>
      <c r="I392">
        <v>3</v>
      </c>
      <c r="J392">
        <v>86</v>
      </c>
      <c r="K392">
        <v>75</v>
      </c>
      <c r="L392">
        <v>6450</v>
      </c>
      <c r="M392">
        <v>89.655000000000342</v>
      </c>
      <c r="N392">
        <v>-5.0000000000000001E-3</v>
      </c>
      <c r="O392">
        <v>89.65</v>
      </c>
      <c r="P392">
        <v>85.999899999999997</v>
      </c>
    </row>
    <row r="393" spans="1:16" x14ac:dyDescent="0.3">
      <c r="A393" t="s">
        <v>399</v>
      </c>
      <c r="B393" t="s">
        <v>296</v>
      </c>
      <c r="C393">
        <v>73.664299999999997</v>
      </c>
      <c r="D393">
        <v>6335.13</v>
      </c>
      <c r="E393" t="s">
        <v>456</v>
      </c>
      <c r="F393" t="s">
        <v>455</v>
      </c>
      <c r="G393" s="1">
        <v>46250</v>
      </c>
      <c r="H393">
        <v>24</v>
      </c>
      <c r="I393">
        <v>3</v>
      </c>
      <c r="J393">
        <v>86</v>
      </c>
      <c r="K393">
        <v>72</v>
      </c>
      <c r="L393">
        <v>6192</v>
      </c>
      <c r="M393">
        <v>143.12979999999976</v>
      </c>
      <c r="N393">
        <v>2.0000000000000001E-4</v>
      </c>
      <c r="O393">
        <v>143.13</v>
      </c>
      <c r="P393">
        <v>86</v>
      </c>
    </row>
    <row r="394" spans="1:16" x14ac:dyDescent="0.3">
      <c r="A394" t="s">
        <v>400</v>
      </c>
      <c r="B394" t="s">
        <v>296</v>
      </c>
      <c r="C394">
        <v>74.256799999999998</v>
      </c>
      <c r="D394">
        <v>6386.08</v>
      </c>
      <c r="E394" t="s">
        <v>456</v>
      </c>
      <c r="F394" t="s">
        <v>455</v>
      </c>
      <c r="G394" s="1">
        <v>46252</v>
      </c>
      <c r="H394">
        <v>24</v>
      </c>
      <c r="I394">
        <v>3</v>
      </c>
      <c r="J394">
        <v>86</v>
      </c>
      <c r="K394">
        <v>72</v>
      </c>
      <c r="L394">
        <v>6192</v>
      </c>
      <c r="M394">
        <v>194.08479999999986</v>
      </c>
      <c r="N394">
        <v>-4.7999999999999996E-3</v>
      </c>
      <c r="O394">
        <v>194.08</v>
      </c>
      <c r="P394">
        <v>85.999899999999997</v>
      </c>
    </row>
    <row r="395" spans="1:16" x14ac:dyDescent="0.3">
      <c r="A395" t="s">
        <v>401</v>
      </c>
      <c r="B395" t="s">
        <v>296</v>
      </c>
      <c r="C395">
        <v>73.260800000000003</v>
      </c>
      <c r="D395">
        <v>6300.43</v>
      </c>
      <c r="E395" t="s">
        <v>456</v>
      </c>
      <c r="F395" t="s">
        <v>455</v>
      </c>
      <c r="G395" s="1">
        <v>46254</v>
      </c>
      <c r="H395">
        <v>24</v>
      </c>
      <c r="I395">
        <v>3</v>
      </c>
      <c r="J395">
        <v>86</v>
      </c>
      <c r="K395">
        <v>72</v>
      </c>
      <c r="L395">
        <v>6192</v>
      </c>
      <c r="M395">
        <v>108.42880000000028</v>
      </c>
      <c r="N395">
        <v>1.1999999999999999E-3</v>
      </c>
      <c r="O395">
        <v>108.43</v>
      </c>
      <c r="P395">
        <v>86</v>
      </c>
    </row>
    <row r="396" spans="1:16" x14ac:dyDescent="0.3">
      <c r="A396" t="s">
        <v>402</v>
      </c>
      <c r="B396" t="s">
        <v>296</v>
      </c>
      <c r="C396">
        <v>74.174599999999998</v>
      </c>
      <c r="D396">
        <v>6379.01</v>
      </c>
      <c r="E396" t="s">
        <v>456</v>
      </c>
      <c r="F396" t="s">
        <v>455</v>
      </c>
      <c r="G396" s="1">
        <v>46256</v>
      </c>
      <c r="H396">
        <v>24</v>
      </c>
      <c r="I396">
        <v>3</v>
      </c>
      <c r="J396">
        <v>86</v>
      </c>
      <c r="K396">
        <v>72</v>
      </c>
      <c r="L396">
        <v>6192</v>
      </c>
      <c r="M396">
        <v>187.01559999999984</v>
      </c>
      <c r="N396">
        <v>-5.5999999999999999E-3</v>
      </c>
      <c r="O396">
        <v>187.01</v>
      </c>
      <c r="P396">
        <v>85.999899999999997</v>
      </c>
    </row>
    <row r="397" spans="1:16" x14ac:dyDescent="0.3">
      <c r="A397" t="s">
        <v>403</v>
      </c>
      <c r="B397" t="s">
        <v>296</v>
      </c>
      <c r="C397">
        <v>74.127499999999998</v>
      </c>
      <c r="D397">
        <v>6374.97</v>
      </c>
      <c r="E397" t="s">
        <v>456</v>
      </c>
      <c r="F397" t="s">
        <v>455</v>
      </c>
      <c r="G397" s="1">
        <v>46258</v>
      </c>
      <c r="H397">
        <v>24</v>
      </c>
      <c r="I397">
        <v>3</v>
      </c>
      <c r="J397">
        <v>86</v>
      </c>
      <c r="K397">
        <v>72</v>
      </c>
      <c r="L397">
        <v>6192</v>
      </c>
      <c r="M397">
        <v>182.9649999999998</v>
      </c>
      <c r="N397">
        <v>5.0000000000000001E-3</v>
      </c>
      <c r="O397">
        <v>182.97</v>
      </c>
      <c r="P397">
        <v>86.000100000000003</v>
      </c>
    </row>
    <row r="398" spans="1:16" x14ac:dyDescent="0.3">
      <c r="A398" t="s">
        <v>404</v>
      </c>
      <c r="B398" t="s">
        <v>296</v>
      </c>
      <c r="C398">
        <v>55.1843</v>
      </c>
      <c r="D398">
        <v>4745.8500000000004</v>
      </c>
      <c r="E398" t="s">
        <v>457</v>
      </c>
      <c r="F398" t="s">
        <v>455</v>
      </c>
      <c r="G398" s="1">
        <v>46236</v>
      </c>
      <c r="H398">
        <v>34</v>
      </c>
      <c r="I398">
        <v>1.6</v>
      </c>
      <c r="J398">
        <v>86</v>
      </c>
      <c r="K398">
        <v>54.400000000000006</v>
      </c>
      <c r="L398">
        <v>4678.3999999999996</v>
      </c>
      <c r="M398">
        <v>67.449799999999541</v>
      </c>
      <c r="N398">
        <v>2.0000000000000001E-4</v>
      </c>
      <c r="O398">
        <v>67.45</v>
      </c>
      <c r="P398">
        <v>86</v>
      </c>
    </row>
    <row r="399" spans="1:16" x14ac:dyDescent="0.3">
      <c r="A399" t="s">
        <v>405</v>
      </c>
      <c r="B399" t="s">
        <v>296</v>
      </c>
      <c r="C399">
        <v>54.802100000000003</v>
      </c>
      <c r="D399">
        <v>4712.9799999999996</v>
      </c>
      <c r="E399" t="s">
        <v>457</v>
      </c>
      <c r="F399" t="s">
        <v>455</v>
      </c>
      <c r="G399" s="1">
        <v>46238</v>
      </c>
      <c r="H399">
        <v>34</v>
      </c>
      <c r="I399">
        <v>1.6</v>
      </c>
      <c r="J399">
        <v>86</v>
      </c>
      <c r="K399">
        <v>54.400000000000006</v>
      </c>
      <c r="L399">
        <v>4678.3999999999996</v>
      </c>
      <c r="M399">
        <v>34.580599999999762</v>
      </c>
      <c r="N399">
        <v>-5.9999999999999995E-4</v>
      </c>
      <c r="O399">
        <v>34.58</v>
      </c>
      <c r="P399">
        <v>86</v>
      </c>
    </row>
    <row r="400" spans="1:16" x14ac:dyDescent="0.3">
      <c r="A400" t="s">
        <v>406</v>
      </c>
      <c r="B400" t="s">
        <v>296</v>
      </c>
      <c r="C400">
        <v>54.958599999999997</v>
      </c>
      <c r="D400">
        <v>4726.4399999999996</v>
      </c>
      <c r="E400" t="s">
        <v>457</v>
      </c>
      <c r="F400" t="s">
        <v>455</v>
      </c>
      <c r="G400" s="1">
        <v>46240</v>
      </c>
      <c r="H400">
        <v>34</v>
      </c>
      <c r="I400">
        <v>1.6</v>
      </c>
      <c r="J400">
        <v>86</v>
      </c>
      <c r="K400">
        <v>54.400000000000006</v>
      </c>
      <c r="L400">
        <v>4678.3999999999996</v>
      </c>
      <c r="M400">
        <v>48.039599999999254</v>
      </c>
      <c r="N400">
        <v>4.0000000000000002E-4</v>
      </c>
      <c r="O400">
        <v>48.04</v>
      </c>
      <c r="P400">
        <v>86</v>
      </c>
    </row>
    <row r="401" spans="1:16" x14ac:dyDescent="0.3">
      <c r="A401" t="s">
        <v>407</v>
      </c>
      <c r="B401" t="s">
        <v>296</v>
      </c>
      <c r="C401">
        <v>54.4283</v>
      </c>
      <c r="D401">
        <v>4680.83</v>
      </c>
      <c r="E401" t="s">
        <v>457</v>
      </c>
      <c r="F401" t="s">
        <v>455</v>
      </c>
      <c r="G401" s="1">
        <v>46242</v>
      </c>
      <c r="H401">
        <v>34</v>
      </c>
      <c r="I401">
        <v>1.6</v>
      </c>
      <c r="J401">
        <v>86</v>
      </c>
      <c r="K401">
        <v>54.400000000000006</v>
      </c>
      <c r="L401">
        <v>4678.3999999999996</v>
      </c>
      <c r="M401">
        <v>2.4337999999995219</v>
      </c>
      <c r="N401">
        <v>-3.8E-3</v>
      </c>
      <c r="O401">
        <v>2.4300000000000002</v>
      </c>
      <c r="P401">
        <v>85.999899999999997</v>
      </c>
    </row>
    <row r="402" spans="1:16" x14ac:dyDescent="0.3">
      <c r="A402" t="s">
        <v>408</v>
      </c>
      <c r="B402" t="s">
        <v>296</v>
      </c>
      <c r="C402">
        <v>54.804400000000001</v>
      </c>
      <c r="D402">
        <v>4713.17</v>
      </c>
      <c r="E402" t="s">
        <v>457</v>
      </c>
      <c r="F402" t="s">
        <v>455</v>
      </c>
      <c r="G402" s="1">
        <v>46244</v>
      </c>
      <c r="H402">
        <v>34</v>
      </c>
      <c r="I402">
        <v>1.6</v>
      </c>
      <c r="J402">
        <v>86</v>
      </c>
      <c r="K402">
        <v>54.400000000000006</v>
      </c>
      <c r="L402">
        <v>4678.3999999999996</v>
      </c>
      <c r="M402">
        <v>34.778399999999607</v>
      </c>
      <c r="N402">
        <v>-8.3999999999999995E-3</v>
      </c>
      <c r="O402">
        <v>34.770000000000003</v>
      </c>
      <c r="P402">
        <v>85.999799999999993</v>
      </c>
    </row>
    <row r="403" spans="1:16" x14ac:dyDescent="0.3">
      <c r="A403" t="s">
        <v>409</v>
      </c>
      <c r="B403" t="s">
        <v>296</v>
      </c>
      <c r="C403">
        <v>52.972700000000003</v>
      </c>
      <c r="D403">
        <v>4555.6499999999996</v>
      </c>
      <c r="E403" t="s">
        <v>457</v>
      </c>
      <c r="F403" t="s">
        <v>455</v>
      </c>
      <c r="G403" s="1">
        <v>46246</v>
      </c>
      <c r="H403">
        <v>33</v>
      </c>
      <c r="I403">
        <v>1.6</v>
      </c>
      <c r="J403">
        <v>86</v>
      </c>
      <c r="K403">
        <v>52.800000000000004</v>
      </c>
      <c r="L403">
        <v>4540.8</v>
      </c>
      <c r="M403">
        <v>14.852199999999911</v>
      </c>
      <c r="N403">
        <v>-2.2000000000000001E-3</v>
      </c>
      <c r="O403">
        <v>14.85</v>
      </c>
      <c r="P403">
        <v>86</v>
      </c>
    </row>
    <row r="404" spans="1:16" x14ac:dyDescent="0.3">
      <c r="A404" t="s">
        <v>410</v>
      </c>
      <c r="B404" t="s">
        <v>296</v>
      </c>
      <c r="C404">
        <v>52.974400000000003</v>
      </c>
      <c r="D404">
        <v>4555.8</v>
      </c>
      <c r="E404" t="s">
        <v>457</v>
      </c>
      <c r="F404" t="s">
        <v>455</v>
      </c>
      <c r="G404" s="1">
        <v>46248</v>
      </c>
      <c r="H404">
        <v>33</v>
      </c>
      <c r="I404">
        <v>1.6</v>
      </c>
      <c r="J404">
        <v>86</v>
      </c>
      <c r="K404">
        <v>52.800000000000004</v>
      </c>
      <c r="L404">
        <v>4540.8</v>
      </c>
      <c r="M404">
        <v>14.998399999999876</v>
      </c>
      <c r="N404">
        <v>1.6000000000000001E-3</v>
      </c>
      <c r="O404">
        <v>15</v>
      </c>
      <c r="P404">
        <v>86</v>
      </c>
    </row>
    <row r="405" spans="1:16" x14ac:dyDescent="0.3">
      <c r="A405" t="s">
        <v>411</v>
      </c>
      <c r="B405" t="s">
        <v>296</v>
      </c>
      <c r="C405">
        <v>53.358600000000003</v>
      </c>
      <c r="D405">
        <v>4588.84</v>
      </c>
      <c r="E405" t="s">
        <v>457</v>
      </c>
      <c r="F405" t="s">
        <v>455</v>
      </c>
      <c r="G405" s="1">
        <v>46250</v>
      </c>
      <c r="H405">
        <v>33</v>
      </c>
      <c r="I405">
        <v>1.6</v>
      </c>
      <c r="J405">
        <v>86</v>
      </c>
      <c r="K405">
        <v>52.800000000000004</v>
      </c>
      <c r="L405">
        <v>4540.8</v>
      </c>
      <c r="M405">
        <v>48.039599999999865</v>
      </c>
      <c r="N405">
        <v>4.0000000000000002E-4</v>
      </c>
      <c r="O405">
        <v>48.04</v>
      </c>
      <c r="P405">
        <v>86</v>
      </c>
    </row>
    <row r="406" spans="1:16" x14ac:dyDescent="0.3">
      <c r="A406" t="s">
        <v>412</v>
      </c>
      <c r="B406" t="s">
        <v>296</v>
      </c>
      <c r="C406">
        <v>53.782600000000002</v>
      </c>
      <c r="D406">
        <v>4625.3100000000004</v>
      </c>
      <c r="E406" t="s">
        <v>457</v>
      </c>
      <c r="F406" t="s">
        <v>455</v>
      </c>
      <c r="G406" s="1">
        <v>46252</v>
      </c>
      <c r="H406">
        <v>33</v>
      </c>
      <c r="I406">
        <v>1.6</v>
      </c>
      <c r="J406">
        <v>86</v>
      </c>
      <c r="K406">
        <v>52.800000000000004</v>
      </c>
      <c r="L406">
        <v>4540.8</v>
      </c>
      <c r="M406">
        <v>84.503599999999821</v>
      </c>
      <c r="N406">
        <v>6.4000000000000003E-3</v>
      </c>
      <c r="O406">
        <v>84.51</v>
      </c>
      <c r="P406">
        <v>86.000100000000003</v>
      </c>
    </row>
    <row r="407" spans="1:16" x14ac:dyDescent="0.3">
      <c r="A407" t="s">
        <v>413</v>
      </c>
      <c r="B407" t="s">
        <v>296</v>
      </c>
      <c r="C407">
        <v>53.534100000000002</v>
      </c>
      <c r="D407">
        <v>4603.93</v>
      </c>
      <c r="E407" t="s">
        <v>457</v>
      </c>
      <c r="F407" t="s">
        <v>455</v>
      </c>
      <c r="G407" s="1">
        <v>46254</v>
      </c>
      <c r="H407">
        <v>33</v>
      </c>
      <c r="I407">
        <v>1.6</v>
      </c>
      <c r="J407">
        <v>86</v>
      </c>
      <c r="K407">
        <v>52.800000000000004</v>
      </c>
      <c r="L407">
        <v>4540.8</v>
      </c>
      <c r="M407">
        <v>63.132599999999826</v>
      </c>
      <c r="N407">
        <v>-2.5999999999999999E-3</v>
      </c>
      <c r="O407">
        <v>63.13</v>
      </c>
      <c r="P407">
        <v>86</v>
      </c>
    </row>
    <row r="408" spans="1:16" x14ac:dyDescent="0.3">
      <c r="A408" t="s">
        <v>414</v>
      </c>
      <c r="B408" t="s">
        <v>296</v>
      </c>
      <c r="C408">
        <v>53.117800000000003</v>
      </c>
      <c r="D408">
        <v>4568.13</v>
      </c>
      <c r="E408" t="s">
        <v>457</v>
      </c>
      <c r="F408" t="s">
        <v>455</v>
      </c>
      <c r="G408" s="1">
        <v>46256</v>
      </c>
      <c r="H408">
        <v>33</v>
      </c>
      <c r="I408">
        <v>1.6</v>
      </c>
      <c r="J408">
        <v>86</v>
      </c>
      <c r="K408">
        <v>52.800000000000004</v>
      </c>
      <c r="L408">
        <v>4540.8</v>
      </c>
      <c r="M408">
        <v>27.330799999999854</v>
      </c>
      <c r="N408">
        <v>-8.0000000000000004E-4</v>
      </c>
      <c r="O408">
        <v>27.33</v>
      </c>
      <c r="P408">
        <v>86</v>
      </c>
    </row>
    <row r="409" spans="1:16" x14ac:dyDescent="0.3">
      <c r="A409" t="s">
        <v>415</v>
      </c>
      <c r="B409" t="s">
        <v>296</v>
      </c>
      <c r="C409">
        <v>53.504199999999997</v>
      </c>
      <c r="D409">
        <v>4601.37</v>
      </c>
      <c r="E409" t="s">
        <v>457</v>
      </c>
      <c r="F409" t="s">
        <v>455</v>
      </c>
      <c r="G409" s="1">
        <v>46258</v>
      </c>
      <c r="H409">
        <v>33</v>
      </c>
      <c r="I409">
        <v>1.6</v>
      </c>
      <c r="J409">
        <v>86</v>
      </c>
      <c r="K409">
        <v>52.800000000000004</v>
      </c>
      <c r="L409">
        <v>4540.8</v>
      </c>
      <c r="M409">
        <v>60.561199999999403</v>
      </c>
      <c r="N409">
        <v>8.8000000000000005E-3</v>
      </c>
      <c r="O409">
        <v>60.57</v>
      </c>
      <c r="P409">
        <v>86.000200000000007</v>
      </c>
    </row>
    <row r="410" spans="1:16" x14ac:dyDescent="0.3">
      <c r="A410" t="s">
        <v>416</v>
      </c>
      <c r="B410" t="s">
        <v>296</v>
      </c>
      <c r="C410">
        <v>83.092100000000002</v>
      </c>
      <c r="D410">
        <v>7145.92</v>
      </c>
      <c r="E410" t="s">
        <v>456</v>
      </c>
      <c r="F410" t="s">
        <v>455</v>
      </c>
      <c r="G410" s="1">
        <v>46267</v>
      </c>
      <c r="H410">
        <v>27</v>
      </c>
      <c r="I410">
        <v>3</v>
      </c>
      <c r="J410">
        <v>86</v>
      </c>
      <c r="K410">
        <v>81</v>
      </c>
      <c r="L410">
        <v>6966</v>
      </c>
      <c r="M410">
        <v>179.92060000000018</v>
      </c>
      <c r="N410">
        <v>-5.9999999999999995E-4</v>
      </c>
      <c r="O410">
        <v>179.92</v>
      </c>
      <c r="P410">
        <v>86</v>
      </c>
    </row>
    <row r="411" spans="1:16" x14ac:dyDescent="0.3">
      <c r="A411" t="s">
        <v>417</v>
      </c>
      <c r="B411" t="s">
        <v>296</v>
      </c>
      <c r="C411">
        <v>78.693399999999997</v>
      </c>
      <c r="D411">
        <v>6767.64</v>
      </c>
      <c r="E411" t="s">
        <v>456</v>
      </c>
      <c r="F411" t="s">
        <v>455</v>
      </c>
      <c r="G411" s="1">
        <v>46269</v>
      </c>
      <c r="H411">
        <v>26</v>
      </c>
      <c r="I411">
        <v>3</v>
      </c>
      <c r="J411">
        <v>86</v>
      </c>
      <c r="K411">
        <v>78</v>
      </c>
      <c r="L411">
        <v>6708</v>
      </c>
      <c r="M411">
        <v>59.632399999999734</v>
      </c>
      <c r="N411">
        <v>7.6E-3</v>
      </c>
      <c r="O411">
        <v>59.64</v>
      </c>
      <c r="P411">
        <v>86.000100000000003</v>
      </c>
    </row>
    <row r="412" spans="1:16" x14ac:dyDescent="0.3">
      <c r="A412" t="s">
        <v>418</v>
      </c>
      <c r="B412" t="s">
        <v>296</v>
      </c>
      <c r="C412">
        <v>79.137600000000006</v>
      </c>
      <c r="D412">
        <v>6805.83</v>
      </c>
      <c r="E412" t="s">
        <v>456</v>
      </c>
      <c r="F412" t="s">
        <v>455</v>
      </c>
      <c r="G412" s="1">
        <v>46271</v>
      </c>
      <c r="H412">
        <v>26</v>
      </c>
      <c r="I412">
        <v>3</v>
      </c>
      <c r="J412">
        <v>86</v>
      </c>
      <c r="K412">
        <v>78</v>
      </c>
      <c r="L412">
        <v>6708</v>
      </c>
      <c r="M412">
        <v>97.83360000000053</v>
      </c>
      <c r="N412">
        <v>-3.5999999999999999E-3</v>
      </c>
      <c r="O412">
        <v>97.83</v>
      </c>
      <c r="P412">
        <v>86</v>
      </c>
    </row>
    <row r="413" spans="1:16" x14ac:dyDescent="0.3">
      <c r="A413" t="s">
        <v>419</v>
      </c>
      <c r="B413" t="s">
        <v>296</v>
      </c>
      <c r="C413">
        <v>78.959299999999999</v>
      </c>
      <c r="D413">
        <v>6790.5</v>
      </c>
      <c r="E413" t="s">
        <v>456</v>
      </c>
      <c r="F413" t="s">
        <v>455</v>
      </c>
      <c r="G413" s="1">
        <v>46273</v>
      </c>
      <c r="H413">
        <v>26</v>
      </c>
      <c r="I413">
        <v>3</v>
      </c>
      <c r="J413">
        <v>86</v>
      </c>
      <c r="K413">
        <v>78</v>
      </c>
      <c r="L413">
        <v>6708</v>
      </c>
      <c r="M413">
        <v>82.499799999999908</v>
      </c>
      <c r="N413">
        <v>2.0000000000000001E-4</v>
      </c>
      <c r="O413">
        <v>82.5</v>
      </c>
      <c r="P413">
        <v>86</v>
      </c>
    </row>
    <row r="414" spans="1:16" x14ac:dyDescent="0.3">
      <c r="A414" t="s">
        <v>420</v>
      </c>
      <c r="B414" t="s">
        <v>296</v>
      </c>
      <c r="C414">
        <v>79.512100000000004</v>
      </c>
      <c r="D414">
        <v>6838.04</v>
      </c>
      <c r="E414" t="s">
        <v>456</v>
      </c>
      <c r="F414" t="s">
        <v>455</v>
      </c>
      <c r="G414" s="1">
        <v>46275</v>
      </c>
      <c r="H414">
        <v>26</v>
      </c>
      <c r="I414">
        <v>3</v>
      </c>
      <c r="J414">
        <v>86</v>
      </c>
      <c r="K414">
        <v>78</v>
      </c>
      <c r="L414">
        <v>6708</v>
      </c>
      <c r="M414">
        <v>130.04060000000032</v>
      </c>
      <c r="N414">
        <v>-5.9999999999999995E-4</v>
      </c>
      <c r="O414">
        <v>130.04</v>
      </c>
      <c r="P414">
        <v>86</v>
      </c>
    </row>
    <row r="415" spans="1:16" x14ac:dyDescent="0.3">
      <c r="A415" t="s">
        <v>421</v>
      </c>
      <c r="B415" t="s">
        <v>296</v>
      </c>
      <c r="C415">
        <v>78.7744</v>
      </c>
      <c r="D415">
        <v>6774.6</v>
      </c>
      <c r="E415" t="s">
        <v>456</v>
      </c>
      <c r="F415" t="s">
        <v>455</v>
      </c>
      <c r="G415" s="1">
        <v>46277</v>
      </c>
      <c r="H415">
        <v>26</v>
      </c>
      <c r="I415">
        <v>3</v>
      </c>
      <c r="J415">
        <v>86</v>
      </c>
      <c r="K415">
        <v>78</v>
      </c>
      <c r="L415">
        <v>6708</v>
      </c>
      <c r="M415">
        <v>66.598399999999998</v>
      </c>
      <c r="N415">
        <v>1.6000000000000001E-3</v>
      </c>
      <c r="O415">
        <v>66.599999999999994</v>
      </c>
      <c r="P415">
        <v>86</v>
      </c>
    </row>
    <row r="416" spans="1:16" x14ac:dyDescent="0.3">
      <c r="A416" t="s">
        <v>422</v>
      </c>
      <c r="B416" t="s">
        <v>296</v>
      </c>
      <c r="C416">
        <v>79.942999999999998</v>
      </c>
      <c r="D416">
        <v>6875.1</v>
      </c>
      <c r="E416" t="s">
        <v>456</v>
      </c>
      <c r="F416" t="s">
        <v>455</v>
      </c>
      <c r="G416" s="1">
        <v>46279</v>
      </c>
      <c r="H416">
        <v>26</v>
      </c>
      <c r="I416">
        <v>3</v>
      </c>
      <c r="J416">
        <v>86</v>
      </c>
      <c r="K416">
        <v>78</v>
      </c>
      <c r="L416">
        <v>6708</v>
      </c>
      <c r="M416">
        <v>167.09799999999981</v>
      </c>
      <c r="N416">
        <v>2E-3</v>
      </c>
      <c r="O416">
        <v>167.1</v>
      </c>
      <c r="P416">
        <v>86</v>
      </c>
    </row>
    <row r="417" spans="1:16" x14ac:dyDescent="0.3">
      <c r="A417" t="s">
        <v>423</v>
      </c>
      <c r="B417" t="s">
        <v>296</v>
      </c>
      <c r="C417">
        <v>79.302300000000002</v>
      </c>
      <c r="D417">
        <v>6820</v>
      </c>
      <c r="E417" t="s">
        <v>456</v>
      </c>
      <c r="F417" t="s">
        <v>455</v>
      </c>
      <c r="G417" s="1">
        <v>46281</v>
      </c>
      <c r="H417">
        <v>26</v>
      </c>
      <c r="I417">
        <v>3</v>
      </c>
      <c r="J417">
        <v>86</v>
      </c>
      <c r="K417">
        <v>78</v>
      </c>
      <c r="L417">
        <v>6708</v>
      </c>
      <c r="M417">
        <v>111.99780000000021</v>
      </c>
      <c r="N417">
        <v>2.2000000000000001E-3</v>
      </c>
      <c r="O417">
        <v>112</v>
      </c>
      <c r="P417">
        <v>86</v>
      </c>
    </row>
    <row r="418" spans="1:16" x14ac:dyDescent="0.3">
      <c r="A418" t="s">
        <v>424</v>
      </c>
      <c r="B418" t="s">
        <v>296</v>
      </c>
      <c r="C418">
        <v>79.129599999999996</v>
      </c>
      <c r="D418">
        <v>6805.14</v>
      </c>
      <c r="E418" t="s">
        <v>456</v>
      </c>
      <c r="F418" t="s">
        <v>455</v>
      </c>
      <c r="G418" s="1">
        <v>46283</v>
      </c>
      <c r="H418">
        <v>26</v>
      </c>
      <c r="I418">
        <v>3</v>
      </c>
      <c r="J418">
        <v>86</v>
      </c>
      <c r="K418">
        <v>78</v>
      </c>
      <c r="L418">
        <v>6708</v>
      </c>
      <c r="M418">
        <v>97.145599999999689</v>
      </c>
      <c r="N418">
        <v>-5.5999999999999999E-3</v>
      </c>
      <c r="O418">
        <v>97.14</v>
      </c>
      <c r="P418">
        <v>85.999899999999997</v>
      </c>
    </row>
    <row r="419" spans="1:16" x14ac:dyDescent="0.3">
      <c r="A419" t="s">
        <v>425</v>
      </c>
      <c r="B419" t="s">
        <v>296</v>
      </c>
      <c r="C419">
        <v>79.158000000000001</v>
      </c>
      <c r="D419">
        <v>6807.59</v>
      </c>
      <c r="E419" t="s">
        <v>456</v>
      </c>
      <c r="F419" t="s">
        <v>455</v>
      </c>
      <c r="G419" s="1">
        <v>46285</v>
      </c>
      <c r="H419">
        <v>26</v>
      </c>
      <c r="I419">
        <v>3</v>
      </c>
      <c r="J419">
        <v>86</v>
      </c>
      <c r="K419">
        <v>78</v>
      </c>
      <c r="L419">
        <v>6708</v>
      </c>
      <c r="M419">
        <v>99.588000000000108</v>
      </c>
      <c r="N419">
        <v>2E-3</v>
      </c>
      <c r="O419">
        <v>99.59</v>
      </c>
      <c r="P419">
        <v>86</v>
      </c>
    </row>
    <row r="420" spans="1:16" x14ac:dyDescent="0.3">
      <c r="A420" t="s">
        <v>426</v>
      </c>
      <c r="B420" t="s">
        <v>296</v>
      </c>
      <c r="C420">
        <v>79.729299999999995</v>
      </c>
      <c r="D420">
        <v>6856.72</v>
      </c>
      <c r="E420" t="s">
        <v>456</v>
      </c>
      <c r="F420" t="s">
        <v>455</v>
      </c>
      <c r="G420" s="1">
        <v>46287</v>
      </c>
      <c r="H420">
        <v>26</v>
      </c>
      <c r="I420">
        <v>3</v>
      </c>
      <c r="J420">
        <v>86</v>
      </c>
      <c r="K420">
        <v>78</v>
      </c>
      <c r="L420">
        <v>6708</v>
      </c>
      <c r="M420">
        <v>148.71979999999957</v>
      </c>
      <c r="N420">
        <v>2.0000000000000001E-4</v>
      </c>
      <c r="O420">
        <v>148.72</v>
      </c>
      <c r="P420">
        <v>86</v>
      </c>
    </row>
    <row r="421" spans="1:16" x14ac:dyDescent="0.3">
      <c r="A421" t="s">
        <v>427</v>
      </c>
      <c r="B421" t="s">
        <v>296</v>
      </c>
      <c r="C421">
        <v>78.766900000000007</v>
      </c>
      <c r="D421">
        <v>6773.95</v>
      </c>
      <c r="E421" t="s">
        <v>456</v>
      </c>
      <c r="F421" t="s">
        <v>455</v>
      </c>
      <c r="G421" s="1">
        <v>46289</v>
      </c>
      <c r="H421">
        <v>26</v>
      </c>
      <c r="I421">
        <v>3</v>
      </c>
      <c r="J421">
        <v>86</v>
      </c>
      <c r="K421">
        <v>78</v>
      </c>
      <c r="L421">
        <v>6708</v>
      </c>
      <c r="M421">
        <v>65.953400000000585</v>
      </c>
      <c r="N421">
        <v>-3.3999999999999998E-3</v>
      </c>
      <c r="O421">
        <v>65.95</v>
      </c>
      <c r="P421">
        <v>86</v>
      </c>
    </row>
    <row r="422" spans="1:16" x14ac:dyDescent="0.3">
      <c r="A422" t="s">
        <v>428</v>
      </c>
      <c r="B422" t="s">
        <v>296</v>
      </c>
      <c r="C422">
        <v>58.241900000000001</v>
      </c>
      <c r="D422">
        <v>5008.8</v>
      </c>
      <c r="E422" t="s">
        <v>457</v>
      </c>
      <c r="F422" t="s">
        <v>455</v>
      </c>
      <c r="G422" s="1">
        <v>46267</v>
      </c>
      <c r="H422">
        <v>36</v>
      </c>
      <c r="I422">
        <v>1.6</v>
      </c>
      <c r="J422">
        <v>86</v>
      </c>
      <c r="K422">
        <v>57.6</v>
      </c>
      <c r="L422">
        <v>4953.6000000000004</v>
      </c>
      <c r="M422">
        <v>55.203399999999974</v>
      </c>
      <c r="N422">
        <v>-3.3999999999999998E-3</v>
      </c>
      <c r="O422">
        <v>55.2</v>
      </c>
      <c r="P422">
        <v>85.999899999999997</v>
      </c>
    </row>
    <row r="423" spans="1:16" x14ac:dyDescent="0.3">
      <c r="A423" t="s">
        <v>429</v>
      </c>
      <c r="B423" t="s">
        <v>296</v>
      </c>
      <c r="C423">
        <v>58.111400000000003</v>
      </c>
      <c r="D423">
        <v>4997.58</v>
      </c>
      <c r="E423" t="s">
        <v>457</v>
      </c>
      <c r="F423" t="s">
        <v>455</v>
      </c>
      <c r="G423" s="1">
        <v>46269</v>
      </c>
      <c r="H423">
        <v>36</v>
      </c>
      <c r="I423">
        <v>1.6</v>
      </c>
      <c r="J423">
        <v>86</v>
      </c>
      <c r="K423">
        <v>57.6</v>
      </c>
      <c r="L423">
        <v>4953.6000000000004</v>
      </c>
      <c r="M423">
        <v>43.980400000000159</v>
      </c>
      <c r="N423">
        <v>-4.0000000000000002E-4</v>
      </c>
      <c r="O423">
        <v>43.98</v>
      </c>
      <c r="P423">
        <v>86</v>
      </c>
    </row>
    <row r="424" spans="1:16" x14ac:dyDescent="0.3">
      <c r="A424" t="s">
        <v>430</v>
      </c>
      <c r="B424" t="s">
        <v>296</v>
      </c>
      <c r="C424">
        <v>58.146999999999998</v>
      </c>
      <c r="D424">
        <v>5000.6499999999996</v>
      </c>
      <c r="E424" t="s">
        <v>457</v>
      </c>
      <c r="F424" t="s">
        <v>455</v>
      </c>
      <c r="G424" s="1">
        <v>46271</v>
      </c>
      <c r="H424">
        <v>36</v>
      </c>
      <c r="I424">
        <v>1.6</v>
      </c>
      <c r="J424">
        <v>86</v>
      </c>
      <c r="K424">
        <v>57.6</v>
      </c>
      <c r="L424">
        <v>4953.6000000000004</v>
      </c>
      <c r="M424">
        <v>47.041999999999746</v>
      </c>
      <c r="N424">
        <v>8.0000000000000002E-3</v>
      </c>
      <c r="O424">
        <v>47.05</v>
      </c>
      <c r="P424">
        <v>86.000100000000003</v>
      </c>
    </row>
    <row r="425" spans="1:16" x14ac:dyDescent="0.3">
      <c r="A425" t="s">
        <v>431</v>
      </c>
      <c r="B425" t="s">
        <v>296</v>
      </c>
      <c r="C425">
        <v>58.295699999999997</v>
      </c>
      <c r="D425">
        <v>5013.43</v>
      </c>
      <c r="E425" t="s">
        <v>457</v>
      </c>
      <c r="F425" t="s">
        <v>455</v>
      </c>
      <c r="G425" s="1">
        <v>46273</v>
      </c>
      <c r="H425">
        <v>36</v>
      </c>
      <c r="I425">
        <v>1.6</v>
      </c>
      <c r="J425">
        <v>86</v>
      </c>
      <c r="K425">
        <v>57.6</v>
      </c>
      <c r="L425">
        <v>4953.6000000000004</v>
      </c>
      <c r="M425">
        <v>59.830199999999579</v>
      </c>
      <c r="N425">
        <v>-2.0000000000000001E-4</v>
      </c>
      <c r="O425">
        <v>59.83</v>
      </c>
      <c r="P425">
        <v>86</v>
      </c>
    </row>
    <row r="426" spans="1:16" x14ac:dyDescent="0.3">
      <c r="A426" t="s">
        <v>432</v>
      </c>
      <c r="B426" t="s">
        <v>296</v>
      </c>
      <c r="C426">
        <v>58.5929</v>
      </c>
      <c r="D426">
        <v>5038.99</v>
      </c>
      <c r="E426" t="s">
        <v>457</v>
      </c>
      <c r="F426" t="s">
        <v>455</v>
      </c>
      <c r="G426" s="1">
        <v>46275</v>
      </c>
      <c r="H426">
        <v>36</v>
      </c>
      <c r="I426">
        <v>1.6</v>
      </c>
      <c r="J426">
        <v>86</v>
      </c>
      <c r="K426">
        <v>57.6</v>
      </c>
      <c r="L426">
        <v>4953.6000000000004</v>
      </c>
      <c r="M426">
        <v>85.389399999999895</v>
      </c>
      <c r="N426">
        <v>5.9999999999999995E-4</v>
      </c>
      <c r="O426">
        <v>85.39</v>
      </c>
      <c r="P426">
        <v>86</v>
      </c>
    </row>
    <row r="427" spans="1:16" x14ac:dyDescent="0.3">
      <c r="A427" t="s">
        <v>433</v>
      </c>
      <c r="B427" t="s">
        <v>296</v>
      </c>
      <c r="C427">
        <v>58.011000000000003</v>
      </c>
      <c r="D427">
        <v>4988.95</v>
      </c>
      <c r="E427" t="s">
        <v>457</v>
      </c>
      <c r="F427" t="s">
        <v>455</v>
      </c>
      <c r="G427" s="1">
        <v>46277</v>
      </c>
      <c r="H427">
        <v>36</v>
      </c>
      <c r="I427">
        <v>1.6</v>
      </c>
      <c r="J427">
        <v>86</v>
      </c>
      <c r="K427">
        <v>57.6</v>
      </c>
      <c r="L427">
        <v>4953.6000000000004</v>
      </c>
      <c r="M427">
        <v>35.346000000000117</v>
      </c>
      <c r="N427">
        <v>4.0000000000000001E-3</v>
      </c>
      <c r="O427">
        <v>35.35</v>
      </c>
      <c r="P427">
        <v>86.000100000000003</v>
      </c>
    </row>
    <row r="428" spans="1:16" x14ac:dyDescent="0.3">
      <c r="A428" t="s">
        <v>434</v>
      </c>
      <c r="B428" t="s">
        <v>296</v>
      </c>
      <c r="C428">
        <v>56.041699999999999</v>
      </c>
      <c r="D428">
        <v>4819.59</v>
      </c>
      <c r="E428" t="s">
        <v>457</v>
      </c>
      <c r="F428" t="s">
        <v>455</v>
      </c>
      <c r="G428" s="1">
        <v>46279</v>
      </c>
      <c r="H428">
        <v>35</v>
      </c>
      <c r="I428">
        <v>1.6</v>
      </c>
      <c r="J428">
        <v>86</v>
      </c>
      <c r="K428">
        <v>56</v>
      </c>
      <c r="L428">
        <v>4816</v>
      </c>
      <c r="M428">
        <v>3.5861999999998915</v>
      </c>
      <c r="N428">
        <v>3.8E-3</v>
      </c>
      <c r="O428">
        <v>3.59</v>
      </c>
      <c r="P428">
        <v>86.000100000000003</v>
      </c>
    </row>
    <row r="429" spans="1:16" x14ac:dyDescent="0.3">
      <c r="A429" t="s">
        <v>435</v>
      </c>
      <c r="B429" t="s">
        <v>296</v>
      </c>
      <c r="C429">
        <v>56.894500000000001</v>
      </c>
      <c r="D429">
        <v>4892.93</v>
      </c>
      <c r="E429" t="s">
        <v>457</v>
      </c>
      <c r="F429" t="s">
        <v>455</v>
      </c>
      <c r="G429" s="1">
        <v>46281</v>
      </c>
      <c r="H429">
        <v>35</v>
      </c>
      <c r="I429">
        <v>1.6</v>
      </c>
      <c r="J429">
        <v>86</v>
      </c>
      <c r="K429">
        <v>56</v>
      </c>
      <c r="L429">
        <v>4816</v>
      </c>
      <c r="M429">
        <v>76.927000000000064</v>
      </c>
      <c r="N429">
        <v>3.0000000000000001E-3</v>
      </c>
      <c r="O429">
        <v>76.930000000000007</v>
      </c>
      <c r="P429">
        <v>86.000100000000003</v>
      </c>
    </row>
    <row r="430" spans="1:16" x14ac:dyDescent="0.3">
      <c r="A430" t="s">
        <v>436</v>
      </c>
      <c r="B430" t="s">
        <v>296</v>
      </c>
      <c r="C430">
        <v>56.977400000000003</v>
      </c>
      <c r="D430">
        <v>4900.0600000000004</v>
      </c>
      <c r="E430" t="s">
        <v>457</v>
      </c>
      <c r="F430" t="s">
        <v>455</v>
      </c>
      <c r="G430" s="1">
        <v>46283</v>
      </c>
      <c r="H430">
        <v>35</v>
      </c>
      <c r="I430">
        <v>1.6</v>
      </c>
      <c r="J430">
        <v>86</v>
      </c>
      <c r="K430">
        <v>56</v>
      </c>
      <c r="L430">
        <v>4816</v>
      </c>
      <c r="M430">
        <v>84.056400000000252</v>
      </c>
      <c r="N430">
        <v>3.5999999999999999E-3</v>
      </c>
      <c r="O430">
        <v>84.06</v>
      </c>
      <c r="P430">
        <v>86.000100000000003</v>
      </c>
    </row>
    <row r="431" spans="1:16" x14ac:dyDescent="0.3">
      <c r="A431" t="s">
        <v>437</v>
      </c>
      <c r="B431" t="s">
        <v>296</v>
      </c>
      <c r="C431">
        <v>56.868200000000002</v>
      </c>
      <c r="D431">
        <v>4890.67</v>
      </c>
      <c r="E431" t="s">
        <v>457</v>
      </c>
      <c r="F431" t="s">
        <v>455</v>
      </c>
      <c r="G431" s="1">
        <v>46285</v>
      </c>
      <c r="H431">
        <v>35</v>
      </c>
      <c r="I431">
        <v>1.6</v>
      </c>
      <c r="J431">
        <v>86</v>
      </c>
      <c r="K431">
        <v>56</v>
      </c>
      <c r="L431">
        <v>4816</v>
      </c>
      <c r="M431">
        <v>74.665200000000141</v>
      </c>
      <c r="N431">
        <v>4.7999999999999996E-3</v>
      </c>
      <c r="O431">
        <v>74.67</v>
      </c>
      <c r="P431">
        <v>86.000100000000003</v>
      </c>
    </row>
    <row r="432" spans="1:16" x14ac:dyDescent="0.3">
      <c r="A432" t="s">
        <v>438</v>
      </c>
      <c r="B432" t="s">
        <v>296</v>
      </c>
      <c r="C432">
        <v>56.815100000000001</v>
      </c>
      <c r="D432">
        <v>4886.1000000000004</v>
      </c>
      <c r="E432" t="s">
        <v>457</v>
      </c>
      <c r="F432" t="s">
        <v>455</v>
      </c>
      <c r="G432" s="1">
        <v>46287</v>
      </c>
      <c r="H432">
        <v>35</v>
      </c>
      <c r="I432">
        <v>1.6</v>
      </c>
      <c r="J432">
        <v>86</v>
      </c>
      <c r="K432">
        <v>56</v>
      </c>
      <c r="L432">
        <v>4816</v>
      </c>
      <c r="M432">
        <v>70.09860000000009</v>
      </c>
      <c r="N432">
        <v>1.4E-3</v>
      </c>
      <c r="O432">
        <v>70.099999999999994</v>
      </c>
      <c r="P432">
        <v>86</v>
      </c>
    </row>
    <row r="433" spans="1:16" x14ac:dyDescent="0.3">
      <c r="A433" t="s">
        <v>439</v>
      </c>
      <c r="B433" t="s">
        <v>296</v>
      </c>
      <c r="C433">
        <v>56.541600000000003</v>
      </c>
      <c r="D433">
        <v>4862.58</v>
      </c>
      <c r="E433" t="s">
        <v>457</v>
      </c>
      <c r="F433" t="s">
        <v>455</v>
      </c>
      <c r="G433" s="1">
        <v>46289</v>
      </c>
      <c r="H433">
        <v>35</v>
      </c>
      <c r="I433">
        <v>1.6</v>
      </c>
      <c r="J433">
        <v>86</v>
      </c>
      <c r="K433">
        <v>56</v>
      </c>
      <c r="L433">
        <v>4816</v>
      </c>
      <c r="M433">
        <v>46.577600000000217</v>
      </c>
      <c r="N433">
        <v>2.3999999999999998E-3</v>
      </c>
      <c r="O433">
        <v>46.58</v>
      </c>
      <c r="P433">
        <v>86</v>
      </c>
    </row>
  </sheetData>
  <phoneticPr fontId="2" type="noConversion"/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EEFA8-8D63-42FC-85EE-88EAA6DBA8AD}">
  <dimension ref="A1:H37"/>
  <sheetViews>
    <sheetView workbookViewId="0"/>
  </sheetViews>
  <sheetFormatPr defaultRowHeight="14.4" x14ac:dyDescent="0.3"/>
  <cols>
    <col min="1" max="1" width="10.109375" bestFit="1" customWidth="1"/>
    <col min="2" max="2" width="12.21875" bestFit="1" customWidth="1"/>
    <col min="3" max="3" width="13.44140625" bestFit="1" customWidth="1"/>
    <col min="4" max="4" width="22.21875" bestFit="1" customWidth="1"/>
    <col min="5" max="5" width="12.77734375" bestFit="1" customWidth="1"/>
    <col min="6" max="6" width="23" bestFit="1" customWidth="1"/>
    <col min="7" max="7" width="27.77734375" bestFit="1" customWidth="1"/>
    <col min="8" max="8" width="30.33203125" bestFit="1" customWidth="1"/>
  </cols>
  <sheetData>
    <row r="1" spans="1:8" x14ac:dyDescent="0.3">
      <c r="A1" t="s">
        <v>458</v>
      </c>
      <c r="B1" t="s">
        <v>440</v>
      </c>
      <c r="C1" t="s">
        <v>441</v>
      </c>
      <c r="D1" t="s">
        <v>467</v>
      </c>
      <c r="E1" t="s">
        <v>1</v>
      </c>
      <c r="F1" t="s">
        <v>465</v>
      </c>
      <c r="G1" t="s">
        <v>466</v>
      </c>
      <c r="H1" t="s">
        <v>488</v>
      </c>
    </row>
    <row r="2" spans="1:8" x14ac:dyDescent="0.3">
      <c r="A2" s="1">
        <v>46113</v>
      </c>
      <c r="B2" t="s">
        <v>450</v>
      </c>
      <c r="C2" t="s">
        <v>451</v>
      </c>
      <c r="D2">
        <v>620</v>
      </c>
      <c r="E2" t="s">
        <v>5</v>
      </c>
      <c r="F2">
        <v>1.2</v>
      </c>
      <c r="G2">
        <v>48</v>
      </c>
      <c r="H2">
        <v>35712</v>
      </c>
    </row>
    <row r="3" spans="1:8" x14ac:dyDescent="0.3">
      <c r="A3" s="1">
        <v>46143</v>
      </c>
      <c r="B3" t="s">
        <v>450</v>
      </c>
      <c r="C3" t="s">
        <v>451</v>
      </c>
      <c r="D3">
        <v>650</v>
      </c>
      <c r="E3" t="s">
        <v>5</v>
      </c>
      <c r="F3">
        <v>1.2</v>
      </c>
      <c r="G3">
        <v>48</v>
      </c>
      <c r="H3">
        <v>37440</v>
      </c>
    </row>
    <row r="4" spans="1:8" x14ac:dyDescent="0.3">
      <c r="A4" s="1">
        <v>46113</v>
      </c>
      <c r="B4" t="s">
        <v>452</v>
      </c>
      <c r="C4" t="s">
        <v>451</v>
      </c>
      <c r="D4">
        <v>560</v>
      </c>
      <c r="E4" t="s">
        <v>5</v>
      </c>
      <c r="F4">
        <v>1.8</v>
      </c>
      <c r="G4">
        <v>48</v>
      </c>
      <c r="H4">
        <v>48384</v>
      </c>
    </row>
    <row r="5" spans="1:8" x14ac:dyDescent="0.3">
      <c r="A5" s="1">
        <v>46113</v>
      </c>
      <c r="B5" t="s">
        <v>453</v>
      </c>
      <c r="C5" t="s">
        <v>451</v>
      </c>
      <c r="D5">
        <v>460</v>
      </c>
      <c r="E5" t="s">
        <v>150</v>
      </c>
      <c r="F5">
        <v>2.4</v>
      </c>
      <c r="G5">
        <v>54</v>
      </c>
      <c r="H5">
        <v>59616</v>
      </c>
    </row>
    <row r="6" spans="1:8" x14ac:dyDescent="0.3">
      <c r="A6" s="1">
        <v>46113</v>
      </c>
      <c r="B6" t="s">
        <v>454</v>
      </c>
      <c r="C6" t="s">
        <v>455</v>
      </c>
      <c r="D6">
        <v>380</v>
      </c>
      <c r="E6" t="s">
        <v>223</v>
      </c>
      <c r="F6">
        <v>2.1</v>
      </c>
      <c r="G6">
        <v>72</v>
      </c>
      <c r="H6">
        <v>57456</v>
      </c>
    </row>
    <row r="7" spans="1:8" x14ac:dyDescent="0.3">
      <c r="A7" s="1">
        <v>46113</v>
      </c>
      <c r="B7" t="s">
        <v>456</v>
      </c>
      <c r="C7" t="s">
        <v>455</v>
      </c>
      <c r="D7">
        <v>320</v>
      </c>
      <c r="E7" t="s">
        <v>296</v>
      </c>
      <c r="F7">
        <v>3</v>
      </c>
      <c r="G7">
        <v>86</v>
      </c>
      <c r="H7">
        <v>82560</v>
      </c>
    </row>
    <row r="8" spans="1:8" x14ac:dyDescent="0.3">
      <c r="A8" s="1">
        <v>46113</v>
      </c>
      <c r="B8" t="s">
        <v>457</v>
      </c>
      <c r="C8" t="s">
        <v>455</v>
      </c>
      <c r="D8">
        <v>440</v>
      </c>
      <c r="E8" t="s">
        <v>296</v>
      </c>
      <c r="F8">
        <v>1.6</v>
      </c>
      <c r="G8">
        <v>86</v>
      </c>
      <c r="H8">
        <v>60544</v>
      </c>
    </row>
    <row r="9" spans="1:8" x14ac:dyDescent="0.3">
      <c r="A9" s="1">
        <v>46143</v>
      </c>
      <c r="B9" t="s">
        <v>452</v>
      </c>
      <c r="C9" t="s">
        <v>451</v>
      </c>
      <c r="D9">
        <v>590</v>
      </c>
      <c r="E9" t="s">
        <v>5</v>
      </c>
      <c r="F9">
        <v>1.8</v>
      </c>
      <c r="G9">
        <v>48</v>
      </c>
      <c r="H9">
        <v>50976</v>
      </c>
    </row>
    <row r="10" spans="1:8" x14ac:dyDescent="0.3">
      <c r="A10" s="1">
        <v>46143</v>
      </c>
      <c r="B10" t="s">
        <v>453</v>
      </c>
      <c r="C10" t="s">
        <v>451</v>
      </c>
      <c r="D10">
        <v>480</v>
      </c>
      <c r="E10" t="s">
        <v>150</v>
      </c>
      <c r="F10">
        <v>2.4</v>
      </c>
      <c r="G10">
        <v>54</v>
      </c>
      <c r="H10">
        <v>62208</v>
      </c>
    </row>
    <row r="11" spans="1:8" x14ac:dyDescent="0.3">
      <c r="A11" s="1">
        <v>46143</v>
      </c>
      <c r="B11" t="s">
        <v>454</v>
      </c>
      <c r="C11" t="s">
        <v>455</v>
      </c>
      <c r="D11">
        <v>400</v>
      </c>
      <c r="E11" t="s">
        <v>223</v>
      </c>
      <c r="F11">
        <v>2.1</v>
      </c>
      <c r="G11">
        <v>72</v>
      </c>
      <c r="H11">
        <v>60480</v>
      </c>
    </row>
    <row r="12" spans="1:8" x14ac:dyDescent="0.3">
      <c r="A12" s="1">
        <v>46143</v>
      </c>
      <c r="B12" t="s">
        <v>456</v>
      </c>
      <c r="C12" t="s">
        <v>455</v>
      </c>
      <c r="D12">
        <v>340</v>
      </c>
      <c r="E12" t="s">
        <v>296</v>
      </c>
      <c r="F12">
        <v>3</v>
      </c>
      <c r="G12">
        <v>86</v>
      </c>
      <c r="H12">
        <v>87720</v>
      </c>
    </row>
    <row r="13" spans="1:8" x14ac:dyDescent="0.3">
      <c r="A13" s="1">
        <v>46143</v>
      </c>
      <c r="B13" t="s">
        <v>457</v>
      </c>
      <c r="C13" t="s">
        <v>455</v>
      </c>
      <c r="D13">
        <v>460</v>
      </c>
      <c r="E13" t="s">
        <v>296</v>
      </c>
      <c r="F13">
        <v>1.6</v>
      </c>
      <c r="G13">
        <v>86</v>
      </c>
      <c r="H13">
        <v>63296</v>
      </c>
    </row>
    <row r="14" spans="1:8" x14ac:dyDescent="0.3">
      <c r="A14" s="1">
        <v>46174</v>
      </c>
      <c r="B14" t="s">
        <v>450</v>
      </c>
      <c r="C14" t="s">
        <v>451</v>
      </c>
      <c r="D14">
        <v>670</v>
      </c>
      <c r="E14" t="s">
        <v>5</v>
      </c>
      <c r="F14">
        <v>1.2</v>
      </c>
      <c r="G14">
        <v>48</v>
      </c>
      <c r="H14">
        <v>38592</v>
      </c>
    </row>
    <row r="15" spans="1:8" x14ac:dyDescent="0.3">
      <c r="A15" s="1">
        <v>46174</v>
      </c>
      <c r="B15" t="s">
        <v>452</v>
      </c>
      <c r="C15" t="s">
        <v>451</v>
      </c>
      <c r="D15">
        <v>600</v>
      </c>
      <c r="E15" t="s">
        <v>5</v>
      </c>
      <c r="F15">
        <v>1.8</v>
      </c>
      <c r="G15">
        <v>48</v>
      </c>
      <c r="H15">
        <v>51840</v>
      </c>
    </row>
    <row r="16" spans="1:8" x14ac:dyDescent="0.3">
      <c r="A16" s="1">
        <v>46174</v>
      </c>
      <c r="B16" t="s">
        <v>453</v>
      </c>
      <c r="C16" t="s">
        <v>451</v>
      </c>
      <c r="D16">
        <v>500</v>
      </c>
      <c r="E16" t="s">
        <v>150</v>
      </c>
      <c r="F16">
        <v>2.4</v>
      </c>
      <c r="G16">
        <v>54</v>
      </c>
      <c r="H16">
        <v>64800</v>
      </c>
    </row>
    <row r="17" spans="1:8" x14ac:dyDescent="0.3">
      <c r="A17" s="1">
        <v>46174</v>
      </c>
      <c r="B17" t="s">
        <v>454</v>
      </c>
      <c r="C17" t="s">
        <v>455</v>
      </c>
      <c r="D17">
        <v>410</v>
      </c>
      <c r="E17" t="s">
        <v>223</v>
      </c>
      <c r="F17">
        <v>2.1</v>
      </c>
      <c r="G17">
        <v>72</v>
      </c>
      <c r="H17">
        <v>61992</v>
      </c>
    </row>
    <row r="18" spans="1:8" x14ac:dyDescent="0.3">
      <c r="A18" s="1">
        <v>46174</v>
      </c>
      <c r="B18" t="s">
        <v>456</v>
      </c>
      <c r="C18" t="s">
        <v>455</v>
      </c>
      <c r="D18">
        <v>350</v>
      </c>
      <c r="E18" t="s">
        <v>296</v>
      </c>
      <c r="F18">
        <v>3</v>
      </c>
      <c r="G18">
        <v>86</v>
      </c>
      <c r="H18">
        <v>90300</v>
      </c>
    </row>
    <row r="19" spans="1:8" x14ac:dyDescent="0.3">
      <c r="A19" s="1">
        <v>46174</v>
      </c>
      <c r="B19" t="s">
        <v>457</v>
      </c>
      <c r="C19" t="s">
        <v>455</v>
      </c>
      <c r="D19">
        <v>480</v>
      </c>
      <c r="E19" t="s">
        <v>296</v>
      </c>
      <c r="F19">
        <v>1.6</v>
      </c>
      <c r="G19">
        <v>86</v>
      </c>
      <c r="H19">
        <v>66048</v>
      </c>
    </row>
    <row r="20" spans="1:8" x14ac:dyDescent="0.3">
      <c r="A20" s="1">
        <v>46204</v>
      </c>
      <c r="B20" t="s">
        <v>450</v>
      </c>
      <c r="C20" t="s">
        <v>451</v>
      </c>
      <c r="D20">
        <v>530</v>
      </c>
      <c r="E20" t="s">
        <v>5</v>
      </c>
      <c r="F20">
        <v>1.2</v>
      </c>
      <c r="G20">
        <v>48</v>
      </c>
      <c r="H20">
        <v>30528</v>
      </c>
    </row>
    <row r="21" spans="1:8" x14ac:dyDescent="0.3">
      <c r="A21" s="1">
        <v>46204</v>
      </c>
      <c r="B21" t="s">
        <v>452</v>
      </c>
      <c r="C21" t="s">
        <v>451</v>
      </c>
      <c r="D21">
        <v>480</v>
      </c>
      <c r="E21" t="s">
        <v>5</v>
      </c>
      <c r="F21">
        <v>1.8</v>
      </c>
      <c r="G21">
        <v>48</v>
      </c>
      <c r="H21">
        <v>41472</v>
      </c>
    </row>
    <row r="22" spans="1:8" x14ac:dyDescent="0.3">
      <c r="A22" s="1">
        <v>46204</v>
      </c>
      <c r="B22" t="s">
        <v>453</v>
      </c>
      <c r="C22" t="s">
        <v>451</v>
      </c>
      <c r="D22">
        <v>390</v>
      </c>
      <c r="E22" t="s">
        <v>150</v>
      </c>
      <c r="F22">
        <v>2.4</v>
      </c>
      <c r="G22">
        <v>54</v>
      </c>
      <c r="H22">
        <v>50544</v>
      </c>
    </row>
    <row r="23" spans="1:8" x14ac:dyDescent="0.3">
      <c r="A23" s="1">
        <v>46204</v>
      </c>
      <c r="B23" t="s">
        <v>454</v>
      </c>
      <c r="C23" t="s">
        <v>455</v>
      </c>
      <c r="D23">
        <v>320</v>
      </c>
      <c r="E23" t="s">
        <v>223</v>
      </c>
      <c r="F23">
        <v>2.1</v>
      </c>
      <c r="G23">
        <v>72</v>
      </c>
      <c r="H23">
        <v>48384</v>
      </c>
    </row>
    <row r="24" spans="1:8" x14ac:dyDescent="0.3">
      <c r="A24" s="1">
        <v>46204</v>
      </c>
      <c r="B24" t="s">
        <v>456</v>
      </c>
      <c r="C24" t="s">
        <v>455</v>
      </c>
      <c r="D24">
        <v>270</v>
      </c>
      <c r="E24" t="s">
        <v>296</v>
      </c>
      <c r="F24">
        <v>3</v>
      </c>
      <c r="G24">
        <v>86</v>
      </c>
      <c r="H24">
        <v>69660</v>
      </c>
    </row>
    <row r="25" spans="1:8" x14ac:dyDescent="0.3">
      <c r="A25" s="1">
        <v>46204</v>
      </c>
      <c r="B25" t="s">
        <v>457</v>
      </c>
      <c r="C25" t="s">
        <v>455</v>
      </c>
      <c r="D25">
        <v>370</v>
      </c>
      <c r="E25" t="s">
        <v>296</v>
      </c>
      <c r="F25">
        <v>1.6</v>
      </c>
      <c r="G25">
        <v>86</v>
      </c>
      <c r="H25">
        <v>50912</v>
      </c>
    </row>
    <row r="26" spans="1:8" x14ac:dyDescent="0.3">
      <c r="A26" s="1">
        <v>46235</v>
      </c>
      <c r="B26" t="s">
        <v>450</v>
      </c>
      <c r="C26" t="s">
        <v>451</v>
      </c>
      <c r="D26">
        <v>560</v>
      </c>
      <c r="E26" t="s">
        <v>5</v>
      </c>
      <c r="F26">
        <v>1.2</v>
      </c>
      <c r="G26">
        <v>48</v>
      </c>
      <c r="H26">
        <v>32256</v>
      </c>
    </row>
    <row r="27" spans="1:8" x14ac:dyDescent="0.3">
      <c r="A27" s="1">
        <v>46235</v>
      </c>
      <c r="B27" t="s">
        <v>452</v>
      </c>
      <c r="C27" t="s">
        <v>451</v>
      </c>
      <c r="D27">
        <v>500</v>
      </c>
      <c r="E27" t="s">
        <v>5</v>
      </c>
      <c r="F27">
        <v>1.8</v>
      </c>
      <c r="G27">
        <v>48</v>
      </c>
      <c r="H27">
        <v>43200</v>
      </c>
    </row>
    <row r="28" spans="1:8" x14ac:dyDescent="0.3">
      <c r="A28" s="1">
        <v>46235</v>
      </c>
      <c r="B28" t="s">
        <v>453</v>
      </c>
      <c r="C28" t="s">
        <v>451</v>
      </c>
      <c r="D28">
        <v>410</v>
      </c>
      <c r="E28" t="s">
        <v>150</v>
      </c>
      <c r="F28">
        <v>2.4</v>
      </c>
      <c r="G28">
        <v>54</v>
      </c>
      <c r="H28">
        <v>53136</v>
      </c>
    </row>
    <row r="29" spans="1:8" x14ac:dyDescent="0.3">
      <c r="A29" s="1">
        <v>46235</v>
      </c>
      <c r="B29" t="s">
        <v>454</v>
      </c>
      <c r="C29" t="s">
        <v>455</v>
      </c>
      <c r="D29">
        <v>340</v>
      </c>
      <c r="E29" t="s">
        <v>223</v>
      </c>
      <c r="F29">
        <v>2.1</v>
      </c>
      <c r="G29">
        <v>72</v>
      </c>
      <c r="H29">
        <v>51408</v>
      </c>
    </row>
    <row r="30" spans="1:8" x14ac:dyDescent="0.3">
      <c r="A30" s="1">
        <v>46235</v>
      </c>
      <c r="B30" t="s">
        <v>456</v>
      </c>
      <c r="C30" t="s">
        <v>455</v>
      </c>
      <c r="D30">
        <v>290</v>
      </c>
      <c r="E30" t="s">
        <v>296</v>
      </c>
      <c r="F30">
        <v>3</v>
      </c>
      <c r="G30">
        <v>86</v>
      </c>
      <c r="H30">
        <v>74820</v>
      </c>
    </row>
    <row r="31" spans="1:8" x14ac:dyDescent="0.3">
      <c r="A31" s="1">
        <v>46235</v>
      </c>
      <c r="B31" t="s">
        <v>457</v>
      </c>
      <c r="C31" t="s">
        <v>455</v>
      </c>
      <c r="D31">
        <v>400</v>
      </c>
      <c r="E31" t="s">
        <v>296</v>
      </c>
      <c r="F31">
        <v>1.6</v>
      </c>
      <c r="G31">
        <v>86</v>
      </c>
      <c r="H31">
        <v>55040</v>
      </c>
    </row>
    <row r="32" spans="1:8" x14ac:dyDescent="0.3">
      <c r="A32" s="1">
        <v>46266</v>
      </c>
      <c r="B32" t="s">
        <v>450</v>
      </c>
      <c r="C32" t="s">
        <v>451</v>
      </c>
      <c r="D32">
        <v>690</v>
      </c>
      <c r="E32" t="s">
        <v>5</v>
      </c>
      <c r="F32">
        <v>1.2</v>
      </c>
      <c r="G32">
        <v>48</v>
      </c>
      <c r="H32">
        <v>39744</v>
      </c>
    </row>
    <row r="33" spans="1:8" x14ac:dyDescent="0.3">
      <c r="A33" s="1">
        <v>46266</v>
      </c>
      <c r="B33" t="s">
        <v>452</v>
      </c>
      <c r="C33" t="s">
        <v>451</v>
      </c>
      <c r="D33">
        <v>630</v>
      </c>
      <c r="E33" t="s">
        <v>5</v>
      </c>
      <c r="F33">
        <v>1.8</v>
      </c>
      <c r="G33">
        <v>48</v>
      </c>
      <c r="H33">
        <v>54432</v>
      </c>
    </row>
    <row r="34" spans="1:8" x14ac:dyDescent="0.3">
      <c r="A34" s="1">
        <v>46266</v>
      </c>
      <c r="B34" t="s">
        <v>453</v>
      </c>
      <c r="C34" t="s">
        <v>451</v>
      </c>
      <c r="D34">
        <v>520</v>
      </c>
      <c r="E34" t="s">
        <v>150</v>
      </c>
      <c r="F34">
        <v>2.4</v>
      </c>
      <c r="G34">
        <v>54</v>
      </c>
      <c r="H34">
        <v>67392</v>
      </c>
    </row>
    <row r="35" spans="1:8" x14ac:dyDescent="0.3">
      <c r="A35" s="1">
        <v>46266</v>
      </c>
      <c r="B35" t="s">
        <v>454</v>
      </c>
      <c r="C35" t="s">
        <v>455</v>
      </c>
      <c r="D35">
        <v>430</v>
      </c>
      <c r="E35" t="s">
        <v>223</v>
      </c>
      <c r="F35">
        <v>2.1</v>
      </c>
      <c r="G35">
        <v>72</v>
      </c>
      <c r="H35">
        <v>65016</v>
      </c>
    </row>
    <row r="36" spans="1:8" x14ac:dyDescent="0.3">
      <c r="A36" s="1">
        <v>46266</v>
      </c>
      <c r="B36" t="s">
        <v>456</v>
      </c>
      <c r="C36" t="s">
        <v>455</v>
      </c>
      <c r="D36">
        <v>360</v>
      </c>
      <c r="E36" t="s">
        <v>296</v>
      </c>
      <c r="F36">
        <v>3</v>
      </c>
      <c r="G36">
        <v>86</v>
      </c>
      <c r="H36">
        <v>92880</v>
      </c>
    </row>
    <row r="37" spans="1:8" x14ac:dyDescent="0.3">
      <c r="A37" s="1">
        <v>46266</v>
      </c>
      <c r="B37" t="s">
        <v>457</v>
      </c>
      <c r="C37" t="s">
        <v>455</v>
      </c>
      <c r="D37">
        <v>490</v>
      </c>
      <c r="E37" t="s">
        <v>296</v>
      </c>
      <c r="F37">
        <v>1.6</v>
      </c>
      <c r="G37">
        <v>86</v>
      </c>
      <c r="H37">
        <v>67424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66F10-73F3-4F35-9074-C12677A5AB37}">
  <dimension ref="A1:S433"/>
  <sheetViews>
    <sheetView workbookViewId="0"/>
  </sheetViews>
  <sheetFormatPr defaultRowHeight="14.4" x14ac:dyDescent="0.3"/>
  <cols>
    <col min="1" max="1" width="12.44140625" bestFit="1" customWidth="1"/>
    <col min="2" max="2" width="22.44140625" bestFit="1" customWidth="1"/>
    <col min="3" max="3" width="23.33203125" bestFit="1" customWidth="1"/>
    <col min="4" max="4" width="14.33203125" bestFit="1" customWidth="1"/>
    <col min="5" max="5" width="15.109375" bestFit="1" customWidth="1"/>
    <col min="6" max="6" width="14.44140625" bestFit="1" customWidth="1"/>
    <col min="7" max="7" width="15.33203125" bestFit="1" customWidth="1"/>
    <col min="8" max="8" width="12.21875" bestFit="1" customWidth="1"/>
    <col min="9" max="9" width="13.44140625" bestFit="1" customWidth="1"/>
    <col min="10" max="10" width="18.21875" bestFit="1" customWidth="1"/>
    <col min="11" max="11" width="12.6640625" bestFit="1" customWidth="1"/>
    <col min="12" max="12" width="27.6640625" bestFit="1" customWidth="1"/>
    <col min="13" max="13" width="25.109375" bestFit="1" customWidth="1"/>
    <col min="14" max="14" width="18.88671875" bestFit="1" customWidth="1"/>
    <col min="15" max="15" width="27.44140625" bestFit="1" customWidth="1"/>
    <col min="16" max="16" width="16.33203125" bestFit="1" customWidth="1"/>
    <col min="17" max="17" width="16.44140625" bestFit="1" customWidth="1"/>
    <col min="18" max="18" width="25.6640625" bestFit="1" customWidth="1"/>
    <col min="19" max="19" width="24.109375" bestFit="1" customWidth="1"/>
  </cols>
  <sheetData>
    <row r="1" spans="1:19" x14ac:dyDescent="0.3">
      <c r="A1" t="s">
        <v>0</v>
      </c>
      <c r="B1" t="s">
        <v>444</v>
      </c>
      <c r="C1" t="s">
        <v>447</v>
      </c>
      <c r="D1" t="s">
        <v>445</v>
      </c>
      <c r="E1" t="s">
        <v>446</v>
      </c>
      <c r="F1" t="s">
        <v>448</v>
      </c>
      <c r="G1" t="s">
        <v>449</v>
      </c>
      <c r="H1" t="s">
        <v>440</v>
      </c>
      <c r="I1" t="s">
        <v>441</v>
      </c>
      <c r="J1" t="s">
        <v>442</v>
      </c>
      <c r="K1" t="s">
        <v>443</v>
      </c>
      <c r="L1" t="s">
        <v>468</v>
      </c>
      <c r="M1" t="s">
        <v>470</v>
      </c>
      <c r="N1" t="s">
        <v>482</v>
      </c>
      <c r="O1" t="s">
        <v>483</v>
      </c>
      <c r="P1" t="s">
        <v>484</v>
      </c>
      <c r="Q1" t="s">
        <v>485</v>
      </c>
      <c r="R1" t="s">
        <v>486</v>
      </c>
      <c r="S1" t="s">
        <v>487</v>
      </c>
    </row>
    <row r="2" spans="1:19" x14ac:dyDescent="0.3">
      <c r="A2" t="s">
        <v>9</v>
      </c>
      <c r="B2">
        <v>6.7480000000000002</v>
      </c>
      <c r="C2">
        <v>1889.44</v>
      </c>
      <c r="D2">
        <v>6.3472999999999997</v>
      </c>
      <c r="E2">
        <v>0.4007</v>
      </c>
      <c r="F2">
        <v>1777.24</v>
      </c>
      <c r="G2">
        <v>112.2</v>
      </c>
      <c r="H2" t="s">
        <v>450</v>
      </c>
      <c r="I2" t="s">
        <v>451</v>
      </c>
      <c r="J2" s="1">
        <v>46122</v>
      </c>
      <c r="K2">
        <v>52</v>
      </c>
      <c r="L2">
        <v>0.12</v>
      </c>
      <c r="M2">
        <v>280</v>
      </c>
      <c r="N2">
        <v>6.24</v>
      </c>
      <c r="O2">
        <v>1747.2</v>
      </c>
      <c r="P2">
        <v>142.24</v>
      </c>
      <c r="Q2">
        <v>0</v>
      </c>
      <c r="R2">
        <v>142.24</v>
      </c>
      <c r="S2">
        <v>280</v>
      </c>
    </row>
    <row r="3" spans="1:19" x14ac:dyDescent="0.3">
      <c r="A3" t="s">
        <v>13</v>
      </c>
      <c r="B3">
        <v>6.7510000000000003</v>
      </c>
      <c r="C3">
        <v>1890.28</v>
      </c>
      <c r="D3">
        <v>6.3502999999999998</v>
      </c>
      <c r="E3">
        <v>0.4007</v>
      </c>
      <c r="F3">
        <v>1778.08</v>
      </c>
      <c r="G3">
        <v>112.2</v>
      </c>
      <c r="H3" t="s">
        <v>450</v>
      </c>
      <c r="I3" t="s">
        <v>451</v>
      </c>
      <c r="J3" s="1">
        <v>46130</v>
      </c>
      <c r="K3">
        <v>52</v>
      </c>
      <c r="L3">
        <v>0.12</v>
      </c>
      <c r="M3">
        <v>280</v>
      </c>
      <c r="N3">
        <v>6.24</v>
      </c>
      <c r="O3">
        <v>1747.2</v>
      </c>
      <c r="P3">
        <v>143.08000000000001</v>
      </c>
      <c r="Q3">
        <v>0</v>
      </c>
      <c r="R3">
        <v>143.08000000000001</v>
      </c>
      <c r="S3">
        <v>280</v>
      </c>
    </row>
    <row r="4" spans="1:19" x14ac:dyDescent="0.3">
      <c r="A4" t="s">
        <v>14</v>
      </c>
      <c r="B4">
        <v>6.6079999999999997</v>
      </c>
      <c r="C4">
        <v>1850.24</v>
      </c>
      <c r="D4">
        <v>6.2073</v>
      </c>
      <c r="E4">
        <v>0.4007</v>
      </c>
      <c r="F4">
        <v>1738.04</v>
      </c>
      <c r="G4">
        <v>112.2</v>
      </c>
      <c r="H4" t="s">
        <v>450</v>
      </c>
      <c r="I4" t="s">
        <v>451</v>
      </c>
      <c r="J4" s="1">
        <v>46132</v>
      </c>
      <c r="K4">
        <v>52</v>
      </c>
      <c r="L4">
        <v>0.12</v>
      </c>
      <c r="M4">
        <v>280</v>
      </c>
      <c r="N4">
        <v>6.24</v>
      </c>
      <c r="O4">
        <v>1747.2</v>
      </c>
      <c r="P4">
        <v>103.04</v>
      </c>
      <c r="Q4">
        <v>0</v>
      </c>
      <c r="R4">
        <v>103.04</v>
      </c>
      <c r="S4">
        <v>280</v>
      </c>
    </row>
    <row r="5" spans="1:19" x14ac:dyDescent="0.3">
      <c r="A5" t="s">
        <v>21</v>
      </c>
      <c r="B5">
        <v>7.5819999999999999</v>
      </c>
      <c r="C5">
        <v>2122.96</v>
      </c>
      <c r="D5">
        <v>7.1473000000000004</v>
      </c>
      <c r="E5">
        <v>0.43469999999999998</v>
      </c>
      <c r="F5">
        <v>2001.24</v>
      </c>
      <c r="G5">
        <v>121.72</v>
      </c>
      <c r="H5" t="s">
        <v>452</v>
      </c>
      <c r="I5" t="s">
        <v>451</v>
      </c>
      <c r="J5" s="1">
        <v>46122</v>
      </c>
      <c r="K5">
        <v>45</v>
      </c>
      <c r="L5">
        <v>0.16</v>
      </c>
      <c r="M5">
        <v>280</v>
      </c>
      <c r="N5">
        <v>7.2</v>
      </c>
      <c r="O5">
        <v>2016</v>
      </c>
      <c r="P5">
        <v>106.96</v>
      </c>
      <c r="Q5">
        <v>0</v>
      </c>
      <c r="R5">
        <v>106.96</v>
      </c>
      <c r="S5">
        <v>280</v>
      </c>
    </row>
    <row r="6" spans="1:19" x14ac:dyDescent="0.3">
      <c r="A6" t="s">
        <v>23</v>
      </c>
      <c r="B6">
        <v>7.5140000000000002</v>
      </c>
      <c r="C6">
        <v>2103.92</v>
      </c>
      <c r="D6">
        <v>7.0792999999999999</v>
      </c>
      <c r="E6">
        <v>0.43469999999999998</v>
      </c>
      <c r="F6">
        <v>1982.2</v>
      </c>
      <c r="G6">
        <v>121.72</v>
      </c>
      <c r="H6" t="s">
        <v>452</v>
      </c>
      <c r="I6" t="s">
        <v>451</v>
      </c>
      <c r="J6" s="1">
        <v>46126</v>
      </c>
      <c r="K6">
        <v>45</v>
      </c>
      <c r="L6">
        <v>0.16</v>
      </c>
      <c r="M6">
        <v>280</v>
      </c>
      <c r="N6">
        <v>7.2</v>
      </c>
      <c r="O6">
        <v>2016</v>
      </c>
      <c r="P6">
        <v>87.92</v>
      </c>
      <c r="Q6">
        <v>0</v>
      </c>
      <c r="R6">
        <v>87.92</v>
      </c>
      <c r="S6">
        <v>280</v>
      </c>
    </row>
    <row r="7" spans="1:19" x14ac:dyDescent="0.3">
      <c r="A7" t="s">
        <v>24</v>
      </c>
      <c r="B7">
        <v>7.7134999999999998</v>
      </c>
      <c r="C7">
        <v>2159.7800000000002</v>
      </c>
      <c r="D7">
        <v>7.2788000000000004</v>
      </c>
      <c r="E7">
        <v>0.43469999999999998</v>
      </c>
      <c r="F7">
        <v>2038.06</v>
      </c>
      <c r="G7">
        <v>121.72</v>
      </c>
      <c r="H7" t="s">
        <v>452</v>
      </c>
      <c r="I7" t="s">
        <v>451</v>
      </c>
      <c r="J7" s="1">
        <v>46128</v>
      </c>
      <c r="K7">
        <v>45</v>
      </c>
      <c r="L7">
        <v>0.16</v>
      </c>
      <c r="M7">
        <v>280</v>
      </c>
      <c r="N7">
        <v>7.2</v>
      </c>
      <c r="O7">
        <v>2016</v>
      </c>
      <c r="P7">
        <v>143.78</v>
      </c>
      <c r="Q7">
        <v>0</v>
      </c>
      <c r="R7">
        <v>143.78</v>
      </c>
      <c r="S7">
        <v>280</v>
      </c>
    </row>
    <row r="8" spans="1:19" x14ac:dyDescent="0.3">
      <c r="A8" t="s">
        <v>149</v>
      </c>
      <c r="B8">
        <v>9.0365000000000002</v>
      </c>
      <c r="C8">
        <v>2530.2199999999998</v>
      </c>
      <c r="D8">
        <v>8.5073000000000008</v>
      </c>
      <c r="E8">
        <v>0.5292</v>
      </c>
      <c r="F8">
        <v>2382.04</v>
      </c>
      <c r="G8">
        <v>148.18</v>
      </c>
      <c r="H8" t="s">
        <v>453</v>
      </c>
      <c r="I8" t="s">
        <v>451</v>
      </c>
      <c r="J8" s="1">
        <v>46114</v>
      </c>
      <c r="K8">
        <v>39</v>
      </c>
      <c r="L8">
        <v>0.22</v>
      </c>
      <c r="M8">
        <v>280</v>
      </c>
      <c r="N8">
        <v>8.58</v>
      </c>
      <c r="O8">
        <v>2402.4</v>
      </c>
      <c r="P8">
        <v>127.82</v>
      </c>
      <c r="Q8">
        <v>0</v>
      </c>
      <c r="R8">
        <v>127.82</v>
      </c>
      <c r="S8">
        <v>280</v>
      </c>
    </row>
    <row r="9" spans="1:19" x14ac:dyDescent="0.3">
      <c r="A9" t="s">
        <v>151</v>
      </c>
      <c r="B9">
        <v>9.1170000000000009</v>
      </c>
      <c r="C9">
        <v>2552.7600000000002</v>
      </c>
      <c r="D9">
        <v>8.5877999999999997</v>
      </c>
      <c r="E9">
        <v>0.5292</v>
      </c>
      <c r="F9">
        <v>2404.58</v>
      </c>
      <c r="G9">
        <v>148.18</v>
      </c>
      <c r="H9" t="s">
        <v>453</v>
      </c>
      <c r="I9" t="s">
        <v>451</v>
      </c>
      <c r="J9" s="1">
        <v>46116</v>
      </c>
      <c r="K9">
        <v>39</v>
      </c>
      <c r="L9">
        <v>0.22</v>
      </c>
      <c r="M9">
        <v>280</v>
      </c>
      <c r="N9">
        <v>8.58</v>
      </c>
      <c r="O9">
        <v>2402.4</v>
      </c>
      <c r="P9">
        <v>150.36000000000001</v>
      </c>
      <c r="Q9">
        <v>0</v>
      </c>
      <c r="R9">
        <v>150.36000000000001</v>
      </c>
      <c r="S9">
        <v>280</v>
      </c>
    </row>
    <row r="10" spans="1:19" x14ac:dyDescent="0.3">
      <c r="A10" t="s">
        <v>152</v>
      </c>
      <c r="B10">
        <v>9.0980000000000008</v>
      </c>
      <c r="C10">
        <v>2547.44</v>
      </c>
      <c r="D10">
        <v>8.5687999999999995</v>
      </c>
      <c r="E10">
        <v>0.5292</v>
      </c>
      <c r="F10">
        <v>2399.2600000000002</v>
      </c>
      <c r="G10">
        <v>148.18</v>
      </c>
      <c r="H10" t="s">
        <v>453</v>
      </c>
      <c r="I10" t="s">
        <v>451</v>
      </c>
      <c r="J10" s="1">
        <v>46118</v>
      </c>
      <c r="K10">
        <v>39</v>
      </c>
      <c r="L10">
        <v>0.22</v>
      </c>
      <c r="M10">
        <v>280</v>
      </c>
      <c r="N10">
        <v>8.58</v>
      </c>
      <c r="O10">
        <v>2402.4</v>
      </c>
      <c r="P10">
        <v>145.04</v>
      </c>
      <c r="Q10">
        <v>0</v>
      </c>
      <c r="R10">
        <v>145.04</v>
      </c>
      <c r="S10">
        <v>280</v>
      </c>
    </row>
    <row r="11" spans="1:19" x14ac:dyDescent="0.3">
      <c r="A11" t="s">
        <v>157</v>
      </c>
      <c r="B11">
        <v>8.7575000000000003</v>
      </c>
      <c r="C11">
        <v>2452.1</v>
      </c>
      <c r="D11">
        <v>8.2415000000000003</v>
      </c>
      <c r="E11">
        <v>0.51600000000000001</v>
      </c>
      <c r="F11">
        <v>2307.62</v>
      </c>
      <c r="G11">
        <v>144.47999999999999</v>
      </c>
      <c r="H11" t="s">
        <v>453</v>
      </c>
      <c r="I11" t="s">
        <v>451</v>
      </c>
      <c r="J11" s="1">
        <v>46128</v>
      </c>
      <c r="K11">
        <v>38</v>
      </c>
      <c r="L11">
        <v>0.22</v>
      </c>
      <c r="M11">
        <v>280</v>
      </c>
      <c r="N11">
        <v>8.36</v>
      </c>
      <c r="O11">
        <v>2340.8000000000002</v>
      </c>
      <c r="P11">
        <v>111.3</v>
      </c>
      <c r="Q11">
        <v>0</v>
      </c>
      <c r="R11">
        <v>111.3</v>
      </c>
      <c r="S11">
        <v>280</v>
      </c>
    </row>
    <row r="12" spans="1:19" x14ac:dyDescent="0.3">
      <c r="A12" t="s">
        <v>300</v>
      </c>
      <c r="B12">
        <v>8.65</v>
      </c>
      <c r="C12">
        <v>2681.5</v>
      </c>
      <c r="D12">
        <v>8.0150000000000006</v>
      </c>
      <c r="E12">
        <v>0.63500000000000001</v>
      </c>
      <c r="F12">
        <v>2484.65</v>
      </c>
      <c r="G12">
        <v>196.85</v>
      </c>
      <c r="H12" t="s">
        <v>456</v>
      </c>
      <c r="I12" t="s">
        <v>455</v>
      </c>
      <c r="J12" s="1">
        <v>46122</v>
      </c>
      <c r="K12">
        <v>27</v>
      </c>
      <c r="L12">
        <v>0.3</v>
      </c>
      <c r="M12">
        <v>310</v>
      </c>
      <c r="N12">
        <v>8.1</v>
      </c>
      <c r="O12">
        <v>2511</v>
      </c>
      <c r="P12">
        <v>170.5</v>
      </c>
      <c r="Q12">
        <v>0</v>
      </c>
      <c r="R12">
        <v>170.5</v>
      </c>
      <c r="S12">
        <v>310</v>
      </c>
    </row>
    <row r="13" spans="1:19" x14ac:dyDescent="0.3">
      <c r="A13" t="s">
        <v>36</v>
      </c>
      <c r="B13">
        <v>7.3624999999999998</v>
      </c>
      <c r="C13">
        <v>2061.5</v>
      </c>
      <c r="D13">
        <v>6.9240000000000004</v>
      </c>
      <c r="E13">
        <v>0.4385</v>
      </c>
      <c r="F13">
        <v>1938.72</v>
      </c>
      <c r="G13">
        <v>122.78</v>
      </c>
      <c r="H13" t="s">
        <v>450</v>
      </c>
      <c r="I13" t="s">
        <v>451</v>
      </c>
      <c r="J13" s="1">
        <v>46158</v>
      </c>
      <c r="K13">
        <v>57</v>
      </c>
      <c r="L13">
        <v>0.12</v>
      </c>
      <c r="M13">
        <v>280</v>
      </c>
      <c r="N13">
        <v>6.84</v>
      </c>
      <c r="O13">
        <v>1915.2</v>
      </c>
      <c r="P13">
        <v>146.30000000000001</v>
      </c>
      <c r="Q13">
        <v>0</v>
      </c>
      <c r="R13">
        <v>146.30000000000001</v>
      </c>
      <c r="S13">
        <v>280</v>
      </c>
    </row>
    <row r="14" spans="1:19" x14ac:dyDescent="0.3">
      <c r="A14" t="s">
        <v>38</v>
      </c>
      <c r="B14">
        <v>7.1689999999999996</v>
      </c>
      <c r="C14">
        <v>2007.32</v>
      </c>
      <c r="D14">
        <v>6.7380000000000004</v>
      </c>
      <c r="E14">
        <v>0.43099999999999999</v>
      </c>
      <c r="F14">
        <v>1886.64</v>
      </c>
      <c r="G14">
        <v>120.68</v>
      </c>
      <c r="H14" t="s">
        <v>450</v>
      </c>
      <c r="I14" t="s">
        <v>451</v>
      </c>
      <c r="J14" s="1">
        <v>46162</v>
      </c>
      <c r="K14">
        <v>56</v>
      </c>
      <c r="L14">
        <v>0.12</v>
      </c>
      <c r="M14">
        <v>280</v>
      </c>
      <c r="N14">
        <v>6.72</v>
      </c>
      <c r="O14">
        <v>1881.6</v>
      </c>
      <c r="P14">
        <v>125.72</v>
      </c>
      <c r="Q14">
        <v>0</v>
      </c>
      <c r="R14">
        <v>125.72</v>
      </c>
      <c r="S14">
        <v>280</v>
      </c>
    </row>
    <row r="15" spans="1:19" x14ac:dyDescent="0.3">
      <c r="A15" t="s">
        <v>42</v>
      </c>
      <c r="B15">
        <v>8.0284999999999993</v>
      </c>
      <c r="C15">
        <v>2247.98</v>
      </c>
      <c r="D15">
        <v>7.5749000000000004</v>
      </c>
      <c r="E15">
        <v>0.4536</v>
      </c>
      <c r="F15">
        <v>2120.9699999999998</v>
      </c>
      <c r="G15">
        <v>127.01</v>
      </c>
      <c r="H15" t="s">
        <v>452</v>
      </c>
      <c r="I15" t="s">
        <v>451</v>
      </c>
      <c r="J15" s="1">
        <v>46146</v>
      </c>
      <c r="K15">
        <v>47</v>
      </c>
      <c r="L15">
        <v>0.16</v>
      </c>
      <c r="M15">
        <v>280</v>
      </c>
      <c r="N15">
        <v>7.5200000000000005</v>
      </c>
      <c r="O15">
        <v>2105.6</v>
      </c>
      <c r="P15">
        <v>142.38</v>
      </c>
      <c r="Q15">
        <v>0</v>
      </c>
      <c r="R15">
        <v>142.38</v>
      </c>
      <c r="S15">
        <v>280</v>
      </c>
    </row>
    <row r="16" spans="1:19" x14ac:dyDescent="0.3">
      <c r="A16" t="s">
        <v>48</v>
      </c>
      <c r="B16">
        <v>7.8514999999999997</v>
      </c>
      <c r="C16">
        <v>2198.42</v>
      </c>
      <c r="D16">
        <v>7.3978999999999999</v>
      </c>
      <c r="E16">
        <v>0.4536</v>
      </c>
      <c r="F16">
        <v>2071.41</v>
      </c>
      <c r="G16">
        <v>127.01</v>
      </c>
      <c r="H16" t="s">
        <v>452</v>
      </c>
      <c r="I16" t="s">
        <v>451</v>
      </c>
      <c r="J16" s="1">
        <v>46158</v>
      </c>
      <c r="K16">
        <v>47</v>
      </c>
      <c r="L16">
        <v>0.16</v>
      </c>
      <c r="M16">
        <v>280</v>
      </c>
      <c r="N16">
        <v>7.5200000000000005</v>
      </c>
      <c r="O16">
        <v>2105.6</v>
      </c>
      <c r="P16">
        <v>92.82</v>
      </c>
      <c r="Q16">
        <v>0</v>
      </c>
      <c r="R16">
        <v>92.82</v>
      </c>
      <c r="S16">
        <v>280</v>
      </c>
    </row>
    <row r="17" spans="1:19" x14ac:dyDescent="0.3">
      <c r="A17" t="s">
        <v>162</v>
      </c>
      <c r="B17">
        <v>9.9094999999999995</v>
      </c>
      <c r="C17">
        <v>2774.66</v>
      </c>
      <c r="D17">
        <v>9.3407</v>
      </c>
      <c r="E17">
        <v>0.56879999999999997</v>
      </c>
      <c r="F17">
        <v>2615.4</v>
      </c>
      <c r="G17">
        <v>159.26</v>
      </c>
      <c r="H17" t="s">
        <v>453</v>
      </c>
      <c r="I17" t="s">
        <v>451</v>
      </c>
      <c r="J17" s="1">
        <v>46144</v>
      </c>
      <c r="K17">
        <v>42</v>
      </c>
      <c r="L17">
        <v>0.22</v>
      </c>
      <c r="M17">
        <v>280</v>
      </c>
      <c r="N17">
        <v>9.24</v>
      </c>
      <c r="O17">
        <v>2587.1999999999998</v>
      </c>
      <c r="P17">
        <v>187.46</v>
      </c>
      <c r="Q17">
        <v>0</v>
      </c>
      <c r="R17">
        <v>187.46</v>
      </c>
      <c r="S17">
        <v>280</v>
      </c>
    </row>
    <row r="18" spans="1:19" x14ac:dyDescent="0.3">
      <c r="A18" t="s">
        <v>165</v>
      </c>
      <c r="B18">
        <v>9.6884999999999994</v>
      </c>
      <c r="C18">
        <v>2712.78</v>
      </c>
      <c r="D18">
        <v>9.1196999999999999</v>
      </c>
      <c r="E18">
        <v>0.56879999999999997</v>
      </c>
      <c r="F18">
        <v>2553.52</v>
      </c>
      <c r="G18">
        <v>159.26</v>
      </c>
      <c r="H18" t="s">
        <v>453</v>
      </c>
      <c r="I18" t="s">
        <v>451</v>
      </c>
      <c r="J18" s="1">
        <v>46150</v>
      </c>
      <c r="K18">
        <v>42</v>
      </c>
      <c r="L18">
        <v>0.22</v>
      </c>
      <c r="M18">
        <v>280</v>
      </c>
      <c r="N18">
        <v>9.24</v>
      </c>
      <c r="O18">
        <v>2587.1999999999998</v>
      </c>
      <c r="P18">
        <v>125.58</v>
      </c>
      <c r="Q18">
        <v>0</v>
      </c>
      <c r="R18">
        <v>125.58</v>
      </c>
      <c r="S18">
        <v>280</v>
      </c>
    </row>
    <row r="19" spans="1:19" x14ac:dyDescent="0.3">
      <c r="A19" t="s">
        <v>168</v>
      </c>
      <c r="B19">
        <v>9.7390000000000008</v>
      </c>
      <c r="C19">
        <v>2726.92</v>
      </c>
      <c r="D19">
        <v>9.1834000000000007</v>
      </c>
      <c r="E19">
        <v>0.55559999999999998</v>
      </c>
      <c r="F19">
        <v>2571.35</v>
      </c>
      <c r="G19">
        <v>155.57</v>
      </c>
      <c r="H19" t="s">
        <v>453</v>
      </c>
      <c r="I19" t="s">
        <v>451</v>
      </c>
      <c r="J19" s="1">
        <v>46156</v>
      </c>
      <c r="K19">
        <v>41</v>
      </c>
      <c r="L19">
        <v>0.22</v>
      </c>
      <c r="M19">
        <v>280</v>
      </c>
      <c r="N19">
        <v>9.02</v>
      </c>
      <c r="O19">
        <v>2525.6</v>
      </c>
      <c r="P19">
        <v>201.32</v>
      </c>
      <c r="Q19">
        <v>0</v>
      </c>
      <c r="R19">
        <v>201.32</v>
      </c>
      <c r="S19">
        <v>280</v>
      </c>
    </row>
    <row r="20" spans="1:19" x14ac:dyDescent="0.3">
      <c r="A20" t="s">
        <v>172</v>
      </c>
      <c r="B20">
        <v>9.5604999999999993</v>
      </c>
      <c r="C20">
        <v>2676.94</v>
      </c>
      <c r="D20">
        <v>9.0048999999999992</v>
      </c>
      <c r="E20">
        <v>0.55559999999999998</v>
      </c>
      <c r="F20">
        <v>2521.37</v>
      </c>
      <c r="G20">
        <v>155.57</v>
      </c>
      <c r="H20" t="s">
        <v>453</v>
      </c>
      <c r="I20" t="s">
        <v>451</v>
      </c>
      <c r="J20" s="1">
        <v>46164</v>
      </c>
      <c r="K20">
        <v>41</v>
      </c>
      <c r="L20">
        <v>0.22</v>
      </c>
      <c r="M20">
        <v>280</v>
      </c>
      <c r="N20">
        <v>9.02</v>
      </c>
      <c r="O20">
        <v>2525.6</v>
      </c>
      <c r="P20">
        <v>151.34</v>
      </c>
      <c r="Q20">
        <v>0</v>
      </c>
      <c r="R20">
        <v>151.34</v>
      </c>
      <c r="S20">
        <v>280</v>
      </c>
    </row>
    <row r="21" spans="1:19" x14ac:dyDescent="0.3">
      <c r="A21" t="s">
        <v>173</v>
      </c>
      <c r="B21">
        <v>9.4760000000000009</v>
      </c>
      <c r="C21">
        <v>2653.28</v>
      </c>
      <c r="D21">
        <v>8.9204000000000008</v>
      </c>
      <c r="E21">
        <v>0.55559999999999998</v>
      </c>
      <c r="F21">
        <v>2497.71</v>
      </c>
      <c r="G21">
        <v>155.57</v>
      </c>
      <c r="H21" t="s">
        <v>453</v>
      </c>
      <c r="I21" t="s">
        <v>451</v>
      </c>
      <c r="J21" s="1">
        <v>46166</v>
      </c>
      <c r="K21">
        <v>41</v>
      </c>
      <c r="L21">
        <v>0.22</v>
      </c>
      <c r="M21">
        <v>280</v>
      </c>
      <c r="N21">
        <v>9.02</v>
      </c>
      <c r="O21">
        <v>2525.6</v>
      </c>
      <c r="P21">
        <v>127.68</v>
      </c>
      <c r="Q21">
        <v>0</v>
      </c>
      <c r="R21">
        <v>127.68</v>
      </c>
      <c r="S21">
        <v>280</v>
      </c>
    </row>
    <row r="22" spans="1:19" x14ac:dyDescent="0.3">
      <c r="A22" t="s">
        <v>333</v>
      </c>
      <c r="B22">
        <v>8.5139999999999993</v>
      </c>
      <c r="C22">
        <v>2639.34</v>
      </c>
      <c r="D22">
        <v>7.8941999999999997</v>
      </c>
      <c r="E22">
        <v>0.61980000000000002</v>
      </c>
      <c r="F22">
        <v>2447.1999999999998</v>
      </c>
      <c r="G22">
        <v>192.14</v>
      </c>
      <c r="H22" t="s">
        <v>457</v>
      </c>
      <c r="I22" t="s">
        <v>455</v>
      </c>
      <c r="J22" s="1">
        <v>46146</v>
      </c>
      <c r="K22">
        <v>40</v>
      </c>
      <c r="L22">
        <v>0.2</v>
      </c>
      <c r="M22">
        <v>310</v>
      </c>
      <c r="N22">
        <v>8</v>
      </c>
      <c r="O22">
        <v>2480</v>
      </c>
      <c r="P22">
        <v>159.34</v>
      </c>
      <c r="Q22">
        <v>0</v>
      </c>
      <c r="R22">
        <v>159.34</v>
      </c>
      <c r="S22">
        <v>310</v>
      </c>
    </row>
    <row r="23" spans="1:19" x14ac:dyDescent="0.3">
      <c r="A23" t="s">
        <v>53</v>
      </c>
      <c r="B23">
        <v>7.0549999999999997</v>
      </c>
      <c r="C23">
        <v>1975.4</v>
      </c>
      <c r="D23">
        <v>6.6239999999999997</v>
      </c>
      <c r="E23">
        <v>0.43099999999999999</v>
      </c>
      <c r="F23">
        <v>1854.72</v>
      </c>
      <c r="G23">
        <v>120.68</v>
      </c>
      <c r="H23" t="s">
        <v>450</v>
      </c>
      <c r="I23" t="s">
        <v>451</v>
      </c>
      <c r="J23" s="1">
        <v>46175</v>
      </c>
      <c r="K23">
        <v>56</v>
      </c>
      <c r="L23">
        <v>0.12</v>
      </c>
      <c r="M23">
        <v>280</v>
      </c>
      <c r="N23">
        <v>6.72</v>
      </c>
      <c r="O23">
        <v>1881.6</v>
      </c>
      <c r="P23">
        <v>93.8</v>
      </c>
      <c r="Q23">
        <v>0</v>
      </c>
      <c r="R23">
        <v>93.8</v>
      </c>
      <c r="S23">
        <v>280</v>
      </c>
    </row>
    <row r="24" spans="1:19" x14ac:dyDescent="0.3">
      <c r="A24" t="s">
        <v>54</v>
      </c>
      <c r="B24">
        <v>7.21</v>
      </c>
      <c r="C24">
        <v>2018.8</v>
      </c>
      <c r="D24">
        <v>6.7789999999999999</v>
      </c>
      <c r="E24">
        <v>0.43099999999999999</v>
      </c>
      <c r="F24">
        <v>1898.12</v>
      </c>
      <c r="G24">
        <v>120.68</v>
      </c>
      <c r="H24" t="s">
        <v>450</v>
      </c>
      <c r="I24" t="s">
        <v>451</v>
      </c>
      <c r="J24" s="1">
        <v>46177</v>
      </c>
      <c r="K24">
        <v>56</v>
      </c>
      <c r="L24">
        <v>0.12</v>
      </c>
      <c r="M24">
        <v>280</v>
      </c>
      <c r="N24">
        <v>6.72</v>
      </c>
      <c r="O24">
        <v>1881.6</v>
      </c>
      <c r="P24">
        <v>137.19999999999999</v>
      </c>
      <c r="Q24">
        <v>0</v>
      </c>
      <c r="R24">
        <v>137.19999999999999</v>
      </c>
      <c r="S24">
        <v>280</v>
      </c>
    </row>
    <row r="25" spans="1:19" x14ac:dyDescent="0.3">
      <c r="A25" t="s">
        <v>61</v>
      </c>
      <c r="B25">
        <v>7.0185000000000004</v>
      </c>
      <c r="C25">
        <v>1965.18</v>
      </c>
      <c r="D25">
        <v>6.5952000000000002</v>
      </c>
      <c r="E25">
        <v>0.42330000000000001</v>
      </c>
      <c r="F25">
        <v>1846.66</v>
      </c>
      <c r="G25">
        <v>118.52</v>
      </c>
      <c r="H25" t="s">
        <v>450</v>
      </c>
      <c r="I25" t="s">
        <v>451</v>
      </c>
      <c r="J25" s="1">
        <v>46191</v>
      </c>
      <c r="K25">
        <v>55</v>
      </c>
      <c r="L25">
        <v>0.12</v>
      </c>
      <c r="M25">
        <v>280</v>
      </c>
      <c r="N25">
        <v>6.6</v>
      </c>
      <c r="O25">
        <v>1848</v>
      </c>
      <c r="P25">
        <v>117.18</v>
      </c>
      <c r="Q25">
        <v>0</v>
      </c>
      <c r="R25">
        <v>117.18</v>
      </c>
      <c r="S25">
        <v>280</v>
      </c>
    </row>
    <row r="26" spans="1:19" x14ac:dyDescent="0.3">
      <c r="A26" t="s">
        <v>62</v>
      </c>
      <c r="B26">
        <v>7.101</v>
      </c>
      <c r="C26">
        <v>1988.28</v>
      </c>
      <c r="D26">
        <v>6.6776999999999997</v>
      </c>
      <c r="E26">
        <v>0.42330000000000001</v>
      </c>
      <c r="F26">
        <v>1869.76</v>
      </c>
      <c r="G26">
        <v>118.52</v>
      </c>
      <c r="H26" t="s">
        <v>450</v>
      </c>
      <c r="I26" t="s">
        <v>451</v>
      </c>
      <c r="J26" s="1">
        <v>46193</v>
      </c>
      <c r="K26">
        <v>55</v>
      </c>
      <c r="L26">
        <v>0.12</v>
      </c>
      <c r="M26">
        <v>280</v>
      </c>
      <c r="N26">
        <v>6.6</v>
      </c>
      <c r="O26">
        <v>1848</v>
      </c>
      <c r="P26">
        <v>140.28</v>
      </c>
      <c r="Q26">
        <v>0</v>
      </c>
      <c r="R26">
        <v>140.28</v>
      </c>
      <c r="S26">
        <v>280</v>
      </c>
    </row>
    <row r="27" spans="1:19" x14ac:dyDescent="0.3">
      <c r="A27" t="s">
        <v>63</v>
      </c>
      <c r="B27">
        <v>7.0465</v>
      </c>
      <c r="C27">
        <v>1973.02</v>
      </c>
      <c r="D27">
        <v>6.6231999999999998</v>
      </c>
      <c r="E27">
        <v>0.42330000000000001</v>
      </c>
      <c r="F27">
        <v>1854.5</v>
      </c>
      <c r="G27">
        <v>118.52</v>
      </c>
      <c r="H27" t="s">
        <v>450</v>
      </c>
      <c r="I27" t="s">
        <v>451</v>
      </c>
      <c r="J27" s="1">
        <v>46195</v>
      </c>
      <c r="K27">
        <v>55</v>
      </c>
      <c r="L27">
        <v>0.12</v>
      </c>
      <c r="M27">
        <v>280</v>
      </c>
      <c r="N27">
        <v>6.6</v>
      </c>
      <c r="O27">
        <v>1848</v>
      </c>
      <c r="P27">
        <v>125.02</v>
      </c>
      <c r="Q27">
        <v>0</v>
      </c>
      <c r="R27">
        <v>125.02</v>
      </c>
      <c r="S27">
        <v>280</v>
      </c>
    </row>
    <row r="28" spans="1:19" x14ac:dyDescent="0.3">
      <c r="A28" t="s">
        <v>71</v>
      </c>
      <c r="B28">
        <v>8.0235000000000003</v>
      </c>
      <c r="C28">
        <v>2246.58</v>
      </c>
      <c r="D28">
        <v>7.5603999999999996</v>
      </c>
      <c r="E28">
        <v>0.46310000000000001</v>
      </c>
      <c r="F28">
        <v>2116.91</v>
      </c>
      <c r="G28">
        <v>129.66999999999999</v>
      </c>
      <c r="H28" t="s">
        <v>452</v>
      </c>
      <c r="I28" t="s">
        <v>451</v>
      </c>
      <c r="J28" s="1">
        <v>46187</v>
      </c>
      <c r="K28">
        <v>48</v>
      </c>
      <c r="L28">
        <v>0.16</v>
      </c>
      <c r="M28">
        <v>280</v>
      </c>
      <c r="N28">
        <v>7.68</v>
      </c>
      <c r="O28">
        <v>2150.4</v>
      </c>
      <c r="P28">
        <v>96.18</v>
      </c>
      <c r="Q28">
        <v>0</v>
      </c>
      <c r="R28">
        <v>96.18</v>
      </c>
      <c r="S28">
        <v>280</v>
      </c>
    </row>
    <row r="29" spans="1:19" x14ac:dyDescent="0.3">
      <c r="A29" t="s">
        <v>73</v>
      </c>
      <c r="B29">
        <v>8.1895000000000007</v>
      </c>
      <c r="C29">
        <v>2293.06</v>
      </c>
      <c r="D29">
        <v>7.7263999999999999</v>
      </c>
      <c r="E29">
        <v>0.46310000000000001</v>
      </c>
      <c r="F29">
        <v>2163.39</v>
      </c>
      <c r="G29">
        <v>129.66999999999999</v>
      </c>
      <c r="H29" t="s">
        <v>452</v>
      </c>
      <c r="I29" t="s">
        <v>451</v>
      </c>
      <c r="J29" s="1">
        <v>46191</v>
      </c>
      <c r="K29">
        <v>48</v>
      </c>
      <c r="L29">
        <v>0.16</v>
      </c>
      <c r="M29">
        <v>280</v>
      </c>
      <c r="N29">
        <v>7.68</v>
      </c>
      <c r="O29">
        <v>2150.4</v>
      </c>
      <c r="P29">
        <v>142.66</v>
      </c>
      <c r="Q29">
        <v>0</v>
      </c>
      <c r="R29">
        <v>142.66</v>
      </c>
      <c r="S29">
        <v>280</v>
      </c>
    </row>
    <row r="30" spans="1:19" x14ac:dyDescent="0.3">
      <c r="A30" t="s">
        <v>174</v>
      </c>
      <c r="B30">
        <v>10.1065</v>
      </c>
      <c r="C30">
        <v>2829.82</v>
      </c>
      <c r="D30">
        <v>9.5243000000000002</v>
      </c>
      <c r="E30">
        <v>0.58220000000000005</v>
      </c>
      <c r="F30">
        <v>2666.8</v>
      </c>
      <c r="G30">
        <v>163.02000000000001</v>
      </c>
      <c r="H30" t="s">
        <v>453</v>
      </c>
      <c r="I30" t="s">
        <v>451</v>
      </c>
      <c r="J30" s="1">
        <v>46175</v>
      </c>
      <c r="K30">
        <v>43</v>
      </c>
      <c r="L30">
        <v>0.22</v>
      </c>
      <c r="M30">
        <v>280</v>
      </c>
      <c r="N30">
        <v>9.4600000000000009</v>
      </c>
      <c r="O30">
        <v>2648.8</v>
      </c>
      <c r="P30">
        <v>181.02</v>
      </c>
      <c r="Q30">
        <v>0</v>
      </c>
      <c r="R30">
        <v>181.02</v>
      </c>
      <c r="S30">
        <v>280</v>
      </c>
    </row>
    <row r="31" spans="1:19" x14ac:dyDescent="0.3">
      <c r="A31" t="s">
        <v>183</v>
      </c>
      <c r="B31">
        <v>9.9124999999999996</v>
      </c>
      <c r="C31">
        <v>2775.5</v>
      </c>
      <c r="D31">
        <v>9.3437000000000001</v>
      </c>
      <c r="E31">
        <v>0.56879999999999997</v>
      </c>
      <c r="F31">
        <v>2616.2399999999998</v>
      </c>
      <c r="G31">
        <v>159.26</v>
      </c>
      <c r="H31" t="s">
        <v>453</v>
      </c>
      <c r="I31" t="s">
        <v>451</v>
      </c>
      <c r="J31" s="1">
        <v>46193</v>
      </c>
      <c r="K31">
        <v>42</v>
      </c>
      <c r="L31">
        <v>0.22</v>
      </c>
      <c r="M31">
        <v>280</v>
      </c>
      <c r="N31">
        <v>9.24</v>
      </c>
      <c r="O31">
        <v>2587.1999999999998</v>
      </c>
      <c r="P31">
        <v>188.3</v>
      </c>
      <c r="Q31">
        <v>0</v>
      </c>
      <c r="R31">
        <v>188.3</v>
      </c>
      <c r="S31">
        <v>280</v>
      </c>
    </row>
    <row r="32" spans="1:19" x14ac:dyDescent="0.3">
      <c r="A32" t="s">
        <v>248</v>
      </c>
      <c r="B32">
        <v>9.4009999999999998</v>
      </c>
      <c r="C32">
        <v>2914.31</v>
      </c>
      <c r="D32">
        <v>8.7017000000000007</v>
      </c>
      <c r="E32">
        <v>0.69930000000000003</v>
      </c>
      <c r="F32">
        <v>2697.53</v>
      </c>
      <c r="G32">
        <v>216.78</v>
      </c>
      <c r="H32" t="s">
        <v>454</v>
      </c>
      <c r="I32" t="s">
        <v>455</v>
      </c>
      <c r="J32" s="1">
        <v>46177</v>
      </c>
      <c r="K32">
        <v>36</v>
      </c>
      <c r="L32">
        <v>0.24</v>
      </c>
      <c r="M32">
        <v>310</v>
      </c>
      <c r="N32">
        <v>8.64</v>
      </c>
      <c r="O32">
        <v>2678.4</v>
      </c>
      <c r="P32">
        <v>235.91</v>
      </c>
      <c r="Q32">
        <v>0</v>
      </c>
      <c r="R32">
        <v>235.91</v>
      </c>
      <c r="S32">
        <v>310</v>
      </c>
    </row>
    <row r="33" spans="1:19" x14ac:dyDescent="0.3">
      <c r="A33" t="s">
        <v>348</v>
      </c>
      <c r="B33">
        <v>9.6319999999999997</v>
      </c>
      <c r="C33">
        <v>2985.92</v>
      </c>
      <c r="D33">
        <v>8.9289000000000005</v>
      </c>
      <c r="E33">
        <v>0.70309999999999995</v>
      </c>
      <c r="F33">
        <v>2767.96</v>
      </c>
      <c r="G33">
        <v>217.96</v>
      </c>
      <c r="H33" t="s">
        <v>456</v>
      </c>
      <c r="I33" t="s">
        <v>455</v>
      </c>
      <c r="J33" s="1">
        <v>46183</v>
      </c>
      <c r="K33">
        <v>30</v>
      </c>
      <c r="L33">
        <v>0.3</v>
      </c>
      <c r="M33">
        <v>310</v>
      </c>
      <c r="N33">
        <v>9</v>
      </c>
      <c r="O33">
        <v>2790</v>
      </c>
      <c r="P33">
        <v>195.92</v>
      </c>
      <c r="Q33">
        <v>0</v>
      </c>
      <c r="R33">
        <v>195.92</v>
      </c>
      <c r="S33">
        <v>310</v>
      </c>
    </row>
    <row r="34" spans="1:19" x14ac:dyDescent="0.3">
      <c r="A34" t="s">
        <v>355</v>
      </c>
      <c r="B34">
        <v>9.7040000000000006</v>
      </c>
      <c r="C34">
        <v>3008.24</v>
      </c>
      <c r="D34">
        <v>9.0008999999999997</v>
      </c>
      <c r="E34">
        <v>0.70309999999999995</v>
      </c>
      <c r="F34">
        <v>2790.28</v>
      </c>
      <c r="G34">
        <v>217.96</v>
      </c>
      <c r="H34" t="s">
        <v>456</v>
      </c>
      <c r="I34" t="s">
        <v>455</v>
      </c>
      <c r="J34" s="1">
        <v>46197</v>
      </c>
      <c r="K34">
        <v>30</v>
      </c>
      <c r="L34">
        <v>0.3</v>
      </c>
      <c r="M34">
        <v>310</v>
      </c>
      <c r="N34">
        <v>9</v>
      </c>
      <c r="O34">
        <v>2790</v>
      </c>
      <c r="P34">
        <v>218.24</v>
      </c>
      <c r="Q34">
        <v>0</v>
      </c>
      <c r="R34">
        <v>218.24</v>
      </c>
      <c r="S34">
        <v>310</v>
      </c>
    </row>
    <row r="35" spans="1:19" x14ac:dyDescent="0.3">
      <c r="A35" t="s">
        <v>356</v>
      </c>
      <c r="B35">
        <v>8.5489999999999995</v>
      </c>
      <c r="C35">
        <v>2650.19</v>
      </c>
      <c r="D35">
        <v>7.9291999999999998</v>
      </c>
      <c r="E35">
        <v>0.61980000000000002</v>
      </c>
      <c r="F35">
        <v>2458.0500000000002</v>
      </c>
      <c r="G35">
        <v>192.14</v>
      </c>
      <c r="H35" t="s">
        <v>457</v>
      </c>
      <c r="I35" t="s">
        <v>455</v>
      </c>
      <c r="J35" s="1">
        <v>46175</v>
      </c>
      <c r="K35">
        <v>40</v>
      </c>
      <c r="L35">
        <v>0.2</v>
      </c>
      <c r="M35">
        <v>310</v>
      </c>
      <c r="N35">
        <v>8</v>
      </c>
      <c r="O35">
        <v>2480</v>
      </c>
      <c r="P35">
        <v>170.19</v>
      </c>
      <c r="Q35">
        <v>0</v>
      </c>
      <c r="R35">
        <v>170.19</v>
      </c>
      <c r="S35">
        <v>310</v>
      </c>
    </row>
    <row r="36" spans="1:19" x14ac:dyDescent="0.3">
      <c r="A36" t="s">
        <v>362</v>
      </c>
      <c r="B36">
        <v>8.3520000000000003</v>
      </c>
      <c r="C36">
        <v>2589.12</v>
      </c>
      <c r="D36">
        <v>7.7472000000000003</v>
      </c>
      <c r="E36">
        <v>0.6048</v>
      </c>
      <c r="F36">
        <v>2401.63</v>
      </c>
      <c r="G36">
        <v>187.49</v>
      </c>
      <c r="H36" t="s">
        <v>457</v>
      </c>
      <c r="I36" t="s">
        <v>455</v>
      </c>
      <c r="J36" s="1">
        <v>46187</v>
      </c>
      <c r="K36">
        <v>39</v>
      </c>
      <c r="L36">
        <v>0.2</v>
      </c>
      <c r="M36">
        <v>310</v>
      </c>
      <c r="N36">
        <v>7.8000000000000007</v>
      </c>
      <c r="O36">
        <v>2418</v>
      </c>
      <c r="P36">
        <v>171.12</v>
      </c>
      <c r="Q36">
        <v>0</v>
      </c>
      <c r="R36">
        <v>171.12</v>
      </c>
      <c r="S36">
        <v>310</v>
      </c>
    </row>
    <row r="37" spans="1:19" x14ac:dyDescent="0.3">
      <c r="A37" t="s">
        <v>367</v>
      </c>
      <c r="B37">
        <v>8.3610000000000007</v>
      </c>
      <c r="C37">
        <v>2591.91</v>
      </c>
      <c r="D37">
        <v>7.7561999999999998</v>
      </c>
      <c r="E37">
        <v>0.6048</v>
      </c>
      <c r="F37">
        <v>2404.42</v>
      </c>
      <c r="G37">
        <v>187.49</v>
      </c>
      <c r="H37" t="s">
        <v>457</v>
      </c>
      <c r="I37" t="s">
        <v>455</v>
      </c>
      <c r="J37" s="1">
        <v>46197</v>
      </c>
      <c r="K37">
        <v>39</v>
      </c>
      <c r="L37">
        <v>0.2</v>
      </c>
      <c r="M37">
        <v>310</v>
      </c>
      <c r="N37">
        <v>7.8000000000000007</v>
      </c>
      <c r="O37">
        <v>2418</v>
      </c>
      <c r="P37">
        <v>173.91</v>
      </c>
      <c r="Q37">
        <v>0</v>
      </c>
      <c r="R37">
        <v>173.91</v>
      </c>
      <c r="S37">
        <v>310</v>
      </c>
    </row>
    <row r="38" spans="1:19" x14ac:dyDescent="0.3">
      <c r="A38" t="s">
        <v>78</v>
      </c>
      <c r="B38">
        <v>5.9184999999999999</v>
      </c>
      <c r="C38">
        <v>1657.18</v>
      </c>
      <c r="D38">
        <v>5.5631000000000004</v>
      </c>
      <c r="E38">
        <v>0.35539999999999999</v>
      </c>
      <c r="F38">
        <v>1557.67</v>
      </c>
      <c r="G38">
        <v>99.51</v>
      </c>
      <c r="H38" t="s">
        <v>450</v>
      </c>
      <c r="I38" t="s">
        <v>451</v>
      </c>
      <c r="J38" s="1">
        <v>46207</v>
      </c>
      <c r="K38">
        <v>46</v>
      </c>
      <c r="L38">
        <v>0.12</v>
      </c>
      <c r="M38">
        <v>280</v>
      </c>
      <c r="N38">
        <v>5.52</v>
      </c>
      <c r="O38">
        <v>1545.6</v>
      </c>
      <c r="P38">
        <v>111.58</v>
      </c>
      <c r="Q38">
        <v>0</v>
      </c>
      <c r="R38">
        <v>111.58</v>
      </c>
      <c r="S38">
        <v>280</v>
      </c>
    </row>
    <row r="39" spans="1:19" x14ac:dyDescent="0.3">
      <c r="A39" t="s">
        <v>82</v>
      </c>
      <c r="B39">
        <v>5.7045000000000003</v>
      </c>
      <c r="C39">
        <v>1597.26</v>
      </c>
      <c r="D39">
        <v>5.3567999999999998</v>
      </c>
      <c r="E39">
        <v>0.34770000000000001</v>
      </c>
      <c r="F39">
        <v>1499.9</v>
      </c>
      <c r="G39">
        <v>97.36</v>
      </c>
      <c r="H39" t="s">
        <v>450</v>
      </c>
      <c r="I39" t="s">
        <v>451</v>
      </c>
      <c r="J39" s="1">
        <v>46215</v>
      </c>
      <c r="K39">
        <v>45</v>
      </c>
      <c r="L39">
        <v>0.12</v>
      </c>
      <c r="M39">
        <v>280</v>
      </c>
      <c r="N39">
        <v>5.3999999999999995</v>
      </c>
      <c r="O39">
        <v>1512</v>
      </c>
      <c r="P39">
        <v>85.26</v>
      </c>
      <c r="Q39">
        <v>0</v>
      </c>
      <c r="R39">
        <v>85.26</v>
      </c>
      <c r="S39">
        <v>280</v>
      </c>
    </row>
    <row r="40" spans="1:19" x14ac:dyDescent="0.3">
      <c r="A40" t="s">
        <v>85</v>
      </c>
      <c r="B40">
        <v>5.8525</v>
      </c>
      <c r="C40">
        <v>1638.7</v>
      </c>
      <c r="D40">
        <v>5.5048000000000004</v>
      </c>
      <c r="E40">
        <v>0.34770000000000001</v>
      </c>
      <c r="F40">
        <v>1541.34</v>
      </c>
      <c r="G40">
        <v>97.36</v>
      </c>
      <c r="H40" t="s">
        <v>450</v>
      </c>
      <c r="I40" t="s">
        <v>451</v>
      </c>
      <c r="J40" s="1">
        <v>46221</v>
      </c>
      <c r="K40">
        <v>45</v>
      </c>
      <c r="L40">
        <v>0.12</v>
      </c>
      <c r="M40">
        <v>280</v>
      </c>
      <c r="N40">
        <v>5.3999999999999995</v>
      </c>
      <c r="O40">
        <v>1512</v>
      </c>
      <c r="P40">
        <v>126.7</v>
      </c>
      <c r="Q40">
        <v>0</v>
      </c>
      <c r="R40">
        <v>126.7</v>
      </c>
      <c r="S40">
        <v>280</v>
      </c>
    </row>
    <row r="41" spans="1:19" x14ac:dyDescent="0.3">
      <c r="A41" t="s">
        <v>87</v>
      </c>
      <c r="B41">
        <v>5.7374999999999998</v>
      </c>
      <c r="C41">
        <v>1606.5</v>
      </c>
      <c r="D41">
        <v>5.3898000000000001</v>
      </c>
      <c r="E41">
        <v>0.34770000000000001</v>
      </c>
      <c r="F41">
        <v>1509.14</v>
      </c>
      <c r="G41">
        <v>97.36</v>
      </c>
      <c r="H41" t="s">
        <v>450</v>
      </c>
      <c r="I41" t="s">
        <v>451</v>
      </c>
      <c r="J41" s="1">
        <v>46225</v>
      </c>
      <c r="K41">
        <v>45</v>
      </c>
      <c r="L41">
        <v>0.12</v>
      </c>
      <c r="M41">
        <v>280</v>
      </c>
      <c r="N41">
        <v>5.3999999999999995</v>
      </c>
      <c r="O41">
        <v>1512</v>
      </c>
      <c r="P41">
        <v>94.5</v>
      </c>
      <c r="Q41">
        <v>0</v>
      </c>
      <c r="R41">
        <v>94.5</v>
      </c>
      <c r="S41">
        <v>280</v>
      </c>
    </row>
    <row r="42" spans="1:19" x14ac:dyDescent="0.3">
      <c r="A42" t="s">
        <v>88</v>
      </c>
      <c r="B42">
        <v>5.8414999999999999</v>
      </c>
      <c r="C42">
        <v>1635.62</v>
      </c>
      <c r="D42">
        <v>5.4938000000000002</v>
      </c>
      <c r="E42">
        <v>0.34770000000000001</v>
      </c>
      <c r="F42">
        <v>1538.26</v>
      </c>
      <c r="G42">
        <v>97.36</v>
      </c>
      <c r="H42" t="s">
        <v>450</v>
      </c>
      <c r="I42" t="s">
        <v>451</v>
      </c>
      <c r="J42" s="1">
        <v>46227</v>
      </c>
      <c r="K42">
        <v>45</v>
      </c>
      <c r="L42">
        <v>0.12</v>
      </c>
      <c r="M42">
        <v>280</v>
      </c>
      <c r="N42">
        <v>5.3999999999999995</v>
      </c>
      <c r="O42">
        <v>1512</v>
      </c>
      <c r="P42">
        <v>123.62</v>
      </c>
      <c r="Q42">
        <v>0</v>
      </c>
      <c r="R42">
        <v>123.62</v>
      </c>
      <c r="S42">
        <v>280</v>
      </c>
    </row>
    <row r="43" spans="1:19" x14ac:dyDescent="0.3">
      <c r="A43" t="s">
        <v>90</v>
      </c>
      <c r="B43">
        <v>6.8224999999999998</v>
      </c>
      <c r="C43">
        <v>1910.3</v>
      </c>
      <c r="D43">
        <v>6.4349999999999996</v>
      </c>
      <c r="E43">
        <v>0.38750000000000001</v>
      </c>
      <c r="F43">
        <v>1801.8</v>
      </c>
      <c r="G43">
        <v>108.5</v>
      </c>
      <c r="H43" t="s">
        <v>452</v>
      </c>
      <c r="I43" t="s">
        <v>451</v>
      </c>
      <c r="J43" s="1">
        <v>46207</v>
      </c>
      <c r="K43">
        <v>40</v>
      </c>
      <c r="L43">
        <v>0.16</v>
      </c>
      <c r="M43">
        <v>280</v>
      </c>
      <c r="N43">
        <v>6.4</v>
      </c>
      <c r="O43">
        <v>1792</v>
      </c>
      <c r="P43">
        <v>118.3</v>
      </c>
      <c r="Q43">
        <v>0</v>
      </c>
      <c r="R43">
        <v>118.3</v>
      </c>
      <c r="S43">
        <v>280</v>
      </c>
    </row>
    <row r="44" spans="1:19" x14ac:dyDescent="0.3">
      <c r="A44" t="s">
        <v>91</v>
      </c>
      <c r="B44">
        <v>6.68</v>
      </c>
      <c r="C44">
        <v>1870.4</v>
      </c>
      <c r="D44">
        <v>6.2925000000000004</v>
      </c>
      <c r="E44">
        <v>0.38750000000000001</v>
      </c>
      <c r="F44">
        <v>1761.9</v>
      </c>
      <c r="G44">
        <v>108.5</v>
      </c>
      <c r="H44" t="s">
        <v>452</v>
      </c>
      <c r="I44" t="s">
        <v>451</v>
      </c>
      <c r="J44" s="1">
        <v>46209</v>
      </c>
      <c r="K44">
        <v>40</v>
      </c>
      <c r="L44">
        <v>0.16</v>
      </c>
      <c r="M44">
        <v>280</v>
      </c>
      <c r="N44">
        <v>6.4</v>
      </c>
      <c r="O44">
        <v>1792</v>
      </c>
      <c r="P44">
        <v>78.400000000000006</v>
      </c>
      <c r="Q44">
        <v>0</v>
      </c>
      <c r="R44">
        <v>78.400000000000006</v>
      </c>
      <c r="S44">
        <v>280</v>
      </c>
    </row>
    <row r="45" spans="1:19" x14ac:dyDescent="0.3">
      <c r="A45" t="s">
        <v>93</v>
      </c>
      <c r="B45">
        <v>6.7279999999999998</v>
      </c>
      <c r="C45">
        <v>1883.84</v>
      </c>
      <c r="D45">
        <v>6.35</v>
      </c>
      <c r="E45">
        <v>0.378</v>
      </c>
      <c r="F45">
        <v>1778</v>
      </c>
      <c r="G45">
        <v>105.84</v>
      </c>
      <c r="H45" t="s">
        <v>452</v>
      </c>
      <c r="I45" t="s">
        <v>451</v>
      </c>
      <c r="J45" s="1">
        <v>46213</v>
      </c>
      <c r="K45">
        <v>39</v>
      </c>
      <c r="L45">
        <v>0.16</v>
      </c>
      <c r="M45">
        <v>280</v>
      </c>
      <c r="N45">
        <v>6.24</v>
      </c>
      <c r="O45">
        <v>1747.2</v>
      </c>
      <c r="P45">
        <v>136.63999999999999</v>
      </c>
      <c r="Q45">
        <v>0</v>
      </c>
      <c r="R45">
        <v>136.63999999999999</v>
      </c>
      <c r="S45">
        <v>280</v>
      </c>
    </row>
    <row r="46" spans="1:19" x14ac:dyDescent="0.3">
      <c r="A46" t="s">
        <v>98</v>
      </c>
      <c r="B46">
        <v>6.5229999999999997</v>
      </c>
      <c r="C46">
        <v>1826.44</v>
      </c>
      <c r="D46">
        <v>6.1449999999999996</v>
      </c>
      <c r="E46">
        <v>0.378</v>
      </c>
      <c r="F46">
        <v>1720.6</v>
      </c>
      <c r="G46">
        <v>105.84</v>
      </c>
      <c r="H46" t="s">
        <v>452</v>
      </c>
      <c r="I46" t="s">
        <v>451</v>
      </c>
      <c r="J46" s="1">
        <v>46223</v>
      </c>
      <c r="K46">
        <v>39</v>
      </c>
      <c r="L46">
        <v>0.16</v>
      </c>
      <c r="M46">
        <v>280</v>
      </c>
      <c r="N46">
        <v>6.24</v>
      </c>
      <c r="O46">
        <v>1747.2</v>
      </c>
      <c r="P46">
        <v>79.239999999999995</v>
      </c>
      <c r="Q46">
        <v>0</v>
      </c>
      <c r="R46">
        <v>79.239999999999995</v>
      </c>
      <c r="S46">
        <v>280</v>
      </c>
    </row>
    <row r="47" spans="1:19" x14ac:dyDescent="0.3">
      <c r="A47" t="s">
        <v>190</v>
      </c>
      <c r="B47">
        <v>7.9444999999999997</v>
      </c>
      <c r="C47">
        <v>2224.46</v>
      </c>
      <c r="D47">
        <v>7.4813999999999998</v>
      </c>
      <c r="E47">
        <v>0.46310000000000001</v>
      </c>
      <c r="F47">
        <v>2094.79</v>
      </c>
      <c r="G47">
        <v>129.66999999999999</v>
      </c>
      <c r="H47" t="s">
        <v>453</v>
      </c>
      <c r="I47" t="s">
        <v>451</v>
      </c>
      <c r="J47" s="1">
        <v>46213</v>
      </c>
      <c r="K47">
        <v>34</v>
      </c>
      <c r="L47">
        <v>0.22</v>
      </c>
      <c r="M47">
        <v>280</v>
      </c>
      <c r="N47">
        <v>7.48</v>
      </c>
      <c r="O47">
        <v>2094.4</v>
      </c>
      <c r="P47">
        <v>130.06</v>
      </c>
      <c r="Q47">
        <v>0</v>
      </c>
      <c r="R47">
        <v>130.06</v>
      </c>
      <c r="S47">
        <v>280</v>
      </c>
    </row>
    <row r="48" spans="1:19" x14ac:dyDescent="0.3">
      <c r="A48" t="s">
        <v>370</v>
      </c>
      <c r="B48">
        <v>7.1660000000000004</v>
      </c>
      <c r="C48">
        <v>2221.46</v>
      </c>
      <c r="D48">
        <v>6.6444000000000001</v>
      </c>
      <c r="E48">
        <v>0.52159999999999995</v>
      </c>
      <c r="F48">
        <v>2059.7600000000002</v>
      </c>
      <c r="G48">
        <v>161.69999999999999</v>
      </c>
      <c r="H48" t="s">
        <v>456</v>
      </c>
      <c r="I48" t="s">
        <v>455</v>
      </c>
      <c r="J48" s="1">
        <v>46209</v>
      </c>
      <c r="K48">
        <v>22</v>
      </c>
      <c r="L48">
        <v>0.3</v>
      </c>
      <c r="M48">
        <v>310</v>
      </c>
      <c r="N48">
        <v>6.6</v>
      </c>
      <c r="O48">
        <v>2046</v>
      </c>
      <c r="P48">
        <v>175.46</v>
      </c>
      <c r="Q48">
        <v>0</v>
      </c>
      <c r="R48">
        <v>175.46</v>
      </c>
      <c r="S48">
        <v>310</v>
      </c>
    </row>
    <row r="49" spans="1:19" x14ac:dyDescent="0.3">
      <c r="A49" t="s">
        <v>377</v>
      </c>
      <c r="B49">
        <v>6.8120000000000003</v>
      </c>
      <c r="C49">
        <v>2111.7199999999998</v>
      </c>
      <c r="D49">
        <v>6.3131000000000004</v>
      </c>
      <c r="E49">
        <v>0.49890000000000001</v>
      </c>
      <c r="F49">
        <v>1957.06</v>
      </c>
      <c r="G49">
        <v>154.66</v>
      </c>
      <c r="H49" t="s">
        <v>456</v>
      </c>
      <c r="I49" t="s">
        <v>455</v>
      </c>
      <c r="J49" s="1">
        <v>46223</v>
      </c>
      <c r="K49">
        <v>21</v>
      </c>
      <c r="L49">
        <v>0.3</v>
      </c>
      <c r="M49">
        <v>310</v>
      </c>
      <c r="N49">
        <v>6.3</v>
      </c>
      <c r="O49">
        <v>1953</v>
      </c>
      <c r="P49">
        <v>158.72</v>
      </c>
      <c r="Q49">
        <v>0</v>
      </c>
      <c r="R49">
        <v>158.72</v>
      </c>
      <c r="S49">
        <v>310</v>
      </c>
    </row>
    <row r="50" spans="1:19" x14ac:dyDescent="0.3">
      <c r="A50" t="s">
        <v>107</v>
      </c>
      <c r="B50">
        <v>6.0910000000000002</v>
      </c>
      <c r="C50">
        <v>1705.48</v>
      </c>
      <c r="D50">
        <v>5.7206000000000001</v>
      </c>
      <c r="E50">
        <v>0.37040000000000001</v>
      </c>
      <c r="F50">
        <v>1601.77</v>
      </c>
      <c r="G50">
        <v>103.71</v>
      </c>
      <c r="H50" t="s">
        <v>450</v>
      </c>
      <c r="I50" t="s">
        <v>451</v>
      </c>
      <c r="J50" s="1">
        <v>46248</v>
      </c>
      <c r="K50">
        <v>48</v>
      </c>
      <c r="L50">
        <v>0.12</v>
      </c>
      <c r="M50">
        <v>280</v>
      </c>
      <c r="N50">
        <v>5.76</v>
      </c>
      <c r="O50">
        <v>1612.8</v>
      </c>
      <c r="P50">
        <v>92.68</v>
      </c>
      <c r="Q50">
        <v>0</v>
      </c>
      <c r="R50">
        <v>92.68</v>
      </c>
      <c r="S50">
        <v>280</v>
      </c>
    </row>
    <row r="51" spans="1:19" x14ac:dyDescent="0.3">
      <c r="A51" t="s">
        <v>110</v>
      </c>
      <c r="B51">
        <v>6.1505000000000001</v>
      </c>
      <c r="C51">
        <v>1722.14</v>
      </c>
      <c r="D51">
        <v>5.7801</v>
      </c>
      <c r="E51">
        <v>0.37040000000000001</v>
      </c>
      <c r="F51">
        <v>1618.43</v>
      </c>
      <c r="G51">
        <v>103.71</v>
      </c>
      <c r="H51" t="s">
        <v>450</v>
      </c>
      <c r="I51" t="s">
        <v>451</v>
      </c>
      <c r="J51" s="1">
        <v>46254</v>
      </c>
      <c r="K51">
        <v>48</v>
      </c>
      <c r="L51">
        <v>0.12</v>
      </c>
      <c r="M51">
        <v>280</v>
      </c>
      <c r="N51">
        <v>5.76</v>
      </c>
      <c r="O51">
        <v>1612.8</v>
      </c>
      <c r="P51">
        <v>109.34</v>
      </c>
      <c r="Q51">
        <v>0</v>
      </c>
      <c r="R51">
        <v>109.34</v>
      </c>
      <c r="S51">
        <v>280</v>
      </c>
    </row>
    <row r="52" spans="1:19" x14ac:dyDescent="0.3">
      <c r="A52" t="s">
        <v>112</v>
      </c>
      <c r="B52">
        <v>6.0705</v>
      </c>
      <c r="C52">
        <v>1699.74</v>
      </c>
      <c r="D52">
        <v>5.7000999999999999</v>
      </c>
      <c r="E52">
        <v>0.37040000000000001</v>
      </c>
      <c r="F52">
        <v>1596.03</v>
      </c>
      <c r="G52">
        <v>103.71</v>
      </c>
      <c r="H52" t="s">
        <v>450</v>
      </c>
      <c r="I52" t="s">
        <v>451</v>
      </c>
      <c r="J52" s="1">
        <v>46258</v>
      </c>
      <c r="K52">
        <v>48</v>
      </c>
      <c r="L52">
        <v>0.12</v>
      </c>
      <c r="M52">
        <v>280</v>
      </c>
      <c r="N52">
        <v>5.76</v>
      </c>
      <c r="O52">
        <v>1612.8</v>
      </c>
      <c r="P52">
        <v>86.94</v>
      </c>
      <c r="Q52">
        <v>0</v>
      </c>
      <c r="R52">
        <v>86.94</v>
      </c>
      <c r="S52">
        <v>280</v>
      </c>
    </row>
    <row r="53" spans="1:19" x14ac:dyDescent="0.3">
      <c r="A53" t="s">
        <v>114</v>
      </c>
      <c r="B53">
        <v>7.2210000000000001</v>
      </c>
      <c r="C53">
        <v>2021.88</v>
      </c>
      <c r="D53">
        <v>6.8146000000000004</v>
      </c>
      <c r="E53">
        <v>0.40639999999999998</v>
      </c>
      <c r="F53">
        <v>1908.09</v>
      </c>
      <c r="G53">
        <v>113.79</v>
      </c>
      <c r="H53" t="s">
        <v>452</v>
      </c>
      <c r="I53" t="s">
        <v>451</v>
      </c>
      <c r="J53" s="1">
        <v>46238</v>
      </c>
      <c r="K53">
        <v>42</v>
      </c>
      <c r="L53">
        <v>0.16</v>
      </c>
      <c r="M53">
        <v>280</v>
      </c>
      <c r="N53">
        <v>6.72</v>
      </c>
      <c r="O53">
        <v>1881.6</v>
      </c>
      <c r="P53">
        <v>140.28</v>
      </c>
      <c r="Q53">
        <v>0</v>
      </c>
      <c r="R53">
        <v>140.28</v>
      </c>
      <c r="S53">
        <v>280</v>
      </c>
    </row>
    <row r="54" spans="1:19" x14ac:dyDescent="0.3">
      <c r="A54" t="s">
        <v>123</v>
      </c>
      <c r="B54">
        <v>7.0590000000000002</v>
      </c>
      <c r="C54">
        <v>1976.52</v>
      </c>
      <c r="D54">
        <v>6.6620999999999997</v>
      </c>
      <c r="E54">
        <v>0.39689999999999998</v>
      </c>
      <c r="F54">
        <v>1865.39</v>
      </c>
      <c r="G54">
        <v>111.13</v>
      </c>
      <c r="H54" t="s">
        <v>452</v>
      </c>
      <c r="I54" t="s">
        <v>451</v>
      </c>
      <c r="J54" s="1">
        <v>46256</v>
      </c>
      <c r="K54">
        <v>41</v>
      </c>
      <c r="L54">
        <v>0.16</v>
      </c>
      <c r="M54">
        <v>280</v>
      </c>
      <c r="N54">
        <v>6.5600000000000005</v>
      </c>
      <c r="O54">
        <v>1836.8</v>
      </c>
      <c r="P54">
        <v>139.72</v>
      </c>
      <c r="Q54">
        <v>0</v>
      </c>
      <c r="R54">
        <v>139.72</v>
      </c>
      <c r="S54">
        <v>280</v>
      </c>
    </row>
    <row r="55" spans="1:19" x14ac:dyDescent="0.3">
      <c r="A55" t="s">
        <v>198</v>
      </c>
      <c r="B55">
        <v>8.3305000000000007</v>
      </c>
      <c r="C55">
        <v>2332.54</v>
      </c>
      <c r="D55">
        <v>7.7797999999999998</v>
      </c>
      <c r="E55">
        <v>0.55069999999999997</v>
      </c>
      <c r="F55">
        <v>2178.34</v>
      </c>
      <c r="G55">
        <v>154.19999999999999</v>
      </c>
      <c r="H55" t="s">
        <v>453</v>
      </c>
      <c r="I55" t="s">
        <v>451</v>
      </c>
      <c r="J55" s="1">
        <v>46236</v>
      </c>
      <c r="K55">
        <v>35</v>
      </c>
      <c r="L55">
        <v>0.22</v>
      </c>
      <c r="M55">
        <v>280</v>
      </c>
      <c r="N55">
        <v>7.7</v>
      </c>
      <c r="O55">
        <v>2156</v>
      </c>
      <c r="P55">
        <v>176.54</v>
      </c>
      <c r="Q55">
        <v>0</v>
      </c>
      <c r="R55">
        <v>176.54</v>
      </c>
      <c r="S55">
        <v>280</v>
      </c>
    </row>
    <row r="56" spans="1:19" x14ac:dyDescent="0.3">
      <c r="A56" t="s">
        <v>201</v>
      </c>
      <c r="B56">
        <v>8.3104999999999993</v>
      </c>
      <c r="C56">
        <v>2326.94</v>
      </c>
      <c r="D56">
        <v>7.7598000000000003</v>
      </c>
      <c r="E56">
        <v>0.55069999999999997</v>
      </c>
      <c r="F56">
        <v>2172.7399999999998</v>
      </c>
      <c r="G56">
        <v>154.19999999999999</v>
      </c>
      <c r="H56" t="s">
        <v>453</v>
      </c>
      <c r="I56" t="s">
        <v>451</v>
      </c>
      <c r="J56" s="1">
        <v>46242</v>
      </c>
      <c r="K56">
        <v>35</v>
      </c>
      <c r="L56">
        <v>0.22</v>
      </c>
      <c r="M56">
        <v>280</v>
      </c>
      <c r="N56">
        <v>7.7</v>
      </c>
      <c r="O56">
        <v>2156</v>
      </c>
      <c r="P56">
        <v>170.94</v>
      </c>
      <c r="Q56">
        <v>0</v>
      </c>
      <c r="R56">
        <v>170.94</v>
      </c>
      <c r="S56">
        <v>280</v>
      </c>
    </row>
    <row r="57" spans="1:19" x14ac:dyDescent="0.3">
      <c r="A57" t="s">
        <v>202</v>
      </c>
      <c r="B57">
        <v>8.1895000000000007</v>
      </c>
      <c r="C57">
        <v>2293.06</v>
      </c>
      <c r="D57">
        <v>7.6387999999999998</v>
      </c>
      <c r="E57">
        <v>0.55069999999999997</v>
      </c>
      <c r="F57">
        <v>2138.86</v>
      </c>
      <c r="G57">
        <v>154.19999999999999</v>
      </c>
      <c r="H57" t="s">
        <v>453</v>
      </c>
      <c r="I57" t="s">
        <v>451</v>
      </c>
      <c r="J57" s="1">
        <v>46244</v>
      </c>
      <c r="K57">
        <v>35</v>
      </c>
      <c r="L57">
        <v>0.22</v>
      </c>
      <c r="M57">
        <v>280</v>
      </c>
      <c r="N57">
        <v>7.7</v>
      </c>
      <c r="O57">
        <v>2156</v>
      </c>
      <c r="P57">
        <v>137.06</v>
      </c>
      <c r="Q57">
        <v>0</v>
      </c>
      <c r="R57">
        <v>137.06</v>
      </c>
      <c r="S57">
        <v>280</v>
      </c>
    </row>
    <row r="58" spans="1:19" x14ac:dyDescent="0.3">
      <c r="A58" t="s">
        <v>280</v>
      </c>
      <c r="B58">
        <v>7.5830000000000002</v>
      </c>
      <c r="C58">
        <v>2350.73</v>
      </c>
      <c r="D58">
        <v>7.016</v>
      </c>
      <c r="E58">
        <v>0.56699999999999995</v>
      </c>
      <c r="F58">
        <v>2174.96</v>
      </c>
      <c r="G58">
        <v>175.77</v>
      </c>
      <c r="H58" t="s">
        <v>454</v>
      </c>
      <c r="I58" t="s">
        <v>455</v>
      </c>
      <c r="J58" s="1">
        <v>46254</v>
      </c>
      <c r="K58">
        <v>29</v>
      </c>
      <c r="L58">
        <v>0.24</v>
      </c>
      <c r="M58">
        <v>310</v>
      </c>
      <c r="N58">
        <v>6.96</v>
      </c>
      <c r="O58">
        <v>2157.6</v>
      </c>
      <c r="P58">
        <v>193.13</v>
      </c>
      <c r="Q58">
        <v>0</v>
      </c>
      <c r="R58">
        <v>193.13</v>
      </c>
      <c r="S58">
        <v>310</v>
      </c>
    </row>
    <row r="59" spans="1:19" x14ac:dyDescent="0.3">
      <c r="A59" t="s">
        <v>394</v>
      </c>
      <c r="B59">
        <v>8.032</v>
      </c>
      <c r="C59">
        <v>2489.92</v>
      </c>
      <c r="D59">
        <v>7.4423000000000004</v>
      </c>
      <c r="E59">
        <v>0.5897</v>
      </c>
      <c r="F59">
        <v>2307.11</v>
      </c>
      <c r="G59">
        <v>182.81</v>
      </c>
      <c r="H59" t="s">
        <v>456</v>
      </c>
      <c r="I59" t="s">
        <v>455</v>
      </c>
      <c r="J59" s="1">
        <v>46240</v>
      </c>
      <c r="K59">
        <v>25</v>
      </c>
      <c r="L59">
        <v>0.3</v>
      </c>
      <c r="M59">
        <v>310</v>
      </c>
      <c r="N59">
        <v>7.5</v>
      </c>
      <c r="O59">
        <v>2325</v>
      </c>
      <c r="P59">
        <v>164.92</v>
      </c>
      <c r="Q59">
        <v>0</v>
      </c>
      <c r="R59">
        <v>164.92</v>
      </c>
      <c r="S59">
        <v>310</v>
      </c>
    </row>
    <row r="60" spans="1:19" x14ac:dyDescent="0.3">
      <c r="A60" t="s">
        <v>399</v>
      </c>
      <c r="B60">
        <v>7.8159999999999998</v>
      </c>
      <c r="C60">
        <v>2422.96</v>
      </c>
      <c r="D60">
        <v>7.2489999999999997</v>
      </c>
      <c r="E60">
        <v>0.56699999999999995</v>
      </c>
      <c r="F60">
        <v>2247.19</v>
      </c>
      <c r="G60">
        <v>175.77</v>
      </c>
      <c r="H60" t="s">
        <v>456</v>
      </c>
      <c r="I60" t="s">
        <v>455</v>
      </c>
      <c r="J60" s="1">
        <v>46250</v>
      </c>
      <c r="K60">
        <v>24</v>
      </c>
      <c r="L60">
        <v>0.3</v>
      </c>
      <c r="M60">
        <v>310</v>
      </c>
      <c r="N60">
        <v>7.1999999999999993</v>
      </c>
      <c r="O60">
        <v>2232</v>
      </c>
      <c r="P60">
        <v>190.96</v>
      </c>
      <c r="Q60">
        <v>0</v>
      </c>
      <c r="R60">
        <v>190.96</v>
      </c>
      <c r="S60">
        <v>310</v>
      </c>
    </row>
    <row r="61" spans="1:19" x14ac:dyDescent="0.3">
      <c r="A61" t="s">
        <v>410</v>
      </c>
      <c r="B61">
        <v>7.03</v>
      </c>
      <c r="C61">
        <v>2179.3000000000002</v>
      </c>
      <c r="D61">
        <v>6.5159000000000002</v>
      </c>
      <c r="E61">
        <v>0.5141</v>
      </c>
      <c r="F61">
        <v>2019.93</v>
      </c>
      <c r="G61">
        <v>159.37</v>
      </c>
      <c r="H61" t="s">
        <v>457</v>
      </c>
      <c r="I61" t="s">
        <v>455</v>
      </c>
      <c r="J61" s="1">
        <v>46248</v>
      </c>
      <c r="K61">
        <v>33</v>
      </c>
      <c r="L61">
        <v>0.2</v>
      </c>
      <c r="M61">
        <v>310</v>
      </c>
      <c r="N61">
        <v>6.6000000000000005</v>
      </c>
      <c r="O61">
        <v>2046</v>
      </c>
      <c r="P61">
        <v>133.30000000000001</v>
      </c>
      <c r="Q61">
        <v>0</v>
      </c>
      <c r="R61">
        <v>133.30000000000001</v>
      </c>
      <c r="S61">
        <v>310</v>
      </c>
    </row>
    <row r="62" spans="1:19" x14ac:dyDescent="0.3">
      <c r="A62" t="s">
        <v>415</v>
      </c>
      <c r="B62">
        <v>7.0890000000000004</v>
      </c>
      <c r="C62">
        <v>2197.59</v>
      </c>
      <c r="D62">
        <v>6.5749000000000004</v>
      </c>
      <c r="E62">
        <v>0.5141</v>
      </c>
      <c r="F62">
        <v>2038.22</v>
      </c>
      <c r="G62">
        <v>159.37</v>
      </c>
      <c r="H62" t="s">
        <v>457</v>
      </c>
      <c r="I62" t="s">
        <v>455</v>
      </c>
      <c r="J62" s="1">
        <v>46258</v>
      </c>
      <c r="K62">
        <v>33</v>
      </c>
      <c r="L62">
        <v>0.2</v>
      </c>
      <c r="M62">
        <v>310</v>
      </c>
      <c r="N62">
        <v>6.6000000000000005</v>
      </c>
      <c r="O62">
        <v>2046</v>
      </c>
      <c r="P62">
        <v>151.59</v>
      </c>
      <c r="Q62">
        <v>0</v>
      </c>
      <c r="R62">
        <v>151.59</v>
      </c>
      <c r="S62">
        <v>310</v>
      </c>
    </row>
    <row r="63" spans="1:19" x14ac:dyDescent="0.3">
      <c r="A63" t="s">
        <v>129</v>
      </c>
      <c r="B63">
        <v>8.1464999999999996</v>
      </c>
      <c r="C63">
        <v>2281.02</v>
      </c>
      <c r="D63">
        <v>7.6551</v>
      </c>
      <c r="E63">
        <v>0.4914</v>
      </c>
      <c r="F63">
        <v>2143.4299999999998</v>
      </c>
      <c r="G63">
        <v>137.59</v>
      </c>
      <c r="H63" t="s">
        <v>450</v>
      </c>
      <c r="I63" t="s">
        <v>451</v>
      </c>
      <c r="J63" s="1">
        <v>46275</v>
      </c>
      <c r="K63">
        <v>63</v>
      </c>
      <c r="L63">
        <v>0.12</v>
      </c>
      <c r="M63">
        <v>280</v>
      </c>
      <c r="N63">
        <v>7.56</v>
      </c>
      <c r="O63">
        <v>2116.8000000000002</v>
      </c>
      <c r="P63">
        <v>164.22</v>
      </c>
      <c r="Q63">
        <v>0</v>
      </c>
      <c r="R63">
        <v>164.22</v>
      </c>
      <c r="S63">
        <v>280</v>
      </c>
    </row>
    <row r="64" spans="1:19" x14ac:dyDescent="0.3">
      <c r="A64" t="s">
        <v>137</v>
      </c>
      <c r="B64">
        <v>9.9454999999999991</v>
      </c>
      <c r="C64">
        <v>2784.74</v>
      </c>
      <c r="D64">
        <v>9.3879000000000001</v>
      </c>
      <c r="E64">
        <v>0.55759999999999998</v>
      </c>
      <c r="F64">
        <v>2628.61</v>
      </c>
      <c r="G64">
        <v>156.13</v>
      </c>
      <c r="H64" t="s">
        <v>452</v>
      </c>
      <c r="I64" t="s">
        <v>451</v>
      </c>
      <c r="J64" s="1">
        <v>46267</v>
      </c>
      <c r="K64">
        <v>58</v>
      </c>
      <c r="L64">
        <v>0.16</v>
      </c>
      <c r="M64">
        <v>280</v>
      </c>
      <c r="N64">
        <v>9.2799999999999994</v>
      </c>
      <c r="O64">
        <v>2598.4</v>
      </c>
      <c r="P64">
        <v>186.34</v>
      </c>
      <c r="Q64">
        <v>0</v>
      </c>
      <c r="R64">
        <v>186.34</v>
      </c>
      <c r="S64">
        <v>280</v>
      </c>
    </row>
    <row r="65" spans="1:19" x14ac:dyDescent="0.3">
      <c r="A65" t="s">
        <v>144</v>
      </c>
      <c r="B65">
        <v>9.6965000000000003</v>
      </c>
      <c r="C65">
        <v>2715.02</v>
      </c>
      <c r="D65">
        <v>9.1388999999999996</v>
      </c>
      <c r="E65">
        <v>0.55759999999999998</v>
      </c>
      <c r="F65">
        <v>2558.89</v>
      </c>
      <c r="G65">
        <v>156.13</v>
      </c>
      <c r="H65" t="s">
        <v>452</v>
      </c>
      <c r="I65" t="s">
        <v>451</v>
      </c>
      <c r="J65" s="1">
        <v>46281</v>
      </c>
      <c r="K65">
        <v>58</v>
      </c>
      <c r="L65">
        <v>0.16</v>
      </c>
      <c r="M65">
        <v>280</v>
      </c>
      <c r="N65">
        <v>9.2799999999999994</v>
      </c>
      <c r="O65">
        <v>2598.4</v>
      </c>
      <c r="P65">
        <v>116.62</v>
      </c>
      <c r="Q65">
        <v>0</v>
      </c>
      <c r="R65">
        <v>116.62</v>
      </c>
      <c r="S65">
        <v>280</v>
      </c>
    </row>
    <row r="66" spans="1:19" x14ac:dyDescent="0.3">
      <c r="A66" t="s">
        <v>145</v>
      </c>
      <c r="B66">
        <v>9.9055</v>
      </c>
      <c r="C66">
        <v>2773.54</v>
      </c>
      <c r="D66">
        <v>9.3478999999999992</v>
      </c>
      <c r="E66">
        <v>0.55759999999999998</v>
      </c>
      <c r="F66">
        <v>2617.41</v>
      </c>
      <c r="G66">
        <v>156.13</v>
      </c>
      <c r="H66" t="s">
        <v>452</v>
      </c>
      <c r="I66" t="s">
        <v>451</v>
      </c>
      <c r="J66" s="1">
        <v>46283</v>
      </c>
      <c r="K66">
        <v>58</v>
      </c>
      <c r="L66">
        <v>0.16</v>
      </c>
      <c r="M66">
        <v>280</v>
      </c>
      <c r="N66">
        <v>9.2799999999999994</v>
      </c>
      <c r="O66">
        <v>2598.4</v>
      </c>
      <c r="P66">
        <v>175.14</v>
      </c>
      <c r="Q66">
        <v>0</v>
      </c>
      <c r="R66">
        <v>175.14</v>
      </c>
      <c r="S66">
        <v>280</v>
      </c>
    </row>
    <row r="67" spans="1:19" x14ac:dyDescent="0.3">
      <c r="A67" t="s">
        <v>148</v>
      </c>
      <c r="B67">
        <v>9.8294999999999995</v>
      </c>
      <c r="C67">
        <v>2752.26</v>
      </c>
      <c r="D67">
        <v>9.2813999999999997</v>
      </c>
      <c r="E67">
        <v>0.54810000000000003</v>
      </c>
      <c r="F67">
        <v>2598.79</v>
      </c>
      <c r="G67">
        <v>153.47</v>
      </c>
      <c r="H67" t="s">
        <v>452</v>
      </c>
      <c r="I67" t="s">
        <v>451</v>
      </c>
      <c r="J67" s="1">
        <v>46289</v>
      </c>
      <c r="K67">
        <v>57</v>
      </c>
      <c r="L67">
        <v>0.16</v>
      </c>
      <c r="M67">
        <v>280</v>
      </c>
      <c r="N67">
        <v>9.120000000000001</v>
      </c>
      <c r="O67">
        <v>2553.6</v>
      </c>
      <c r="P67">
        <v>198.66</v>
      </c>
      <c r="Q67">
        <v>0</v>
      </c>
      <c r="R67">
        <v>198.66</v>
      </c>
      <c r="S67">
        <v>280</v>
      </c>
    </row>
    <row r="68" spans="1:19" x14ac:dyDescent="0.3">
      <c r="A68" t="s">
        <v>213</v>
      </c>
      <c r="B68">
        <v>9.7129999999999992</v>
      </c>
      <c r="C68">
        <v>2719.64</v>
      </c>
      <c r="D68">
        <v>9.0609000000000002</v>
      </c>
      <c r="E68">
        <v>0.65210000000000001</v>
      </c>
      <c r="F68">
        <v>2537.0500000000002</v>
      </c>
      <c r="G68">
        <v>182.59</v>
      </c>
      <c r="H68" t="s">
        <v>453</v>
      </c>
      <c r="I68" t="s">
        <v>451</v>
      </c>
      <c r="J68" s="1">
        <v>46273</v>
      </c>
      <c r="K68">
        <v>42</v>
      </c>
      <c r="L68">
        <v>0.22</v>
      </c>
      <c r="M68">
        <v>280</v>
      </c>
      <c r="N68">
        <v>9.24</v>
      </c>
      <c r="O68">
        <v>2587.1999999999998</v>
      </c>
      <c r="P68">
        <v>132.44</v>
      </c>
      <c r="Q68">
        <v>0</v>
      </c>
      <c r="R68">
        <v>132.44</v>
      </c>
      <c r="S68">
        <v>280</v>
      </c>
    </row>
    <row r="69" spans="1:19" x14ac:dyDescent="0.3">
      <c r="A69" t="s">
        <v>215</v>
      </c>
      <c r="B69">
        <v>9.9314999999999998</v>
      </c>
      <c r="C69">
        <v>2780.82</v>
      </c>
      <c r="D69">
        <v>9.2794000000000008</v>
      </c>
      <c r="E69">
        <v>0.65210000000000001</v>
      </c>
      <c r="F69">
        <v>2598.23</v>
      </c>
      <c r="G69">
        <v>182.59</v>
      </c>
      <c r="H69" t="s">
        <v>453</v>
      </c>
      <c r="I69" t="s">
        <v>451</v>
      </c>
      <c r="J69" s="1">
        <v>46277</v>
      </c>
      <c r="K69">
        <v>42</v>
      </c>
      <c r="L69">
        <v>0.22</v>
      </c>
      <c r="M69">
        <v>280</v>
      </c>
      <c r="N69">
        <v>9.24</v>
      </c>
      <c r="O69">
        <v>2587.1999999999998</v>
      </c>
      <c r="P69">
        <v>193.62</v>
      </c>
      <c r="Q69">
        <v>0</v>
      </c>
      <c r="R69">
        <v>193.62</v>
      </c>
      <c r="S69">
        <v>280</v>
      </c>
    </row>
    <row r="70" spans="1:19" x14ac:dyDescent="0.3">
      <c r="A70" t="s">
        <v>217</v>
      </c>
      <c r="B70">
        <v>9.8034999999999997</v>
      </c>
      <c r="C70">
        <v>2744.98</v>
      </c>
      <c r="D70">
        <v>9.1514000000000006</v>
      </c>
      <c r="E70">
        <v>0.65210000000000001</v>
      </c>
      <c r="F70">
        <v>2562.39</v>
      </c>
      <c r="G70">
        <v>182.59</v>
      </c>
      <c r="H70" t="s">
        <v>453</v>
      </c>
      <c r="I70" t="s">
        <v>451</v>
      </c>
      <c r="J70" s="1">
        <v>46281</v>
      </c>
      <c r="K70">
        <v>42</v>
      </c>
      <c r="L70">
        <v>0.22</v>
      </c>
      <c r="M70">
        <v>280</v>
      </c>
      <c r="N70">
        <v>9.24</v>
      </c>
      <c r="O70">
        <v>2587.1999999999998</v>
      </c>
      <c r="P70">
        <v>157.78</v>
      </c>
      <c r="Q70">
        <v>0</v>
      </c>
      <c r="R70">
        <v>157.78</v>
      </c>
      <c r="S70">
        <v>280</v>
      </c>
    </row>
    <row r="71" spans="1:19" x14ac:dyDescent="0.3">
      <c r="A71" t="s">
        <v>218</v>
      </c>
      <c r="B71">
        <v>10.039999999999999</v>
      </c>
      <c r="C71">
        <v>2811.2</v>
      </c>
      <c r="D71">
        <v>9.3879000000000001</v>
      </c>
      <c r="E71">
        <v>0.65210000000000001</v>
      </c>
      <c r="F71">
        <v>2628.61</v>
      </c>
      <c r="G71">
        <v>182.59</v>
      </c>
      <c r="H71" t="s">
        <v>453</v>
      </c>
      <c r="I71" t="s">
        <v>451</v>
      </c>
      <c r="J71" s="1">
        <v>46283</v>
      </c>
      <c r="K71">
        <v>42</v>
      </c>
      <c r="L71">
        <v>0.22</v>
      </c>
      <c r="M71">
        <v>280</v>
      </c>
      <c r="N71">
        <v>9.24</v>
      </c>
      <c r="O71">
        <v>2587.1999999999998</v>
      </c>
      <c r="P71">
        <v>224</v>
      </c>
      <c r="Q71">
        <v>0</v>
      </c>
      <c r="R71">
        <v>224</v>
      </c>
      <c r="S71">
        <v>280</v>
      </c>
    </row>
    <row r="72" spans="1:19" x14ac:dyDescent="0.3">
      <c r="A72" t="s">
        <v>219</v>
      </c>
      <c r="B72">
        <v>9.5094999999999992</v>
      </c>
      <c r="C72">
        <v>2662.66</v>
      </c>
      <c r="D72">
        <v>8.8719999999999999</v>
      </c>
      <c r="E72">
        <v>0.63749999999999996</v>
      </c>
      <c r="F72">
        <v>2484.16</v>
      </c>
      <c r="G72">
        <v>178.5</v>
      </c>
      <c r="H72" t="s">
        <v>453</v>
      </c>
      <c r="I72" t="s">
        <v>451</v>
      </c>
      <c r="J72" s="1">
        <v>46285</v>
      </c>
      <c r="K72">
        <v>41</v>
      </c>
      <c r="L72">
        <v>0.22</v>
      </c>
      <c r="M72">
        <v>280</v>
      </c>
      <c r="N72">
        <v>9.02</v>
      </c>
      <c r="O72">
        <v>2525.6</v>
      </c>
      <c r="P72">
        <v>137.06</v>
      </c>
      <c r="Q72">
        <v>0</v>
      </c>
      <c r="R72">
        <v>137.06</v>
      </c>
      <c r="S72">
        <v>280</v>
      </c>
    </row>
    <row r="73" spans="1:19" x14ac:dyDescent="0.3">
      <c r="A73" t="s">
        <v>4</v>
      </c>
      <c r="B73">
        <v>6.7194000000000003</v>
      </c>
      <c r="C73">
        <v>1881.44</v>
      </c>
      <c r="D73">
        <v>6.3112000000000004</v>
      </c>
      <c r="E73">
        <v>0.40820000000000001</v>
      </c>
      <c r="F73">
        <v>1767.14</v>
      </c>
      <c r="G73">
        <v>114.3</v>
      </c>
      <c r="H73" t="s">
        <v>450</v>
      </c>
      <c r="I73" t="s">
        <v>451</v>
      </c>
      <c r="J73" s="1">
        <v>46114</v>
      </c>
      <c r="K73">
        <v>53</v>
      </c>
      <c r="L73">
        <v>0.12</v>
      </c>
      <c r="M73">
        <v>280</v>
      </c>
      <c r="N73">
        <v>6.3599999999999994</v>
      </c>
      <c r="O73">
        <v>1780.8</v>
      </c>
      <c r="P73">
        <v>100.63200000000001</v>
      </c>
      <c r="Q73">
        <v>8.0000000000000002E-3</v>
      </c>
      <c r="R73">
        <v>100.64</v>
      </c>
      <c r="S73">
        <v>280.00119999999998</v>
      </c>
    </row>
    <row r="74" spans="1:19" x14ac:dyDescent="0.3">
      <c r="A74" t="s">
        <v>6</v>
      </c>
      <c r="B74">
        <v>6.7747999999999999</v>
      </c>
      <c r="C74">
        <v>1896.95</v>
      </c>
      <c r="D74">
        <v>6.3666</v>
      </c>
      <c r="E74">
        <v>0.40820000000000001</v>
      </c>
      <c r="F74">
        <v>1782.65</v>
      </c>
      <c r="G74">
        <v>114.3</v>
      </c>
      <c r="H74" t="s">
        <v>450</v>
      </c>
      <c r="I74" t="s">
        <v>451</v>
      </c>
      <c r="J74" s="1">
        <v>46116</v>
      </c>
      <c r="K74">
        <v>53</v>
      </c>
      <c r="L74">
        <v>0.12</v>
      </c>
      <c r="M74">
        <v>280</v>
      </c>
      <c r="N74">
        <v>6.3599999999999994</v>
      </c>
      <c r="O74">
        <v>1780.8</v>
      </c>
      <c r="P74">
        <v>116.14400000000001</v>
      </c>
      <c r="Q74">
        <v>6.0000000000000001E-3</v>
      </c>
      <c r="R74">
        <v>116.15</v>
      </c>
      <c r="S74">
        <v>280.0009</v>
      </c>
    </row>
    <row r="75" spans="1:19" x14ac:dyDescent="0.3">
      <c r="A75" t="s">
        <v>7</v>
      </c>
      <c r="B75">
        <v>6.7012</v>
      </c>
      <c r="C75">
        <v>1876.34</v>
      </c>
      <c r="D75">
        <v>6.3005000000000004</v>
      </c>
      <c r="E75">
        <v>0.4007</v>
      </c>
      <c r="F75">
        <v>1764.14</v>
      </c>
      <c r="G75">
        <v>112.2</v>
      </c>
      <c r="H75" t="s">
        <v>450</v>
      </c>
      <c r="I75" t="s">
        <v>451</v>
      </c>
      <c r="J75" s="1">
        <v>46118</v>
      </c>
      <c r="K75">
        <v>52</v>
      </c>
      <c r="L75">
        <v>0.12</v>
      </c>
      <c r="M75">
        <v>280</v>
      </c>
      <c r="N75">
        <v>6.24</v>
      </c>
      <c r="O75">
        <v>1747.2</v>
      </c>
      <c r="P75">
        <v>129.136</v>
      </c>
      <c r="Q75">
        <v>4.0000000000000001E-3</v>
      </c>
      <c r="R75">
        <v>129.13999999999999</v>
      </c>
      <c r="S75">
        <v>280.00060000000002</v>
      </c>
    </row>
    <row r="76" spans="1:19" x14ac:dyDescent="0.3">
      <c r="A76" t="s">
        <v>8</v>
      </c>
      <c r="B76">
        <v>6.6003999999999996</v>
      </c>
      <c r="C76">
        <v>1848.12</v>
      </c>
      <c r="D76">
        <v>6.1997</v>
      </c>
      <c r="E76">
        <v>0.4007</v>
      </c>
      <c r="F76">
        <v>1735.92</v>
      </c>
      <c r="G76">
        <v>112.2</v>
      </c>
      <c r="H76" t="s">
        <v>450</v>
      </c>
      <c r="I76" t="s">
        <v>451</v>
      </c>
      <c r="J76" s="1">
        <v>46120</v>
      </c>
      <c r="K76">
        <v>52</v>
      </c>
      <c r="L76">
        <v>0.12</v>
      </c>
      <c r="M76">
        <v>280</v>
      </c>
      <c r="N76">
        <v>6.24</v>
      </c>
      <c r="O76">
        <v>1747.2</v>
      </c>
      <c r="P76">
        <v>100.91200000000001</v>
      </c>
      <c r="Q76">
        <v>8.0000000000000002E-3</v>
      </c>
      <c r="R76">
        <v>100.92</v>
      </c>
      <c r="S76">
        <v>280.00119999999998</v>
      </c>
    </row>
    <row r="77" spans="1:19" x14ac:dyDescent="0.3">
      <c r="A77" t="s">
        <v>10</v>
      </c>
      <c r="B77">
        <v>6.7435999999999998</v>
      </c>
      <c r="C77">
        <v>1888.21</v>
      </c>
      <c r="D77">
        <v>6.3429000000000002</v>
      </c>
      <c r="E77">
        <v>0.4007</v>
      </c>
      <c r="F77">
        <v>1776.01</v>
      </c>
      <c r="G77">
        <v>112.2</v>
      </c>
      <c r="H77" t="s">
        <v>450</v>
      </c>
      <c r="I77" t="s">
        <v>451</v>
      </c>
      <c r="J77" s="1">
        <v>46124</v>
      </c>
      <c r="K77">
        <v>52</v>
      </c>
      <c r="L77">
        <v>0.12</v>
      </c>
      <c r="M77">
        <v>280</v>
      </c>
      <c r="N77">
        <v>6.24</v>
      </c>
      <c r="O77">
        <v>1747.2</v>
      </c>
      <c r="P77">
        <v>141.00800000000001</v>
      </c>
      <c r="Q77">
        <v>2E-3</v>
      </c>
      <c r="R77">
        <v>141.01</v>
      </c>
      <c r="S77">
        <v>280.00029999999998</v>
      </c>
    </row>
    <row r="78" spans="1:19" x14ac:dyDescent="0.3">
      <c r="A78" t="s">
        <v>11</v>
      </c>
      <c r="B78">
        <v>6.5557999999999996</v>
      </c>
      <c r="C78">
        <v>1835.63</v>
      </c>
      <c r="D78">
        <v>6.1551</v>
      </c>
      <c r="E78">
        <v>0.4007</v>
      </c>
      <c r="F78">
        <v>1723.43</v>
      </c>
      <c r="G78">
        <v>112.2</v>
      </c>
      <c r="H78" t="s">
        <v>450</v>
      </c>
      <c r="I78" t="s">
        <v>451</v>
      </c>
      <c r="J78" s="1">
        <v>46126</v>
      </c>
      <c r="K78">
        <v>52</v>
      </c>
      <c r="L78">
        <v>0.12</v>
      </c>
      <c r="M78">
        <v>280</v>
      </c>
      <c r="N78">
        <v>6.24</v>
      </c>
      <c r="O78">
        <v>1747.2</v>
      </c>
      <c r="P78">
        <v>88.424000000000007</v>
      </c>
      <c r="Q78">
        <v>6.0000000000000001E-3</v>
      </c>
      <c r="R78">
        <v>88.43</v>
      </c>
      <c r="S78">
        <v>280.0009</v>
      </c>
    </row>
    <row r="79" spans="1:19" x14ac:dyDescent="0.3">
      <c r="A79" t="s">
        <v>12</v>
      </c>
      <c r="B79">
        <v>6.6243999999999996</v>
      </c>
      <c r="C79">
        <v>1854.84</v>
      </c>
      <c r="D79">
        <v>6.2237</v>
      </c>
      <c r="E79">
        <v>0.4007</v>
      </c>
      <c r="F79">
        <v>1742.64</v>
      </c>
      <c r="G79">
        <v>112.2</v>
      </c>
      <c r="H79" t="s">
        <v>450</v>
      </c>
      <c r="I79" t="s">
        <v>451</v>
      </c>
      <c r="J79" s="1">
        <v>46128</v>
      </c>
      <c r="K79">
        <v>52</v>
      </c>
      <c r="L79">
        <v>0.12</v>
      </c>
      <c r="M79">
        <v>280</v>
      </c>
      <c r="N79">
        <v>6.24</v>
      </c>
      <c r="O79">
        <v>1747.2</v>
      </c>
      <c r="P79">
        <v>107.63200000000001</v>
      </c>
      <c r="Q79">
        <v>8.0000000000000002E-3</v>
      </c>
      <c r="R79">
        <v>107.64</v>
      </c>
      <c r="S79">
        <v>280.00119999999998</v>
      </c>
    </row>
    <row r="80" spans="1:19" x14ac:dyDescent="0.3">
      <c r="A80" t="s">
        <v>15</v>
      </c>
      <c r="B80">
        <v>6.7237</v>
      </c>
      <c r="C80">
        <v>1882.64</v>
      </c>
      <c r="D80">
        <v>6.3230000000000004</v>
      </c>
      <c r="E80">
        <v>0.4007</v>
      </c>
      <c r="F80">
        <v>1770.44</v>
      </c>
      <c r="G80">
        <v>112.2</v>
      </c>
      <c r="H80" t="s">
        <v>450</v>
      </c>
      <c r="I80" t="s">
        <v>451</v>
      </c>
      <c r="J80" s="1">
        <v>46134</v>
      </c>
      <c r="K80">
        <v>52</v>
      </c>
      <c r="L80">
        <v>0.12</v>
      </c>
      <c r="M80">
        <v>280</v>
      </c>
      <c r="N80">
        <v>6.24</v>
      </c>
      <c r="O80">
        <v>1747.2</v>
      </c>
      <c r="P80">
        <v>135.43600000000001</v>
      </c>
      <c r="Q80">
        <v>4.0000000000000001E-3</v>
      </c>
      <c r="R80">
        <v>135.44</v>
      </c>
      <c r="S80">
        <v>280.00060000000002</v>
      </c>
    </row>
    <row r="81" spans="1:19" x14ac:dyDescent="0.3">
      <c r="A81" t="s">
        <v>16</v>
      </c>
      <c r="B81">
        <v>6.7293000000000003</v>
      </c>
      <c r="C81">
        <v>1884.21</v>
      </c>
      <c r="D81">
        <v>6.3285999999999998</v>
      </c>
      <c r="E81">
        <v>0.4007</v>
      </c>
      <c r="F81">
        <v>1772.01</v>
      </c>
      <c r="G81">
        <v>112.2</v>
      </c>
      <c r="H81" t="s">
        <v>450</v>
      </c>
      <c r="I81" t="s">
        <v>451</v>
      </c>
      <c r="J81" s="1">
        <v>46136</v>
      </c>
      <c r="K81">
        <v>52</v>
      </c>
      <c r="L81">
        <v>0.12</v>
      </c>
      <c r="M81">
        <v>280</v>
      </c>
      <c r="N81">
        <v>6.24</v>
      </c>
      <c r="O81">
        <v>1747.2</v>
      </c>
      <c r="P81">
        <v>137.00399999999999</v>
      </c>
      <c r="Q81">
        <v>6.0000000000000001E-3</v>
      </c>
      <c r="R81">
        <v>137.01</v>
      </c>
      <c r="S81">
        <v>280.0009</v>
      </c>
    </row>
    <row r="82" spans="1:19" x14ac:dyDescent="0.3">
      <c r="A82" t="s">
        <v>17</v>
      </c>
      <c r="B82">
        <v>7.6353999999999997</v>
      </c>
      <c r="C82">
        <v>2137.92</v>
      </c>
      <c r="D82">
        <v>7.2007000000000003</v>
      </c>
      <c r="E82">
        <v>0.43469999999999998</v>
      </c>
      <c r="F82">
        <v>2016.2</v>
      </c>
      <c r="G82">
        <v>121.72</v>
      </c>
      <c r="H82" t="s">
        <v>452</v>
      </c>
      <c r="I82" t="s">
        <v>451</v>
      </c>
      <c r="J82" s="1">
        <v>46114</v>
      </c>
      <c r="K82">
        <v>45</v>
      </c>
      <c r="L82">
        <v>0.16</v>
      </c>
      <c r="M82">
        <v>280</v>
      </c>
      <c r="N82">
        <v>7.2</v>
      </c>
      <c r="O82">
        <v>2016</v>
      </c>
      <c r="P82">
        <v>121.91200000000001</v>
      </c>
      <c r="Q82">
        <v>8.0000000000000002E-3</v>
      </c>
      <c r="R82">
        <v>121.92</v>
      </c>
      <c r="S82">
        <v>280.00099999999998</v>
      </c>
    </row>
    <row r="83" spans="1:19" x14ac:dyDescent="0.3">
      <c r="A83" t="s">
        <v>18</v>
      </c>
      <c r="B83">
        <v>7.7573999999999996</v>
      </c>
      <c r="C83">
        <v>2172.08</v>
      </c>
      <c r="D83">
        <v>7.3227000000000002</v>
      </c>
      <c r="E83">
        <v>0.43469999999999998</v>
      </c>
      <c r="F83">
        <v>2050.36</v>
      </c>
      <c r="G83">
        <v>121.72</v>
      </c>
      <c r="H83" t="s">
        <v>452</v>
      </c>
      <c r="I83" t="s">
        <v>451</v>
      </c>
      <c r="J83" s="1">
        <v>46116</v>
      </c>
      <c r="K83">
        <v>45</v>
      </c>
      <c r="L83">
        <v>0.16</v>
      </c>
      <c r="M83">
        <v>280</v>
      </c>
      <c r="N83">
        <v>7.2</v>
      </c>
      <c r="O83">
        <v>2016</v>
      </c>
      <c r="P83">
        <v>156.072</v>
      </c>
      <c r="Q83">
        <v>8.0000000000000002E-3</v>
      </c>
      <c r="R83">
        <v>156.08000000000001</v>
      </c>
      <c r="S83">
        <v>280.00099999999998</v>
      </c>
    </row>
    <row r="84" spans="1:19" x14ac:dyDescent="0.3">
      <c r="A84" t="s">
        <v>19</v>
      </c>
      <c r="B84">
        <v>7.5598000000000001</v>
      </c>
      <c r="C84">
        <v>2116.75</v>
      </c>
      <c r="D84">
        <v>7.1250999999999998</v>
      </c>
      <c r="E84">
        <v>0.43469999999999998</v>
      </c>
      <c r="F84">
        <v>1995.03</v>
      </c>
      <c r="G84">
        <v>121.72</v>
      </c>
      <c r="H84" t="s">
        <v>452</v>
      </c>
      <c r="I84" t="s">
        <v>451</v>
      </c>
      <c r="J84" s="1">
        <v>46118</v>
      </c>
      <c r="K84">
        <v>45</v>
      </c>
      <c r="L84">
        <v>0.16</v>
      </c>
      <c r="M84">
        <v>280</v>
      </c>
      <c r="N84">
        <v>7.2</v>
      </c>
      <c r="O84">
        <v>2016</v>
      </c>
      <c r="P84">
        <v>100.744</v>
      </c>
      <c r="Q84">
        <v>6.0000000000000001E-3</v>
      </c>
      <c r="R84">
        <v>100.75</v>
      </c>
      <c r="S84">
        <v>280.00080000000003</v>
      </c>
    </row>
    <row r="85" spans="1:19" x14ac:dyDescent="0.3">
      <c r="A85" t="s">
        <v>20</v>
      </c>
      <c r="B85">
        <v>7.7297000000000002</v>
      </c>
      <c r="C85">
        <v>2164.3200000000002</v>
      </c>
      <c r="D85">
        <v>7.2949999999999999</v>
      </c>
      <c r="E85">
        <v>0.43469999999999998</v>
      </c>
      <c r="F85">
        <v>2042.6</v>
      </c>
      <c r="G85">
        <v>121.72</v>
      </c>
      <c r="H85" t="s">
        <v>452</v>
      </c>
      <c r="I85" t="s">
        <v>451</v>
      </c>
      <c r="J85" s="1">
        <v>46120</v>
      </c>
      <c r="K85">
        <v>45</v>
      </c>
      <c r="L85">
        <v>0.16</v>
      </c>
      <c r="M85">
        <v>280</v>
      </c>
      <c r="N85">
        <v>7.2</v>
      </c>
      <c r="O85">
        <v>2016</v>
      </c>
      <c r="P85">
        <v>148.316</v>
      </c>
      <c r="Q85">
        <v>4.0000000000000001E-3</v>
      </c>
      <c r="R85">
        <v>148.32</v>
      </c>
      <c r="S85">
        <v>280.00049999999999</v>
      </c>
    </row>
    <row r="86" spans="1:19" x14ac:dyDescent="0.3">
      <c r="A86" t="s">
        <v>22</v>
      </c>
      <c r="B86">
        <v>7.7466999999999997</v>
      </c>
      <c r="C86">
        <v>2169.08</v>
      </c>
      <c r="D86">
        <v>7.3120000000000003</v>
      </c>
      <c r="E86">
        <v>0.43469999999999998</v>
      </c>
      <c r="F86">
        <v>2047.36</v>
      </c>
      <c r="G86">
        <v>121.72</v>
      </c>
      <c r="H86" t="s">
        <v>452</v>
      </c>
      <c r="I86" t="s">
        <v>451</v>
      </c>
      <c r="J86" s="1">
        <v>46124</v>
      </c>
      <c r="K86">
        <v>45</v>
      </c>
      <c r="L86">
        <v>0.16</v>
      </c>
      <c r="M86">
        <v>280</v>
      </c>
      <c r="N86">
        <v>7.2</v>
      </c>
      <c r="O86">
        <v>2016</v>
      </c>
      <c r="P86">
        <v>153.07599999999999</v>
      </c>
      <c r="Q86">
        <v>4.0000000000000001E-3</v>
      </c>
      <c r="R86">
        <v>153.08000000000001</v>
      </c>
      <c r="S86">
        <v>280.00049999999999</v>
      </c>
    </row>
    <row r="87" spans="1:19" x14ac:dyDescent="0.3">
      <c r="A87" t="s">
        <v>25</v>
      </c>
      <c r="B87">
        <v>7.5045999999999999</v>
      </c>
      <c r="C87">
        <v>2101.29</v>
      </c>
      <c r="D87">
        <v>7.0698999999999996</v>
      </c>
      <c r="E87">
        <v>0.43469999999999998</v>
      </c>
      <c r="F87">
        <v>1979.57</v>
      </c>
      <c r="G87">
        <v>121.72</v>
      </c>
      <c r="H87" t="s">
        <v>452</v>
      </c>
      <c r="I87" t="s">
        <v>451</v>
      </c>
      <c r="J87" s="1">
        <v>46130</v>
      </c>
      <c r="K87">
        <v>45</v>
      </c>
      <c r="L87">
        <v>0.16</v>
      </c>
      <c r="M87">
        <v>280</v>
      </c>
      <c r="N87">
        <v>7.2</v>
      </c>
      <c r="O87">
        <v>2016</v>
      </c>
      <c r="P87">
        <v>85.287999999999997</v>
      </c>
      <c r="Q87">
        <v>2E-3</v>
      </c>
      <c r="R87">
        <v>85.29</v>
      </c>
      <c r="S87">
        <v>280.00029999999998</v>
      </c>
    </row>
    <row r="88" spans="1:19" x14ac:dyDescent="0.3">
      <c r="A88" t="s">
        <v>26</v>
      </c>
      <c r="B88">
        <v>7.5442</v>
      </c>
      <c r="C88">
        <v>2112.38</v>
      </c>
      <c r="D88">
        <v>7.1094999999999997</v>
      </c>
      <c r="E88">
        <v>0.43469999999999998</v>
      </c>
      <c r="F88">
        <v>1990.66</v>
      </c>
      <c r="G88">
        <v>121.72</v>
      </c>
      <c r="H88" t="s">
        <v>452</v>
      </c>
      <c r="I88" t="s">
        <v>451</v>
      </c>
      <c r="J88" s="1">
        <v>46132</v>
      </c>
      <c r="K88">
        <v>45</v>
      </c>
      <c r="L88">
        <v>0.16</v>
      </c>
      <c r="M88">
        <v>280</v>
      </c>
      <c r="N88">
        <v>7.2</v>
      </c>
      <c r="O88">
        <v>2016</v>
      </c>
      <c r="P88">
        <v>96.376000000000005</v>
      </c>
      <c r="Q88">
        <v>4.0000000000000001E-3</v>
      </c>
      <c r="R88">
        <v>96.38</v>
      </c>
      <c r="S88">
        <v>280.00049999999999</v>
      </c>
    </row>
    <row r="89" spans="1:19" x14ac:dyDescent="0.3">
      <c r="A89" t="s">
        <v>27</v>
      </c>
      <c r="B89">
        <v>7.7743000000000002</v>
      </c>
      <c r="C89">
        <v>2176.81</v>
      </c>
      <c r="D89">
        <v>7.3395999999999999</v>
      </c>
      <c r="E89">
        <v>0.43469999999999998</v>
      </c>
      <c r="F89">
        <v>2055.09</v>
      </c>
      <c r="G89">
        <v>121.72</v>
      </c>
      <c r="H89" t="s">
        <v>452</v>
      </c>
      <c r="I89" t="s">
        <v>451</v>
      </c>
      <c r="J89" s="1">
        <v>46134</v>
      </c>
      <c r="K89">
        <v>45</v>
      </c>
      <c r="L89">
        <v>0.16</v>
      </c>
      <c r="M89">
        <v>280</v>
      </c>
      <c r="N89">
        <v>7.2</v>
      </c>
      <c r="O89">
        <v>2016</v>
      </c>
      <c r="P89">
        <v>160.804</v>
      </c>
      <c r="Q89">
        <v>6.0000000000000001E-3</v>
      </c>
      <c r="R89">
        <v>160.81</v>
      </c>
      <c r="S89">
        <v>280.00080000000003</v>
      </c>
    </row>
    <row r="90" spans="1:19" x14ac:dyDescent="0.3">
      <c r="A90" t="s">
        <v>28</v>
      </c>
      <c r="B90">
        <v>7.4943999999999997</v>
      </c>
      <c r="C90">
        <v>2098.44</v>
      </c>
      <c r="D90">
        <v>7.0597000000000003</v>
      </c>
      <c r="E90">
        <v>0.43469999999999998</v>
      </c>
      <c r="F90">
        <v>1976.72</v>
      </c>
      <c r="G90">
        <v>121.72</v>
      </c>
      <c r="H90" t="s">
        <v>452</v>
      </c>
      <c r="I90" t="s">
        <v>451</v>
      </c>
      <c r="J90" s="1">
        <v>46136</v>
      </c>
      <c r="K90">
        <v>45</v>
      </c>
      <c r="L90">
        <v>0.16</v>
      </c>
      <c r="M90">
        <v>280</v>
      </c>
      <c r="N90">
        <v>7.2</v>
      </c>
      <c r="O90">
        <v>2016</v>
      </c>
      <c r="P90">
        <v>82.432000000000002</v>
      </c>
      <c r="Q90">
        <v>8.0000000000000002E-3</v>
      </c>
      <c r="R90">
        <v>82.44</v>
      </c>
      <c r="S90">
        <v>280.00110000000001</v>
      </c>
    </row>
    <row r="91" spans="1:19" x14ac:dyDescent="0.3">
      <c r="A91" t="s">
        <v>153</v>
      </c>
      <c r="B91">
        <v>9.1501999999999999</v>
      </c>
      <c r="C91">
        <v>2562.06</v>
      </c>
      <c r="D91">
        <v>8.6210000000000004</v>
      </c>
      <c r="E91">
        <v>0.5292</v>
      </c>
      <c r="F91">
        <v>2413.88</v>
      </c>
      <c r="G91">
        <v>148.18</v>
      </c>
      <c r="H91" t="s">
        <v>453</v>
      </c>
      <c r="I91" t="s">
        <v>451</v>
      </c>
      <c r="J91" s="1">
        <v>46120</v>
      </c>
      <c r="K91">
        <v>39</v>
      </c>
      <c r="L91">
        <v>0.22</v>
      </c>
      <c r="M91">
        <v>280</v>
      </c>
      <c r="N91">
        <v>8.58</v>
      </c>
      <c r="O91">
        <v>2402.4</v>
      </c>
      <c r="P91">
        <v>159.65600000000001</v>
      </c>
      <c r="Q91">
        <v>4.0000000000000001E-3</v>
      </c>
      <c r="R91">
        <v>159.66</v>
      </c>
      <c r="S91">
        <v>280.00040000000001</v>
      </c>
    </row>
    <row r="92" spans="1:19" x14ac:dyDescent="0.3">
      <c r="A92" t="s">
        <v>154</v>
      </c>
      <c r="B92">
        <v>9.1305999999999994</v>
      </c>
      <c r="C92">
        <v>2556.5700000000002</v>
      </c>
      <c r="D92">
        <v>8.6013999999999999</v>
      </c>
      <c r="E92">
        <v>0.5292</v>
      </c>
      <c r="F92">
        <v>2408.39</v>
      </c>
      <c r="G92">
        <v>148.18</v>
      </c>
      <c r="H92" t="s">
        <v>453</v>
      </c>
      <c r="I92" t="s">
        <v>451</v>
      </c>
      <c r="J92" s="1">
        <v>46122</v>
      </c>
      <c r="K92">
        <v>39</v>
      </c>
      <c r="L92">
        <v>0.22</v>
      </c>
      <c r="M92">
        <v>280</v>
      </c>
      <c r="N92">
        <v>8.58</v>
      </c>
      <c r="O92">
        <v>2402.4</v>
      </c>
      <c r="P92">
        <v>154.16800000000001</v>
      </c>
      <c r="Q92">
        <v>2E-3</v>
      </c>
      <c r="R92">
        <v>154.16999999999999</v>
      </c>
      <c r="S92">
        <v>280.00020000000001</v>
      </c>
    </row>
    <row r="93" spans="1:19" x14ac:dyDescent="0.3">
      <c r="A93" t="s">
        <v>155</v>
      </c>
      <c r="B93">
        <v>8.8087999999999997</v>
      </c>
      <c r="C93">
        <v>2466.46</v>
      </c>
      <c r="D93">
        <v>8.2927999999999997</v>
      </c>
      <c r="E93">
        <v>0.51600000000000001</v>
      </c>
      <c r="F93">
        <v>2321.98</v>
      </c>
      <c r="G93">
        <v>144.47999999999999</v>
      </c>
      <c r="H93" t="s">
        <v>453</v>
      </c>
      <c r="I93" t="s">
        <v>451</v>
      </c>
      <c r="J93" s="1">
        <v>46124</v>
      </c>
      <c r="K93">
        <v>38</v>
      </c>
      <c r="L93">
        <v>0.22</v>
      </c>
      <c r="M93">
        <v>280</v>
      </c>
      <c r="N93">
        <v>8.36</v>
      </c>
      <c r="O93">
        <v>2340.8000000000002</v>
      </c>
      <c r="P93">
        <v>125.664</v>
      </c>
      <c r="Q93">
        <v>-4.0000000000000001E-3</v>
      </c>
      <c r="R93">
        <v>125.66</v>
      </c>
      <c r="S93">
        <v>279.99950000000001</v>
      </c>
    </row>
    <row r="94" spans="1:19" x14ac:dyDescent="0.3">
      <c r="A94" t="s">
        <v>156</v>
      </c>
      <c r="B94">
        <v>8.7886000000000006</v>
      </c>
      <c r="C94">
        <v>2460.81</v>
      </c>
      <c r="D94">
        <v>8.2726000000000006</v>
      </c>
      <c r="E94">
        <v>0.51600000000000001</v>
      </c>
      <c r="F94">
        <v>2316.33</v>
      </c>
      <c r="G94">
        <v>144.47999999999999</v>
      </c>
      <c r="H94" t="s">
        <v>453</v>
      </c>
      <c r="I94" t="s">
        <v>451</v>
      </c>
      <c r="J94" s="1">
        <v>46126</v>
      </c>
      <c r="K94">
        <v>38</v>
      </c>
      <c r="L94">
        <v>0.22</v>
      </c>
      <c r="M94">
        <v>280</v>
      </c>
      <c r="N94">
        <v>8.36</v>
      </c>
      <c r="O94">
        <v>2340.8000000000002</v>
      </c>
      <c r="P94">
        <v>120.008</v>
      </c>
      <c r="Q94">
        <v>2E-3</v>
      </c>
      <c r="R94">
        <v>120.01</v>
      </c>
      <c r="S94">
        <v>280.00020000000001</v>
      </c>
    </row>
    <row r="95" spans="1:19" x14ac:dyDescent="0.3">
      <c r="A95" t="s">
        <v>158</v>
      </c>
      <c r="B95">
        <v>8.8590999999999998</v>
      </c>
      <c r="C95">
        <v>2480.5500000000002</v>
      </c>
      <c r="D95">
        <v>8.8590999999999998</v>
      </c>
      <c r="E95">
        <v>0</v>
      </c>
      <c r="F95">
        <v>2480.5500000000002</v>
      </c>
      <c r="G95">
        <v>0</v>
      </c>
      <c r="H95" t="s">
        <v>453</v>
      </c>
      <c r="I95" t="s">
        <v>451</v>
      </c>
      <c r="J95" s="1">
        <v>46130</v>
      </c>
      <c r="K95">
        <v>38</v>
      </c>
      <c r="L95">
        <v>0.22</v>
      </c>
      <c r="M95">
        <v>280</v>
      </c>
      <c r="N95">
        <v>8.36</v>
      </c>
      <c r="O95">
        <v>2340.8000000000002</v>
      </c>
      <c r="P95">
        <v>139.74799999999999</v>
      </c>
      <c r="Q95">
        <v>2E-3</v>
      </c>
      <c r="R95">
        <v>139.75</v>
      </c>
      <c r="S95">
        <v>280.00020000000001</v>
      </c>
    </row>
    <row r="96" spans="1:19" x14ac:dyDescent="0.3">
      <c r="A96" t="s">
        <v>159</v>
      </c>
      <c r="B96">
        <v>8.8468</v>
      </c>
      <c r="C96">
        <v>2477.1</v>
      </c>
      <c r="D96">
        <v>8.3308</v>
      </c>
      <c r="E96">
        <v>0.51600000000000001</v>
      </c>
      <c r="F96">
        <v>2332.62</v>
      </c>
      <c r="G96">
        <v>144.47999999999999</v>
      </c>
      <c r="H96" t="s">
        <v>453</v>
      </c>
      <c r="I96" t="s">
        <v>451</v>
      </c>
      <c r="J96" s="1">
        <v>46132</v>
      </c>
      <c r="K96">
        <v>38</v>
      </c>
      <c r="L96">
        <v>0.22</v>
      </c>
      <c r="M96">
        <v>280</v>
      </c>
      <c r="N96">
        <v>8.36</v>
      </c>
      <c r="O96">
        <v>2340.8000000000002</v>
      </c>
      <c r="P96">
        <v>136.304</v>
      </c>
      <c r="Q96">
        <v>-4.0000000000000001E-3</v>
      </c>
      <c r="R96">
        <v>136.30000000000001</v>
      </c>
      <c r="S96">
        <v>279.99950000000001</v>
      </c>
    </row>
    <row r="97" spans="1:19" x14ac:dyDescent="0.3">
      <c r="A97" t="s">
        <v>160</v>
      </c>
      <c r="B97">
        <v>8.7963000000000005</v>
      </c>
      <c r="C97">
        <v>2462.96</v>
      </c>
      <c r="D97">
        <v>8.2803000000000004</v>
      </c>
      <c r="E97">
        <v>0.51600000000000001</v>
      </c>
      <c r="F97">
        <v>2318.48</v>
      </c>
      <c r="G97">
        <v>144.47999999999999</v>
      </c>
      <c r="H97" t="s">
        <v>453</v>
      </c>
      <c r="I97" t="s">
        <v>451</v>
      </c>
      <c r="J97" s="1">
        <v>46134</v>
      </c>
      <c r="K97">
        <v>38</v>
      </c>
      <c r="L97">
        <v>0.22</v>
      </c>
      <c r="M97">
        <v>280</v>
      </c>
      <c r="N97">
        <v>8.36</v>
      </c>
      <c r="O97">
        <v>2340.8000000000002</v>
      </c>
      <c r="P97">
        <v>122.164</v>
      </c>
      <c r="Q97">
        <v>-4.0000000000000001E-3</v>
      </c>
      <c r="R97">
        <v>122.16</v>
      </c>
      <c r="S97">
        <v>279.99950000000001</v>
      </c>
    </row>
    <row r="98" spans="1:19" x14ac:dyDescent="0.3">
      <c r="A98" t="s">
        <v>161</v>
      </c>
      <c r="B98">
        <v>9.0016999999999996</v>
      </c>
      <c r="C98">
        <v>2520.48</v>
      </c>
      <c r="D98">
        <v>8.4856999999999996</v>
      </c>
      <c r="E98">
        <v>0.51600000000000001</v>
      </c>
      <c r="F98">
        <v>2376</v>
      </c>
      <c r="G98">
        <v>144.47999999999999</v>
      </c>
      <c r="H98" t="s">
        <v>453</v>
      </c>
      <c r="I98" t="s">
        <v>451</v>
      </c>
      <c r="J98" s="1">
        <v>46136</v>
      </c>
      <c r="K98">
        <v>38</v>
      </c>
      <c r="L98">
        <v>0.22</v>
      </c>
      <c r="M98">
        <v>280</v>
      </c>
      <c r="N98">
        <v>8.36</v>
      </c>
      <c r="O98">
        <v>2340.8000000000002</v>
      </c>
      <c r="P98">
        <v>179.67599999999999</v>
      </c>
      <c r="Q98">
        <v>4.0000000000000001E-3</v>
      </c>
      <c r="R98">
        <v>179.68</v>
      </c>
      <c r="S98">
        <v>280.00040000000001</v>
      </c>
    </row>
    <row r="99" spans="1:19" x14ac:dyDescent="0.3">
      <c r="A99" t="s">
        <v>222</v>
      </c>
      <c r="B99">
        <v>8.7027999999999999</v>
      </c>
      <c r="C99">
        <v>2697.87</v>
      </c>
      <c r="D99">
        <v>8.0602</v>
      </c>
      <c r="E99">
        <v>0.64259999999999995</v>
      </c>
      <c r="F99">
        <v>2498.66</v>
      </c>
      <c r="G99">
        <v>199.21</v>
      </c>
      <c r="H99" t="s">
        <v>454</v>
      </c>
      <c r="I99" t="s">
        <v>455</v>
      </c>
      <c r="J99" s="1">
        <v>46114</v>
      </c>
      <c r="K99">
        <v>33</v>
      </c>
      <c r="L99">
        <v>0.24</v>
      </c>
      <c r="M99">
        <v>310</v>
      </c>
      <c r="N99">
        <v>7.92</v>
      </c>
      <c r="O99">
        <v>2455.1999999999998</v>
      </c>
      <c r="P99">
        <v>242.66800000000001</v>
      </c>
      <c r="Q99">
        <v>2E-3</v>
      </c>
      <c r="R99">
        <v>242.67</v>
      </c>
      <c r="S99">
        <v>310.00020000000001</v>
      </c>
    </row>
    <row r="100" spans="1:19" x14ac:dyDescent="0.3">
      <c r="A100" t="s">
        <v>224</v>
      </c>
      <c r="B100">
        <v>8.6152999999999995</v>
      </c>
      <c r="C100">
        <v>2670.75</v>
      </c>
      <c r="D100">
        <v>7.9726999999999997</v>
      </c>
      <c r="E100">
        <v>0.64259999999999995</v>
      </c>
      <c r="F100">
        <v>2471.54</v>
      </c>
      <c r="G100">
        <v>199.21</v>
      </c>
      <c r="H100" t="s">
        <v>454</v>
      </c>
      <c r="I100" t="s">
        <v>455</v>
      </c>
      <c r="J100" s="1">
        <v>46116</v>
      </c>
      <c r="K100">
        <v>33</v>
      </c>
      <c r="L100">
        <v>0.24</v>
      </c>
      <c r="M100">
        <v>310</v>
      </c>
      <c r="N100">
        <v>7.92</v>
      </c>
      <c r="O100">
        <v>2455.1999999999998</v>
      </c>
      <c r="P100">
        <v>215.54300000000001</v>
      </c>
      <c r="Q100">
        <v>7.0000000000000001E-3</v>
      </c>
      <c r="R100">
        <v>215.55</v>
      </c>
      <c r="S100">
        <v>310.00080000000003</v>
      </c>
    </row>
    <row r="101" spans="1:19" x14ac:dyDescent="0.3">
      <c r="A101" t="s">
        <v>225</v>
      </c>
      <c r="B101">
        <v>8.4261999999999997</v>
      </c>
      <c r="C101">
        <v>2612.13</v>
      </c>
      <c r="D101">
        <v>7.7835999999999999</v>
      </c>
      <c r="E101">
        <v>0.64259999999999995</v>
      </c>
      <c r="F101">
        <v>2412.92</v>
      </c>
      <c r="G101">
        <v>199.21</v>
      </c>
      <c r="H101" t="s">
        <v>454</v>
      </c>
      <c r="I101" t="s">
        <v>455</v>
      </c>
      <c r="J101" s="1">
        <v>46118</v>
      </c>
      <c r="K101">
        <v>33</v>
      </c>
      <c r="L101">
        <v>0.24</v>
      </c>
      <c r="M101">
        <v>310</v>
      </c>
      <c r="N101">
        <v>7.92</v>
      </c>
      <c r="O101">
        <v>2455.1999999999998</v>
      </c>
      <c r="P101">
        <v>156.922</v>
      </c>
      <c r="Q101">
        <v>8.0000000000000002E-3</v>
      </c>
      <c r="R101">
        <v>156.93</v>
      </c>
      <c r="S101">
        <v>310.0009</v>
      </c>
    </row>
    <row r="102" spans="1:19" x14ac:dyDescent="0.3">
      <c r="A102" t="s">
        <v>226</v>
      </c>
      <c r="B102">
        <v>8.4788999999999994</v>
      </c>
      <c r="C102">
        <v>2628.46</v>
      </c>
      <c r="D102">
        <v>7.8362999999999996</v>
      </c>
      <c r="E102">
        <v>0.64259999999999995</v>
      </c>
      <c r="F102">
        <v>2429.25</v>
      </c>
      <c r="G102">
        <v>199.21</v>
      </c>
      <c r="H102" t="s">
        <v>454</v>
      </c>
      <c r="I102" t="s">
        <v>455</v>
      </c>
      <c r="J102" s="1">
        <v>46120</v>
      </c>
      <c r="K102">
        <v>33</v>
      </c>
      <c r="L102">
        <v>0.24</v>
      </c>
      <c r="M102">
        <v>310</v>
      </c>
      <c r="N102">
        <v>7.92</v>
      </c>
      <c r="O102">
        <v>2455.1999999999998</v>
      </c>
      <c r="P102">
        <v>173.25899999999999</v>
      </c>
      <c r="Q102">
        <v>1E-3</v>
      </c>
      <c r="R102">
        <v>173.26</v>
      </c>
      <c r="S102">
        <v>310.00009999999997</v>
      </c>
    </row>
    <row r="103" spans="1:19" x14ac:dyDescent="0.3">
      <c r="A103" t="s">
        <v>227</v>
      </c>
      <c r="B103">
        <v>8.6784999999999997</v>
      </c>
      <c r="C103">
        <v>2690.34</v>
      </c>
      <c r="D103">
        <v>8.0358999999999998</v>
      </c>
      <c r="E103">
        <v>0.64259999999999995</v>
      </c>
      <c r="F103">
        <v>2491.13</v>
      </c>
      <c r="G103">
        <v>199.21</v>
      </c>
      <c r="H103" t="s">
        <v>454</v>
      </c>
      <c r="I103" t="s">
        <v>455</v>
      </c>
      <c r="J103" s="1">
        <v>46122</v>
      </c>
      <c r="K103">
        <v>33</v>
      </c>
      <c r="L103">
        <v>0.24</v>
      </c>
      <c r="M103">
        <v>310</v>
      </c>
      <c r="N103">
        <v>7.92</v>
      </c>
      <c r="O103">
        <v>2455.1999999999998</v>
      </c>
      <c r="P103">
        <v>235.13499999999999</v>
      </c>
      <c r="Q103">
        <v>5.0000000000000001E-3</v>
      </c>
      <c r="R103">
        <v>235.14</v>
      </c>
      <c r="S103">
        <v>310.00060000000002</v>
      </c>
    </row>
    <row r="104" spans="1:19" x14ac:dyDescent="0.3">
      <c r="A104" t="s">
        <v>228</v>
      </c>
      <c r="B104">
        <v>8.4465000000000003</v>
      </c>
      <c r="C104">
        <v>2618.42</v>
      </c>
      <c r="D104">
        <v>7.8038999999999996</v>
      </c>
      <c r="E104">
        <v>0.64259999999999995</v>
      </c>
      <c r="F104">
        <v>2419.21</v>
      </c>
      <c r="G104">
        <v>199.21</v>
      </c>
      <c r="H104" t="s">
        <v>454</v>
      </c>
      <c r="I104" t="s">
        <v>455</v>
      </c>
      <c r="J104" s="1">
        <v>46124</v>
      </c>
      <c r="K104">
        <v>33</v>
      </c>
      <c r="L104">
        <v>0.24</v>
      </c>
      <c r="M104">
        <v>310</v>
      </c>
      <c r="N104">
        <v>7.92</v>
      </c>
      <c r="O104">
        <v>2455.1999999999998</v>
      </c>
      <c r="P104">
        <v>163.215</v>
      </c>
      <c r="Q104">
        <v>5.0000000000000001E-3</v>
      </c>
      <c r="R104">
        <v>163.22</v>
      </c>
      <c r="S104">
        <v>310.00060000000002</v>
      </c>
    </row>
    <row r="105" spans="1:19" x14ac:dyDescent="0.3">
      <c r="A105" t="s">
        <v>229</v>
      </c>
      <c r="B105">
        <v>8.7082999999999995</v>
      </c>
      <c r="C105">
        <v>2699.58</v>
      </c>
      <c r="D105">
        <v>8.0656999999999996</v>
      </c>
      <c r="E105">
        <v>0.64259999999999995</v>
      </c>
      <c r="F105">
        <v>2500.37</v>
      </c>
      <c r="G105">
        <v>199.21</v>
      </c>
      <c r="H105" t="s">
        <v>454</v>
      </c>
      <c r="I105" t="s">
        <v>455</v>
      </c>
      <c r="J105" s="1">
        <v>46126</v>
      </c>
      <c r="K105">
        <v>33</v>
      </c>
      <c r="L105">
        <v>0.24</v>
      </c>
      <c r="M105">
        <v>310</v>
      </c>
      <c r="N105">
        <v>7.92</v>
      </c>
      <c r="O105">
        <v>2455.1999999999998</v>
      </c>
      <c r="P105">
        <v>244.37299999999999</v>
      </c>
      <c r="Q105">
        <v>7.0000000000000001E-3</v>
      </c>
      <c r="R105">
        <v>244.38</v>
      </c>
      <c r="S105">
        <v>310.00080000000003</v>
      </c>
    </row>
    <row r="106" spans="1:19" x14ac:dyDescent="0.3">
      <c r="A106" t="s">
        <v>230</v>
      </c>
      <c r="B106">
        <v>8.6719000000000008</v>
      </c>
      <c r="C106">
        <v>2688.29</v>
      </c>
      <c r="D106">
        <v>8.0292999999999992</v>
      </c>
      <c r="E106">
        <v>0.64259999999999995</v>
      </c>
      <c r="F106">
        <v>2489.08</v>
      </c>
      <c r="G106">
        <v>199.21</v>
      </c>
      <c r="H106" t="s">
        <v>454</v>
      </c>
      <c r="I106" t="s">
        <v>455</v>
      </c>
      <c r="J106" s="1">
        <v>46128</v>
      </c>
      <c r="K106">
        <v>33</v>
      </c>
      <c r="L106">
        <v>0.24</v>
      </c>
      <c r="M106">
        <v>310</v>
      </c>
      <c r="N106">
        <v>7.92</v>
      </c>
      <c r="O106">
        <v>2455.1999999999998</v>
      </c>
      <c r="P106">
        <v>233.089</v>
      </c>
      <c r="Q106">
        <v>1E-3</v>
      </c>
      <c r="R106">
        <v>233.09</v>
      </c>
      <c r="S106">
        <v>310.00009999999997</v>
      </c>
    </row>
    <row r="107" spans="1:19" x14ac:dyDescent="0.3">
      <c r="A107" t="s">
        <v>231</v>
      </c>
      <c r="B107">
        <v>8.4929000000000006</v>
      </c>
      <c r="C107">
        <v>2632.8</v>
      </c>
      <c r="D107">
        <v>7.8502999999999998</v>
      </c>
      <c r="E107">
        <v>0.64259999999999995</v>
      </c>
      <c r="F107">
        <v>2433.59</v>
      </c>
      <c r="G107">
        <v>199.21</v>
      </c>
      <c r="H107" t="s">
        <v>454</v>
      </c>
      <c r="I107" t="s">
        <v>455</v>
      </c>
      <c r="J107" s="1">
        <v>46130</v>
      </c>
      <c r="K107">
        <v>33</v>
      </c>
      <c r="L107">
        <v>0.24</v>
      </c>
      <c r="M107">
        <v>310</v>
      </c>
      <c r="N107">
        <v>7.92</v>
      </c>
      <c r="O107">
        <v>2455.1999999999998</v>
      </c>
      <c r="P107">
        <v>177.59899999999999</v>
      </c>
      <c r="Q107">
        <v>1E-3</v>
      </c>
      <c r="R107">
        <v>177.6</v>
      </c>
      <c r="S107">
        <v>310.00009999999997</v>
      </c>
    </row>
    <row r="108" spans="1:19" x14ac:dyDescent="0.3">
      <c r="A108" t="s">
        <v>232</v>
      </c>
      <c r="B108">
        <v>8.2369000000000003</v>
      </c>
      <c r="C108">
        <v>2553.44</v>
      </c>
      <c r="D108">
        <v>7.6132</v>
      </c>
      <c r="E108">
        <v>0.62370000000000003</v>
      </c>
      <c r="F108">
        <v>2360.09</v>
      </c>
      <c r="G108">
        <v>193.35</v>
      </c>
      <c r="H108" t="s">
        <v>454</v>
      </c>
      <c r="I108" t="s">
        <v>455</v>
      </c>
      <c r="J108" s="1">
        <v>46132</v>
      </c>
      <c r="K108">
        <v>32</v>
      </c>
      <c r="L108">
        <v>0.24</v>
      </c>
      <c r="M108">
        <v>310</v>
      </c>
      <c r="N108">
        <v>7.68</v>
      </c>
      <c r="O108">
        <v>2380.8000000000002</v>
      </c>
      <c r="P108">
        <v>172.63900000000001</v>
      </c>
      <c r="Q108">
        <v>1E-3</v>
      </c>
      <c r="R108">
        <v>172.64</v>
      </c>
      <c r="S108">
        <v>310.00009999999997</v>
      </c>
    </row>
    <row r="109" spans="1:19" x14ac:dyDescent="0.3">
      <c r="A109" t="s">
        <v>233</v>
      </c>
      <c r="B109">
        <v>8.3916000000000004</v>
      </c>
      <c r="C109">
        <v>2601.4</v>
      </c>
      <c r="D109">
        <v>7.7679</v>
      </c>
      <c r="E109">
        <v>0.62370000000000003</v>
      </c>
      <c r="F109">
        <v>2408.0500000000002</v>
      </c>
      <c r="G109">
        <v>193.35</v>
      </c>
      <c r="H109" t="s">
        <v>454</v>
      </c>
      <c r="I109" t="s">
        <v>455</v>
      </c>
      <c r="J109" s="1">
        <v>46134</v>
      </c>
      <c r="K109">
        <v>32</v>
      </c>
      <c r="L109">
        <v>0.24</v>
      </c>
      <c r="M109">
        <v>310</v>
      </c>
      <c r="N109">
        <v>7.68</v>
      </c>
      <c r="O109">
        <v>2380.8000000000002</v>
      </c>
      <c r="P109">
        <v>220.596</v>
      </c>
      <c r="Q109">
        <v>4.0000000000000001E-3</v>
      </c>
      <c r="R109">
        <v>220.6</v>
      </c>
      <c r="S109">
        <v>310.00049999999999</v>
      </c>
    </row>
    <row r="110" spans="1:19" x14ac:dyDescent="0.3">
      <c r="A110" t="s">
        <v>234</v>
      </c>
      <c r="B110">
        <v>8.3082999999999991</v>
      </c>
      <c r="C110">
        <v>2575.58</v>
      </c>
      <c r="D110">
        <v>7.6845999999999997</v>
      </c>
      <c r="E110">
        <v>0.62370000000000003</v>
      </c>
      <c r="F110">
        <v>2382.23</v>
      </c>
      <c r="G110">
        <v>193.35</v>
      </c>
      <c r="H110" t="s">
        <v>454</v>
      </c>
      <c r="I110" t="s">
        <v>455</v>
      </c>
      <c r="J110" s="1">
        <v>46136</v>
      </c>
      <c r="K110">
        <v>32</v>
      </c>
      <c r="L110">
        <v>0.24</v>
      </c>
      <c r="M110">
        <v>310</v>
      </c>
      <c r="N110">
        <v>7.68</v>
      </c>
      <c r="O110">
        <v>2380.8000000000002</v>
      </c>
      <c r="P110">
        <v>194.773</v>
      </c>
      <c r="Q110">
        <v>7.0000000000000001E-3</v>
      </c>
      <c r="R110">
        <v>194.78</v>
      </c>
      <c r="S110">
        <v>310.00080000000003</v>
      </c>
    </row>
    <row r="111" spans="1:19" x14ac:dyDescent="0.3">
      <c r="A111" t="s">
        <v>295</v>
      </c>
      <c r="B111">
        <v>8.8547999999999991</v>
      </c>
      <c r="C111">
        <v>2744.99</v>
      </c>
      <c r="D111">
        <v>8.2197999999999993</v>
      </c>
      <c r="E111">
        <v>0.63500000000000001</v>
      </c>
      <c r="F111">
        <v>2548.14</v>
      </c>
      <c r="G111">
        <v>196.85</v>
      </c>
      <c r="H111" t="s">
        <v>456</v>
      </c>
      <c r="I111" t="s">
        <v>455</v>
      </c>
      <c r="J111" s="1">
        <v>46114</v>
      </c>
      <c r="K111">
        <v>27</v>
      </c>
      <c r="L111">
        <v>0.3</v>
      </c>
      <c r="M111">
        <v>310</v>
      </c>
      <c r="N111">
        <v>8.1</v>
      </c>
      <c r="O111">
        <v>2511</v>
      </c>
      <c r="P111">
        <v>233.988</v>
      </c>
      <c r="Q111">
        <v>2E-3</v>
      </c>
      <c r="R111">
        <v>233.99</v>
      </c>
      <c r="S111">
        <v>310.00020000000001</v>
      </c>
    </row>
    <row r="112" spans="1:19" x14ac:dyDescent="0.3">
      <c r="A112" t="s">
        <v>297</v>
      </c>
      <c r="B112">
        <v>8.6342999999999996</v>
      </c>
      <c r="C112">
        <v>2676.63</v>
      </c>
      <c r="D112">
        <v>7.9992999999999999</v>
      </c>
      <c r="E112">
        <v>0.63500000000000001</v>
      </c>
      <c r="F112">
        <v>2479.7800000000002</v>
      </c>
      <c r="G112">
        <v>196.85</v>
      </c>
      <c r="H112" t="s">
        <v>456</v>
      </c>
      <c r="I112" t="s">
        <v>455</v>
      </c>
      <c r="J112" s="1">
        <v>46116</v>
      </c>
      <c r="K112">
        <v>27</v>
      </c>
      <c r="L112">
        <v>0.3</v>
      </c>
      <c r="M112">
        <v>310</v>
      </c>
      <c r="N112">
        <v>8.1</v>
      </c>
      <c r="O112">
        <v>2511</v>
      </c>
      <c r="P112">
        <v>165.63300000000001</v>
      </c>
      <c r="Q112">
        <v>-3.0000000000000001E-3</v>
      </c>
      <c r="R112">
        <v>165.63</v>
      </c>
      <c r="S112">
        <v>309.99970000000002</v>
      </c>
    </row>
    <row r="113" spans="1:19" x14ac:dyDescent="0.3">
      <c r="A113" t="s">
        <v>298</v>
      </c>
      <c r="B113">
        <v>8.8313000000000006</v>
      </c>
      <c r="C113">
        <v>2737.7</v>
      </c>
      <c r="D113">
        <v>8.1963000000000008</v>
      </c>
      <c r="E113">
        <v>0.63500000000000001</v>
      </c>
      <c r="F113">
        <v>2540.85</v>
      </c>
      <c r="G113">
        <v>196.85</v>
      </c>
      <c r="H113" t="s">
        <v>456</v>
      </c>
      <c r="I113" t="s">
        <v>455</v>
      </c>
      <c r="J113" s="1">
        <v>46118</v>
      </c>
      <c r="K113">
        <v>27</v>
      </c>
      <c r="L113">
        <v>0.3</v>
      </c>
      <c r="M113">
        <v>310</v>
      </c>
      <c r="N113">
        <v>8.1</v>
      </c>
      <c r="O113">
        <v>2511</v>
      </c>
      <c r="P113">
        <v>226.703</v>
      </c>
      <c r="Q113">
        <v>-3.0000000000000001E-3</v>
      </c>
      <c r="R113">
        <v>226.7</v>
      </c>
      <c r="S113">
        <v>309.99970000000002</v>
      </c>
    </row>
    <row r="114" spans="1:19" x14ac:dyDescent="0.3">
      <c r="A114" t="s">
        <v>299</v>
      </c>
      <c r="B114">
        <v>8.8323999999999998</v>
      </c>
      <c r="C114">
        <v>2738.04</v>
      </c>
      <c r="D114">
        <v>8.1974</v>
      </c>
      <c r="E114">
        <v>0.63500000000000001</v>
      </c>
      <c r="F114">
        <v>2541.19</v>
      </c>
      <c r="G114">
        <v>196.85</v>
      </c>
      <c r="H114" t="s">
        <v>456</v>
      </c>
      <c r="I114" t="s">
        <v>455</v>
      </c>
      <c r="J114" s="1">
        <v>46120</v>
      </c>
      <c r="K114">
        <v>27</v>
      </c>
      <c r="L114">
        <v>0.3</v>
      </c>
      <c r="M114">
        <v>310</v>
      </c>
      <c r="N114">
        <v>8.1</v>
      </c>
      <c r="O114">
        <v>2511</v>
      </c>
      <c r="P114">
        <v>227.04400000000001</v>
      </c>
      <c r="Q114">
        <v>-4.0000000000000001E-3</v>
      </c>
      <c r="R114">
        <v>227.04</v>
      </c>
      <c r="S114">
        <v>309.99950000000001</v>
      </c>
    </row>
    <row r="115" spans="1:19" x14ac:dyDescent="0.3">
      <c r="A115" t="s">
        <v>301</v>
      </c>
      <c r="B115">
        <v>8.8751999999999995</v>
      </c>
      <c r="C115">
        <v>2751.31</v>
      </c>
      <c r="D115">
        <v>8.2401999999999997</v>
      </c>
      <c r="E115">
        <v>0.63500000000000001</v>
      </c>
      <c r="F115">
        <v>2554.46</v>
      </c>
      <c r="G115">
        <v>196.85</v>
      </c>
      <c r="H115" t="s">
        <v>456</v>
      </c>
      <c r="I115" t="s">
        <v>455</v>
      </c>
      <c r="J115" s="1">
        <v>46124</v>
      </c>
      <c r="K115">
        <v>27</v>
      </c>
      <c r="L115">
        <v>0.3</v>
      </c>
      <c r="M115">
        <v>310</v>
      </c>
      <c r="N115">
        <v>8.1</v>
      </c>
      <c r="O115">
        <v>2511</v>
      </c>
      <c r="P115">
        <v>240.31200000000001</v>
      </c>
      <c r="Q115">
        <v>-2E-3</v>
      </c>
      <c r="R115">
        <v>240.31</v>
      </c>
      <c r="S115">
        <v>309.99979999999999</v>
      </c>
    </row>
    <row r="116" spans="1:19" x14ac:dyDescent="0.3">
      <c r="A116" t="s">
        <v>302</v>
      </c>
      <c r="B116">
        <v>8.8522999999999996</v>
      </c>
      <c r="C116">
        <v>2744.21</v>
      </c>
      <c r="D116">
        <v>8.2172999999999998</v>
      </c>
      <c r="E116">
        <v>0.63500000000000001</v>
      </c>
      <c r="F116">
        <v>2547.36</v>
      </c>
      <c r="G116">
        <v>196.85</v>
      </c>
      <c r="H116" t="s">
        <v>456</v>
      </c>
      <c r="I116" t="s">
        <v>455</v>
      </c>
      <c r="J116" s="1">
        <v>46126</v>
      </c>
      <c r="K116">
        <v>27</v>
      </c>
      <c r="L116">
        <v>0.3</v>
      </c>
      <c r="M116">
        <v>310</v>
      </c>
      <c r="N116">
        <v>8.1</v>
      </c>
      <c r="O116">
        <v>2511</v>
      </c>
      <c r="P116">
        <v>233.21299999999999</v>
      </c>
      <c r="Q116">
        <v>-3.0000000000000001E-3</v>
      </c>
      <c r="R116">
        <v>233.21</v>
      </c>
      <c r="S116">
        <v>309.99970000000002</v>
      </c>
    </row>
    <row r="117" spans="1:19" x14ac:dyDescent="0.3">
      <c r="A117" t="s">
        <v>303</v>
      </c>
      <c r="B117">
        <v>8.6052999999999997</v>
      </c>
      <c r="C117">
        <v>2667.64</v>
      </c>
      <c r="D117">
        <v>7.9702999999999999</v>
      </c>
      <c r="E117">
        <v>0.63500000000000001</v>
      </c>
      <c r="F117">
        <v>2470.79</v>
      </c>
      <c r="G117">
        <v>196.85</v>
      </c>
      <c r="H117" t="s">
        <v>456</v>
      </c>
      <c r="I117" t="s">
        <v>455</v>
      </c>
      <c r="J117" s="1">
        <v>46128</v>
      </c>
      <c r="K117">
        <v>27</v>
      </c>
      <c r="L117">
        <v>0.3</v>
      </c>
      <c r="M117">
        <v>310</v>
      </c>
      <c r="N117">
        <v>8.1</v>
      </c>
      <c r="O117">
        <v>2511</v>
      </c>
      <c r="P117">
        <v>156.643</v>
      </c>
      <c r="Q117">
        <v>-3.0000000000000001E-3</v>
      </c>
      <c r="R117">
        <v>156.63999999999999</v>
      </c>
      <c r="S117">
        <v>309.99970000000002</v>
      </c>
    </row>
    <row r="118" spans="1:19" x14ac:dyDescent="0.3">
      <c r="A118" t="s">
        <v>304</v>
      </c>
      <c r="B118">
        <v>8.8117000000000001</v>
      </c>
      <c r="C118">
        <v>2731.63</v>
      </c>
      <c r="D118">
        <v>8.1767000000000003</v>
      </c>
      <c r="E118">
        <v>0.63500000000000001</v>
      </c>
      <c r="F118">
        <v>2534.7800000000002</v>
      </c>
      <c r="G118">
        <v>196.85</v>
      </c>
      <c r="H118" t="s">
        <v>456</v>
      </c>
      <c r="I118" t="s">
        <v>455</v>
      </c>
      <c r="J118" s="1">
        <v>46130</v>
      </c>
      <c r="K118">
        <v>27</v>
      </c>
      <c r="L118">
        <v>0.3</v>
      </c>
      <c r="M118">
        <v>310</v>
      </c>
      <c r="N118">
        <v>8.1</v>
      </c>
      <c r="O118">
        <v>2511</v>
      </c>
      <c r="P118">
        <v>220.62700000000001</v>
      </c>
      <c r="Q118">
        <v>3.0000000000000001E-3</v>
      </c>
      <c r="R118">
        <v>220.63</v>
      </c>
      <c r="S118">
        <v>310.00029999999998</v>
      </c>
    </row>
    <row r="119" spans="1:19" x14ac:dyDescent="0.3">
      <c r="A119" t="s">
        <v>305</v>
      </c>
      <c r="B119">
        <v>8.5838000000000001</v>
      </c>
      <c r="C119">
        <v>2660.98</v>
      </c>
      <c r="D119">
        <v>7.9488000000000003</v>
      </c>
      <c r="E119">
        <v>0.63500000000000001</v>
      </c>
      <c r="F119">
        <v>2464.13</v>
      </c>
      <c r="G119">
        <v>196.85</v>
      </c>
      <c r="H119" t="s">
        <v>456</v>
      </c>
      <c r="I119" t="s">
        <v>455</v>
      </c>
      <c r="J119" s="1">
        <v>46132</v>
      </c>
      <c r="K119">
        <v>27</v>
      </c>
      <c r="L119">
        <v>0.3</v>
      </c>
      <c r="M119">
        <v>310</v>
      </c>
      <c r="N119">
        <v>8.1</v>
      </c>
      <c r="O119">
        <v>2511</v>
      </c>
      <c r="P119">
        <v>149.97800000000001</v>
      </c>
      <c r="Q119">
        <v>2E-3</v>
      </c>
      <c r="R119">
        <v>149.97999999999999</v>
      </c>
      <c r="S119">
        <v>310.00020000000001</v>
      </c>
    </row>
    <row r="120" spans="1:19" x14ac:dyDescent="0.3">
      <c r="A120" t="s">
        <v>306</v>
      </c>
      <c r="B120">
        <v>8.3878000000000004</v>
      </c>
      <c r="C120">
        <v>2600.2199999999998</v>
      </c>
      <c r="D120">
        <v>7.7755000000000001</v>
      </c>
      <c r="E120">
        <v>0.61229999999999996</v>
      </c>
      <c r="F120">
        <v>2410.41</v>
      </c>
      <c r="G120">
        <v>189.81</v>
      </c>
      <c r="H120" t="s">
        <v>456</v>
      </c>
      <c r="I120" t="s">
        <v>455</v>
      </c>
      <c r="J120" s="1">
        <v>46134</v>
      </c>
      <c r="K120">
        <v>26</v>
      </c>
      <c r="L120">
        <v>0.3</v>
      </c>
      <c r="M120">
        <v>310</v>
      </c>
      <c r="N120">
        <v>7.8</v>
      </c>
      <c r="O120">
        <v>2418</v>
      </c>
      <c r="P120">
        <v>182.21799999999999</v>
      </c>
      <c r="Q120">
        <v>2E-3</v>
      </c>
      <c r="R120">
        <v>182.22</v>
      </c>
      <c r="S120">
        <v>310.00020000000001</v>
      </c>
    </row>
    <row r="121" spans="1:19" x14ac:dyDescent="0.3">
      <c r="A121" t="s">
        <v>307</v>
      </c>
      <c r="B121">
        <v>8.4803999999999995</v>
      </c>
      <c r="C121">
        <v>2628.92</v>
      </c>
      <c r="D121">
        <v>7.8681000000000001</v>
      </c>
      <c r="E121">
        <v>0.61229999999999996</v>
      </c>
      <c r="F121">
        <v>2439.11</v>
      </c>
      <c r="G121">
        <v>189.81</v>
      </c>
      <c r="H121" t="s">
        <v>456</v>
      </c>
      <c r="I121" t="s">
        <v>455</v>
      </c>
      <c r="J121" s="1">
        <v>46136</v>
      </c>
      <c r="K121">
        <v>26</v>
      </c>
      <c r="L121">
        <v>0.3</v>
      </c>
      <c r="M121">
        <v>310</v>
      </c>
      <c r="N121">
        <v>7.8</v>
      </c>
      <c r="O121">
        <v>2418</v>
      </c>
      <c r="P121">
        <v>210.92400000000001</v>
      </c>
      <c r="Q121">
        <v>-4.0000000000000001E-3</v>
      </c>
      <c r="R121">
        <v>210.92</v>
      </c>
      <c r="S121">
        <v>309.99950000000001</v>
      </c>
    </row>
    <row r="122" spans="1:19" x14ac:dyDescent="0.3">
      <c r="A122" t="s">
        <v>308</v>
      </c>
      <c r="B122">
        <v>7.9542999999999999</v>
      </c>
      <c r="C122">
        <v>2465.84</v>
      </c>
      <c r="D122">
        <v>7.3798000000000004</v>
      </c>
      <c r="E122">
        <v>0.57450000000000001</v>
      </c>
      <c r="F122">
        <v>2287.7399999999998</v>
      </c>
      <c r="G122">
        <v>178.1</v>
      </c>
      <c r="H122" t="s">
        <v>457</v>
      </c>
      <c r="I122" t="s">
        <v>455</v>
      </c>
      <c r="J122" s="1">
        <v>46114</v>
      </c>
      <c r="K122">
        <v>37</v>
      </c>
      <c r="L122">
        <v>0.2</v>
      </c>
      <c r="M122">
        <v>310</v>
      </c>
      <c r="N122">
        <v>7.4</v>
      </c>
      <c r="O122">
        <v>2294</v>
      </c>
      <c r="P122">
        <v>171.833</v>
      </c>
      <c r="Q122">
        <v>7.0000000000000001E-3</v>
      </c>
      <c r="R122">
        <v>171.84</v>
      </c>
      <c r="S122">
        <v>310.0009</v>
      </c>
    </row>
    <row r="123" spans="1:19" x14ac:dyDescent="0.3">
      <c r="A123" t="s">
        <v>309</v>
      </c>
      <c r="B123">
        <v>7.9543999999999997</v>
      </c>
      <c r="C123">
        <v>2465.87</v>
      </c>
      <c r="D123">
        <v>7.3799000000000001</v>
      </c>
      <c r="E123">
        <v>0.57450000000000001</v>
      </c>
      <c r="F123">
        <v>2287.77</v>
      </c>
      <c r="G123">
        <v>178.1</v>
      </c>
      <c r="H123" t="s">
        <v>457</v>
      </c>
      <c r="I123" t="s">
        <v>455</v>
      </c>
      <c r="J123" s="1">
        <v>46116</v>
      </c>
      <c r="K123">
        <v>37</v>
      </c>
      <c r="L123">
        <v>0.2</v>
      </c>
      <c r="M123">
        <v>310</v>
      </c>
      <c r="N123">
        <v>7.4</v>
      </c>
      <c r="O123">
        <v>2294</v>
      </c>
      <c r="P123">
        <v>171.864</v>
      </c>
      <c r="Q123">
        <v>6.0000000000000001E-3</v>
      </c>
      <c r="R123">
        <v>171.87</v>
      </c>
      <c r="S123">
        <v>310.00080000000003</v>
      </c>
    </row>
    <row r="124" spans="1:19" x14ac:dyDescent="0.3">
      <c r="A124" t="s">
        <v>310</v>
      </c>
      <c r="B124">
        <v>7.9309000000000003</v>
      </c>
      <c r="C124">
        <v>2458.58</v>
      </c>
      <c r="D124">
        <v>7.3563999999999998</v>
      </c>
      <c r="E124">
        <v>0.57450000000000001</v>
      </c>
      <c r="F124">
        <v>2280.48</v>
      </c>
      <c r="G124">
        <v>178.1</v>
      </c>
      <c r="H124" t="s">
        <v>457</v>
      </c>
      <c r="I124" t="s">
        <v>455</v>
      </c>
      <c r="J124" s="1">
        <v>46118</v>
      </c>
      <c r="K124">
        <v>37</v>
      </c>
      <c r="L124">
        <v>0.2</v>
      </c>
      <c r="M124">
        <v>310</v>
      </c>
      <c r="N124">
        <v>7.4</v>
      </c>
      <c r="O124">
        <v>2294</v>
      </c>
      <c r="P124">
        <v>164.57900000000001</v>
      </c>
      <c r="Q124">
        <v>1E-3</v>
      </c>
      <c r="R124">
        <v>164.58</v>
      </c>
      <c r="S124">
        <v>310.00009999999997</v>
      </c>
    </row>
    <row r="125" spans="1:19" x14ac:dyDescent="0.3">
      <c r="A125" t="s">
        <v>311</v>
      </c>
      <c r="B125">
        <v>7.8592000000000004</v>
      </c>
      <c r="C125">
        <v>2436.36</v>
      </c>
      <c r="D125">
        <v>7.2847</v>
      </c>
      <c r="E125">
        <v>0.57450000000000001</v>
      </c>
      <c r="F125">
        <v>2258.2600000000002</v>
      </c>
      <c r="G125">
        <v>178.1</v>
      </c>
      <c r="H125" t="s">
        <v>457</v>
      </c>
      <c r="I125" t="s">
        <v>455</v>
      </c>
      <c r="J125" s="1">
        <v>46120</v>
      </c>
      <c r="K125">
        <v>37</v>
      </c>
      <c r="L125">
        <v>0.2</v>
      </c>
      <c r="M125">
        <v>310</v>
      </c>
      <c r="N125">
        <v>7.4</v>
      </c>
      <c r="O125">
        <v>2294</v>
      </c>
      <c r="P125">
        <v>142.352</v>
      </c>
      <c r="Q125">
        <v>8.0000000000000002E-3</v>
      </c>
      <c r="R125">
        <v>142.36000000000001</v>
      </c>
      <c r="S125">
        <v>310.00099999999998</v>
      </c>
    </row>
    <row r="126" spans="1:19" x14ac:dyDescent="0.3">
      <c r="A126" t="s">
        <v>312</v>
      </c>
      <c r="B126">
        <v>7.9348999999999998</v>
      </c>
      <c r="C126">
        <v>2459.8200000000002</v>
      </c>
      <c r="D126">
        <v>7.3604000000000003</v>
      </c>
      <c r="E126">
        <v>0.57450000000000001</v>
      </c>
      <c r="F126">
        <v>2281.7199999999998</v>
      </c>
      <c r="G126">
        <v>178.1</v>
      </c>
      <c r="H126" t="s">
        <v>457</v>
      </c>
      <c r="I126" t="s">
        <v>455</v>
      </c>
      <c r="J126" s="1">
        <v>46122</v>
      </c>
      <c r="K126">
        <v>37</v>
      </c>
      <c r="L126">
        <v>0.2</v>
      </c>
      <c r="M126">
        <v>310</v>
      </c>
      <c r="N126">
        <v>7.4</v>
      </c>
      <c r="O126">
        <v>2294</v>
      </c>
      <c r="P126">
        <v>165.81899999999999</v>
      </c>
      <c r="Q126">
        <v>1E-3</v>
      </c>
      <c r="R126">
        <v>165.82</v>
      </c>
      <c r="S126">
        <v>310.00009999999997</v>
      </c>
    </row>
    <row r="127" spans="1:19" x14ac:dyDescent="0.3">
      <c r="A127" t="s">
        <v>313</v>
      </c>
      <c r="B127">
        <v>8.0711999999999993</v>
      </c>
      <c r="C127">
        <v>2502.08</v>
      </c>
      <c r="D127">
        <v>7.4966999999999997</v>
      </c>
      <c r="E127">
        <v>0.57450000000000001</v>
      </c>
      <c r="F127">
        <v>2323.98</v>
      </c>
      <c r="G127">
        <v>178.1</v>
      </c>
      <c r="H127" t="s">
        <v>457</v>
      </c>
      <c r="I127" t="s">
        <v>455</v>
      </c>
      <c r="J127" s="1">
        <v>46124</v>
      </c>
      <c r="K127">
        <v>37</v>
      </c>
      <c r="L127">
        <v>0.2</v>
      </c>
      <c r="M127">
        <v>310</v>
      </c>
      <c r="N127">
        <v>7.4</v>
      </c>
      <c r="O127">
        <v>2294</v>
      </c>
      <c r="P127">
        <v>208.072</v>
      </c>
      <c r="Q127">
        <v>8.0000000000000002E-3</v>
      </c>
      <c r="R127">
        <v>208.08</v>
      </c>
      <c r="S127">
        <v>310.00099999999998</v>
      </c>
    </row>
    <row r="128" spans="1:19" x14ac:dyDescent="0.3">
      <c r="A128" t="s">
        <v>314</v>
      </c>
      <c r="B128">
        <v>7.9657</v>
      </c>
      <c r="C128">
        <v>2469.37</v>
      </c>
      <c r="D128">
        <v>7.3912000000000004</v>
      </c>
      <c r="E128">
        <v>0.57450000000000001</v>
      </c>
      <c r="F128">
        <v>2291.27</v>
      </c>
      <c r="G128">
        <v>178.1</v>
      </c>
      <c r="H128" t="s">
        <v>457</v>
      </c>
      <c r="I128" t="s">
        <v>455</v>
      </c>
      <c r="J128" s="1">
        <v>46126</v>
      </c>
      <c r="K128">
        <v>37</v>
      </c>
      <c r="L128">
        <v>0.2</v>
      </c>
      <c r="M128">
        <v>310</v>
      </c>
      <c r="N128">
        <v>7.4</v>
      </c>
      <c r="O128">
        <v>2294</v>
      </c>
      <c r="P128">
        <v>175.36699999999999</v>
      </c>
      <c r="Q128">
        <v>3.0000000000000001E-3</v>
      </c>
      <c r="R128">
        <v>175.37</v>
      </c>
      <c r="S128">
        <v>310.00040000000001</v>
      </c>
    </row>
    <row r="129" spans="1:19" x14ac:dyDescent="0.3">
      <c r="A129" t="s">
        <v>315</v>
      </c>
      <c r="B129">
        <v>8.0053000000000001</v>
      </c>
      <c r="C129">
        <v>2481.65</v>
      </c>
      <c r="D129">
        <v>7.4307999999999996</v>
      </c>
      <c r="E129">
        <v>0.57450000000000001</v>
      </c>
      <c r="F129">
        <v>2303.5500000000002</v>
      </c>
      <c r="G129">
        <v>178.1</v>
      </c>
      <c r="H129" t="s">
        <v>457</v>
      </c>
      <c r="I129" t="s">
        <v>455</v>
      </c>
      <c r="J129" s="1">
        <v>46128</v>
      </c>
      <c r="K129">
        <v>37</v>
      </c>
      <c r="L129">
        <v>0.2</v>
      </c>
      <c r="M129">
        <v>310</v>
      </c>
      <c r="N129">
        <v>7.4</v>
      </c>
      <c r="O129">
        <v>2294</v>
      </c>
      <c r="P129">
        <v>187.643</v>
      </c>
      <c r="Q129">
        <v>7.0000000000000001E-3</v>
      </c>
      <c r="R129">
        <v>187.65</v>
      </c>
      <c r="S129">
        <v>310.0009</v>
      </c>
    </row>
    <row r="130" spans="1:19" x14ac:dyDescent="0.3">
      <c r="A130" t="s">
        <v>316</v>
      </c>
      <c r="B130">
        <v>7.8794000000000004</v>
      </c>
      <c r="C130">
        <v>2442.62</v>
      </c>
      <c r="D130">
        <v>7.3048999999999999</v>
      </c>
      <c r="E130">
        <v>0.57450000000000001</v>
      </c>
      <c r="F130">
        <v>2264.52</v>
      </c>
      <c r="G130">
        <v>178.1</v>
      </c>
      <c r="H130" t="s">
        <v>457</v>
      </c>
      <c r="I130" t="s">
        <v>455</v>
      </c>
      <c r="J130" s="1">
        <v>46130</v>
      </c>
      <c r="K130">
        <v>37</v>
      </c>
      <c r="L130">
        <v>0.2</v>
      </c>
      <c r="M130">
        <v>310</v>
      </c>
      <c r="N130">
        <v>7.4</v>
      </c>
      <c r="O130">
        <v>2294</v>
      </c>
      <c r="P130">
        <v>148.614</v>
      </c>
      <c r="Q130">
        <v>6.0000000000000001E-3</v>
      </c>
      <c r="R130">
        <v>148.62</v>
      </c>
      <c r="S130">
        <v>310.00080000000003</v>
      </c>
    </row>
    <row r="131" spans="1:19" x14ac:dyDescent="0.3">
      <c r="A131" t="s">
        <v>317</v>
      </c>
      <c r="B131">
        <v>7.9798999999999998</v>
      </c>
      <c r="C131">
        <v>2473.77</v>
      </c>
      <c r="D131">
        <v>7.4054000000000002</v>
      </c>
      <c r="E131">
        <v>0.57450000000000001</v>
      </c>
      <c r="F131">
        <v>2295.67</v>
      </c>
      <c r="G131">
        <v>178.1</v>
      </c>
      <c r="H131" t="s">
        <v>457</v>
      </c>
      <c r="I131" t="s">
        <v>455</v>
      </c>
      <c r="J131" s="1">
        <v>46132</v>
      </c>
      <c r="K131">
        <v>37</v>
      </c>
      <c r="L131">
        <v>0.2</v>
      </c>
      <c r="M131">
        <v>310</v>
      </c>
      <c r="N131">
        <v>7.4</v>
      </c>
      <c r="O131">
        <v>2294</v>
      </c>
      <c r="P131">
        <v>179.76900000000001</v>
      </c>
      <c r="Q131">
        <v>1E-3</v>
      </c>
      <c r="R131">
        <v>179.77</v>
      </c>
      <c r="S131">
        <v>310.00009999999997</v>
      </c>
    </row>
    <row r="132" spans="1:19" x14ac:dyDescent="0.3">
      <c r="A132" t="s">
        <v>318</v>
      </c>
      <c r="B132">
        <v>7.6173000000000002</v>
      </c>
      <c r="C132">
        <v>2361.36</v>
      </c>
      <c r="D132">
        <v>7.0579000000000001</v>
      </c>
      <c r="E132">
        <v>0.55940000000000001</v>
      </c>
      <c r="F132">
        <v>2187.9499999999998</v>
      </c>
      <c r="G132">
        <v>173.41</v>
      </c>
      <c r="H132" t="s">
        <v>457</v>
      </c>
      <c r="I132" t="s">
        <v>455</v>
      </c>
      <c r="J132" s="1">
        <v>46134</v>
      </c>
      <c r="K132">
        <v>36</v>
      </c>
      <c r="L132">
        <v>0.2</v>
      </c>
      <c r="M132">
        <v>310</v>
      </c>
      <c r="N132">
        <v>7.2</v>
      </c>
      <c r="O132">
        <v>2232</v>
      </c>
      <c r="P132">
        <v>129.363</v>
      </c>
      <c r="Q132">
        <v>-3.0000000000000001E-3</v>
      </c>
      <c r="R132">
        <v>129.36000000000001</v>
      </c>
      <c r="S132">
        <v>309.99959999999999</v>
      </c>
    </row>
    <row r="133" spans="1:19" x14ac:dyDescent="0.3">
      <c r="A133" t="s">
        <v>319</v>
      </c>
      <c r="B133">
        <v>7.8003</v>
      </c>
      <c r="C133">
        <v>2418.09</v>
      </c>
      <c r="D133">
        <v>7.2408999999999999</v>
      </c>
      <c r="E133">
        <v>0.55940000000000001</v>
      </c>
      <c r="F133">
        <v>2244.6799999999998</v>
      </c>
      <c r="G133">
        <v>173.41</v>
      </c>
      <c r="H133" t="s">
        <v>457</v>
      </c>
      <c r="I133" t="s">
        <v>455</v>
      </c>
      <c r="J133" s="1">
        <v>46136</v>
      </c>
      <c r="K133">
        <v>36</v>
      </c>
      <c r="L133">
        <v>0.2</v>
      </c>
      <c r="M133">
        <v>310</v>
      </c>
      <c r="N133">
        <v>7.2</v>
      </c>
      <c r="O133">
        <v>2232</v>
      </c>
      <c r="P133">
        <v>186.09299999999999</v>
      </c>
      <c r="Q133">
        <v>-3.0000000000000001E-3</v>
      </c>
      <c r="R133">
        <v>186.09</v>
      </c>
      <c r="S133">
        <v>309.99959999999999</v>
      </c>
    </row>
    <row r="134" spans="1:19" x14ac:dyDescent="0.3">
      <c r="A134" t="s">
        <v>29</v>
      </c>
      <c r="B134">
        <v>7.3320999999999996</v>
      </c>
      <c r="C134">
        <v>2052.9899999999998</v>
      </c>
      <c r="D134">
        <v>6.8936000000000002</v>
      </c>
      <c r="E134">
        <v>0.4385</v>
      </c>
      <c r="F134">
        <v>1930.21</v>
      </c>
      <c r="G134">
        <v>122.78</v>
      </c>
      <c r="H134" t="s">
        <v>450</v>
      </c>
      <c r="I134" t="s">
        <v>451</v>
      </c>
      <c r="J134" s="1">
        <v>46144</v>
      </c>
      <c r="K134">
        <v>57</v>
      </c>
      <c r="L134">
        <v>0.12</v>
      </c>
      <c r="M134">
        <v>280</v>
      </c>
      <c r="N134">
        <v>6.84</v>
      </c>
      <c r="O134">
        <v>1915.2</v>
      </c>
      <c r="P134">
        <v>137.78800000000001</v>
      </c>
      <c r="Q134">
        <v>2E-3</v>
      </c>
      <c r="R134">
        <v>137.79</v>
      </c>
      <c r="S134">
        <v>280.00029999999998</v>
      </c>
    </row>
    <row r="135" spans="1:19" x14ac:dyDescent="0.3">
      <c r="A135" t="s">
        <v>30</v>
      </c>
      <c r="B135">
        <v>7.3269000000000002</v>
      </c>
      <c r="C135">
        <v>2051.5300000000002</v>
      </c>
      <c r="D135">
        <v>6.8883999999999999</v>
      </c>
      <c r="E135">
        <v>0.4385</v>
      </c>
      <c r="F135">
        <v>1928.75</v>
      </c>
      <c r="G135">
        <v>122.78</v>
      </c>
      <c r="H135" t="s">
        <v>450</v>
      </c>
      <c r="I135" t="s">
        <v>451</v>
      </c>
      <c r="J135" s="1">
        <v>46146</v>
      </c>
      <c r="K135">
        <v>57</v>
      </c>
      <c r="L135">
        <v>0.12</v>
      </c>
      <c r="M135">
        <v>280</v>
      </c>
      <c r="N135">
        <v>6.84</v>
      </c>
      <c r="O135">
        <v>1915.2</v>
      </c>
      <c r="P135">
        <v>136.33199999999999</v>
      </c>
      <c r="Q135">
        <v>-2E-3</v>
      </c>
      <c r="R135">
        <v>136.33000000000001</v>
      </c>
      <c r="S135">
        <v>279.99970000000002</v>
      </c>
    </row>
    <row r="136" spans="1:19" x14ac:dyDescent="0.3">
      <c r="A136" t="s">
        <v>31</v>
      </c>
      <c r="B136">
        <v>7.3521999999999998</v>
      </c>
      <c r="C136">
        <v>2058.62</v>
      </c>
      <c r="D136">
        <v>6.9137000000000004</v>
      </c>
      <c r="E136">
        <v>0.4385</v>
      </c>
      <c r="F136">
        <v>1935.84</v>
      </c>
      <c r="G136">
        <v>122.78</v>
      </c>
      <c r="H136" t="s">
        <v>450</v>
      </c>
      <c r="I136" t="s">
        <v>451</v>
      </c>
      <c r="J136" s="1">
        <v>46148</v>
      </c>
      <c r="K136">
        <v>57</v>
      </c>
      <c r="L136">
        <v>0.12</v>
      </c>
      <c r="M136">
        <v>280</v>
      </c>
      <c r="N136">
        <v>6.84</v>
      </c>
      <c r="O136">
        <v>1915.2</v>
      </c>
      <c r="P136">
        <v>143.416</v>
      </c>
      <c r="Q136">
        <v>4.0000000000000001E-3</v>
      </c>
      <c r="R136">
        <v>143.41999999999999</v>
      </c>
      <c r="S136">
        <v>280.00049999999999</v>
      </c>
    </row>
    <row r="137" spans="1:19" x14ac:dyDescent="0.3">
      <c r="A137" t="s">
        <v>32</v>
      </c>
      <c r="B137">
        <v>7.2797000000000001</v>
      </c>
      <c r="C137">
        <v>2038.32</v>
      </c>
      <c r="D137">
        <v>6.8411999999999997</v>
      </c>
      <c r="E137">
        <v>0.4385</v>
      </c>
      <c r="F137">
        <v>1915.54</v>
      </c>
      <c r="G137">
        <v>122.78</v>
      </c>
      <c r="H137" t="s">
        <v>450</v>
      </c>
      <c r="I137" t="s">
        <v>451</v>
      </c>
      <c r="J137" s="1">
        <v>46150</v>
      </c>
      <c r="K137">
        <v>57</v>
      </c>
      <c r="L137">
        <v>0.12</v>
      </c>
      <c r="M137">
        <v>280</v>
      </c>
      <c r="N137">
        <v>6.84</v>
      </c>
      <c r="O137">
        <v>1915.2</v>
      </c>
      <c r="P137">
        <v>123.116</v>
      </c>
      <c r="Q137">
        <v>4.0000000000000001E-3</v>
      </c>
      <c r="R137">
        <v>123.12</v>
      </c>
      <c r="S137">
        <v>280.00049999999999</v>
      </c>
    </row>
    <row r="138" spans="1:19" x14ac:dyDescent="0.3">
      <c r="A138" t="s">
        <v>33</v>
      </c>
      <c r="B138">
        <v>7.2251000000000003</v>
      </c>
      <c r="C138">
        <v>2023.03</v>
      </c>
      <c r="D138">
        <v>6.7866</v>
      </c>
      <c r="E138">
        <v>0.4385</v>
      </c>
      <c r="F138">
        <v>1900.25</v>
      </c>
      <c r="G138">
        <v>122.78</v>
      </c>
      <c r="H138" t="s">
        <v>450</v>
      </c>
      <c r="I138" t="s">
        <v>451</v>
      </c>
      <c r="J138" s="1">
        <v>46152</v>
      </c>
      <c r="K138">
        <v>57</v>
      </c>
      <c r="L138">
        <v>0.12</v>
      </c>
      <c r="M138">
        <v>280</v>
      </c>
      <c r="N138">
        <v>6.84</v>
      </c>
      <c r="O138">
        <v>1915.2</v>
      </c>
      <c r="P138">
        <v>107.828</v>
      </c>
      <c r="Q138">
        <v>2E-3</v>
      </c>
      <c r="R138">
        <v>107.83</v>
      </c>
      <c r="S138">
        <v>280.00029999999998</v>
      </c>
    </row>
    <row r="139" spans="1:19" x14ac:dyDescent="0.3">
      <c r="A139" t="s">
        <v>34</v>
      </c>
      <c r="B139">
        <v>7.3684000000000003</v>
      </c>
      <c r="C139">
        <v>2063.15</v>
      </c>
      <c r="D139">
        <v>6.9298999999999999</v>
      </c>
      <c r="E139">
        <v>0.4385</v>
      </c>
      <c r="F139">
        <v>1940.37</v>
      </c>
      <c r="G139">
        <v>122.78</v>
      </c>
      <c r="H139" t="s">
        <v>450</v>
      </c>
      <c r="I139" t="s">
        <v>451</v>
      </c>
      <c r="J139" s="1">
        <v>46154</v>
      </c>
      <c r="K139">
        <v>57</v>
      </c>
      <c r="L139">
        <v>0.12</v>
      </c>
      <c r="M139">
        <v>280</v>
      </c>
      <c r="N139">
        <v>6.84</v>
      </c>
      <c r="O139">
        <v>1915.2</v>
      </c>
      <c r="P139">
        <v>147.952</v>
      </c>
      <c r="Q139">
        <v>-2E-3</v>
      </c>
      <c r="R139">
        <v>147.94999999999999</v>
      </c>
      <c r="S139">
        <v>279.99970000000002</v>
      </c>
    </row>
    <row r="140" spans="1:19" x14ac:dyDescent="0.3">
      <c r="A140" t="s">
        <v>35</v>
      </c>
      <c r="B140">
        <v>7.3086000000000002</v>
      </c>
      <c r="C140">
        <v>2046.41</v>
      </c>
      <c r="D140">
        <v>6.8700999999999999</v>
      </c>
      <c r="E140">
        <v>0.4385</v>
      </c>
      <c r="F140">
        <v>1923.63</v>
      </c>
      <c r="G140">
        <v>122.78</v>
      </c>
      <c r="H140" t="s">
        <v>450</v>
      </c>
      <c r="I140" t="s">
        <v>451</v>
      </c>
      <c r="J140" s="1">
        <v>46156</v>
      </c>
      <c r="K140">
        <v>57</v>
      </c>
      <c r="L140">
        <v>0.12</v>
      </c>
      <c r="M140">
        <v>280</v>
      </c>
      <c r="N140">
        <v>6.84</v>
      </c>
      <c r="O140">
        <v>1915.2</v>
      </c>
      <c r="P140">
        <v>131.208</v>
      </c>
      <c r="Q140">
        <v>2E-3</v>
      </c>
      <c r="R140">
        <v>131.21</v>
      </c>
      <c r="S140">
        <v>280.00029999999998</v>
      </c>
    </row>
    <row r="141" spans="1:19" x14ac:dyDescent="0.3">
      <c r="A141" t="s">
        <v>37</v>
      </c>
      <c r="B141">
        <v>7.4146000000000001</v>
      </c>
      <c r="C141">
        <v>2076.09</v>
      </c>
      <c r="D141">
        <v>6.9760999999999997</v>
      </c>
      <c r="E141">
        <v>0.4385</v>
      </c>
      <c r="F141">
        <v>1953.31</v>
      </c>
      <c r="G141">
        <v>122.78</v>
      </c>
      <c r="H141" t="s">
        <v>450</v>
      </c>
      <c r="I141" t="s">
        <v>451</v>
      </c>
      <c r="J141" s="1">
        <v>46160</v>
      </c>
      <c r="K141">
        <v>57</v>
      </c>
      <c r="L141">
        <v>0.12</v>
      </c>
      <c r="M141">
        <v>280</v>
      </c>
      <c r="N141">
        <v>6.84</v>
      </c>
      <c r="O141">
        <v>1915.2</v>
      </c>
      <c r="P141">
        <v>160.88800000000001</v>
      </c>
      <c r="Q141">
        <v>2E-3</v>
      </c>
      <c r="R141">
        <v>160.88999999999999</v>
      </c>
      <c r="S141">
        <v>280.00029999999998</v>
      </c>
    </row>
    <row r="142" spans="1:19" x14ac:dyDescent="0.3">
      <c r="A142" t="s">
        <v>39</v>
      </c>
      <c r="B142">
        <v>7.0267999999999997</v>
      </c>
      <c r="C142">
        <v>1967.5</v>
      </c>
      <c r="D142">
        <v>6.5957999999999997</v>
      </c>
      <c r="E142">
        <v>0.43099999999999999</v>
      </c>
      <c r="F142">
        <v>1846.82</v>
      </c>
      <c r="G142">
        <v>120.68</v>
      </c>
      <c r="H142" t="s">
        <v>450</v>
      </c>
      <c r="I142" t="s">
        <v>451</v>
      </c>
      <c r="J142" s="1">
        <v>46164</v>
      </c>
      <c r="K142">
        <v>56</v>
      </c>
      <c r="L142">
        <v>0.12</v>
      </c>
      <c r="M142">
        <v>280</v>
      </c>
      <c r="N142">
        <v>6.72</v>
      </c>
      <c r="O142">
        <v>1881.6</v>
      </c>
      <c r="P142">
        <v>85.903999999999996</v>
      </c>
      <c r="Q142">
        <v>-4.0000000000000001E-3</v>
      </c>
      <c r="R142">
        <v>85.9</v>
      </c>
      <c r="S142">
        <v>279.99939999999998</v>
      </c>
    </row>
    <row r="143" spans="1:19" x14ac:dyDescent="0.3">
      <c r="A143" t="s">
        <v>40</v>
      </c>
      <c r="B143">
        <v>7.0480999999999998</v>
      </c>
      <c r="C143">
        <v>1973.47</v>
      </c>
      <c r="D143">
        <v>6.6170999999999998</v>
      </c>
      <c r="E143">
        <v>0.43099999999999999</v>
      </c>
      <c r="F143">
        <v>1852.79</v>
      </c>
      <c r="G143">
        <v>120.68</v>
      </c>
      <c r="H143" t="s">
        <v>450</v>
      </c>
      <c r="I143" t="s">
        <v>451</v>
      </c>
      <c r="J143" s="1">
        <v>46166</v>
      </c>
      <c r="K143">
        <v>56</v>
      </c>
      <c r="L143">
        <v>0.12</v>
      </c>
      <c r="M143">
        <v>280</v>
      </c>
      <c r="N143">
        <v>6.72</v>
      </c>
      <c r="O143">
        <v>1881.6</v>
      </c>
      <c r="P143">
        <v>91.867999999999995</v>
      </c>
      <c r="Q143">
        <v>2E-3</v>
      </c>
      <c r="R143">
        <v>91.87</v>
      </c>
      <c r="S143">
        <v>280.00029999999998</v>
      </c>
    </row>
    <row r="144" spans="1:19" x14ac:dyDescent="0.3">
      <c r="A144" t="s">
        <v>41</v>
      </c>
      <c r="B144">
        <v>8.1196000000000002</v>
      </c>
      <c r="C144">
        <v>2273.4899999999998</v>
      </c>
      <c r="D144">
        <v>7.6660000000000004</v>
      </c>
      <c r="E144">
        <v>0.4536</v>
      </c>
      <c r="F144">
        <v>2146.48</v>
      </c>
      <c r="G144">
        <v>127.01</v>
      </c>
      <c r="H144" t="s">
        <v>452</v>
      </c>
      <c r="I144" t="s">
        <v>451</v>
      </c>
      <c r="J144" s="1">
        <v>46144</v>
      </c>
      <c r="K144">
        <v>47</v>
      </c>
      <c r="L144">
        <v>0.16</v>
      </c>
      <c r="M144">
        <v>280</v>
      </c>
      <c r="N144">
        <v>7.5200000000000005</v>
      </c>
      <c r="O144">
        <v>2105.6</v>
      </c>
      <c r="P144">
        <v>167.88800000000001</v>
      </c>
      <c r="Q144">
        <v>2E-3</v>
      </c>
      <c r="R144">
        <v>167.89</v>
      </c>
      <c r="S144">
        <v>280.00020000000001</v>
      </c>
    </row>
    <row r="145" spans="1:19" x14ac:dyDescent="0.3">
      <c r="A145" t="s">
        <v>43</v>
      </c>
      <c r="B145">
        <v>7.8868999999999998</v>
      </c>
      <c r="C145">
        <v>2208.33</v>
      </c>
      <c r="D145">
        <v>7.4333</v>
      </c>
      <c r="E145">
        <v>0.4536</v>
      </c>
      <c r="F145">
        <v>2081.3200000000002</v>
      </c>
      <c r="G145">
        <v>127.01</v>
      </c>
      <c r="H145" t="s">
        <v>452</v>
      </c>
      <c r="I145" t="s">
        <v>451</v>
      </c>
      <c r="J145" s="1">
        <v>46148</v>
      </c>
      <c r="K145">
        <v>47</v>
      </c>
      <c r="L145">
        <v>0.16</v>
      </c>
      <c r="M145">
        <v>280</v>
      </c>
      <c r="N145">
        <v>7.5200000000000005</v>
      </c>
      <c r="O145">
        <v>2105.6</v>
      </c>
      <c r="P145">
        <v>102.732</v>
      </c>
      <c r="Q145">
        <v>-2E-3</v>
      </c>
      <c r="R145">
        <v>102.73</v>
      </c>
      <c r="S145">
        <v>279.99970000000002</v>
      </c>
    </row>
    <row r="146" spans="1:19" x14ac:dyDescent="0.3">
      <c r="A146" t="s">
        <v>44</v>
      </c>
      <c r="B146">
        <v>8.1076999999999995</v>
      </c>
      <c r="C146">
        <v>2270.16</v>
      </c>
      <c r="D146">
        <v>7.6540999999999997</v>
      </c>
      <c r="E146">
        <v>0.4536</v>
      </c>
      <c r="F146">
        <v>2143.15</v>
      </c>
      <c r="G146">
        <v>127.01</v>
      </c>
      <c r="H146" t="s">
        <v>452</v>
      </c>
      <c r="I146" t="s">
        <v>451</v>
      </c>
      <c r="J146" s="1">
        <v>46150</v>
      </c>
      <c r="K146">
        <v>47</v>
      </c>
      <c r="L146">
        <v>0.16</v>
      </c>
      <c r="M146">
        <v>280</v>
      </c>
      <c r="N146">
        <v>7.5200000000000005</v>
      </c>
      <c r="O146">
        <v>2105.6</v>
      </c>
      <c r="P146">
        <v>164.55600000000001</v>
      </c>
      <c r="Q146">
        <v>4.0000000000000001E-3</v>
      </c>
      <c r="R146">
        <v>164.56</v>
      </c>
      <c r="S146">
        <v>280.00049999999999</v>
      </c>
    </row>
    <row r="147" spans="1:19" x14ac:dyDescent="0.3">
      <c r="A147" t="s">
        <v>45</v>
      </c>
      <c r="B147">
        <v>8.0888000000000009</v>
      </c>
      <c r="C147">
        <v>2264.87</v>
      </c>
      <c r="D147">
        <v>7.6352000000000002</v>
      </c>
      <c r="E147">
        <v>0.4536</v>
      </c>
      <c r="F147">
        <v>2137.86</v>
      </c>
      <c r="G147">
        <v>127.01</v>
      </c>
      <c r="H147" t="s">
        <v>452</v>
      </c>
      <c r="I147" t="s">
        <v>451</v>
      </c>
      <c r="J147" s="1">
        <v>46152</v>
      </c>
      <c r="K147">
        <v>47</v>
      </c>
      <c r="L147">
        <v>0.16</v>
      </c>
      <c r="M147">
        <v>280</v>
      </c>
      <c r="N147">
        <v>7.5200000000000005</v>
      </c>
      <c r="O147">
        <v>2105.6</v>
      </c>
      <c r="P147">
        <v>159.26400000000001</v>
      </c>
      <c r="Q147">
        <v>6.0000000000000001E-3</v>
      </c>
      <c r="R147">
        <v>159.27000000000001</v>
      </c>
      <c r="S147">
        <v>280.00069999999999</v>
      </c>
    </row>
    <row r="148" spans="1:19" x14ac:dyDescent="0.3">
      <c r="A148" t="s">
        <v>46</v>
      </c>
      <c r="B148">
        <v>7.9934000000000003</v>
      </c>
      <c r="C148">
        <v>2238.15</v>
      </c>
      <c r="D148">
        <v>7.5397999999999996</v>
      </c>
      <c r="E148">
        <v>0.4536</v>
      </c>
      <c r="F148">
        <v>2111.14</v>
      </c>
      <c r="G148">
        <v>127.01</v>
      </c>
      <c r="H148" t="s">
        <v>452</v>
      </c>
      <c r="I148" t="s">
        <v>451</v>
      </c>
      <c r="J148" s="1">
        <v>46154</v>
      </c>
      <c r="K148">
        <v>47</v>
      </c>
      <c r="L148">
        <v>0.16</v>
      </c>
      <c r="M148">
        <v>280</v>
      </c>
      <c r="N148">
        <v>7.5200000000000005</v>
      </c>
      <c r="O148">
        <v>2105.6</v>
      </c>
      <c r="P148">
        <v>132.55199999999999</v>
      </c>
      <c r="Q148">
        <v>-2E-3</v>
      </c>
      <c r="R148">
        <v>132.55000000000001</v>
      </c>
      <c r="S148">
        <v>279.99970000000002</v>
      </c>
    </row>
    <row r="149" spans="1:19" x14ac:dyDescent="0.3">
      <c r="A149" t="s">
        <v>47</v>
      </c>
      <c r="B149">
        <v>8.1197999999999997</v>
      </c>
      <c r="C149">
        <v>2273.5500000000002</v>
      </c>
      <c r="D149">
        <v>7.6661999999999999</v>
      </c>
      <c r="E149">
        <v>0.4536</v>
      </c>
      <c r="F149">
        <v>2146.54</v>
      </c>
      <c r="G149">
        <v>127.01</v>
      </c>
      <c r="H149" t="s">
        <v>452</v>
      </c>
      <c r="I149" t="s">
        <v>451</v>
      </c>
      <c r="J149" s="1">
        <v>46156</v>
      </c>
      <c r="K149">
        <v>47</v>
      </c>
      <c r="L149">
        <v>0.16</v>
      </c>
      <c r="M149">
        <v>280</v>
      </c>
      <c r="N149">
        <v>7.5200000000000005</v>
      </c>
      <c r="O149">
        <v>2105.6</v>
      </c>
      <c r="P149">
        <v>167.94399999999999</v>
      </c>
      <c r="Q149">
        <v>6.0000000000000001E-3</v>
      </c>
      <c r="R149">
        <v>167.95</v>
      </c>
      <c r="S149">
        <v>280.00069999999999</v>
      </c>
    </row>
    <row r="150" spans="1:19" x14ac:dyDescent="0.3">
      <c r="A150" t="s">
        <v>49</v>
      </c>
      <c r="B150">
        <v>8.0937000000000001</v>
      </c>
      <c r="C150">
        <v>2266.2399999999998</v>
      </c>
      <c r="D150">
        <v>7.6401000000000003</v>
      </c>
      <c r="E150">
        <v>0.4536</v>
      </c>
      <c r="F150">
        <v>2139.23</v>
      </c>
      <c r="G150">
        <v>127.01</v>
      </c>
      <c r="H150" t="s">
        <v>452</v>
      </c>
      <c r="I150" t="s">
        <v>451</v>
      </c>
      <c r="J150" s="1">
        <v>46160</v>
      </c>
      <c r="K150">
        <v>47</v>
      </c>
      <c r="L150">
        <v>0.16</v>
      </c>
      <c r="M150">
        <v>280</v>
      </c>
      <c r="N150">
        <v>7.5200000000000005</v>
      </c>
      <c r="O150">
        <v>2105.6</v>
      </c>
      <c r="P150">
        <v>160.636</v>
      </c>
      <c r="Q150">
        <v>4.0000000000000001E-3</v>
      </c>
      <c r="R150">
        <v>160.63999999999999</v>
      </c>
      <c r="S150">
        <v>280.00049999999999</v>
      </c>
    </row>
    <row r="151" spans="1:19" x14ac:dyDescent="0.3">
      <c r="A151" t="s">
        <v>50</v>
      </c>
      <c r="B151">
        <v>7.7502000000000004</v>
      </c>
      <c r="C151">
        <v>2170.06</v>
      </c>
      <c r="D151">
        <v>7.306</v>
      </c>
      <c r="E151">
        <v>0.44419999999999998</v>
      </c>
      <c r="F151">
        <v>2045.68</v>
      </c>
      <c r="G151">
        <v>124.38</v>
      </c>
      <c r="H151" t="s">
        <v>452</v>
      </c>
      <c r="I151" t="s">
        <v>451</v>
      </c>
      <c r="J151" s="1">
        <v>46162</v>
      </c>
      <c r="K151">
        <v>46</v>
      </c>
      <c r="L151">
        <v>0.16</v>
      </c>
      <c r="M151">
        <v>280</v>
      </c>
      <c r="N151">
        <v>7.36</v>
      </c>
      <c r="O151">
        <v>2060.8000000000002</v>
      </c>
      <c r="P151">
        <v>109.256</v>
      </c>
      <c r="Q151">
        <v>4.0000000000000001E-3</v>
      </c>
      <c r="R151">
        <v>109.26</v>
      </c>
      <c r="S151">
        <v>280.00049999999999</v>
      </c>
    </row>
    <row r="152" spans="1:19" x14ac:dyDescent="0.3">
      <c r="A152" t="s">
        <v>51</v>
      </c>
      <c r="B152">
        <v>7.7112999999999996</v>
      </c>
      <c r="C152">
        <v>2159.17</v>
      </c>
      <c r="D152">
        <v>7.2671000000000001</v>
      </c>
      <c r="E152">
        <v>0.44419999999999998</v>
      </c>
      <c r="F152">
        <v>2034.79</v>
      </c>
      <c r="G152">
        <v>124.38</v>
      </c>
      <c r="H152" t="s">
        <v>452</v>
      </c>
      <c r="I152" t="s">
        <v>451</v>
      </c>
      <c r="J152" s="1">
        <v>46164</v>
      </c>
      <c r="K152">
        <v>46</v>
      </c>
      <c r="L152">
        <v>0.16</v>
      </c>
      <c r="M152">
        <v>280</v>
      </c>
      <c r="N152">
        <v>7.36</v>
      </c>
      <c r="O152">
        <v>2060.8000000000002</v>
      </c>
      <c r="P152">
        <v>98.364000000000004</v>
      </c>
      <c r="Q152">
        <v>6.0000000000000001E-3</v>
      </c>
      <c r="R152">
        <v>98.37</v>
      </c>
      <c r="S152">
        <v>280.00080000000003</v>
      </c>
    </row>
    <row r="153" spans="1:19" x14ac:dyDescent="0.3">
      <c r="A153" t="s">
        <v>52</v>
      </c>
      <c r="B153">
        <v>7.8480999999999996</v>
      </c>
      <c r="C153">
        <v>2197.4699999999998</v>
      </c>
      <c r="D153">
        <v>7.4039000000000001</v>
      </c>
      <c r="E153">
        <v>0.44419999999999998</v>
      </c>
      <c r="F153">
        <v>2073.09</v>
      </c>
      <c r="G153">
        <v>124.38</v>
      </c>
      <c r="H153" t="s">
        <v>452</v>
      </c>
      <c r="I153" t="s">
        <v>451</v>
      </c>
      <c r="J153" s="1">
        <v>46166</v>
      </c>
      <c r="K153">
        <v>46</v>
      </c>
      <c r="L153">
        <v>0.16</v>
      </c>
      <c r="M153">
        <v>280</v>
      </c>
      <c r="N153">
        <v>7.36</v>
      </c>
      <c r="O153">
        <v>2060.8000000000002</v>
      </c>
      <c r="P153">
        <v>136.66800000000001</v>
      </c>
      <c r="Q153">
        <v>2E-3</v>
      </c>
      <c r="R153">
        <v>136.66999999999999</v>
      </c>
      <c r="S153">
        <v>280.00029999999998</v>
      </c>
    </row>
    <row r="154" spans="1:19" x14ac:dyDescent="0.3">
      <c r="A154" t="s">
        <v>163</v>
      </c>
      <c r="B154">
        <v>9.9735999999999994</v>
      </c>
      <c r="C154">
        <v>2792.6</v>
      </c>
      <c r="D154">
        <v>9.4047999999999998</v>
      </c>
      <c r="E154">
        <v>0.56879999999999997</v>
      </c>
      <c r="F154">
        <v>2633.34</v>
      </c>
      <c r="G154">
        <v>159.26</v>
      </c>
      <c r="H154" t="s">
        <v>453</v>
      </c>
      <c r="I154" t="s">
        <v>451</v>
      </c>
      <c r="J154" s="1">
        <v>46146</v>
      </c>
      <c r="K154">
        <v>42</v>
      </c>
      <c r="L154">
        <v>0.22</v>
      </c>
      <c r="M154">
        <v>280</v>
      </c>
      <c r="N154">
        <v>9.24</v>
      </c>
      <c r="O154">
        <v>2587.1999999999998</v>
      </c>
      <c r="P154">
        <v>205.40799999999999</v>
      </c>
      <c r="Q154">
        <v>-8.0000000000000002E-3</v>
      </c>
      <c r="R154">
        <v>205.4</v>
      </c>
      <c r="S154">
        <v>279.99919999999997</v>
      </c>
    </row>
    <row r="155" spans="1:19" x14ac:dyDescent="0.3">
      <c r="A155" t="s">
        <v>164</v>
      </c>
      <c r="B155">
        <v>9.6685999999999996</v>
      </c>
      <c r="C155">
        <v>2707.2</v>
      </c>
      <c r="D155">
        <v>9.0998000000000001</v>
      </c>
      <c r="E155">
        <v>0.56879999999999997</v>
      </c>
      <c r="F155">
        <v>2547.94</v>
      </c>
      <c r="G155">
        <v>159.26</v>
      </c>
      <c r="H155" t="s">
        <v>453</v>
      </c>
      <c r="I155" t="s">
        <v>451</v>
      </c>
      <c r="J155" s="1">
        <v>46148</v>
      </c>
      <c r="K155">
        <v>42</v>
      </c>
      <c r="L155">
        <v>0.22</v>
      </c>
      <c r="M155">
        <v>280</v>
      </c>
      <c r="N155">
        <v>9.24</v>
      </c>
      <c r="O155">
        <v>2587.1999999999998</v>
      </c>
      <c r="P155">
        <v>120.008</v>
      </c>
      <c r="Q155">
        <v>-8.0000000000000002E-3</v>
      </c>
      <c r="R155">
        <v>120</v>
      </c>
      <c r="S155">
        <v>279.99919999999997</v>
      </c>
    </row>
    <row r="156" spans="1:19" x14ac:dyDescent="0.3">
      <c r="A156" t="s">
        <v>166</v>
      </c>
      <c r="B156">
        <v>9.8317999999999994</v>
      </c>
      <c r="C156">
        <v>2752.9</v>
      </c>
      <c r="D156">
        <v>9.2629999999999999</v>
      </c>
      <c r="E156">
        <v>0.56879999999999997</v>
      </c>
      <c r="F156">
        <v>2593.64</v>
      </c>
      <c r="G156">
        <v>159.26</v>
      </c>
      <c r="H156" t="s">
        <v>453</v>
      </c>
      <c r="I156" t="s">
        <v>451</v>
      </c>
      <c r="J156" s="1">
        <v>46152</v>
      </c>
      <c r="K156">
        <v>42</v>
      </c>
      <c r="L156">
        <v>0.22</v>
      </c>
      <c r="M156">
        <v>280</v>
      </c>
      <c r="N156">
        <v>9.24</v>
      </c>
      <c r="O156">
        <v>2587.1999999999998</v>
      </c>
      <c r="P156">
        <v>165.70400000000001</v>
      </c>
      <c r="Q156">
        <v>-4.0000000000000001E-3</v>
      </c>
      <c r="R156">
        <v>165.7</v>
      </c>
      <c r="S156">
        <v>279.99959999999999</v>
      </c>
    </row>
    <row r="157" spans="1:19" x14ac:dyDescent="0.3">
      <c r="A157" t="s">
        <v>167</v>
      </c>
      <c r="B157">
        <v>9.9374000000000002</v>
      </c>
      <c r="C157">
        <v>2782.47</v>
      </c>
      <c r="D157">
        <v>9.3686000000000007</v>
      </c>
      <c r="E157">
        <v>0.56879999999999997</v>
      </c>
      <c r="F157">
        <v>2623.21</v>
      </c>
      <c r="G157">
        <v>159.26</v>
      </c>
      <c r="H157" t="s">
        <v>453</v>
      </c>
      <c r="I157" t="s">
        <v>451</v>
      </c>
      <c r="J157" s="1">
        <v>46154</v>
      </c>
      <c r="K157">
        <v>42</v>
      </c>
      <c r="L157">
        <v>0.22</v>
      </c>
      <c r="M157">
        <v>280</v>
      </c>
      <c r="N157">
        <v>9.24</v>
      </c>
      <c r="O157">
        <v>2587.1999999999998</v>
      </c>
      <c r="P157">
        <v>195.27199999999999</v>
      </c>
      <c r="Q157">
        <v>-2E-3</v>
      </c>
      <c r="R157">
        <v>195.27</v>
      </c>
      <c r="S157">
        <v>279.99979999999999</v>
      </c>
    </row>
    <row r="158" spans="1:19" x14ac:dyDescent="0.3">
      <c r="A158" t="s">
        <v>169</v>
      </c>
      <c r="B158">
        <v>9.6842000000000006</v>
      </c>
      <c r="C158">
        <v>2711.58</v>
      </c>
      <c r="D158">
        <v>9.1286000000000005</v>
      </c>
      <c r="E158">
        <v>0.55559999999999998</v>
      </c>
      <c r="F158">
        <v>2556.0100000000002</v>
      </c>
      <c r="G158">
        <v>155.57</v>
      </c>
      <c r="H158" t="s">
        <v>453</v>
      </c>
      <c r="I158" t="s">
        <v>451</v>
      </c>
      <c r="J158" s="1">
        <v>46158</v>
      </c>
      <c r="K158">
        <v>41</v>
      </c>
      <c r="L158">
        <v>0.22</v>
      </c>
      <c r="M158">
        <v>280</v>
      </c>
      <c r="N158">
        <v>9.02</v>
      </c>
      <c r="O158">
        <v>2525.6</v>
      </c>
      <c r="P158">
        <v>185.976</v>
      </c>
      <c r="Q158">
        <v>4.0000000000000001E-3</v>
      </c>
      <c r="R158">
        <v>185.98</v>
      </c>
      <c r="S158">
        <v>280.00040000000001</v>
      </c>
    </row>
    <row r="159" spans="1:19" x14ac:dyDescent="0.3">
      <c r="A159" t="s">
        <v>170</v>
      </c>
      <c r="B159">
        <v>9.6837999999999997</v>
      </c>
      <c r="C159">
        <v>2711.47</v>
      </c>
      <c r="D159">
        <v>9.1281999999999996</v>
      </c>
      <c r="E159">
        <v>0.55559999999999998</v>
      </c>
      <c r="F159">
        <v>2555.9</v>
      </c>
      <c r="G159">
        <v>155.57</v>
      </c>
      <c r="H159" t="s">
        <v>453</v>
      </c>
      <c r="I159" t="s">
        <v>451</v>
      </c>
      <c r="J159" s="1">
        <v>46160</v>
      </c>
      <c r="K159">
        <v>41</v>
      </c>
      <c r="L159">
        <v>0.22</v>
      </c>
      <c r="M159">
        <v>280</v>
      </c>
      <c r="N159">
        <v>9.02</v>
      </c>
      <c r="O159">
        <v>2525.6</v>
      </c>
      <c r="P159">
        <v>185.864</v>
      </c>
      <c r="Q159">
        <v>6.0000000000000001E-3</v>
      </c>
      <c r="R159">
        <v>185.87</v>
      </c>
      <c r="S159">
        <v>280.00060000000002</v>
      </c>
    </row>
    <row r="160" spans="1:19" x14ac:dyDescent="0.3">
      <c r="A160" t="s">
        <v>171</v>
      </c>
      <c r="B160">
        <v>9.5838000000000001</v>
      </c>
      <c r="C160">
        <v>2683.47</v>
      </c>
      <c r="D160">
        <v>9.0282</v>
      </c>
      <c r="E160">
        <v>0.55559999999999998</v>
      </c>
      <c r="F160">
        <v>2527.9</v>
      </c>
      <c r="G160">
        <v>155.57</v>
      </c>
      <c r="H160" t="s">
        <v>453</v>
      </c>
      <c r="I160" t="s">
        <v>451</v>
      </c>
      <c r="J160" s="1">
        <v>46162</v>
      </c>
      <c r="K160">
        <v>41</v>
      </c>
      <c r="L160">
        <v>0.22</v>
      </c>
      <c r="M160">
        <v>280</v>
      </c>
      <c r="N160">
        <v>9.02</v>
      </c>
      <c r="O160">
        <v>2525.6</v>
      </c>
      <c r="P160">
        <v>157.864</v>
      </c>
      <c r="Q160">
        <v>6.0000000000000001E-3</v>
      </c>
      <c r="R160">
        <v>157.87</v>
      </c>
      <c r="S160">
        <v>280.00060000000002</v>
      </c>
    </row>
    <row r="161" spans="1:19" x14ac:dyDescent="0.3">
      <c r="A161" t="s">
        <v>235</v>
      </c>
      <c r="B161">
        <v>8.4871999999999996</v>
      </c>
      <c r="C161">
        <v>2631.04</v>
      </c>
      <c r="D161">
        <v>7.8445999999999998</v>
      </c>
      <c r="E161">
        <v>0.64259999999999995</v>
      </c>
      <c r="F161">
        <v>2431.83</v>
      </c>
      <c r="G161">
        <v>199.21</v>
      </c>
      <c r="H161" t="s">
        <v>454</v>
      </c>
      <c r="I161" t="s">
        <v>455</v>
      </c>
      <c r="J161" s="1">
        <v>46144</v>
      </c>
      <c r="K161">
        <v>33</v>
      </c>
      <c r="L161">
        <v>0.24</v>
      </c>
      <c r="M161">
        <v>310</v>
      </c>
      <c r="N161">
        <v>7.92</v>
      </c>
      <c r="O161">
        <v>2455.1999999999998</v>
      </c>
      <c r="P161">
        <v>175.83199999999999</v>
      </c>
      <c r="Q161">
        <v>8.0000000000000002E-3</v>
      </c>
      <c r="R161">
        <v>175.84</v>
      </c>
      <c r="S161">
        <v>310.0009</v>
      </c>
    </row>
    <row r="162" spans="1:19" x14ac:dyDescent="0.3">
      <c r="A162" t="s">
        <v>236</v>
      </c>
      <c r="B162">
        <v>8.5655999999999999</v>
      </c>
      <c r="C162">
        <v>2655.34</v>
      </c>
      <c r="D162">
        <v>7.923</v>
      </c>
      <c r="E162">
        <v>0.64259999999999995</v>
      </c>
      <c r="F162">
        <v>2456.13</v>
      </c>
      <c r="G162">
        <v>199.21</v>
      </c>
      <c r="H162" t="s">
        <v>454</v>
      </c>
      <c r="I162" t="s">
        <v>455</v>
      </c>
      <c r="J162" s="1">
        <v>46146</v>
      </c>
      <c r="K162">
        <v>33</v>
      </c>
      <c r="L162">
        <v>0.24</v>
      </c>
      <c r="M162">
        <v>310</v>
      </c>
      <c r="N162">
        <v>7.92</v>
      </c>
      <c r="O162">
        <v>2455.1999999999998</v>
      </c>
      <c r="P162">
        <v>200.136</v>
      </c>
      <c r="Q162">
        <v>4.0000000000000001E-3</v>
      </c>
      <c r="R162">
        <v>200.14</v>
      </c>
      <c r="S162">
        <v>310.00049999999999</v>
      </c>
    </row>
    <row r="163" spans="1:19" x14ac:dyDescent="0.3">
      <c r="A163" t="s">
        <v>237</v>
      </c>
      <c r="B163">
        <v>8.5655000000000001</v>
      </c>
      <c r="C163">
        <v>2655.31</v>
      </c>
      <c r="D163">
        <v>7.9229000000000003</v>
      </c>
      <c r="E163">
        <v>0.64259999999999995</v>
      </c>
      <c r="F163">
        <v>2456.1</v>
      </c>
      <c r="G163">
        <v>199.21</v>
      </c>
      <c r="H163" t="s">
        <v>454</v>
      </c>
      <c r="I163" t="s">
        <v>455</v>
      </c>
      <c r="J163" s="1">
        <v>46148</v>
      </c>
      <c r="K163">
        <v>33</v>
      </c>
      <c r="L163">
        <v>0.24</v>
      </c>
      <c r="M163">
        <v>310</v>
      </c>
      <c r="N163">
        <v>7.92</v>
      </c>
      <c r="O163">
        <v>2455.1999999999998</v>
      </c>
      <c r="P163">
        <v>200.10499999999999</v>
      </c>
      <c r="Q163">
        <v>5.0000000000000001E-3</v>
      </c>
      <c r="R163">
        <v>200.11</v>
      </c>
      <c r="S163">
        <v>310.00060000000002</v>
      </c>
    </row>
    <row r="164" spans="1:19" x14ac:dyDescent="0.3">
      <c r="A164" t="s">
        <v>238</v>
      </c>
      <c r="B164">
        <v>8.4530999999999992</v>
      </c>
      <c r="C164">
        <v>2620.4699999999998</v>
      </c>
      <c r="D164">
        <v>7.8105000000000002</v>
      </c>
      <c r="E164">
        <v>0.64259999999999995</v>
      </c>
      <c r="F164">
        <v>2421.2600000000002</v>
      </c>
      <c r="G164">
        <v>199.21</v>
      </c>
      <c r="H164" t="s">
        <v>454</v>
      </c>
      <c r="I164" t="s">
        <v>455</v>
      </c>
      <c r="J164" s="1">
        <v>46150</v>
      </c>
      <c r="K164">
        <v>33</v>
      </c>
      <c r="L164">
        <v>0.24</v>
      </c>
      <c r="M164">
        <v>310</v>
      </c>
      <c r="N164">
        <v>7.92</v>
      </c>
      <c r="O164">
        <v>2455.1999999999998</v>
      </c>
      <c r="P164">
        <v>165.261</v>
      </c>
      <c r="Q164">
        <v>8.9999999999999993E-3</v>
      </c>
      <c r="R164">
        <v>165.27</v>
      </c>
      <c r="S164">
        <v>310.00110000000001</v>
      </c>
    </row>
    <row r="165" spans="1:19" x14ac:dyDescent="0.3">
      <c r="A165" t="s">
        <v>239</v>
      </c>
      <c r="B165">
        <v>8.6812000000000005</v>
      </c>
      <c r="C165">
        <v>2691.18</v>
      </c>
      <c r="D165">
        <v>8.0386000000000006</v>
      </c>
      <c r="E165">
        <v>0.64259999999999995</v>
      </c>
      <c r="F165">
        <v>2491.9699999999998</v>
      </c>
      <c r="G165">
        <v>199.21</v>
      </c>
      <c r="H165" t="s">
        <v>454</v>
      </c>
      <c r="I165" t="s">
        <v>455</v>
      </c>
      <c r="J165" s="1">
        <v>46152</v>
      </c>
      <c r="K165">
        <v>33</v>
      </c>
      <c r="L165">
        <v>0.24</v>
      </c>
      <c r="M165">
        <v>310</v>
      </c>
      <c r="N165">
        <v>7.92</v>
      </c>
      <c r="O165">
        <v>2455.1999999999998</v>
      </c>
      <c r="P165">
        <v>235.97200000000001</v>
      </c>
      <c r="Q165">
        <v>8.0000000000000002E-3</v>
      </c>
      <c r="R165">
        <v>235.98</v>
      </c>
      <c r="S165">
        <v>310.0009</v>
      </c>
    </row>
    <row r="166" spans="1:19" x14ac:dyDescent="0.3">
      <c r="A166" t="s">
        <v>240</v>
      </c>
      <c r="B166">
        <v>8.4861000000000004</v>
      </c>
      <c r="C166">
        <v>2630.7</v>
      </c>
      <c r="D166">
        <v>7.8434999999999997</v>
      </c>
      <c r="E166">
        <v>0.64259999999999995</v>
      </c>
      <c r="F166">
        <v>2431.4899999999998</v>
      </c>
      <c r="G166">
        <v>199.21</v>
      </c>
      <c r="H166" t="s">
        <v>454</v>
      </c>
      <c r="I166" t="s">
        <v>455</v>
      </c>
      <c r="J166" s="1">
        <v>46154</v>
      </c>
      <c r="K166">
        <v>33</v>
      </c>
      <c r="L166">
        <v>0.24</v>
      </c>
      <c r="M166">
        <v>310</v>
      </c>
      <c r="N166">
        <v>7.92</v>
      </c>
      <c r="O166">
        <v>2455.1999999999998</v>
      </c>
      <c r="P166">
        <v>175.49100000000001</v>
      </c>
      <c r="Q166">
        <v>8.9999999999999993E-3</v>
      </c>
      <c r="R166">
        <v>175.5</v>
      </c>
      <c r="S166">
        <v>310.00110000000001</v>
      </c>
    </row>
    <row r="167" spans="1:19" x14ac:dyDescent="0.3">
      <c r="A167" t="s">
        <v>241</v>
      </c>
      <c r="B167">
        <v>8.4850999999999992</v>
      </c>
      <c r="C167">
        <v>2630.39</v>
      </c>
      <c r="D167">
        <v>7.8425000000000002</v>
      </c>
      <c r="E167">
        <v>0.64259999999999995</v>
      </c>
      <c r="F167">
        <v>2431.1799999999998</v>
      </c>
      <c r="G167">
        <v>199.21</v>
      </c>
      <c r="H167" t="s">
        <v>454</v>
      </c>
      <c r="I167" t="s">
        <v>455</v>
      </c>
      <c r="J167" s="1">
        <v>46156</v>
      </c>
      <c r="K167">
        <v>33</v>
      </c>
      <c r="L167">
        <v>0.24</v>
      </c>
      <c r="M167">
        <v>310</v>
      </c>
      <c r="N167">
        <v>7.92</v>
      </c>
      <c r="O167">
        <v>2455.1999999999998</v>
      </c>
      <c r="P167">
        <v>175.18100000000001</v>
      </c>
      <c r="Q167">
        <v>8.9999999999999993E-3</v>
      </c>
      <c r="R167">
        <v>175.19</v>
      </c>
      <c r="S167">
        <v>310.00110000000001</v>
      </c>
    </row>
    <row r="168" spans="1:19" x14ac:dyDescent="0.3">
      <c r="A168" t="s">
        <v>242</v>
      </c>
      <c r="B168">
        <v>8.5472999999999999</v>
      </c>
      <c r="C168">
        <v>2649.67</v>
      </c>
      <c r="D168">
        <v>7.9047000000000001</v>
      </c>
      <c r="E168">
        <v>0.64259999999999995</v>
      </c>
      <c r="F168">
        <v>2450.46</v>
      </c>
      <c r="G168">
        <v>199.21</v>
      </c>
      <c r="H168" t="s">
        <v>454</v>
      </c>
      <c r="I168" t="s">
        <v>455</v>
      </c>
      <c r="J168" s="1">
        <v>46158</v>
      </c>
      <c r="K168">
        <v>33</v>
      </c>
      <c r="L168">
        <v>0.24</v>
      </c>
      <c r="M168">
        <v>310</v>
      </c>
      <c r="N168">
        <v>7.92</v>
      </c>
      <c r="O168">
        <v>2455.1999999999998</v>
      </c>
      <c r="P168">
        <v>194.46299999999999</v>
      </c>
      <c r="Q168">
        <v>7.0000000000000001E-3</v>
      </c>
      <c r="R168">
        <v>194.47</v>
      </c>
      <c r="S168">
        <v>310.00080000000003</v>
      </c>
    </row>
    <row r="169" spans="1:19" x14ac:dyDescent="0.3">
      <c r="A169" t="s">
        <v>243</v>
      </c>
      <c r="B169">
        <v>8.1846999999999994</v>
      </c>
      <c r="C169">
        <v>2537.2600000000002</v>
      </c>
      <c r="D169">
        <v>7.5609999999999999</v>
      </c>
      <c r="E169">
        <v>0.62370000000000003</v>
      </c>
      <c r="F169">
        <v>2343.91</v>
      </c>
      <c r="G169">
        <v>193.35</v>
      </c>
      <c r="H169" t="s">
        <v>454</v>
      </c>
      <c r="I169" t="s">
        <v>455</v>
      </c>
      <c r="J169" s="1">
        <v>46160</v>
      </c>
      <c r="K169">
        <v>32</v>
      </c>
      <c r="L169">
        <v>0.24</v>
      </c>
      <c r="M169">
        <v>310</v>
      </c>
      <c r="N169">
        <v>7.68</v>
      </c>
      <c r="O169">
        <v>2380.8000000000002</v>
      </c>
      <c r="P169">
        <v>156.45699999999999</v>
      </c>
      <c r="Q169">
        <v>3.0000000000000001E-3</v>
      </c>
      <c r="R169">
        <v>156.46</v>
      </c>
      <c r="S169">
        <v>310.00040000000001</v>
      </c>
    </row>
    <row r="170" spans="1:19" x14ac:dyDescent="0.3">
      <c r="A170" t="s">
        <v>244</v>
      </c>
      <c r="B170">
        <v>8.3226999999999993</v>
      </c>
      <c r="C170">
        <v>2580.04</v>
      </c>
      <c r="D170">
        <v>7.6989999999999998</v>
      </c>
      <c r="E170">
        <v>0.62370000000000003</v>
      </c>
      <c r="F170">
        <v>2386.69</v>
      </c>
      <c r="G170">
        <v>193.35</v>
      </c>
      <c r="H170" t="s">
        <v>454</v>
      </c>
      <c r="I170" t="s">
        <v>455</v>
      </c>
      <c r="J170" s="1">
        <v>46162</v>
      </c>
      <c r="K170">
        <v>32</v>
      </c>
      <c r="L170">
        <v>0.24</v>
      </c>
      <c r="M170">
        <v>310</v>
      </c>
      <c r="N170">
        <v>7.68</v>
      </c>
      <c r="O170">
        <v>2380.8000000000002</v>
      </c>
      <c r="P170">
        <v>199.23699999999999</v>
      </c>
      <c r="Q170">
        <v>3.0000000000000001E-3</v>
      </c>
      <c r="R170">
        <v>199.24</v>
      </c>
      <c r="S170">
        <v>310.00040000000001</v>
      </c>
    </row>
    <row r="171" spans="1:19" x14ac:dyDescent="0.3">
      <c r="A171" t="s">
        <v>245</v>
      </c>
      <c r="B171">
        <v>8.4056999999999995</v>
      </c>
      <c r="C171">
        <v>2605.77</v>
      </c>
      <c r="D171">
        <v>7.782</v>
      </c>
      <c r="E171">
        <v>0.62370000000000003</v>
      </c>
      <c r="F171">
        <v>2412.42</v>
      </c>
      <c r="G171">
        <v>193.35</v>
      </c>
      <c r="H171" t="s">
        <v>454</v>
      </c>
      <c r="I171" t="s">
        <v>455</v>
      </c>
      <c r="J171" s="1">
        <v>46164</v>
      </c>
      <c r="K171">
        <v>32</v>
      </c>
      <c r="L171">
        <v>0.24</v>
      </c>
      <c r="M171">
        <v>310</v>
      </c>
      <c r="N171">
        <v>7.68</v>
      </c>
      <c r="O171">
        <v>2380.8000000000002</v>
      </c>
      <c r="P171">
        <v>224.96700000000001</v>
      </c>
      <c r="Q171">
        <v>3.0000000000000001E-3</v>
      </c>
      <c r="R171">
        <v>224.97</v>
      </c>
      <c r="S171">
        <v>310.00040000000001</v>
      </c>
    </row>
    <row r="172" spans="1:19" x14ac:dyDescent="0.3">
      <c r="A172" t="s">
        <v>246</v>
      </c>
      <c r="B172">
        <v>8.4321999999999999</v>
      </c>
      <c r="C172">
        <v>2613.9899999999998</v>
      </c>
      <c r="D172">
        <v>7.8085000000000004</v>
      </c>
      <c r="E172">
        <v>0.62370000000000003</v>
      </c>
      <c r="F172">
        <v>2420.64</v>
      </c>
      <c r="G172">
        <v>193.35</v>
      </c>
      <c r="H172" t="s">
        <v>454</v>
      </c>
      <c r="I172" t="s">
        <v>455</v>
      </c>
      <c r="J172" s="1">
        <v>46166</v>
      </c>
      <c r="K172">
        <v>32</v>
      </c>
      <c r="L172">
        <v>0.24</v>
      </c>
      <c r="M172">
        <v>310</v>
      </c>
      <c r="N172">
        <v>7.68</v>
      </c>
      <c r="O172">
        <v>2380.8000000000002</v>
      </c>
      <c r="P172">
        <v>233.18199999999999</v>
      </c>
      <c r="Q172">
        <v>8.0000000000000002E-3</v>
      </c>
      <c r="R172">
        <v>233.19</v>
      </c>
      <c r="S172">
        <v>310.0009</v>
      </c>
    </row>
    <row r="173" spans="1:19" x14ac:dyDescent="0.3">
      <c r="A173" t="s">
        <v>320</v>
      </c>
      <c r="B173">
        <v>9.4875000000000007</v>
      </c>
      <c r="C173">
        <v>2941.12</v>
      </c>
      <c r="D173">
        <v>8.8071000000000002</v>
      </c>
      <c r="E173">
        <v>0.6804</v>
      </c>
      <c r="F173">
        <v>2730.2</v>
      </c>
      <c r="G173">
        <v>210.92</v>
      </c>
      <c r="H173" t="s">
        <v>456</v>
      </c>
      <c r="I173" t="s">
        <v>455</v>
      </c>
      <c r="J173" s="1">
        <v>46144</v>
      </c>
      <c r="K173">
        <v>29</v>
      </c>
      <c r="L173">
        <v>0.3</v>
      </c>
      <c r="M173">
        <v>310</v>
      </c>
      <c r="N173">
        <v>8.6999999999999993</v>
      </c>
      <c r="O173">
        <v>2697</v>
      </c>
      <c r="P173">
        <v>244.125</v>
      </c>
      <c r="Q173">
        <v>-5.0000000000000001E-3</v>
      </c>
      <c r="R173">
        <v>244.12</v>
      </c>
      <c r="S173">
        <v>309.99950000000001</v>
      </c>
    </row>
    <row r="174" spans="1:19" x14ac:dyDescent="0.3">
      <c r="A174" t="s">
        <v>321</v>
      </c>
      <c r="B174">
        <v>9.4313000000000002</v>
      </c>
      <c r="C174">
        <v>2923.7</v>
      </c>
      <c r="D174">
        <v>8.7508999999999997</v>
      </c>
      <c r="E174">
        <v>0.6804</v>
      </c>
      <c r="F174">
        <v>2712.78</v>
      </c>
      <c r="G174">
        <v>210.92</v>
      </c>
      <c r="H174" t="s">
        <v>456</v>
      </c>
      <c r="I174" t="s">
        <v>455</v>
      </c>
      <c r="J174" s="1">
        <v>46146</v>
      </c>
      <c r="K174">
        <v>29</v>
      </c>
      <c r="L174">
        <v>0.3</v>
      </c>
      <c r="M174">
        <v>310</v>
      </c>
      <c r="N174">
        <v>8.6999999999999993</v>
      </c>
      <c r="O174">
        <v>2697</v>
      </c>
      <c r="P174">
        <v>226.703</v>
      </c>
      <c r="Q174">
        <v>-3.0000000000000001E-3</v>
      </c>
      <c r="R174">
        <v>226.7</v>
      </c>
      <c r="S174">
        <v>309.99970000000002</v>
      </c>
    </row>
    <row r="175" spans="1:19" x14ac:dyDescent="0.3">
      <c r="A175" t="s">
        <v>322</v>
      </c>
      <c r="B175">
        <v>9.2544000000000004</v>
      </c>
      <c r="C175">
        <v>2868.86</v>
      </c>
      <c r="D175">
        <v>8.5739999999999998</v>
      </c>
      <c r="E175">
        <v>0.6804</v>
      </c>
      <c r="F175">
        <v>2657.94</v>
      </c>
      <c r="G175">
        <v>210.92</v>
      </c>
      <c r="H175" t="s">
        <v>456</v>
      </c>
      <c r="I175" t="s">
        <v>455</v>
      </c>
      <c r="J175" s="1">
        <v>46148</v>
      </c>
      <c r="K175">
        <v>29</v>
      </c>
      <c r="L175">
        <v>0.3</v>
      </c>
      <c r="M175">
        <v>310</v>
      </c>
      <c r="N175">
        <v>8.6999999999999993</v>
      </c>
      <c r="O175">
        <v>2697</v>
      </c>
      <c r="P175">
        <v>171.864</v>
      </c>
      <c r="Q175">
        <v>-4.0000000000000001E-3</v>
      </c>
      <c r="R175">
        <v>171.86</v>
      </c>
      <c r="S175">
        <v>309.99959999999999</v>
      </c>
    </row>
    <row r="176" spans="1:19" x14ac:dyDescent="0.3">
      <c r="A176" t="s">
        <v>323</v>
      </c>
      <c r="B176">
        <v>9.3496000000000006</v>
      </c>
      <c r="C176">
        <v>2898.37</v>
      </c>
      <c r="D176">
        <v>8.6692</v>
      </c>
      <c r="E176">
        <v>0.6804</v>
      </c>
      <c r="F176">
        <v>2687.45</v>
      </c>
      <c r="G176">
        <v>210.92</v>
      </c>
      <c r="H176" t="s">
        <v>456</v>
      </c>
      <c r="I176" t="s">
        <v>455</v>
      </c>
      <c r="J176" s="1">
        <v>46150</v>
      </c>
      <c r="K176">
        <v>29</v>
      </c>
      <c r="L176">
        <v>0.3</v>
      </c>
      <c r="M176">
        <v>310</v>
      </c>
      <c r="N176">
        <v>8.6999999999999993</v>
      </c>
      <c r="O176">
        <v>2697</v>
      </c>
      <c r="P176">
        <v>201.376</v>
      </c>
      <c r="Q176">
        <v>-6.0000000000000001E-3</v>
      </c>
      <c r="R176">
        <v>201.37</v>
      </c>
      <c r="S176">
        <v>309.99939999999998</v>
      </c>
    </row>
    <row r="177" spans="1:19" x14ac:dyDescent="0.3">
      <c r="A177" t="s">
        <v>324</v>
      </c>
      <c r="B177">
        <v>9.4414999999999996</v>
      </c>
      <c r="C177">
        <v>2926.86</v>
      </c>
      <c r="D177">
        <v>8.7611000000000008</v>
      </c>
      <c r="E177">
        <v>0.6804</v>
      </c>
      <c r="F177">
        <v>2715.94</v>
      </c>
      <c r="G177">
        <v>210.92</v>
      </c>
      <c r="H177" t="s">
        <v>456</v>
      </c>
      <c r="I177" t="s">
        <v>455</v>
      </c>
      <c r="J177" s="1">
        <v>46152</v>
      </c>
      <c r="K177">
        <v>29</v>
      </c>
      <c r="L177">
        <v>0.3</v>
      </c>
      <c r="M177">
        <v>310</v>
      </c>
      <c r="N177">
        <v>8.6999999999999993</v>
      </c>
      <c r="O177">
        <v>2697</v>
      </c>
      <c r="P177">
        <v>229.86500000000001</v>
      </c>
      <c r="Q177">
        <v>-5.0000000000000001E-3</v>
      </c>
      <c r="R177">
        <v>229.86</v>
      </c>
      <c r="S177">
        <v>309.99950000000001</v>
      </c>
    </row>
    <row r="178" spans="1:19" x14ac:dyDescent="0.3">
      <c r="A178" t="s">
        <v>325</v>
      </c>
      <c r="B178">
        <v>9.3956999999999997</v>
      </c>
      <c r="C178">
        <v>2912.66</v>
      </c>
      <c r="D178">
        <v>8.7152999999999992</v>
      </c>
      <c r="E178">
        <v>0.6804</v>
      </c>
      <c r="F178">
        <v>2701.74</v>
      </c>
      <c r="G178">
        <v>210.92</v>
      </c>
      <c r="H178" t="s">
        <v>456</v>
      </c>
      <c r="I178" t="s">
        <v>455</v>
      </c>
      <c r="J178" s="1">
        <v>46154</v>
      </c>
      <c r="K178">
        <v>29</v>
      </c>
      <c r="L178">
        <v>0.3</v>
      </c>
      <c r="M178">
        <v>310</v>
      </c>
      <c r="N178">
        <v>8.6999999999999993</v>
      </c>
      <c r="O178">
        <v>2697</v>
      </c>
      <c r="P178">
        <v>215.667</v>
      </c>
      <c r="Q178">
        <v>-7.0000000000000001E-3</v>
      </c>
      <c r="R178">
        <v>215.66</v>
      </c>
      <c r="S178">
        <v>309.99930000000001</v>
      </c>
    </row>
    <row r="179" spans="1:19" x14ac:dyDescent="0.3">
      <c r="A179" t="s">
        <v>326</v>
      </c>
      <c r="B179">
        <v>9.2795000000000005</v>
      </c>
      <c r="C179">
        <v>2876.64</v>
      </c>
      <c r="D179">
        <v>8.5991</v>
      </c>
      <c r="E179">
        <v>0.6804</v>
      </c>
      <c r="F179">
        <v>2665.72</v>
      </c>
      <c r="G179">
        <v>210.92</v>
      </c>
      <c r="H179" t="s">
        <v>456</v>
      </c>
      <c r="I179" t="s">
        <v>455</v>
      </c>
      <c r="J179" s="1">
        <v>46156</v>
      </c>
      <c r="K179">
        <v>29</v>
      </c>
      <c r="L179">
        <v>0.3</v>
      </c>
      <c r="M179">
        <v>310</v>
      </c>
      <c r="N179">
        <v>8.6999999999999993</v>
      </c>
      <c r="O179">
        <v>2697</v>
      </c>
      <c r="P179">
        <v>179.64500000000001</v>
      </c>
      <c r="Q179">
        <v>-5.0000000000000001E-3</v>
      </c>
      <c r="R179">
        <v>179.64</v>
      </c>
      <c r="S179">
        <v>309.99950000000001</v>
      </c>
    </row>
    <row r="180" spans="1:19" x14ac:dyDescent="0.3">
      <c r="A180" t="s">
        <v>327</v>
      </c>
      <c r="B180">
        <v>9.2888999999999999</v>
      </c>
      <c r="C180">
        <v>2879.56</v>
      </c>
      <c r="D180">
        <v>8.6084999999999994</v>
      </c>
      <c r="E180">
        <v>0.6804</v>
      </c>
      <c r="F180">
        <v>2668.64</v>
      </c>
      <c r="G180">
        <v>210.92</v>
      </c>
      <c r="H180" t="s">
        <v>456</v>
      </c>
      <c r="I180" t="s">
        <v>455</v>
      </c>
      <c r="J180" s="1">
        <v>46158</v>
      </c>
      <c r="K180">
        <v>29</v>
      </c>
      <c r="L180">
        <v>0.3</v>
      </c>
      <c r="M180">
        <v>310</v>
      </c>
      <c r="N180">
        <v>8.6999999999999993</v>
      </c>
      <c r="O180">
        <v>2697</v>
      </c>
      <c r="P180">
        <v>182.559</v>
      </c>
      <c r="Q180">
        <v>1E-3</v>
      </c>
      <c r="R180">
        <v>182.56</v>
      </c>
      <c r="S180">
        <v>310.00009999999997</v>
      </c>
    </row>
    <row r="181" spans="1:19" x14ac:dyDescent="0.3">
      <c r="A181" t="s">
        <v>328</v>
      </c>
      <c r="B181">
        <v>9.0774000000000008</v>
      </c>
      <c r="C181">
        <v>2814</v>
      </c>
      <c r="D181">
        <v>8.4198000000000004</v>
      </c>
      <c r="E181">
        <v>0.65759999999999996</v>
      </c>
      <c r="F181">
        <v>2610.14</v>
      </c>
      <c r="G181">
        <v>203.86</v>
      </c>
      <c r="H181" t="s">
        <v>456</v>
      </c>
      <c r="I181" t="s">
        <v>455</v>
      </c>
      <c r="J181" s="1">
        <v>46160</v>
      </c>
      <c r="K181">
        <v>28</v>
      </c>
      <c r="L181">
        <v>0.3</v>
      </c>
      <c r="M181">
        <v>310</v>
      </c>
      <c r="N181">
        <v>8.4</v>
      </c>
      <c r="O181">
        <v>2604</v>
      </c>
      <c r="P181">
        <v>209.994</v>
      </c>
      <c r="Q181">
        <v>6.0000000000000001E-3</v>
      </c>
      <c r="R181">
        <v>210</v>
      </c>
      <c r="S181">
        <v>310.00069999999999</v>
      </c>
    </row>
    <row r="182" spans="1:19" x14ac:dyDescent="0.3">
      <c r="A182" t="s">
        <v>329</v>
      </c>
      <c r="B182">
        <v>9.1526999999999994</v>
      </c>
      <c r="C182">
        <v>2837.34</v>
      </c>
      <c r="D182">
        <v>8.4951000000000008</v>
      </c>
      <c r="E182">
        <v>0.65759999999999996</v>
      </c>
      <c r="F182">
        <v>2633.48</v>
      </c>
      <c r="G182">
        <v>203.86</v>
      </c>
      <c r="H182" t="s">
        <v>456</v>
      </c>
      <c r="I182" t="s">
        <v>455</v>
      </c>
      <c r="J182" s="1">
        <v>46162</v>
      </c>
      <c r="K182">
        <v>28</v>
      </c>
      <c r="L182">
        <v>0.3</v>
      </c>
      <c r="M182">
        <v>310</v>
      </c>
      <c r="N182">
        <v>8.4</v>
      </c>
      <c r="O182">
        <v>2604</v>
      </c>
      <c r="P182">
        <v>233.33699999999999</v>
      </c>
      <c r="Q182">
        <v>3.0000000000000001E-3</v>
      </c>
      <c r="R182">
        <v>233.34</v>
      </c>
      <c r="S182">
        <v>310.00029999999998</v>
      </c>
    </row>
    <row r="183" spans="1:19" x14ac:dyDescent="0.3">
      <c r="A183" t="s">
        <v>330</v>
      </c>
      <c r="B183">
        <v>9.1386000000000003</v>
      </c>
      <c r="C183">
        <v>2832.97</v>
      </c>
      <c r="D183">
        <v>8.4809999999999999</v>
      </c>
      <c r="E183">
        <v>0.65759999999999996</v>
      </c>
      <c r="F183">
        <v>2629.11</v>
      </c>
      <c r="G183">
        <v>203.86</v>
      </c>
      <c r="H183" t="s">
        <v>456</v>
      </c>
      <c r="I183" t="s">
        <v>455</v>
      </c>
      <c r="J183" s="1">
        <v>46164</v>
      </c>
      <c r="K183">
        <v>28</v>
      </c>
      <c r="L183">
        <v>0.3</v>
      </c>
      <c r="M183">
        <v>310</v>
      </c>
      <c r="N183">
        <v>8.4</v>
      </c>
      <c r="O183">
        <v>2604</v>
      </c>
      <c r="P183">
        <v>228.96600000000001</v>
      </c>
      <c r="Q183">
        <v>4.0000000000000001E-3</v>
      </c>
      <c r="R183">
        <v>228.97</v>
      </c>
      <c r="S183">
        <v>310.00040000000001</v>
      </c>
    </row>
    <row r="184" spans="1:19" x14ac:dyDescent="0.3">
      <c r="A184" t="s">
        <v>331</v>
      </c>
      <c r="B184">
        <v>8.9006000000000007</v>
      </c>
      <c r="C184">
        <v>2759.19</v>
      </c>
      <c r="D184">
        <v>8.2430000000000003</v>
      </c>
      <c r="E184">
        <v>0.65759999999999996</v>
      </c>
      <c r="F184">
        <v>2555.33</v>
      </c>
      <c r="G184">
        <v>203.86</v>
      </c>
      <c r="H184" t="s">
        <v>456</v>
      </c>
      <c r="I184" t="s">
        <v>455</v>
      </c>
      <c r="J184" s="1">
        <v>46166</v>
      </c>
      <c r="K184">
        <v>28</v>
      </c>
      <c r="L184">
        <v>0.3</v>
      </c>
      <c r="M184">
        <v>310</v>
      </c>
      <c r="N184">
        <v>8.4</v>
      </c>
      <c r="O184">
        <v>2604</v>
      </c>
      <c r="P184">
        <v>155.18600000000001</v>
      </c>
      <c r="Q184">
        <v>4.0000000000000001E-3</v>
      </c>
      <c r="R184">
        <v>155.19</v>
      </c>
      <c r="S184">
        <v>310.00040000000001</v>
      </c>
    </row>
    <row r="185" spans="1:19" x14ac:dyDescent="0.3">
      <c r="A185" t="s">
        <v>332</v>
      </c>
      <c r="B185">
        <v>8.5391999999999992</v>
      </c>
      <c r="C185">
        <v>2647.15</v>
      </c>
      <c r="D185">
        <v>7.9194000000000004</v>
      </c>
      <c r="E185">
        <v>0.61980000000000002</v>
      </c>
      <c r="F185">
        <v>2455.0100000000002</v>
      </c>
      <c r="G185">
        <v>192.14</v>
      </c>
      <c r="H185" t="s">
        <v>457</v>
      </c>
      <c r="I185" t="s">
        <v>455</v>
      </c>
      <c r="J185" s="1">
        <v>46144</v>
      </c>
      <c r="K185">
        <v>40</v>
      </c>
      <c r="L185">
        <v>0.2</v>
      </c>
      <c r="M185">
        <v>310</v>
      </c>
      <c r="N185">
        <v>8</v>
      </c>
      <c r="O185">
        <v>2480</v>
      </c>
      <c r="P185">
        <v>167.15199999999999</v>
      </c>
      <c r="Q185">
        <v>-2E-3</v>
      </c>
      <c r="R185">
        <v>167.15</v>
      </c>
      <c r="S185">
        <v>309.99979999999999</v>
      </c>
    </row>
    <row r="186" spans="1:19" x14ac:dyDescent="0.3">
      <c r="A186" t="s">
        <v>334</v>
      </c>
      <c r="B186">
        <v>8.3655000000000008</v>
      </c>
      <c r="C186">
        <v>2593.31</v>
      </c>
      <c r="D186">
        <v>7.7606999999999999</v>
      </c>
      <c r="E186">
        <v>0.6048</v>
      </c>
      <c r="F186">
        <v>2405.8200000000002</v>
      </c>
      <c r="G186">
        <v>187.49</v>
      </c>
      <c r="H186" t="s">
        <v>457</v>
      </c>
      <c r="I186" t="s">
        <v>455</v>
      </c>
      <c r="J186" s="1">
        <v>46148</v>
      </c>
      <c r="K186">
        <v>39</v>
      </c>
      <c r="L186">
        <v>0.2</v>
      </c>
      <c r="M186">
        <v>310</v>
      </c>
      <c r="N186">
        <v>7.8000000000000007</v>
      </c>
      <c r="O186">
        <v>2418</v>
      </c>
      <c r="P186">
        <v>175.30500000000001</v>
      </c>
      <c r="Q186">
        <v>5.0000000000000001E-3</v>
      </c>
      <c r="R186">
        <v>175.31</v>
      </c>
      <c r="S186">
        <v>310.00060000000002</v>
      </c>
    </row>
    <row r="187" spans="1:19" x14ac:dyDescent="0.3">
      <c r="A187" t="s">
        <v>335</v>
      </c>
      <c r="B187">
        <v>8.3071999999999999</v>
      </c>
      <c r="C187">
        <v>2575.23</v>
      </c>
      <c r="D187">
        <v>7.7023999999999999</v>
      </c>
      <c r="E187">
        <v>0.6048</v>
      </c>
      <c r="F187">
        <v>2387.7399999999998</v>
      </c>
      <c r="G187">
        <v>187.49</v>
      </c>
      <c r="H187" t="s">
        <v>457</v>
      </c>
      <c r="I187" t="s">
        <v>455</v>
      </c>
      <c r="J187" s="1">
        <v>46150</v>
      </c>
      <c r="K187">
        <v>39</v>
      </c>
      <c r="L187">
        <v>0.2</v>
      </c>
      <c r="M187">
        <v>310</v>
      </c>
      <c r="N187">
        <v>7.8000000000000007</v>
      </c>
      <c r="O187">
        <v>2418</v>
      </c>
      <c r="P187">
        <v>157.232</v>
      </c>
      <c r="Q187">
        <v>-2E-3</v>
      </c>
      <c r="R187">
        <v>157.22999999999999</v>
      </c>
      <c r="S187">
        <v>309.99979999999999</v>
      </c>
    </row>
    <row r="188" spans="1:19" x14ac:dyDescent="0.3">
      <c r="A188" t="s">
        <v>336</v>
      </c>
      <c r="B188">
        <v>8.4390999999999998</v>
      </c>
      <c r="C188">
        <v>2616.12</v>
      </c>
      <c r="D188">
        <v>7.8342999999999998</v>
      </c>
      <c r="E188">
        <v>0.6048</v>
      </c>
      <c r="F188">
        <v>2428.63</v>
      </c>
      <c r="G188">
        <v>187.49</v>
      </c>
      <c r="H188" t="s">
        <v>457</v>
      </c>
      <c r="I188" t="s">
        <v>455</v>
      </c>
      <c r="J188" s="1">
        <v>46152</v>
      </c>
      <c r="K188">
        <v>39</v>
      </c>
      <c r="L188">
        <v>0.2</v>
      </c>
      <c r="M188">
        <v>310</v>
      </c>
      <c r="N188">
        <v>7.8000000000000007</v>
      </c>
      <c r="O188">
        <v>2418</v>
      </c>
      <c r="P188">
        <v>198.12100000000001</v>
      </c>
      <c r="Q188">
        <v>-1E-3</v>
      </c>
      <c r="R188">
        <v>198.12</v>
      </c>
      <c r="S188">
        <v>309.99990000000003</v>
      </c>
    </row>
    <row r="189" spans="1:19" x14ac:dyDescent="0.3">
      <c r="A189" t="s">
        <v>337</v>
      </c>
      <c r="B189">
        <v>8.2683999999999997</v>
      </c>
      <c r="C189">
        <v>2563.21</v>
      </c>
      <c r="D189">
        <v>7.6635999999999997</v>
      </c>
      <c r="E189">
        <v>0.6048</v>
      </c>
      <c r="F189">
        <v>2375.7199999999998</v>
      </c>
      <c r="G189">
        <v>187.49</v>
      </c>
      <c r="H189" t="s">
        <v>457</v>
      </c>
      <c r="I189" t="s">
        <v>455</v>
      </c>
      <c r="J189" s="1">
        <v>46154</v>
      </c>
      <c r="K189">
        <v>39</v>
      </c>
      <c r="L189">
        <v>0.2</v>
      </c>
      <c r="M189">
        <v>310</v>
      </c>
      <c r="N189">
        <v>7.8000000000000007</v>
      </c>
      <c r="O189">
        <v>2418</v>
      </c>
      <c r="P189">
        <v>145.20400000000001</v>
      </c>
      <c r="Q189">
        <v>6.0000000000000001E-3</v>
      </c>
      <c r="R189">
        <v>145.21</v>
      </c>
      <c r="S189">
        <v>310.00069999999999</v>
      </c>
    </row>
    <row r="190" spans="1:19" x14ac:dyDescent="0.3">
      <c r="A190" t="s">
        <v>338</v>
      </c>
      <c r="B190">
        <v>8.2993000000000006</v>
      </c>
      <c r="C190">
        <v>2572.79</v>
      </c>
      <c r="D190">
        <v>7.6944999999999997</v>
      </c>
      <c r="E190">
        <v>0.6048</v>
      </c>
      <c r="F190">
        <v>2385.3000000000002</v>
      </c>
      <c r="G190">
        <v>187.49</v>
      </c>
      <c r="H190" t="s">
        <v>457</v>
      </c>
      <c r="I190" t="s">
        <v>455</v>
      </c>
      <c r="J190" s="1">
        <v>46156</v>
      </c>
      <c r="K190">
        <v>39</v>
      </c>
      <c r="L190">
        <v>0.2</v>
      </c>
      <c r="M190">
        <v>310</v>
      </c>
      <c r="N190">
        <v>7.8000000000000007</v>
      </c>
      <c r="O190">
        <v>2418</v>
      </c>
      <c r="P190">
        <v>154.78299999999999</v>
      </c>
      <c r="Q190">
        <v>7.0000000000000001E-3</v>
      </c>
      <c r="R190">
        <v>154.79</v>
      </c>
      <c r="S190">
        <v>310.00080000000003</v>
      </c>
    </row>
    <row r="191" spans="1:19" x14ac:dyDescent="0.3">
      <c r="A191" t="s">
        <v>339</v>
      </c>
      <c r="B191">
        <v>8.3201999999999998</v>
      </c>
      <c r="C191">
        <v>2579.2600000000002</v>
      </c>
      <c r="D191">
        <v>7.7153999999999998</v>
      </c>
      <c r="E191">
        <v>0.6048</v>
      </c>
      <c r="F191">
        <v>2391.77</v>
      </c>
      <c r="G191">
        <v>187.49</v>
      </c>
      <c r="H191" t="s">
        <v>457</v>
      </c>
      <c r="I191" t="s">
        <v>455</v>
      </c>
      <c r="J191" s="1">
        <v>46158</v>
      </c>
      <c r="K191">
        <v>39</v>
      </c>
      <c r="L191">
        <v>0.2</v>
      </c>
      <c r="M191">
        <v>310</v>
      </c>
      <c r="N191">
        <v>7.8000000000000007</v>
      </c>
      <c r="O191">
        <v>2418</v>
      </c>
      <c r="P191">
        <v>161.262</v>
      </c>
      <c r="Q191">
        <v>-2E-3</v>
      </c>
      <c r="R191">
        <v>161.26</v>
      </c>
      <c r="S191">
        <v>309.99979999999999</v>
      </c>
    </row>
    <row r="192" spans="1:19" x14ac:dyDescent="0.3">
      <c r="A192" t="s">
        <v>340</v>
      </c>
      <c r="B192">
        <v>8.4176000000000002</v>
      </c>
      <c r="C192">
        <v>2609.46</v>
      </c>
      <c r="D192">
        <v>7.8128000000000002</v>
      </c>
      <c r="E192">
        <v>0.6048</v>
      </c>
      <c r="F192">
        <v>2421.9699999999998</v>
      </c>
      <c r="G192">
        <v>187.49</v>
      </c>
      <c r="H192" t="s">
        <v>457</v>
      </c>
      <c r="I192" t="s">
        <v>455</v>
      </c>
      <c r="J192" s="1">
        <v>46160</v>
      </c>
      <c r="K192">
        <v>39</v>
      </c>
      <c r="L192">
        <v>0.2</v>
      </c>
      <c r="M192">
        <v>310</v>
      </c>
      <c r="N192">
        <v>7.8000000000000007</v>
      </c>
      <c r="O192">
        <v>2418</v>
      </c>
      <c r="P192">
        <v>191.45599999999999</v>
      </c>
      <c r="Q192">
        <v>4.0000000000000001E-3</v>
      </c>
      <c r="R192">
        <v>191.46</v>
      </c>
      <c r="S192">
        <v>310.00049999999999</v>
      </c>
    </row>
    <row r="193" spans="1:19" x14ac:dyDescent="0.3">
      <c r="A193" t="s">
        <v>341</v>
      </c>
      <c r="B193">
        <v>8.5309000000000008</v>
      </c>
      <c r="C193">
        <v>2644.58</v>
      </c>
      <c r="D193">
        <v>7.9260999999999999</v>
      </c>
      <c r="E193">
        <v>0.6048</v>
      </c>
      <c r="F193">
        <v>2457.09</v>
      </c>
      <c r="G193">
        <v>187.49</v>
      </c>
      <c r="H193" t="s">
        <v>457</v>
      </c>
      <c r="I193" t="s">
        <v>455</v>
      </c>
      <c r="J193" s="1">
        <v>46162</v>
      </c>
      <c r="K193">
        <v>39</v>
      </c>
      <c r="L193">
        <v>0.2</v>
      </c>
      <c r="M193">
        <v>310</v>
      </c>
      <c r="N193">
        <v>7.8000000000000007</v>
      </c>
      <c r="O193">
        <v>2418</v>
      </c>
      <c r="P193">
        <v>226.57900000000001</v>
      </c>
      <c r="Q193">
        <v>1E-3</v>
      </c>
      <c r="R193">
        <v>226.58</v>
      </c>
      <c r="S193">
        <v>310.00009999999997</v>
      </c>
    </row>
    <row r="194" spans="1:19" x14ac:dyDescent="0.3">
      <c r="A194" t="s">
        <v>342</v>
      </c>
      <c r="B194">
        <v>8.4375999999999998</v>
      </c>
      <c r="C194">
        <v>2615.66</v>
      </c>
      <c r="D194">
        <v>7.8327999999999998</v>
      </c>
      <c r="E194">
        <v>0.6048</v>
      </c>
      <c r="F194">
        <v>2428.17</v>
      </c>
      <c r="G194">
        <v>187.49</v>
      </c>
      <c r="H194" t="s">
        <v>457</v>
      </c>
      <c r="I194" t="s">
        <v>455</v>
      </c>
      <c r="J194" s="1">
        <v>46164</v>
      </c>
      <c r="K194">
        <v>39</v>
      </c>
      <c r="L194">
        <v>0.2</v>
      </c>
      <c r="M194">
        <v>310</v>
      </c>
      <c r="N194">
        <v>7.8000000000000007</v>
      </c>
      <c r="O194">
        <v>2418</v>
      </c>
      <c r="P194">
        <v>197.65600000000001</v>
      </c>
      <c r="Q194">
        <v>4.0000000000000001E-3</v>
      </c>
      <c r="R194">
        <v>197.66</v>
      </c>
      <c r="S194">
        <v>310.00049999999999</v>
      </c>
    </row>
    <row r="195" spans="1:19" x14ac:dyDescent="0.3">
      <c r="A195" t="s">
        <v>343</v>
      </c>
      <c r="B195">
        <v>8.3977000000000004</v>
      </c>
      <c r="C195">
        <v>2603.29</v>
      </c>
      <c r="D195">
        <v>7.7929000000000004</v>
      </c>
      <c r="E195">
        <v>0.6048</v>
      </c>
      <c r="F195">
        <v>2415.8000000000002</v>
      </c>
      <c r="G195">
        <v>187.49</v>
      </c>
      <c r="H195" t="s">
        <v>457</v>
      </c>
      <c r="I195" t="s">
        <v>455</v>
      </c>
      <c r="J195" s="1">
        <v>46166</v>
      </c>
      <c r="K195">
        <v>39</v>
      </c>
      <c r="L195">
        <v>0.2</v>
      </c>
      <c r="M195">
        <v>310</v>
      </c>
      <c r="N195">
        <v>7.8000000000000007</v>
      </c>
      <c r="O195">
        <v>2418</v>
      </c>
      <c r="P195">
        <v>185.28700000000001</v>
      </c>
      <c r="Q195">
        <v>3.0000000000000001E-3</v>
      </c>
      <c r="R195">
        <v>185.29</v>
      </c>
      <c r="S195">
        <v>310.00040000000001</v>
      </c>
    </row>
    <row r="196" spans="1:19" x14ac:dyDescent="0.3">
      <c r="A196" t="s">
        <v>55</v>
      </c>
      <c r="B196">
        <v>7.0636999999999999</v>
      </c>
      <c r="C196">
        <v>1977.84</v>
      </c>
      <c r="D196">
        <v>6.6326999999999998</v>
      </c>
      <c r="E196">
        <v>0.43099999999999999</v>
      </c>
      <c r="F196">
        <v>1857.16</v>
      </c>
      <c r="G196">
        <v>120.68</v>
      </c>
      <c r="H196" t="s">
        <v>450</v>
      </c>
      <c r="I196" t="s">
        <v>451</v>
      </c>
      <c r="J196" s="1">
        <v>46179</v>
      </c>
      <c r="K196">
        <v>56</v>
      </c>
      <c r="L196">
        <v>0.12</v>
      </c>
      <c r="M196">
        <v>280</v>
      </c>
      <c r="N196">
        <v>6.72</v>
      </c>
      <c r="O196">
        <v>1881.6</v>
      </c>
      <c r="P196">
        <v>96.236000000000004</v>
      </c>
      <c r="Q196">
        <v>4.0000000000000001E-3</v>
      </c>
      <c r="R196">
        <v>96.24</v>
      </c>
      <c r="S196">
        <v>280.00060000000002</v>
      </c>
    </row>
    <row r="197" spans="1:19" x14ac:dyDescent="0.3">
      <c r="A197" t="s">
        <v>56</v>
      </c>
      <c r="B197">
        <v>7.1547000000000001</v>
      </c>
      <c r="C197">
        <v>2003.32</v>
      </c>
      <c r="D197">
        <v>6.7237</v>
      </c>
      <c r="E197">
        <v>0.43099999999999999</v>
      </c>
      <c r="F197">
        <v>1882.64</v>
      </c>
      <c r="G197">
        <v>120.68</v>
      </c>
      <c r="H197" t="s">
        <v>450</v>
      </c>
      <c r="I197" t="s">
        <v>451</v>
      </c>
      <c r="J197" s="1">
        <v>46181</v>
      </c>
      <c r="K197">
        <v>56</v>
      </c>
      <c r="L197">
        <v>0.12</v>
      </c>
      <c r="M197">
        <v>280</v>
      </c>
      <c r="N197">
        <v>6.72</v>
      </c>
      <c r="O197">
        <v>1881.6</v>
      </c>
      <c r="P197">
        <v>121.71599999999999</v>
      </c>
      <c r="Q197">
        <v>4.0000000000000001E-3</v>
      </c>
      <c r="R197">
        <v>121.72</v>
      </c>
      <c r="S197">
        <v>280.00060000000002</v>
      </c>
    </row>
    <row r="198" spans="1:19" x14ac:dyDescent="0.3">
      <c r="A198" t="s">
        <v>57</v>
      </c>
      <c r="B198">
        <v>7.0346000000000002</v>
      </c>
      <c r="C198">
        <v>1969.69</v>
      </c>
      <c r="D198">
        <v>6.6036000000000001</v>
      </c>
      <c r="E198">
        <v>0.43099999999999999</v>
      </c>
      <c r="F198">
        <v>1849.01</v>
      </c>
      <c r="G198">
        <v>120.68</v>
      </c>
      <c r="H198" t="s">
        <v>450</v>
      </c>
      <c r="I198" t="s">
        <v>451</v>
      </c>
      <c r="J198" s="1">
        <v>46183</v>
      </c>
      <c r="K198">
        <v>56</v>
      </c>
      <c r="L198">
        <v>0.12</v>
      </c>
      <c r="M198">
        <v>280</v>
      </c>
      <c r="N198">
        <v>6.72</v>
      </c>
      <c r="O198">
        <v>1881.6</v>
      </c>
      <c r="P198">
        <v>88.087999999999994</v>
      </c>
      <c r="Q198">
        <v>2E-3</v>
      </c>
      <c r="R198">
        <v>88.09</v>
      </c>
      <c r="S198">
        <v>280.00029999999998</v>
      </c>
    </row>
    <row r="199" spans="1:19" x14ac:dyDescent="0.3">
      <c r="A199" t="s">
        <v>58</v>
      </c>
      <c r="B199">
        <v>7.1395999999999997</v>
      </c>
      <c r="C199">
        <v>1999.09</v>
      </c>
      <c r="D199">
        <v>6.7085999999999997</v>
      </c>
      <c r="E199">
        <v>0.43099999999999999</v>
      </c>
      <c r="F199">
        <v>1878.41</v>
      </c>
      <c r="G199">
        <v>120.68</v>
      </c>
      <c r="H199" t="s">
        <v>450</v>
      </c>
      <c r="I199" t="s">
        <v>451</v>
      </c>
      <c r="J199" s="1">
        <v>46185</v>
      </c>
      <c r="K199">
        <v>56</v>
      </c>
      <c r="L199">
        <v>0.12</v>
      </c>
      <c r="M199">
        <v>280</v>
      </c>
      <c r="N199">
        <v>6.72</v>
      </c>
      <c r="O199">
        <v>1881.6</v>
      </c>
      <c r="P199">
        <v>117.488</v>
      </c>
      <c r="Q199">
        <v>2E-3</v>
      </c>
      <c r="R199">
        <v>117.49</v>
      </c>
      <c r="S199">
        <v>280.00029999999998</v>
      </c>
    </row>
    <row r="200" spans="1:19" x14ac:dyDescent="0.3">
      <c r="A200" t="s">
        <v>59</v>
      </c>
      <c r="B200">
        <v>7.2206999999999999</v>
      </c>
      <c r="C200">
        <v>2021.8</v>
      </c>
      <c r="D200">
        <v>6.7896999999999998</v>
      </c>
      <c r="E200">
        <v>0.43099999999999999</v>
      </c>
      <c r="F200">
        <v>1901.12</v>
      </c>
      <c r="G200">
        <v>120.68</v>
      </c>
      <c r="H200" t="s">
        <v>450</v>
      </c>
      <c r="I200" t="s">
        <v>451</v>
      </c>
      <c r="J200" s="1">
        <v>46187</v>
      </c>
      <c r="K200">
        <v>56</v>
      </c>
      <c r="L200">
        <v>0.12</v>
      </c>
      <c r="M200">
        <v>280</v>
      </c>
      <c r="N200">
        <v>6.72</v>
      </c>
      <c r="O200">
        <v>1881.6</v>
      </c>
      <c r="P200">
        <v>140.196</v>
      </c>
      <c r="Q200">
        <v>4.0000000000000001E-3</v>
      </c>
      <c r="R200">
        <v>140.19999999999999</v>
      </c>
      <c r="S200">
        <v>280.00060000000002</v>
      </c>
    </row>
    <row r="201" spans="1:19" x14ac:dyDescent="0.3">
      <c r="A201" t="s">
        <v>60</v>
      </c>
      <c r="B201">
        <v>6.9187000000000003</v>
      </c>
      <c r="C201">
        <v>1937.23</v>
      </c>
      <c r="D201">
        <v>6.4954000000000001</v>
      </c>
      <c r="E201">
        <v>0.42330000000000001</v>
      </c>
      <c r="F201">
        <v>1818.71</v>
      </c>
      <c r="G201">
        <v>118.52</v>
      </c>
      <c r="H201" t="s">
        <v>450</v>
      </c>
      <c r="I201" t="s">
        <v>451</v>
      </c>
      <c r="J201" s="1">
        <v>46189</v>
      </c>
      <c r="K201">
        <v>55</v>
      </c>
      <c r="L201">
        <v>0.12</v>
      </c>
      <c r="M201">
        <v>280</v>
      </c>
      <c r="N201">
        <v>6.6</v>
      </c>
      <c r="O201">
        <v>1848</v>
      </c>
      <c r="P201">
        <v>89.236000000000004</v>
      </c>
      <c r="Q201">
        <v>-6.0000000000000001E-3</v>
      </c>
      <c r="R201">
        <v>89.23</v>
      </c>
      <c r="S201">
        <v>279.9991</v>
      </c>
    </row>
    <row r="202" spans="1:19" x14ac:dyDescent="0.3">
      <c r="A202" t="s">
        <v>64</v>
      </c>
      <c r="B202">
        <v>7.0349000000000004</v>
      </c>
      <c r="C202">
        <v>1969.77</v>
      </c>
      <c r="D202">
        <v>6.6116000000000001</v>
      </c>
      <c r="E202">
        <v>0.42330000000000001</v>
      </c>
      <c r="F202">
        <v>1851.25</v>
      </c>
      <c r="G202">
        <v>118.52</v>
      </c>
      <c r="H202" t="s">
        <v>450</v>
      </c>
      <c r="I202" t="s">
        <v>451</v>
      </c>
      <c r="J202" s="1">
        <v>46197</v>
      </c>
      <c r="K202">
        <v>55</v>
      </c>
      <c r="L202">
        <v>0.12</v>
      </c>
      <c r="M202">
        <v>280</v>
      </c>
      <c r="N202">
        <v>6.6</v>
      </c>
      <c r="O202">
        <v>1848</v>
      </c>
      <c r="P202">
        <v>121.77200000000001</v>
      </c>
      <c r="Q202">
        <v>-2E-3</v>
      </c>
      <c r="R202">
        <v>121.77</v>
      </c>
      <c r="S202">
        <v>279.99970000000002</v>
      </c>
    </row>
    <row r="203" spans="1:19" x14ac:dyDescent="0.3">
      <c r="A203" t="s">
        <v>65</v>
      </c>
      <c r="B203">
        <v>7.9905999999999997</v>
      </c>
      <c r="C203">
        <v>2237.37</v>
      </c>
      <c r="D203">
        <v>7.5274999999999999</v>
      </c>
      <c r="E203">
        <v>0.46310000000000001</v>
      </c>
      <c r="F203">
        <v>2107.6999999999998</v>
      </c>
      <c r="G203">
        <v>129.66999999999999</v>
      </c>
      <c r="H203" t="s">
        <v>452</v>
      </c>
      <c r="I203" t="s">
        <v>451</v>
      </c>
      <c r="J203" s="1">
        <v>46175</v>
      </c>
      <c r="K203">
        <v>48</v>
      </c>
      <c r="L203">
        <v>0.16</v>
      </c>
      <c r="M203">
        <v>280</v>
      </c>
      <c r="N203">
        <v>7.68</v>
      </c>
      <c r="O203">
        <v>2150.4</v>
      </c>
      <c r="P203">
        <v>86.968000000000004</v>
      </c>
      <c r="Q203">
        <v>2E-3</v>
      </c>
      <c r="R203">
        <v>86.97</v>
      </c>
      <c r="S203">
        <v>280.00029999999998</v>
      </c>
    </row>
    <row r="204" spans="1:19" x14ac:dyDescent="0.3">
      <c r="A204" t="s">
        <v>66</v>
      </c>
      <c r="B204">
        <v>8.0158000000000005</v>
      </c>
      <c r="C204">
        <v>2244.4299999999998</v>
      </c>
      <c r="D204">
        <v>7.5526999999999997</v>
      </c>
      <c r="E204">
        <v>0.46310000000000001</v>
      </c>
      <c r="F204">
        <v>2114.7600000000002</v>
      </c>
      <c r="G204">
        <v>129.66999999999999</v>
      </c>
      <c r="H204" t="s">
        <v>452</v>
      </c>
      <c r="I204" t="s">
        <v>451</v>
      </c>
      <c r="J204" s="1">
        <v>46177</v>
      </c>
      <c r="K204">
        <v>48</v>
      </c>
      <c r="L204">
        <v>0.16</v>
      </c>
      <c r="M204">
        <v>280</v>
      </c>
      <c r="N204">
        <v>7.68</v>
      </c>
      <c r="O204">
        <v>2150.4</v>
      </c>
      <c r="P204">
        <v>94.024000000000001</v>
      </c>
      <c r="Q204">
        <v>6.0000000000000001E-3</v>
      </c>
      <c r="R204">
        <v>94.03</v>
      </c>
      <c r="S204">
        <v>280.00069999999999</v>
      </c>
    </row>
    <row r="205" spans="1:19" x14ac:dyDescent="0.3">
      <c r="A205" t="s">
        <v>67</v>
      </c>
      <c r="B205">
        <v>8.1994000000000007</v>
      </c>
      <c r="C205">
        <v>2295.83</v>
      </c>
      <c r="D205">
        <v>7.7363</v>
      </c>
      <c r="E205">
        <v>0.46310000000000001</v>
      </c>
      <c r="F205">
        <v>2166.16</v>
      </c>
      <c r="G205">
        <v>129.66999999999999</v>
      </c>
      <c r="H205" t="s">
        <v>452</v>
      </c>
      <c r="I205" t="s">
        <v>451</v>
      </c>
      <c r="J205" s="1">
        <v>46179</v>
      </c>
      <c r="K205">
        <v>48</v>
      </c>
      <c r="L205">
        <v>0.16</v>
      </c>
      <c r="M205">
        <v>280</v>
      </c>
      <c r="N205">
        <v>7.68</v>
      </c>
      <c r="O205">
        <v>2150.4</v>
      </c>
      <c r="P205">
        <v>145.43199999999999</v>
      </c>
      <c r="Q205">
        <v>-2E-3</v>
      </c>
      <c r="R205">
        <v>145.43</v>
      </c>
      <c r="S205">
        <v>279.99979999999999</v>
      </c>
    </row>
    <row r="206" spans="1:19" x14ac:dyDescent="0.3">
      <c r="A206" t="s">
        <v>68</v>
      </c>
      <c r="B206">
        <v>8.2886000000000006</v>
      </c>
      <c r="C206">
        <v>2320.81</v>
      </c>
      <c r="D206">
        <v>7.8254999999999999</v>
      </c>
      <c r="E206">
        <v>0.46310000000000001</v>
      </c>
      <c r="F206">
        <v>2191.14</v>
      </c>
      <c r="G206">
        <v>129.66999999999999</v>
      </c>
      <c r="H206" t="s">
        <v>452</v>
      </c>
      <c r="I206" t="s">
        <v>451</v>
      </c>
      <c r="J206" s="1">
        <v>46181</v>
      </c>
      <c r="K206">
        <v>48</v>
      </c>
      <c r="L206">
        <v>0.16</v>
      </c>
      <c r="M206">
        <v>280</v>
      </c>
      <c r="N206">
        <v>7.68</v>
      </c>
      <c r="O206">
        <v>2150.4</v>
      </c>
      <c r="P206">
        <v>170.40799999999999</v>
      </c>
      <c r="Q206">
        <v>2E-3</v>
      </c>
      <c r="R206">
        <v>170.41</v>
      </c>
      <c r="S206">
        <v>280.00020000000001</v>
      </c>
    </row>
    <row r="207" spans="1:19" x14ac:dyDescent="0.3">
      <c r="A207" t="s">
        <v>69</v>
      </c>
      <c r="B207">
        <v>8.2727000000000004</v>
      </c>
      <c r="C207">
        <v>2316.36</v>
      </c>
      <c r="D207">
        <v>7.8095999999999997</v>
      </c>
      <c r="E207">
        <v>0.46310000000000001</v>
      </c>
      <c r="F207">
        <v>2186.69</v>
      </c>
      <c r="G207">
        <v>129.66999999999999</v>
      </c>
      <c r="H207" t="s">
        <v>452</v>
      </c>
      <c r="I207" t="s">
        <v>451</v>
      </c>
      <c r="J207" s="1">
        <v>46183</v>
      </c>
      <c r="K207">
        <v>48</v>
      </c>
      <c r="L207">
        <v>0.16</v>
      </c>
      <c r="M207">
        <v>280</v>
      </c>
      <c r="N207">
        <v>7.68</v>
      </c>
      <c r="O207">
        <v>2150.4</v>
      </c>
      <c r="P207">
        <v>165.95599999999999</v>
      </c>
      <c r="Q207">
        <v>4.0000000000000001E-3</v>
      </c>
      <c r="R207">
        <v>165.96</v>
      </c>
      <c r="S207">
        <v>280.00049999999999</v>
      </c>
    </row>
    <row r="208" spans="1:19" x14ac:dyDescent="0.3">
      <c r="A208" t="s">
        <v>70</v>
      </c>
      <c r="B208">
        <v>8.0203000000000007</v>
      </c>
      <c r="C208">
        <v>2245.69</v>
      </c>
      <c r="D208">
        <v>7.5571999999999999</v>
      </c>
      <c r="E208">
        <v>0.46310000000000001</v>
      </c>
      <c r="F208">
        <v>2116.02</v>
      </c>
      <c r="G208">
        <v>129.66999999999999</v>
      </c>
      <c r="H208" t="s">
        <v>452</v>
      </c>
      <c r="I208" t="s">
        <v>451</v>
      </c>
      <c r="J208" s="1">
        <v>46185</v>
      </c>
      <c r="K208">
        <v>48</v>
      </c>
      <c r="L208">
        <v>0.16</v>
      </c>
      <c r="M208">
        <v>280</v>
      </c>
      <c r="N208">
        <v>7.68</v>
      </c>
      <c r="O208">
        <v>2150.4</v>
      </c>
      <c r="P208">
        <v>95.284000000000006</v>
      </c>
      <c r="Q208">
        <v>6.0000000000000001E-3</v>
      </c>
      <c r="R208">
        <v>95.29</v>
      </c>
      <c r="S208">
        <v>280.00069999999999</v>
      </c>
    </row>
    <row r="209" spans="1:19" x14ac:dyDescent="0.3">
      <c r="A209" t="s">
        <v>72</v>
      </c>
      <c r="B209">
        <v>8.1686999999999994</v>
      </c>
      <c r="C209">
        <v>2287.2399999999998</v>
      </c>
      <c r="D209">
        <v>7.7055999999999996</v>
      </c>
      <c r="E209">
        <v>0.46310000000000001</v>
      </c>
      <c r="F209">
        <v>2157.5700000000002</v>
      </c>
      <c r="G209">
        <v>129.66999999999999</v>
      </c>
      <c r="H209" t="s">
        <v>452</v>
      </c>
      <c r="I209" t="s">
        <v>451</v>
      </c>
      <c r="J209" s="1">
        <v>46189</v>
      </c>
      <c r="K209">
        <v>48</v>
      </c>
      <c r="L209">
        <v>0.16</v>
      </c>
      <c r="M209">
        <v>280</v>
      </c>
      <c r="N209">
        <v>7.68</v>
      </c>
      <c r="O209">
        <v>2150.4</v>
      </c>
      <c r="P209">
        <v>136.83600000000001</v>
      </c>
      <c r="Q209">
        <v>4.0000000000000001E-3</v>
      </c>
      <c r="R209">
        <v>136.84</v>
      </c>
      <c r="S209">
        <v>280.00049999999999</v>
      </c>
    </row>
    <row r="210" spans="1:19" x14ac:dyDescent="0.3">
      <c r="A210" t="s">
        <v>74</v>
      </c>
      <c r="B210">
        <v>8.2804000000000002</v>
      </c>
      <c r="C210">
        <v>2318.5100000000002</v>
      </c>
      <c r="D210">
        <v>7.8173000000000004</v>
      </c>
      <c r="E210">
        <v>0.46310000000000001</v>
      </c>
      <c r="F210">
        <v>2188.84</v>
      </c>
      <c r="G210">
        <v>129.66999999999999</v>
      </c>
      <c r="H210" t="s">
        <v>452</v>
      </c>
      <c r="I210" t="s">
        <v>451</v>
      </c>
      <c r="J210" s="1">
        <v>46193</v>
      </c>
      <c r="K210">
        <v>48</v>
      </c>
      <c r="L210">
        <v>0.16</v>
      </c>
      <c r="M210">
        <v>280</v>
      </c>
      <c r="N210">
        <v>7.68</v>
      </c>
      <c r="O210">
        <v>2150.4</v>
      </c>
      <c r="P210">
        <v>168.11199999999999</v>
      </c>
      <c r="Q210">
        <v>-2E-3</v>
      </c>
      <c r="R210">
        <v>168.11</v>
      </c>
      <c r="S210">
        <v>279.99979999999999</v>
      </c>
    </row>
    <row r="211" spans="1:19" x14ac:dyDescent="0.3">
      <c r="A211" t="s">
        <v>75</v>
      </c>
      <c r="B211">
        <v>7.9077000000000002</v>
      </c>
      <c r="C211">
        <v>2214.16</v>
      </c>
      <c r="D211">
        <v>7.4541000000000004</v>
      </c>
      <c r="E211">
        <v>0.4536</v>
      </c>
      <c r="F211">
        <v>2087.15</v>
      </c>
      <c r="G211">
        <v>127.01</v>
      </c>
      <c r="H211" t="s">
        <v>452</v>
      </c>
      <c r="I211" t="s">
        <v>451</v>
      </c>
      <c r="J211" s="1">
        <v>46195</v>
      </c>
      <c r="K211">
        <v>47</v>
      </c>
      <c r="L211">
        <v>0.16</v>
      </c>
      <c r="M211">
        <v>280</v>
      </c>
      <c r="N211">
        <v>7.5200000000000005</v>
      </c>
      <c r="O211">
        <v>2105.6</v>
      </c>
      <c r="P211">
        <v>108.556</v>
      </c>
      <c r="Q211">
        <v>4.0000000000000001E-3</v>
      </c>
      <c r="R211">
        <v>108.56</v>
      </c>
      <c r="S211">
        <v>280.00049999999999</v>
      </c>
    </row>
    <row r="212" spans="1:19" x14ac:dyDescent="0.3">
      <c r="A212" t="s">
        <v>76</v>
      </c>
      <c r="B212">
        <v>8.0149000000000008</v>
      </c>
      <c r="C212">
        <v>2244.17</v>
      </c>
      <c r="D212">
        <v>7.5613000000000001</v>
      </c>
      <c r="E212">
        <v>0.4536</v>
      </c>
      <c r="F212">
        <v>2117.16</v>
      </c>
      <c r="G212">
        <v>127.01</v>
      </c>
      <c r="H212" t="s">
        <v>452</v>
      </c>
      <c r="I212" t="s">
        <v>451</v>
      </c>
      <c r="J212" s="1">
        <v>46197</v>
      </c>
      <c r="K212">
        <v>47</v>
      </c>
      <c r="L212">
        <v>0.16</v>
      </c>
      <c r="M212">
        <v>280</v>
      </c>
      <c r="N212">
        <v>7.5200000000000005</v>
      </c>
      <c r="O212">
        <v>2105.6</v>
      </c>
      <c r="P212">
        <v>138.572</v>
      </c>
      <c r="Q212">
        <v>-2E-3</v>
      </c>
      <c r="R212">
        <v>138.57</v>
      </c>
      <c r="S212">
        <v>279.99979999999999</v>
      </c>
    </row>
    <row r="213" spans="1:19" x14ac:dyDescent="0.3">
      <c r="A213" t="s">
        <v>175</v>
      </c>
      <c r="B213">
        <v>9.9781999999999993</v>
      </c>
      <c r="C213">
        <v>2793.9</v>
      </c>
      <c r="D213">
        <v>9.3960000000000008</v>
      </c>
      <c r="E213">
        <v>0.58220000000000005</v>
      </c>
      <c r="F213">
        <v>2630.88</v>
      </c>
      <c r="G213">
        <v>163.02000000000001</v>
      </c>
      <c r="H213" t="s">
        <v>453</v>
      </c>
      <c r="I213" t="s">
        <v>451</v>
      </c>
      <c r="J213" s="1">
        <v>46177</v>
      </c>
      <c r="K213">
        <v>43</v>
      </c>
      <c r="L213">
        <v>0.22</v>
      </c>
      <c r="M213">
        <v>280</v>
      </c>
      <c r="N213">
        <v>9.4600000000000009</v>
      </c>
      <c r="O213">
        <v>2648.8</v>
      </c>
      <c r="P213">
        <v>145.096</v>
      </c>
      <c r="Q213">
        <v>4.0000000000000001E-3</v>
      </c>
      <c r="R213">
        <v>145.1</v>
      </c>
      <c r="S213">
        <v>280.00040000000001</v>
      </c>
    </row>
    <row r="214" spans="1:19" x14ac:dyDescent="0.3">
      <c r="A214" t="s">
        <v>176</v>
      </c>
      <c r="B214">
        <v>9.9783000000000008</v>
      </c>
      <c r="C214">
        <v>2793.93</v>
      </c>
      <c r="D214">
        <v>9.3961000000000006</v>
      </c>
      <c r="E214">
        <v>0.58220000000000005</v>
      </c>
      <c r="F214">
        <v>2630.91</v>
      </c>
      <c r="G214">
        <v>163.02000000000001</v>
      </c>
      <c r="H214" t="s">
        <v>453</v>
      </c>
      <c r="I214" t="s">
        <v>451</v>
      </c>
      <c r="J214" s="1">
        <v>46179</v>
      </c>
      <c r="K214">
        <v>43</v>
      </c>
      <c r="L214">
        <v>0.22</v>
      </c>
      <c r="M214">
        <v>280</v>
      </c>
      <c r="N214">
        <v>9.4600000000000009</v>
      </c>
      <c r="O214">
        <v>2648.8</v>
      </c>
      <c r="P214">
        <v>145.124</v>
      </c>
      <c r="Q214">
        <v>6.0000000000000001E-3</v>
      </c>
      <c r="R214">
        <v>145.13</v>
      </c>
      <c r="S214">
        <v>280.00060000000002</v>
      </c>
    </row>
    <row r="215" spans="1:19" x14ac:dyDescent="0.3">
      <c r="A215" t="s">
        <v>177</v>
      </c>
      <c r="B215">
        <v>10.1669</v>
      </c>
      <c r="C215">
        <v>2846.74</v>
      </c>
      <c r="D215">
        <v>9.5846999999999998</v>
      </c>
      <c r="E215">
        <v>0.58220000000000005</v>
      </c>
      <c r="F215">
        <v>2683.72</v>
      </c>
      <c r="G215">
        <v>163.02000000000001</v>
      </c>
      <c r="H215" t="s">
        <v>453</v>
      </c>
      <c r="I215" t="s">
        <v>451</v>
      </c>
      <c r="J215" s="1">
        <v>46181</v>
      </c>
      <c r="K215">
        <v>43</v>
      </c>
      <c r="L215">
        <v>0.22</v>
      </c>
      <c r="M215">
        <v>280</v>
      </c>
      <c r="N215">
        <v>9.4600000000000009</v>
      </c>
      <c r="O215">
        <v>2648.8</v>
      </c>
      <c r="P215">
        <v>197.93199999999999</v>
      </c>
      <c r="Q215">
        <v>8.0000000000000002E-3</v>
      </c>
      <c r="R215">
        <v>197.94</v>
      </c>
      <c r="S215">
        <v>280.00080000000003</v>
      </c>
    </row>
    <row r="216" spans="1:19" x14ac:dyDescent="0.3">
      <c r="A216" t="s">
        <v>178</v>
      </c>
      <c r="B216">
        <v>9.7157999999999998</v>
      </c>
      <c r="C216">
        <v>2720.42</v>
      </c>
      <c r="D216">
        <v>9.1470000000000002</v>
      </c>
      <c r="E216">
        <v>0.56879999999999997</v>
      </c>
      <c r="F216">
        <v>2561.16</v>
      </c>
      <c r="G216">
        <v>159.26</v>
      </c>
      <c r="H216" t="s">
        <v>453</v>
      </c>
      <c r="I216" t="s">
        <v>451</v>
      </c>
      <c r="J216" s="1">
        <v>46183</v>
      </c>
      <c r="K216">
        <v>42</v>
      </c>
      <c r="L216">
        <v>0.22</v>
      </c>
      <c r="M216">
        <v>280</v>
      </c>
      <c r="N216">
        <v>9.24</v>
      </c>
      <c r="O216">
        <v>2587.1999999999998</v>
      </c>
      <c r="P216">
        <v>133.22399999999999</v>
      </c>
      <c r="Q216">
        <v>-4.0000000000000001E-3</v>
      </c>
      <c r="R216">
        <v>133.22</v>
      </c>
      <c r="S216">
        <v>279.99959999999999</v>
      </c>
    </row>
    <row r="217" spans="1:19" x14ac:dyDescent="0.3">
      <c r="A217" t="s">
        <v>179</v>
      </c>
      <c r="B217">
        <v>9.8199000000000005</v>
      </c>
      <c r="C217">
        <v>2749.57</v>
      </c>
      <c r="D217">
        <v>9.2510999999999992</v>
      </c>
      <c r="E217">
        <v>0.56879999999999997</v>
      </c>
      <c r="F217">
        <v>2590.31</v>
      </c>
      <c r="G217">
        <v>159.26</v>
      </c>
      <c r="H217" t="s">
        <v>453</v>
      </c>
      <c r="I217" t="s">
        <v>451</v>
      </c>
      <c r="J217" s="1">
        <v>46185</v>
      </c>
      <c r="K217">
        <v>42</v>
      </c>
      <c r="L217">
        <v>0.22</v>
      </c>
      <c r="M217">
        <v>280</v>
      </c>
      <c r="N217">
        <v>9.24</v>
      </c>
      <c r="O217">
        <v>2587.1999999999998</v>
      </c>
      <c r="P217">
        <v>162.37200000000001</v>
      </c>
      <c r="Q217">
        <v>-2E-3</v>
      </c>
      <c r="R217">
        <v>162.37</v>
      </c>
      <c r="S217">
        <v>279.99979999999999</v>
      </c>
    </row>
    <row r="218" spans="1:19" x14ac:dyDescent="0.3">
      <c r="A218" t="s">
        <v>180</v>
      </c>
      <c r="B218">
        <v>9.9276999999999997</v>
      </c>
      <c r="C218">
        <v>2779.75</v>
      </c>
      <c r="D218">
        <v>9.3589000000000002</v>
      </c>
      <c r="E218">
        <v>0.56879999999999997</v>
      </c>
      <c r="F218">
        <v>2620.4899999999998</v>
      </c>
      <c r="G218">
        <v>159.26</v>
      </c>
      <c r="H218" t="s">
        <v>453</v>
      </c>
      <c r="I218" t="s">
        <v>451</v>
      </c>
      <c r="J218" s="1">
        <v>46187</v>
      </c>
      <c r="K218">
        <v>42</v>
      </c>
      <c r="L218">
        <v>0.22</v>
      </c>
      <c r="M218">
        <v>280</v>
      </c>
      <c r="N218">
        <v>9.24</v>
      </c>
      <c r="O218">
        <v>2587.1999999999998</v>
      </c>
      <c r="P218">
        <v>192.55600000000001</v>
      </c>
      <c r="Q218">
        <v>-6.0000000000000001E-3</v>
      </c>
      <c r="R218">
        <v>192.55</v>
      </c>
      <c r="S218">
        <v>279.99939999999998</v>
      </c>
    </row>
    <row r="219" spans="1:19" x14ac:dyDescent="0.3">
      <c r="A219" t="s">
        <v>181</v>
      </c>
      <c r="B219">
        <v>9.6288999999999998</v>
      </c>
      <c r="C219">
        <v>2696.09</v>
      </c>
      <c r="D219">
        <v>9.0601000000000003</v>
      </c>
      <c r="E219">
        <v>0.56879999999999997</v>
      </c>
      <c r="F219">
        <v>2536.83</v>
      </c>
      <c r="G219">
        <v>159.26</v>
      </c>
      <c r="H219" t="s">
        <v>453</v>
      </c>
      <c r="I219" t="s">
        <v>451</v>
      </c>
      <c r="J219" s="1">
        <v>46189</v>
      </c>
      <c r="K219">
        <v>42</v>
      </c>
      <c r="L219">
        <v>0.22</v>
      </c>
      <c r="M219">
        <v>280</v>
      </c>
      <c r="N219">
        <v>9.24</v>
      </c>
      <c r="O219">
        <v>2587.1999999999998</v>
      </c>
      <c r="P219">
        <v>108.892</v>
      </c>
      <c r="Q219">
        <v>-2E-3</v>
      </c>
      <c r="R219">
        <v>108.89</v>
      </c>
      <c r="S219">
        <v>279.99979999999999</v>
      </c>
    </row>
    <row r="220" spans="1:19" x14ac:dyDescent="0.3">
      <c r="A220" t="s">
        <v>182</v>
      </c>
      <c r="B220">
        <v>9.7291000000000007</v>
      </c>
      <c r="C220">
        <v>2724.14</v>
      </c>
      <c r="D220">
        <v>9.1602999999999994</v>
      </c>
      <c r="E220">
        <v>0.56879999999999997</v>
      </c>
      <c r="F220">
        <v>2564.88</v>
      </c>
      <c r="G220">
        <v>159.26</v>
      </c>
      <c r="H220" t="s">
        <v>453</v>
      </c>
      <c r="I220" t="s">
        <v>451</v>
      </c>
      <c r="J220" s="1">
        <v>46191</v>
      </c>
      <c r="K220">
        <v>42</v>
      </c>
      <c r="L220">
        <v>0.22</v>
      </c>
      <c r="M220">
        <v>280</v>
      </c>
      <c r="N220">
        <v>9.24</v>
      </c>
      <c r="O220">
        <v>2587.1999999999998</v>
      </c>
      <c r="P220">
        <v>136.94800000000001</v>
      </c>
      <c r="Q220">
        <v>-8.0000000000000002E-3</v>
      </c>
      <c r="R220">
        <v>136.94</v>
      </c>
      <c r="S220">
        <v>279.99919999999997</v>
      </c>
    </row>
    <row r="221" spans="1:19" x14ac:dyDescent="0.3">
      <c r="A221" t="s">
        <v>184</v>
      </c>
      <c r="B221">
        <v>9.6394000000000002</v>
      </c>
      <c r="C221">
        <v>2699.03</v>
      </c>
      <c r="D221">
        <v>9.0706000000000007</v>
      </c>
      <c r="E221">
        <v>0.56879999999999997</v>
      </c>
      <c r="F221">
        <v>2539.77</v>
      </c>
      <c r="G221">
        <v>159.26</v>
      </c>
      <c r="H221" t="s">
        <v>453</v>
      </c>
      <c r="I221" t="s">
        <v>451</v>
      </c>
      <c r="J221" s="1">
        <v>46195</v>
      </c>
      <c r="K221">
        <v>42</v>
      </c>
      <c r="L221">
        <v>0.22</v>
      </c>
      <c r="M221">
        <v>280</v>
      </c>
      <c r="N221">
        <v>9.24</v>
      </c>
      <c r="O221">
        <v>2587.1999999999998</v>
      </c>
      <c r="P221">
        <v>111.83199999999999</v>
      </c>
      <c r="Q221">
        <v>-2E-3</v>
      </c>
      <c r="R221">
        <v>111.83</v>
      </c>
      <c r="S221">
        <v>279.99979999999999</v>
      </c>
    </row>
    <row r="222" spans="1:19" x14ac:dyDescent="0.3">
      <c r="A222" t="s">
        <v>185</v>
      </c>
      <c r="B222">
        <v>9.8808000000000007</v>
      </c>
      <c r="C222">
        <v>2766.62</v>
      </c>
      <c r="D222">
        <v>9.3119999999999994</v>
      </c>
      <c r="E222">
        <v>0.56879999999999997</v>
      </c>
      <c r="F222">
        <v>2607.36</v>
      </c>
      <c r="G222">
        <v>159.26</v>
      </c>
      <c r="H222" t="s">
        <v>453</v>
      </c>
      <c r="I222" t="s">
        <v>451</v>
      </c>
      <c r="J222" s="1">
        <v>46197</v>
      </c>
      <c r="K222">
        <v>42</v>
      </c>
      <c r="L222">
        <v>0.22</v>
      </c>
      <c r="M222">
        <v>280</v>
      </c>
      <c r="N222">
        <v>9.24</v>
      </c>
      <c r="O222">
        <v>2587.1999999999998</v>
      </c>
      <c r="P222">
        <v>179.42400000000001</v>
      </c>
      <c r="Q222">
        <v>-4.0000000000000001E-3</v>
      </c>
      <c r="R222">
        <v>179.42</v>
      </c>
      <c r="S222">
        <v>279.99959999999999</v>
      </c>
    </row>
    <row r="223" spans="1:19" x14ac:dyDescent="0.3">
      <c r="A223" t="s">
        <v>247</v>
      </c>
      <c r="B223">
        <v>9.3877000000000006</v>
      </c>
      <c r="C223">
        <v>2910.18</v>
      </c>
      <c r="D223">
        <v>8.6883999999999997</v>
      </c>
      <c r="E223">
        <v>0.69930000000000003</v>
      </c>
      <c r="F223">
        <v>2693.4</v>
      </c>
      <c r="G223">
        <v>216.78</v>
      </c>
      <c r="H223" t="s">
        <v>454</v>
      </c>
      <c r="I223" t="s">
        <v>455</v>
      </c>
      <c r="J223" s="1">
        <v>46175</v>
      </c>
      <c r="K223">
        <v>36</v>
      </c>
      <c r="L223">
        <v>0.24</v>
      </c>
      <c r="M223">
        <v>310</v>
      </c>
      <c r="N223">
        <v>8.64</v>
      </c>
      <c r="O223">
        <v>2678.4</v>
      </c>
      <c r="P223">
        <v>231.78700000000001</v>
      </c>
      <c r="Q223">
        <v>-7.0000000000000001E-3</v>
      </c>
      <c r="R223">
        <v>231.78</v>
      </c>
      <c r="S223">
        <v>309.99930000000001</v>
      </c>
    </row>
    <row r="224" spans="1:19" x14ac:dyDescent="0.3">
      <c r="A224" t="s">
        <v>249</v>
      </c>
      <c r="B224">
        <v>9.2201000000000004</v>
      </c>
      <c r="C224">
        <v>2858.23</v>
      </c>
      <c r="D224">
        <v>8.5207999999999995</v>
      </c>
      <c r="E224">
        <v>0.69930000000000003</v>
      </c>
      <c r="F224">
        <v>2641.45</v>
      </c>
      <c r="G224">
        <v>216.78</v>
      </c>
      <c r="H224" t="s">
        <v>454</v>
      </c>
      <c r="I224" t="s">
        <v>455</v>
      </c>
      <c r="J224" s="1">
        <v>46179</v>
      </c>
      <c r="K224">
        <v>36</v>
      </c>
      <c r="L224">
        <v>0.24</v>
      </c>
      <c r="M224">
        <v>310</v>
      </c>
      <c r="N224">
        <v>8.64</v>
      </c>
      <c r="O224">
        <v>2678.4</v>
      </c>
      <c r="P224">
        <v>179.83099999999999</v>
      </c>
      <c r="Q224">
        <v>-1E-3</v>
      </c>
      <c r="R224">
        <v>179.83</v>
      </c>
      <c r="S224">
        <v>309.99990000000003</v>
      </c>
    </row>
    <row r="225" spans="1:19" x14ac:dyDescent="0.3">
      <c r="A225" t="s">
        <v>250</v>
      </c>
      <c r="B225">
        <v>9.3431999999999995</v>
      </c>
      <c r="C225">
        <v>2896.39</v>
      </c>
      <c r="D225">
        <v>8.6439000000000004</v>
      </c>
      <c r="E225">
        <v>0.69930000000000003</v>
      </c>
      <c r="F225">
        <v>2679.61</v>
      </c>
      <c r="G225">
        <v>216.78</v>
      </c>
      <c r="H225" t="s">
        <v>454</v>
      </c>
      <c r="I225" t="s">
        <v>455</v>
      </c>
      <c r="J225" s="1">
        <v>46181</v>
      </c>
      <c r="K225">
        <v>36</v>
      </c>
      <c r="L225">
        <v>0.24</v>
      </c>
      <c r="M225">
        <v>310</v>
      </c>
      <c r="N225">
        <v>8.64</v>
      </c>
      <c r="O225">
        <v>2678.4</v>
      </c>
      <c r="P225">
        <v>217.99199999999999</v>
      </c>
      <c r="Q225">
        <v>-2E-3</v>
      </c>
      <c r="R225">
        <v>217.99</v>
      </c>
      <c r="S225">
        <v>309.99979999999999</v>
      </c>
    </row>
    <row r="226" spans="1:19" x14ac:dyDescent="0.3">
      <c r="A226" t="s">
        <v>251</v>
      </c>
      <c r="B226">
        <v>9.2911000000000001</v>
      </c>
      <c r="C226">
        <v>2880.24</v>
      </c>
      <c r="D226">
        <v>8.5917999999999992</v>
      </c>
      <c r="E226">
        <v>0.69930000000000003</v>
      </c>
      <c r="F226">
        <v>2663.46</v>
      </c>
      <c r="G226">
        <v>216.78</v>
      </c>
      <c r="H226" t="s">
        <v>454</v>
      </c>
      <c r="I226" t="s">
        <v>455</v>
      </c>
      <c r="J226" s="1">
        <v>46183</v>
      </c>
      <c r="K226">
        <v>36</v>
      </c>
      <c r="L226">
        <v>0.24</v>
      </c>
      <c r="M226">
        <v>310</v>
      </c>
      <c r="N226">
        <v>8.64</v>
      </c>
      <c r="O226">
        <v>2678.4</v>
      </c>
      <c r="P226">
        <v>201.84100000000001</v>
      </c>
      <c r="Q226">
        <v>-1E-3</v>
      </c>
      <c r="R226">
        <v>201.84</v>
      </c>
      <c r="S226">
        <v>309.99990000000003</v>
      </c>
    </row>
    <row r="227" spans="1:19" x14ac:dyDescent="0.3">
      <c r="A227" t="s">
        <v>252</v>
      </c>
      <c r="B227">
        <v>8.9810999999999996</v>
      </c>
      <c r="C227">
        <v>2784.14</v>
      </c>
      <c r="D227">
        <v>8.3007000000000009</v>
      </c>
      <c r="E227">
        <v>0.6804</v>
      </c>
      <c r="F227">
        <v>2573.2199999999998</v>
      </c>
      <c r="G227">
        <v>210.92</v>
      </c>
      <c r="H227" t="s">
        <v>454</v>
      </c>
      <c r="I227" t="s">
        <v>455</v>
      </c>
      <c r="J227" s="1">
        <v>46185</v>
      </c>
      <c r="K227">
        <v>35</v>
      </c>
      <c r="L227">
        <v>0.24</v>
      </c>
      <c r="M227">
        <v>310</v>
      </c>
      <c r="N227">
        <v>8.4</v>
      </c>
      <c r="O227">
        <v>2604</v>
      </c>
      <c r="P227">
        <v>180.14099999999999</v>
      </c>
      <c r="Q227">
        <v>-1E-3</v>
      </c>
      <c r="R227">
        <v>180.14</v>
      </c>
      <c r="S227">
        <v>309.99990000000003</v>
      </c>
    </row>
    <row r="228" spans="1:19" x14ac:dyDescent="0.3">
      <c r="A228" t="s">
        <v>253</v>
      </c>
      <c r="B228">
        <v>9.1376000000000008</v>
      </c>
      <c r="C228">
        <v>2832.65</v>
      </c>
      <c r="D228">
        <v>8.4572000000000003</v>
      </c>
      <c r="E228">
        <v>0.6804</v>
      </c>
      <c r="F228">
        <v>2621.73</v>
      </c>
      <c r="G228">
        <v>210.92</v>
      </c>
      <c r="H228" t="s">
        <v>454</v>
      </c>
      <c r="I228" t="s">
        <v>455</v>
      </c>
      <c r="J228" s="1">
        <v>46187</v>
      </c>
      <c r="K228">
        <v>35</v>
      </c>
      <c r="L228">
        <v>0.24</v>
      </c>
      <c r="M228">
        <v>310</v>
      </c>
      <c r="N228">
        <v>8.4</v>
      </c>
      <c r="O228">
        <v>2604</v>
      </c>
      <c r="P228">
        <v>228.65600000000001</v>
      </c>
      <c r="Q228">
        <v>-6.0000000000000001E-3</v>
      </c>
      <c r="R228">
        <v>228.65</v>
      </c>
      <c r="S228">
        <v>309.99930000000001</v>
      </c>
    </row>
    <row r="229" spans="1:19" x14ac:dyDescent="0.3">
      <c r="A229" t="s">
        <v>254</v>
      </c>
      <c r="B229">
        <v>8.9703999999999997</v>
      </c>
      <c r="C229">
        <v>2780.82</v>
      </c>
      <c r="D229">
        <v>8.2899999999999991</v>
      </c>
      <c r="E229">
        <v>0.6804</v>
      </c>
      <c r="F229">
        <v>2569.9</v>
      </c>
      <c r="G229">
        <v>210.92</v>
      </c>
      <c r="H229" t="s">
        <v>454</v>
      </c>
      <c r="I229" t="s">
        <v>455</v>
      </c>
      <c r="J229" s="1">
        <v>46189</v>
      </c>
      <c r="K229">
        <v>35</v>
      </c>
      <c r="L229">
        <v>0.24</v>
      </c>
      <c r="M229">
        <v>310</v>
      </c>
      <c r="N229">
        <v>8.4</v>
      </c>
      <c r="O229">
        <v>2604</v>
      </c>
      <c r="P229">
        <v>176.82400000000001</v>
      </c>
      <c r="Q229">
        <v>-4.0000000000000001E-3</v>
      </c>
      <c r="R229">
        <v>176.82</v>
      </c>
      <c r="S229">
        <v>309.99959999999999</v>
      </c>
    </row>
    <row r="230" spans="1:19" x14ac:dyDescent="0.3">
      <c r="A230" t="s">
        <v>255</v>
      </c>
      <c r="B230">
        <v>9.2333999999999996</v>
      </c>
      <c r="C230">
        <v>2862.35</v>
      </c>
      <c r="D230">
        <v>8.5530000000000008</v>
      </c>
      <c r="E230">
        <v>0.6804</v>
      </c>
      <c r="F230">
        <v>2651.43</v>
      </c>
      <c r="G230">
        <v>210.92</v>
      </c>
      <c r="H230" t="s">
        <v>454</v>
      </c>
      <c r="I230" t="s">
        <v>455</v>
      </c>
      <c r="J230" s="1">
        <v>46191</v>
      </c>
      <c r="K230">
        <v>35</v>
      </c>
      <c r="L230">
        <v>0.24</v>
      </c>
      <c r="M230">
        <v>310</v>
      </c>
      <c r="N230">
        <v>8.4</v>
      </c>
      <c r="O230">
        <v>2604</v>
      </c>
      <c r="P230">
        <v>258.35399999999998</v>
      </c>
      <c r="Q230">
        <v>-4.0000000000000001E-3</v>
      </c>
      <c r="R230">
        <v>258.35000000000002</v>
      </c>
      <c r="S230">
        <v>309.99959999999999</v>
      </c>
    </row>
    <row r="231" spans="1:19" x14ac:dyDescent="0.3">
      <c r="A231" t="s">
        <v>256</v>
      </c>
      <c r="B231">
        <v>9.1984999999999992</v>
      </c>
      <c r="C231">
        <v>2851.53</v>
      </c>
      <c r="D231">
        <v>8.5181000000000004</v>
      </c>
      <c r="E231">
        <v>0.6804</v>
      </c>
      <c r="F231">
        <v>2640.61</v>
      </c>
      <c r="G231">
        <v>210.92</v>
      </c>
      <c r="H231" t="s">
        <v>454</v>
      </c>
      <c r="I231" t="s">
        <v>455</v>
      </c>
      <c r="J231" s="1">
        <v>46193</v>
      </c>
      <c r="K231">
        <v>35</v>
      </c>
      <c r="L231">
        <v>0.24</v>
      </c>
      <c r="M231">
        <v>310</v>
      </c>
      <c r="N231">
        <v>8.4</v>
      </c>
      <c r="O231">
        <v>2604</v>
      </c>
      <c r="P231">
        <v>247.535</v>
      </c>
      <c r="Q231">
        <v>-5.0000000000000001E-3</v>
      </c>
      <c r="R231">
        <v>247.53</v>
      </c>
      <c r="S231">
        <v>309.99950000000001</v>
      </c>
    </row>
    <row r="232" spans="1:19" x14ac:dyDescent="0.3">
      <c r="A232" t="s">
        <v>257</v>
      </c>
      <c r="B232">
        <v>8.9746000000000006</v>
      </c>
      <c r="C232">
        <v>2782.12</v>
      </c>
      <c r="D232">
        <v>8.2942</v>
      </c>
      <c r="E232">
        <v>0.6804</v>
      </c>
      <c r="F232">
        <v>2571.1999999999998</v>
      </c>
      <c r="G232">
        <v>210.92</v>
      </c>
      <c r="H232" t="s">
        <v>454</v>
      </c>
      <c r="I232" t="s">
        <v>455</v>
      </c>
      <c r="J232" s="1">
        <v>46195</v>
      </c>
      <c r="K232">
        <v>35</v>
      </c>
      <c r="L232">
        <v>0.24</v>
      </c>
      <c r="M232">
        <v>310</v>
      </c>
      <c r="N232">
        <v>8.4</v>
      </c>
      <c r="O232">
        <v>2604</v>
      </c>
      <c r="P232">
        <v>178.126</v>
      </c>
      <c r="Q232">
        <v>-6.0000000000000001E-3</v>
      </c>
      <c r="R232">
        <v>178.12</v>
      </c>
      <c r="S232">
        <v>309.99930000000001</v>
      </c>
    </row>
    <row r="233" spans="1:19" x14ac:dyDescent="0.3">
      <c r="A233" t="s">
        <v>258</v>
      </c>
      <c r="B233">
        <v>9.0998999999999999</v>
      </c>
      <c r="C233">
        <v>2820.97</v>
      </c>
      <c r="D233">
        <v>8.4194999999999993</v>
      </c>
      <c r="E233">
        <v>0.6804</v>
      </c>
      <c r="F233">
        <v>2610.0500000000002</v>
      </c>
      <c r="G233">
        <v>210.92</v>
      </c>
      <c r="H233" t="s">
        <v>454</v>
      </c>
      <c r="I233" t="s">
        <v>455</v>
      </c>
      <c r="J233" s="1">
        <v>46197</v>
      </c>
      <c r="K233">
        <v>35</v>
      </c>
      <c r="L233">
        <v>0.24</v>
      </c>
      <c r="M233">
        <v>310</v>
      </c>
      <c r="N233">
        <v>8.4</v>
      </c>
      <c r="O233">
        <v>2604</v>
      </c>
      <c r="P233">
        <v>216.96899999999999</v>
      </c>
      <c r="Q233">
        <v>1E-3</v>
      </c>
      <c r="R233">
        <v>216.97</v>
      </c>
      <c r="S233">
        <v>310.00009999999997</v>
      </c>
    </row>
    <row r="234" spans="1:19" x14ac:dyDescent="0.3">
      <c r="A234" t="s">
        <v>344</v>
      </c>
      <c r="B234">
        <v>9.9687000000000001</v>
      </c>
      <c r="C234">
        <v>3090.3</v>
      </c>
      <c r="D234">
        <v>9.2430000000000003</v>
      </c>
      <c r="E234">
        <v>0.72570000000000001</v>
      </c>
      <c r="F234">
        <v>2865.33</v>
      </c>
      <c r="G234">
        <v>224.97</v>
      </c>
      <c r="H234" t="s">
        <v>456</v>
      </c>
      <c r="I234" t="s">
        <v>455</v>
      </c>
      <c r="J234" s="1">
        <v>46175</v>
      </c>
      <c r="K234">
        <v>31</v>
      </c>
      <c r="L234">
        <v>0.3</v>
      </c>
      <c r="M234">
        <v>310</v>
      </c>
      <c r="N234">
        <v>9.2999999999999989</v>
      </c>
      <c r="O234">
        <v>2883</v>
      </c>
      <c r="P234">
        <v>207.297</v>
      </c>
      <c r="Q234">
        <v>3.0000000000000001E-3</v>
      </c>
      <c r="R234">
        <v>207.3</v>
      </c>
      <c r="S234">
        <v>310.00029999999998</v>
      </c>
    </row>
    <row r="235" spans="1:19" x14ac:dyDescent="0.3">
      <c r="A235" t="s">
        <v>345</v>
      </c>
      <c r="B235">
        <v>9.7297999999999991</v>
      </c>
      <c r="C235">
        <v>3016.24</v>
      </c>
      <c r="D235">
        <v>9.0266999999999999</v>
      </c>
      <c r="E235">
        <v>0.70309999999999995</v>
      </c>
      <c r="F235">
        <v>2798.28</v>
      </c>
      <c r="G235">
        <v>217.96</v>
      </c>
      <c r="H235" t="s">
        <v>456</v>
      </c>
      <c r="I235" t="s">
        <v>455</v>
      </c>
      <c r="J235" s="1">
        <v>46177</v>
      </c>
      <c r="K235">
        <v>30</v>
      </c>
      <c r="L235">
        <v>0.3</v>
      </c>
      <c r="M235">
        <v>310</v>
      </c>
      <c r="N235">
        <v>9</v>
      </c>
      <c r="O235">
        <v>2790</v>
      </c>
      <c r="P235">
        <v>226.238</v>
      </c>
      <c r="Q235">
        <v>2E-3</v>
      </c>
      <c r="R235">
        <v>226.24</v>
      </c>
      <c r="S235">
        <v>310.00020000000001</v>
      </c>
    </row>
    <row r="236" spans="1:19" x14ac:dyDescent="0.3">
      <c r="A236" t="s">
        <v>346</v>
      </c>
      <c r="B236">
        <v>9.6882999999999999</v>
      </c>
      <c r="C236">
        <v>3003.37</v>
      </c>
      <c r="D236">
        <v>8.9852000000000007</v>
      </c>
      <c r="E236">
        <v>0.70309999999999995</v>
      </c>
      <c r="F236">
        <v>2785.41</v>
      </c>
      <c r="G236">
        <v>217.96</v>
      </c>
      <c r="H236" t="s">
        <v>456</v>
      </c>
      <c r="I236" t="s">
        <v>455</v>
      </c>
      <c r="J236" s="1">
        <v>46179</v>
      </c>
      <c r="K236">
        <v>30</v>
      </c>
      <c r="L236">
        <v>0.3</v>
      </c>
      <c r="M236">
        <v>310</v>
      </c>
      <c r="N236">
        <v>9</v>
      </c>
      <c r="O236">
        <v>2790</v>
      </c>
      <c r="P236">
        <v>213.37299999999999</v>
      </c>
      <c r="Q236">
        <v>-3.0000000000000001E-3</v>
      </c>
      <c r="R236">
        <v>213.37</v>
      </c>
      <c r="S236">
        <v>309.99970000000002</v>
      </c>
    </row>
    <row r="237" spans="1:19" x14ac:dyDescent="0.3">
      <c r="A237" t="s">
        <v>347</v>
      </c>
      <c r="B237">
        <v>9.6966000000000001</v>
      </c>
      <c r="C237">
        <v>3005.95</v>
      </c>
      <c r="D237">
        <v>8.9934999999999992</v>
      </c>
      <c r="E237">
        <v>0.70309999999999995</v>
      </c>
      <c r="F237">
        <v>2787.99</v>
      </c>
      <c r="G237">
        <v>217.96</v>
      </c>
      <c r="H237" t="s">
        <v>456</v>
      </c>
      <c r="I237" t="s">
        <v>455</v>
      </c>
      <c r="J237" s="1">
        <v>46181</v>
      </c>
      <c r="K237">
        <v>30</v>
      </c>
      <c r="L237">
        <v>0.3</v>
      </c>
      <c r="M237">
        <v>310</v>
      </c>
      <c r="N237">
        <v>9</v>
      </c>
      <c r="O237">
        <v>2790</v>
      </c>
      <c r="P237">
        <v>215.946</v>
      </c>
      <c r="Q237">
        <v>4.0000000000000001E-3</v>
      </c>
      <c r="R237">
        <v>215.95</v>
      </c>
      <c r="S237">
        <v>310.00040000000001</v>
      </c>
    </row>
    <row r="238" spans="1:19" x14ac:dyDescent="0.3">
      <c r="A238" t="s">
        <v>349</v>
      </c>
      <c r="B238">
        <v>9.5684000000000005</v>
      </c>
      <c r="C238">
        <v>2966.2</v>
      </c>
      <c r="D238">
        <v>8.8652999999999995</v>
      </c>
      <c r="E238">
        <v>0.70309999999999995</v>
      </c>
      <c r="F238">
        <v>2748.24</v>
      </c>
      <c r="G238">
        <v>217.96</v>
      </c>
      <c r="H238" t="s">
        <v>456</v>
      </c>
      <c r="I238" t="s">
        <v>455</v>
      </c>
      <c r="J238" s="1">
        <v>46185</v>
      </c>
      <c r="K238">
        <v>30</v>
      </c>
      <c r="L238">
        <v>0.3</v>
      </c>
      <c r="M238">
        <v>310</v>
      </c>
      <c r="N238">
        <v>9</v>
      </c>
      <c r="O238">
        <v>2790</v>
      </c>
      <c r="P238">
        <v>176.20400000000001</v>
      </c>
      <c r="Q238">
        <v>-4.0000000000000001E-3</v>
      </c>
      <c r="R238">
        <v>176.2</v>
      </c>
      <c r="S238">
        <v>309.99959999999999</v>
      </c>
    </row>
    <row r="239" spans="1:19" x14ac:dyDescent="0.3">
      <c r="A239" t="s">
        <v>350</v>
      </c>
      <c r="B239">
        <v>9.5707000000000004</v>
      </c>
      <c r="C239">
        <v>2966.92</v>
      </c>
      <c r="D239">
        <v>8.8675999999999995</v>
      </c>
      <c r="E239">
        <v>0.70309999999999995</v>
      </c>
      <c r="F239">
        <v>2748.96</v>
      </c>
      <c r="G239">
        <v>217.96</v>
      </c>
      <c r="H239" t="s">
        <v>456</v>
      </c>
      <c r="I239" t="s">
        <v>455</v>
      </c>
      <c r="J239" s="1">
        <v>46187</v>
      </c>
      <c r="K239">
        <v>30</v>
      </c>
      <c r="L239">
        <v>0.3</v>
      </c>
      <c r="M239">
        <v>310</v>
      </c>
      <c r="N239">
        <v>9</v>
      </c>
      <c r="O239">
        <v>2790</v>
      </c>
      <c r="P239">
        <v>176.917</v>
      </c>
      <c r="Q239">
        <v>3.0000000000000001E-3</v>
      </c>
      <c r="R239">
        <v>176.92</v>
      </c>
      <c r="S239">
        <v>310.00029999999998</v>
      </c>
    </row>
    <row r="240" spans="1:19" x14ac:dyDescent="0.3">
      <c r="A240" t="s">
        <v>351</v>
      </c>
      <c r="B240">
        <v>9.6662999999999997</v>
      </c>
      <c r="C240">
        <v>2996.55</v>
      </c>
      <c r="D240">
        <v>8.9632000000000005</v>
      </c>
      <c r="E240">
        <v>0.70309999999999995</v>
      </c>
      <c r="F240">
        <v>2778.59</v>
      </c>
      <c r="G240">
        <v>217.96</v>
      </c>
      <c r="H240" t="s">
        <v>456</v>
      </c>
      <c r="I240" t="s">
        <v>455</v>
      </c>
      <c r="J240" s="1">
        <v>46189</v>
      </c>
      <c r="K240">
        <v>30</v>
      </c>
      <c r="L240">
        <v>0.3</v>
      </c>
      <c r="M240">
        <v>310</v>
      </c>
      <c r="N240">
        <v>9</v>
      </c>
      <c r="O240">
        <v>2790</v>
      </c>
      <c r="P240">
        <v>206.553</v>
      </c>
      <c r="Q240">
        <v>-3.0000000000000001E-3</v>
      </c>
      <c r="R240">
        <v>206.55</v>
      </c>
      <c r="S240">
        <v>309.99970000000002</v>
      </c>
    </row>
    <row r="241" spans="1:19" x14ac:dyDescent="0.3">
      <c r="A241" t="s">
        <v>352</v>
      </c>
      <c r="B241">
        <v>9.8117000000000001</v>
      </c>
      <c r="C241">
        <v>3041.63</v>
      </c>
      <c r="D241">
        <v>9.1085999999999991</v>
      </c>
      <c r="E241">
        <v>0.70309999999999995</v>
      </c>
      <c r="F241">
        <v>2823.67</v>
      </c>
      <c r="G241">
        <v>217.96</v>
      </c>
      <c r="H241" t="s">
        <v>456</v>
      </c>
      <c r="I241" t="s">
        <v>455</v>
      </c>
      <c r="J241" s="1">
        <v>46191</v>
      </c>
      <c r="K241">
        <v>30</v>
      </c>
      <c r="L241">
        <v>0.3</v>
      </c>
      <c r="M241">
        <v>310</v>
      </c>
      <c r="N241">
        <v>9</v>
      </c>
      <c r="O241">
        <v>2790</v>
      </c>
      <c r="P241">
        <v>251.62700000000001</v>
      </c>
      <c r="Q241">
        <v>3.0000000000000001E-3</v>
      </c>
      <c r="R241">
        <v>251.63</v>
      </c>
      <c r="S241">
        <v>310.00029999999998</v>
      </c>
    </row>
    <row r="242" spans="1:19" x14ac:dyDescent="0.3">
      <c r="A242" t="s">
        <v>353</v>
      </c>
      <c r="B242">
        <v>9.7887000000000004</v>
      </c>
      <c r="C242">
        <v>3034.5</v>
      </c>
      <c r="D242">
        <v>9.0855999999999995</v>
      </c>
      <c r="E242">
        <v>0.70309999999999995</v>
      </c>
      <c r="F242">
        <v>2816.54</v>
      </c>
      <c r="G242">
        <v>217.96</v>
      </c>
      <c r="H242" t="s">
        <v>456</v>
      </c>
      <c r="I242" t="s">
        <v>455</v>
      </c>
      <c r="J242" s="1">
        <v>46193</v>
      </c>
      <c r="K242">
        <v>30</v>
      </c>
      <c r="L242">
        <v>0.3</v>
      </c>
      <c r="M242">
        <v>310</v>
      </c>
      <c r="N242">
        <v>9</v>
      </c>
      <c r="O242">
        <v>2790</v>
      </c>
      <c r="P242">
        <v>244.49700000000001</v>
      </c>
      <c r="Q242">
        <v>3.0000000000000001E-3</v>
      </c>
      <c r="R242">
        <v>244.5</v>
      </c>
      <c r="S242">
        <v>310.00029999999998</v>
      </c>
    </row>
    <row r="243" spans="1:19" x14ac:dyDescent="0.3">
      <c r="A243" t="s">
        <v>354</v>
      </c>
      <c r="B243">
        <v>9.6986000000000008</v>
      </c>
      <c r="C243">
        <v>3006.57</v>
      </c>
      <c r="D243">
        <v>8.9954999999999998</v>
      </c>
      <c r="E243">
        <v>0.70309999999999995</v>
      </c>
      <c r="F243">
        <v>2788.61</v>
      </c>
      <c r="G243">
        <v>217.96</v>
      </c>
      <c r="H243" t="s">
        <v>456</v>
      </c>
      <c r="I243" t="s">
        <v>455</v>
      </c>
      <c r="J243" s="1">
        <v>46195</v>
      </c>
      <c r="K243">
        <v>30</v>
      </c>
      <c r="L243">
        <v>0.3</v>
      </c>
      <c r="M243">
        <v>310</v>
      </c>
      <c r="N243">
        <v>9</v>
      </c>
      <c r="O243">
        <v>2790</v>
      </c>
      <c r="P243">
        <v>216.566</v>
      </c>
      <c r="Q243">
        <v>4.0000000000000001E-3</v>
      </c>
      <c r="R243">
        <v>216.57</v>
      </c>
      <c r="S243">
        <v>310.00040000000001</v>
      </c>
    </row>
    <row r="244" spans="1:19" x14ac:dyDescent="0.3">
      <c r="A244" t="s">
        <v>357</v>
      </c>
      <c r="B244">
        <v>8.5023999999999997</v>
      </c>
      <c r="C244">
        <v>2635.75</v>
      </c>
      <c r="D244">
        <v>7.8975999999999997</v>
      </c>
      <c r="E244">
        <v>0.6048</v>
      </c>
      <c r="F244">
        <v>2448.2600000000002</v>
      </c>
      <c r="G244">
        <v>187.49</v>
      </c>
      <c r="H244" t="s">
        <v>457</v>
      </c>
      <c r="I244" t="s">
        <v>455</v>
      </c>
      <c r="J244" s="1">
        <v>46177</v>
      </c>
      <c r="K244">
        <v>39</v>
      </c>
      <c r="L244">
        <v>0.2</v>
      </c>
      <c r="M244">
        <v>310</v>
      </c>
      <c r="N244">
        <v>7.8000000000000007</v>
      </c>
      <c r="O244">
        <v>2418</v>
      </c>
      <c r="P244">
        <v>217.744</v>
      </c>
      <c r="Q244">
        <v>6.0000000000000001E-3</v>
      </c>
      <c r="R244">
        <v>217.75</v>
      </c>
      <c r="S244">
        <v>310.00069999999999</v>
      </c>
    </row>
    <row r="245" spans="1:19" x14ac:dyDescent="0.3">
      <c r="A245" t="s">
        <v>358</v>
      </c>
      <c r="B245">
        <v>8.2995000000000001</v>
      </c>
      <c r="C245">
        <v>2572.85</v>
      </c>
      <c r="D245">
        <v>7.6947000000000001</v>
      </c>
      <c r="E245">
        <v>0.6048</v>
      </c>
      <c r="F245">
        <v>2385.36</v>
      </c>
      <c r="G245">
        <v>187.49</v>
      </c>
      <c r="H245" t="s">
        <v>457</v>
      </c>
      <c r="I245" t="s">
        <v>455</v>
      </c>
      <c r="J245" s="1">
        <v>46179</v>
      </c>
      <c r="K245">
        <v>39</v>
      </c>
      <c r="L245">
        <v>0.2</v>
      </c>
      <c r="M245">
        <v>310</v>
      </c>
      <c r="N245">
        <v>7.8000000000000007</v>
      </c>
      <c r="O245">
        <v>2418</v>
      </c>
      <c r="P245">
        <v>154.845</v>
      </c>
      <c r="Q245">
        <v>5.0000000000000001E-3</v>
      </c>
      <c r="R245">
        <v>154.85</v>
      </c>
      <c r="S245">
        <v>310.00060000000002</v>
      </c>
    </row>
    <row r="246" spans="1:19" x14ac:dyDescent="0.3">
      <c r="A246" t="s">
        <v>359</v>
      </c>
      <c r="B246">
        <v>8.5253999999999994</v>
      </c>
      <c r="C246">
        <v>2642.88</v>
      </c>
      <c r="D246">
        <v>7.9206000000000003</v>
      </c>
      <c r="E246">
        <v>0.6048</v>
      </c>
      <c r="F246">
        <v>2455.39</v>
      </c>
      <c r="G246">
        <v>187.49</v>
      </c>
      <c r="H246" t="s">
        <v>457</v>
      </c>
      <c r="I246" t="s">
        <v>455</v>
      </c>
      <c r="J246" s="1">
        <v>46181</v>
      </c>
      <c r="K246">
        <v>39</v>
      </c>
      <c r="L246">
        <v>0.2</v>
      </c>
      <c r="M246">
        <v>310</v>
      </c>
      <c r="N246">
        <v>7.8000000000000007</v>
      </c>
      <c r="O246">
        <v>2418</v>
      </c>
      <c r="P246">
        <v>224.874</v>
      </c>
      <c r="Q246">
        <v>6.0000000000000001E-3</v>
      </c>
      <c r="R246">
        <v>224.88</v>
      </c>
      <c r="S246">
        <v>310.00069999999999</v>
      </c>
    </row>
    <row r="247" spans="1:19" x14ac:dyDescent="0.3">
      <c r="A247" t="s">
        <v>360</v>
      </c>
      <c r="B247">
        <v>8.2675999999999998</v>
      </c>
      <c r="C247">
        <v>2562.96</v>
      </c>
      <c r="D247">
        <v>7.6627999999999998</v>
      </c>
      <c r="E247">
        <v>0.6048</v>
      </c>
      <c r="F247">
        <v>2375.4699999999998</v>
      </c>
      <c r="G247">
        <v>187.49</v>
      </c>
      <c r="H247" t="s">
        <v>457</v>
      </c>
      <c r="I247" t="s">
        <v>455</v>
      </c>
      <c r="J247" s="1">
        <v>46183</v>
      </c>
      <c r="K247">
        <v>39</v>
      </c>
      <c r="L247">
        <v>0.2</v>
      </c>
      <c r="M247">
        <v>310</v>
      </c>
      <c r="N247">
        <v>7.8000000000000007</v>
      </c>
      <c r="O247">
        <v>2418</v>
      </c>
      <c r="P247">
        <v>144.95599999999999</v>
      </c>
      <c r="Q247">
        <v>4.0000000000000001E-3</v>
      </c>
      <c r="R247">
        <v>144.96</v>
      </c>
      <c r="S247">
        <v>310.00049999999999</v>
      </c>
    </row>
    <row r="248" spans="1:19" x14ac:dyDescent="0.3">
      <c r="A248" t="s">
        <v>361</v>
      </c>
      <c r="B248">
        <v>8.3786000000000005</v>
      </c>
      <c r="C248">
        <v>2597.37</v>
      </c>
      <c r="D248">
        <v>7.7737999999999996</v>
      </c>
      <c r="E248">
        <v>0.6048</v>
      </c>
      <c r="F248">
        <v>2409.88</v>
      </c>
      <c r="G248">
        <v>187.49</v>
      </c>
      <c r="H248" t="s">
        <v>457</v>
      </c>
      <c r="I248" t="s">
        <v>455</v>
      </c>
      <c r="J248" s="1">
        <v>46185</v>
      </c>
      <c r="K248">
        <v>39</v>
      </c>
      <c r="L248">
        <v>0.2</v>
      </c>
      <c r="M248">
        <v>310</v>
      </c>
      <c r="N248">
        <v>7.8000000000000007</v>
      </c>
      <c r="O248">
        <v>2418</v>
      </c>
      <c r="P248">
        <v>179.36600000000001</v>
      </c>
      <c r="Q248">
        <v>4.0000000000000001E-3</v>
      </c>
      <c r="R248">
        <v>179.37</v>
      </c>
      <c r="S248">
        <v>310.00049999999999</v>
      </c>
    </row>
    <row r="249" spans="1:19" x14ac:dyDescent="0.3">
      <c r="A249" t="s">
        <v>363</v>
      </c>
      <c r="B249">
        <v>8.3941999999999997</v>
      </c>
      <c r="C249">
        <v>2602.1999999999998</v>
      </c>
      <c r="D249">
        <v>7.7893999999999997</v>
      </c>
      <c r="E249">
        <v>0.6048</v>
      </c>
      <c r="F249">
        <v>2414.71</v>
      </c>
      <c r="G249">
        <v>187.49</v>
      </c>
      <c r="H249" t="s">
        <v>457</v>
      </c>
      <c r="I249" t="s">
        <v>455</v>
      </c>
      <c r="J249" s="1">
        <v>46189</v>
      </c>
      <c r="K249">
        <v>39</v>
      </c>
      <c r="L249">
        <v>0.2</v>
      </c>
      <c r="M249">
        <v>310</v>
      </c>
      <c r="N249">
        <v>7.8000000000000007</v>
      </c>
      <c r="O249">
        <v>2418</v>
      </c>
      <c r="P249">
        <v>184.202</v>
      </c>
      <c r="Q249">
        <v>-2E-3</v>
      </c>
      <c r="R249">
        <v>184.2</v>
      </c>
      <c r="S249">
        <v>309.99979999999999</v>
      </c>
    </row>
    <row r="250" spans="1:19" x14ac:dyDescent="0.3">
      <c r="A250" t="s">
        <v>364</v>
      </c>
      <c r="B250">
        <v>8.4445999999999994</v>
      </c>
      <c r="C250">
        <v>2617.83</v>
      </c>
      <c r="D250">
        <v>7.8398000000000003</v>
      </c>
      <c r="E250">
        <v>0.6048</v>
      </c>
      <c r="F250">
        <v>2430.34</v>
      </c>
      <c r="G250">
        <v>187.49</v>
      </c>
      <c r="H250" t="s">
        <v>457</v>
      </c>
      <c r="I250" t="s">
        <v>455</v>
      </c>
      <c r="J250" s="1">
        <v>46191</v>
      </c>
      <c r="K250">
        <v>39</v>
      </c>
      <c r="L250">
        <v>0.2</v>
      </c>
      <c r="M250">
        <v>310</v>
      </c>
      <c r="N250">
        <v>7.8000000000000007</v>
      </c>
      <c r="O250">
        <v>2418</v>
      </c>
      <c r="P250">
        <v>199.82599999999999</v>
      </c>
      <c r="Q250">
        <v>4.0000000000000001E-3</v>
      </c>
      <c r="R250">
        <v>199.83</v>
      </c>
      <c r="S250">
        <v>310.00049999999999</v>
      </c>
    </row>
    <row r="251" spans="1:19" x14ac:dyDescent="0.3">
      <c r="A251" t="s">
        <v>365</v>
      </c>
      <c r="B251">
        <v>8.4260999999999999</v>
      </c>
      <c r="C251">
        <v>2612.09</v>
      </c>
      <c r="D251">
        <v>7.8212999999999999</v>
      </c>
      <c r="E251">
        <v>0.6048</v>
      </c>
      <c r="F251">
        <v>2424.6</v>
      </c>
      <c r="G251">
        <v>187.49</v>
      </c>
      <c r="H251" t="s">
        <v>457</v>
      </c>
      <c r="I251" t="s">
        <v>455</v>
      </c>
      <c r="J251" s="1">
        <v>46193</v>
      </c>
      <c r="K251">
        <v>39</v>
      </c>
      <c r="L251">
        <v>0.2</v>
      </c>
      <c r="M251">
        <v>310</v>
      </c>
      <c r="N251">
        <v>7.8000000000000007</v>
      </c>
      <c r="O251">
        <v>2418</v>
      </c>
      <c r="P251">
        <v>194.09100000000001</v>
      </c>
      <c r="Q251">
        <v>-1E-3</v>
      </c>
      <c r="R251">
        <v>194.09</v>
      </c>
      <c r="S251">
        <v>309.99990000000003</v>
      </c>
    </row>
    <row r="252" spans="1:19" x14ac:dyDescent="0.3">
      <c r="A252" t="s">
        <v>366</v>
      </c>
      <c r="B252">
        <v>8.4197000000000006</v>
      </c>
      <c r="C252">
        <v>2610.11</v>
      </c>
      <c r="D252">
        <v>7.8148999999999997</v>
      </c>
      <c r="E252">
        <v>0.6048</v>
      </c>
      <c r="F252">
        <v>2422.62</v>
      </c>
      <c r="G252">
        <v>187.49</v>
      </c>
      <c r="H252" t="s">
        <v>457</v>
      </c>
      <c r="I252" t="s">
        <v>455</v>
      </c>
      <c r="J252" s="1">
        <v>46195</v>
      </c>
      <c r="K252">
        <v>39</v>
      </c>
      <c r="L252">
        <v>0.2</v>
      </c>
      <c r="M252">
        <v>310</v>
      </c>
      <c r="N252">
        <v>7.8000000000000007</v>
      </c>
      <c r="O252">
        <v>2418</v>
      </c>
      <c r="P252">
        <v>192.107</v>
      </c>
      <c r="Q252">
        <v>3.0000000000000001E-3</v>
      </c>
      <c r="R252">
        <v>192.11</v>
      </c>
      <c r="S252">
        <v>310.00040000000001</v>
      </c>
    </row>
    <row r="253" spans="1:19" x14ac:dyDescent="0.3">
      <c r="A253" t="s">
        <v>77</v>
      </c>
      <c r="B253">
        <v>5.8872999999999998</v>
      </c>
      <c r="C253">
        <v>1648.44</v>
      </c>
      <c r="D253">
        <v>5.5319000000000003</v>
      </c>
      <c r="E253">
        <v>0.35539999999999999</v>
      </c>
      <c r="F253">
        <v>1548.93</v>
      </c>
      <c r="G253">
        <v>99.51</v>
      </c>
      <c r="H253" t="s">
        <v>450</v>
      </c>
      <c r="I253" t="s">
        <v>451</v>
      </c>
      <c r="J253" s="1">
        <v>46205</v>
      </c>
      <c r="K253">
        <v>46</v>
      </c>
      <c r="L253">
        <v>0.12</v>
      </c>
      <c r="M253">
        <v>280</v>
      </c>
      <c r="N253">
        <v>5.52</v>
      </c>
      <c r="O253">
        <v>1545.6</v>
      </c>
      <c r="P253">
        <v>102.84399999999999</v>
      </c>
      <c r="Q253">
        <v>-4.0000000000000001E-3</v>
      </c>
      <c r="R253">
        <v>102.84</v>
      </c>
      <c r="S253">
        <v>279.99930000000001</v>
      </c>
    </row>
    <row r="254" spans="1:19" x14ac:dyDescent="0.3">
      <c r="A254" t="s">
        <v>79</v>
      </c>
      <c r="B254">
        <v>5.9401999999999999</v>
      </c>
      <c r="C254">
        <v>1663.25</v>
      </c>
      <c r="D254">
        <v>5.5848000000000004</v>
      </c>
      <c r="E254">
        <v>0.35539999999999999</v>
      </c>
      <c r="F254">
        <v>1563.74</v>
      </c>
      <c r="G254">
        <v>99.51</v>
      </c>
      <c r="H254" t="s">
        <v>450</v>
      </c>
      <c r="I254" t="s">
        <v>451</v>
      </c>
      <c r="J254" s="1">
        <v>46209</v>
      </c>
      <c r="K254">
        <v>46</v>
      </c>
      <c r="L254">
        <v>0.12</v>
      </c>
      <c r="M254">
        <v>280</v>
      </c>
      <c r="N254">
        <v>5.52</v>
      </c>
      <c r="O254">
        <v>1545.6</v>
      </c>
      <c r="P254">
        <v>117.65600000000001</v>
      </c>
      <c r="Q254">
        <v>-6.0000000000000001E-3</v>
      </c>
      <c r="R254">
        <v>117.65</v>
      </c>
      <c r="S254">
        <v>279.99900000000002</v>
      </c>
    </row>
    <row r="255" spans="1:19" x14ac:dyDescent="0.3">
      <c r="A255" t="s">
        <v>80</v>
      </c>
      <c r="B255">
        <v>5.8167</v>
      </c>
      <c r="C255">
        <v>1628.68</v>
      </c>
      <c r="D255">
        <v>5.4690000000000003</v>
      </c>
      <c r="E255">
        <v>0.34770000000000001</v>
      </c>
      <c r="F255">
        <v>1531.32</v>
      </c>
      <c r="G255">
        <v>97.36</v>
      </c>
      <c r="H255" t="s">
        <v>450</v>
      </c>
      <c r="I255" t="s">
        <v>451</v>
      </c>
      <c r="J255" s="1">
        <v>46211</v>
      </c>
      <c r="K255">
        <v>45</v>
      </c>
      <c r="L255">
        <v>0.12</v>
      </c>
      <c r="M255">
        <v>280</v>
      </c>
      <c r="N255">
        <v>5.3999999999999995</v>
      </c>
      <c r="O255">
        <v>1512</v>
      </c>
      <c r="P255">
        <v>116.676</v>
      </c>
      <c r="Q255">
        <v>4.0000000000000001E-3</v>
      </c>
      <c r="R255">
        <v>116.68</v>
      </c>
      <c r="S255">
        <v>280.00069999999999</v>
      </c>
    </row>
    <row r="256" spans="1:19" x14ac:dyDescent="0.3">
      <c r="A256" t="s">
        <v>81</v>
      </c>
      <c r="B256">
        <v>5.7168000000000001</v>
      </c>
      <c r="C256">
        <v>1600.71</v>
      </c>
      <c r="D256">
        <v>5.3691000000000004</v>
      </c>
      <c r="E256">
        <v>0.34770000000000001</v>
      </c>
      <c r="F256">
        <v>1503.35</v>
      </c>
      <c r="G256">
        <v>97.36</v>
      </c>
      <c r="H256" t="s">
        <v>450</v>
      </c>
      <c r="I256" t="s">
        <v>451</v>
      </c>
      <c r="J256" s="1">
        <v>46213</v>
      </c>
      <c r="K256">
        <v>45</v>
      </c>
      <c r="L256">
        <v>0.12</v>
      </c>
      <c r="M256">
        <v>280</v>
      </c>
      <c r="N256">
        <v>5.3999999999999995</v>
      </c>
      <c r="O256">
        <v>1512</v>
      </c>
      <c r="P256">
        <v>88.703999999999994</v>
      </c>
      <c r="Q256">
        <v>6.0000000000000001E-3</v>
      </c>
      <c r="R256">
        <v>88.71</v>
      </c>
      <c r="S256">
        <v>280.00099999999998</v>
      </c>
    </row>
    <row r="257" spans="1:19" x14ac:dyDescent="0.3">
      <c r="A257" t="s">
        <v>83</v>
      </c>
      <c r="B257">
        <v>5.7858999999999998</v>
      </c>
      <c r="C257">
        <v>1620.06</v>
      </c>
      <c r="D257">
        <v>5.4382000000000001</v>
      </c>
      <c r="E257">
        <v>0.34770000000000001</v>
      </c>
      <c r="F257">
        <v>1522.7</v>
      </c>
      <c r="G257">
        <v>97.36</v>
      </c>
      <c r="H257" t="s">
        <v>450</v>
      </c>
      <c r="I257" t="s">
        <v>451</v>
      </c>
      <c r="J257" s="1">
        <v>46217</v>
      </c>
      <c r="K257">
        <v>45</v>
      </c>
      <c r="L257">
        <v>0.12</v>
      </c>
      <c r="M257">
        <v>280</v>
      </c>
      <c r="N257">
        <v>5.3999999999999995</v>
      </c>
      <c r="O257">
        <v>1512</v>
      </c>
      <c r="P257">
        <v>108.05200000000001</v>
      </c>
      <c r="Q257">
        <v>8.0000000000000002E-3</v>
      </c>
      <c r="R257">
        <v>108.06</v>
      </c>
      <c r="S257">
        <v>280.00139999999999</v>
      </c>
    </row>
    <row r="258" spans="1:19" x14ac:dyDescent="0.3">
      <c r="A258" t="s">
        <v>84</v>
      </c>
      <c r="B258">
        <v>5.6733000000000002</v>
      </c>
      <c r="C258">
        <v>1588.53</v>
      </c>
      <c r="D258">
        <v>5.3255999999999997</v>
      </c>
      <c r="E258">
        <v>0.34770000000000001</v>
      </c>
      <c r="F258">
        <v>1491.17</v>
      </c>
      <c r="G258">
        <v>97.36</v>
      </c>
      <c r="H258" t="s">
        <v>450</v>
      </c>
      <c r="I258" t="s">
        <v>451</v>
      </c>
      <c r="J258" s="1">
        <v>46219</v>
      </c>
      <c r="K258">
        <v>45</v>
      </c>
      <c r="L258">
        <v>0.12</v>
      </c>
      <c r="M258">
        <v>280</v>
      </c>
      <c r="N258">
        <v>5.3999999999999995</v>
      </c>
      <c r="O258">
        <v>1512</v>
      </c>
      <c r="P258">
        <v>76.524000000000001</v>
      </c>
      <c r="Q258">
        <v>6.0000000000000001E-3</v>
      </c>
      <c r="R258">
        <v>76.53</v>
      </c>
      <c r="S258">
        <v>280.00110000000001</v>
      </c>
    </row>
    <row r="259" spans="1:19" x14ac:dyDescent="0.3">
      <c r="A259" t="s">
        <v>86</v>
      </c>
      <c r="B259">
        <v>5.7037000000000004</v>
      </c>
      <c r="C259">
        <v>1597.04</v>
      </c>
      <c r="D259">
        <v>5.3559999999999999</v>
      </c>
      <c r="E259">
        <v>0.34770000000000001</v>
      </c>
      <c r="F259">
        <v>1499.68</v>
      </c>
      <c r="G259">
        <v>97.36</v>
      </c>
      <c r="H259" t="s">
        <v>450</v>
      </c>
      <c r="I259" t="s">
        <v>451</v>
      </c>
      <c r="J259" s="1">
        <v>46223</v>
      </c>
      <c r="K259">
        <v>45</v>
      </c>
      <c r="L259">
        <v>0.12</v>
      </c>
      <c r="M259">
        <v>280</v>
      </c>
      <c r="N259">
        <v>5.3999999999999995</v>
      </c>
      <c r="O259">
        <v>1512</v>
      </c>
      <c r="P259">
        <v>85.036000000000001</v>
      </c>
      <c r="Q259">
        <v>4.0000000000000001E-3</v>
      </c>
      <c r="R259">
        <v>85.04</v>
      </c>
      <c r="S259">
        <v>280.00069999999999</v>
      </c>
    </row>
    <row r="260" spans="1:19" x14ac:dyDescent="0.3">
      <c r="A260" t="s">
        <v>89</v>
      </c>
      <c r="B260">
        <v>6.7563000000000004</v>
      </c>
      <c r="C260">
        <v>1891.76</v>
      </c>
      <c r="D260">
        <v>6.3688000000000002</v>
      </c>
      <c r="E260">
        <v>0.38750000000000001</v>
      </c>
      <c r="F260">
        <v>1783.26</v>
      </c>
      <c r="G260">
        <v>108.5</v>
      </c>
      <c r="H260" t="s">
        <v>452</v>
      </c>
      <c r="I260" t="s">
        <v>451</v>
      </c>
      <c r="J260" s="1">
        <v>46205</v>
      </c>
      <c r="K260">
        <v>40</v>
      </c>
      <c r="L260">
        <v>0.16</v>
      </c>
      <c r="M260">
        <v>280</v>
      </c>
      <c r="N260">
        <v>6.4</v>
      </c>
      <c r="O260">
        <v>1792</v>
      </c>
      <c r="P260">
        <v>99.763999999999996</v>
      </c>
      <c r="Q260">
        <v>-4.0000000000000001E-3</v>
      </c>
      <c r="R260">
        <v>99.76</v>
      </c>
      <c r="S260">
        <v>279.99939999999998</v>
      </c>
    </row>
    <row r="261" spans="1:19" x14ac:dyDescent="0.3">
      <c r="A261" t="s">
        <v>92</v>
      </c>
      <c r="B261">
        <v>6.8033000000000001</v>
      </c>
      <c r="C261">
        <v>1904.92</v>
      </c>
      <c r="D261">
        <v>6.4157999999999999</v>
      </c>
      <c r="E261">
        <v>0.38750000000000001</v>
      </c>
      <c r="F261">
        <v>1796.42</v>
      </c>
      <c r="G261">
        <v>108.5</v>
      </c>
      <c r="H261" t="s">
        <v>452</v>
      </c>
      <c r="I261" t="s">
        <v>451</v>
      </c>
      <c r="J261" s="1">
        <v>46211</v>
      </c>
      <c r="K261">
        <v>40</v>
      </c>
      <c r="L261">
        <v>0.16</v>
      </c>
      <c r="M261">
        <v>280</v>
      </c>
      <c r="N261">
        <v>6.4</v>
      </c>
      <c r="O261">
        <v>1792</v>
      </c>
      <c r="P261">
        <v>112.92400000000001</v>
      </c>
      <c r="Q261">
        <v>-4.0000000000000001E-3</v>
      </c>
      <c r="R261">
        <v>112.92</v>
      </c>
      <c r="S261">
        <v>279.99939999999998</v>
      </c>
    </row>
    <row r="262" spans="1:19" x14ac:dyDescent="0.3">
      <c r="A262" t="s">
        <v>94</v>
      </c>
      <c r="B262">
        <v>6.5182000000000002</v>
      </c>
      <c r="C262">
        <v>1825.1</v>
      </c>
      <c r="D262">
        <v>6.1402000000000001</v>
      </c>
      <c r="E262">
        <v>0.378</v>
      </c>
      <c r="F262">
        <v>1719.26</v>
      </c>
      <c r="G262">
        <v>105.84</v>
      </c>
      <c r="H262" t="s">
        <v>452</v>
      </c>
      <c r="I262" t="s">
        <v>451</v>
      </c>
      <c r="J262" s="1">
        <v>46215</v>
      </c>
      <c r="K262">
        <v>39</v>
      </c>
      <c r="L262">
        <v>0.16</v>
      </c>
      <c r="M262">
        <v>280</v>
      </c>
      <c r="N262">
        <v>6.24</v>
      </c>
      <c r="O262">
        <v>1747.2</v>
      </c>
      <c r="P262">
        <v>77.896000000000001</v>
      </c>
      <c r="Q262">
        <v>4.0000000000000001E-3</v>
      </c>
      <c r="R262">
        <v>77.900000000000006</v>
      </c>
      <c r="S262">
        <v>280.00060000000002</v>
      </c>
    </row>
    <row r="263" spans="1:19" x14ac:dyDescent="0.3">
      <c r="A263" t="s">
        <v>95</v>
      </c>
      <c r="B263">
        <v>6.6890999999999998</v>
      </c>
      <c r="C263">
        <v>1872.95</v>
      </c>
      <c r="D263">
        <v>6.3110999999999997</v>
      </c>
      <c r="E263">
        <v>0.378</v>
      </c>
      <c r="F263">
        <v>1767.11</v>
      </c>
      <c r="G263">
        <v>105.84</v>
      </c>
      <c r="H263" t="s">
        <v>452</v>
      </c>
      <c r="I263" t="s">
        <v>451</v>
      </c>
      <c r="J263" s="1">
        <v>46217</v>
      </c>
      <c r="K263">
        <v>39</v>
      </c>
      <c r="L263">
        <v>0.16</v>
      </c>
      <c r="M263">
        <v>280</v>
      </c>
      <c r="N263">
        <v>6.24</v>
      </c>
      <c r="O263">
        <v>1747.2</v>
      </c>
      <c r="P263">
        <v>125.748</v>
      </c>
      <c r="Q263">
        <v>2E-3</v>
      </c>
      <c r="R263">
        <v>125.75</v>
      </c>
      <c r="S263">
        <v>280.00029999999998</v>
      </c>
    </row>
    <row r="264" spans="1:19" x14ac:dyDescent="0.3">
      <c r="A264" t="s">
        <v>96</v>
      </c>
      <c r="B264">
        <v>6.5848000000000004</v>
      </c>
      <c r="C264">
        <v>1843.74</v>
      </c>
      <c r="D264">
        <v>6.2068000000000003</v>
      </c>
      <c r="E264">
        <v>0.378</v>
      </c>
      <c r="F264">
        <v>1737.9</v>
      </c>
      <c r="G264">
        <v>105.84</v>
      </c>
      <c r="H264" t="s">
        <v>452</v>
      </c>
      <c r="I264" t="s">
        <v>451</v>
      </c>
      <c r="J264" s="1">
        <v>46219</v>
      </c>
      <c r="K264">
        <v>39</v>
      </c>
      <c r="L264">
        <v>0.16</v>
      </c>
      <c r="M264">
        <v>280</v>
      </c>
      <c r="N264">
        <v>6.24</v>
      </c>
      <c r="O264">
        <v>1747.2</v>
      </c>
      <c r="P264">
        <v>96.543999999999997</v>
      </c>
      <c r="Q264">
        <v>-4.0000000000000001E-3</v>
      </c>
      <c r="R264">
        <v>96.54</v>
      </c>
      <c r="S264">
        <v>279.99939999999998</v>
      </c>
    </row>
    <row r="265" spans="1:19" x14ac:dyDescent="0.3">
      <c r="A265" t="s">
        <v>97</v>
      </c>
      <c r="B265">
        <v>6.5716999999999999</v>
      </c>
      <c r="C265">
        <v>1840.08</v>
      </c>
      <c r="D265">
        <v>6.1936999999999998</v>
      </c>
      <c r="E265">
        <v>0.378</v>
      </c>
      <c r="F265">
        <v>1734.24</v>
      </c>
      <c r="G265">
        <v>105.84</v>
      </c>
      <c r="H265" t="s">
        <v>452</v>
      </c>
      <c r="I265" t="s">
        <v>451</v>
      </c>
      <c r="J265" s="1">
        <v>46221</v>
      </c>
      <c r="K265">
        <v>39</v>
      </c>
      <c r="L265">
        <v>0.16</v>
      </c>
      <c r="M265">
        <v>280</v>
      </c>
      <c r="N265">
        <v>6.24</v>
      </c>
      <c r="O265">
        <v>1747.2</v>
      </c>
      <c r="P265">
        <v>92.876000000000005</v>
      </c>
      <c r="Q265">
        <v>4.0000000000000001E-3</v>
      </c>
      <c r="R265">
        <v>92.88</v>
      </c>
      <c r="S265">
        <v>280.00060000000002</v>
      </c>
    </row>
    <row r="266" spans="1:19" x14ac:dyDescent="0.3">
      <c r="A266" t="s">
        <v>99</v>
      </c>
      <c r="B266">
        <v>6.6481000000000003</v>
      </c>
      <c r="C266">
        <v>1861.47</v>
      </c>
      <c r="D266">
        <v>6.2701000000000002</v>
      </c>
      <c r="E266">
        <v>0.378</v>
      </c>
      <c r="F266">
        <v>1755.63</v>
      </c>
      <c r="G266">
        <v>105.84</v>
      </c>
      <c r="H266" t="s">
        <v>452</v>
      </c>
      <c r="I266" t="s">
        <v>451</v>
      </c>
      <c r="J266" s="1">
        <v>46225</v>
      </c>
      <c r="K266">
        <v>39</v>
      </c>
      <c r="L266">
        <v>0.16</v>
      </c>
      <c r="M266">
        <v>280</v>
      </c>
      <c r="N266">
        <v>6.24</v>
      </c>
      <c r="O266">
        <v>1747.2</v>
      </c>
      <c r="P266">
        <v>114.268</v>
      </c>
      <c r="Q266">
        <v>2E-3</v>
      </c>
      <c r="R266">
        <v>114.27</v>
      </c>
      <c r="S266">
        <v>280.00029999999998</v>
      </c>
    </row>
    <row r="267" spans="1:19" x14ac:dyDescent="0.3">
      <c r="A267" t="s">
        <v>100</v>
      </c>
      <c r="B267">
        <v>6.5567000000000002</v>
      </c>
      <c r="C267">
        <v>1835.88</v>
      </c>
      <c r="D267">
        <v>6.1787000000000001</v>
      </c>
      <c r="E267">
        <v>0.378</v>
      </c>
      <c r="F267">
        <v>1730.04</v>
      </c>
      <c r="G267">
        <v>105.84</v>
      </c>
      <c r="H267" t="s">
        <v>452</v>
      </c>
      <c r="I267" t="s">
        <v>451</v>
      </c>
      <c r="J267" s="1">
        <v>46227</v>
      </c>
      <c r="K267">
        <v>39</v>
      </c>
      <c r="L267">
        <v>0.16</v>
      </c>
      <c r="M267">
        <v>280</v>
      </c>
      <c r="N267">
        <v>6.24</v>
      </c>
      <c r="O267">
        <v>1747.2</v>
      </c>
      <c r="P267">
        <v>88.676000000000002</v>
      </c>
      <c r="Q267">
        <v>4.0000000000000001E-3</v>
      </c>
      <c r="R267">
        <v>88.68</v>
      </c>
      <c r="S267">
        <v>280.00060000000002</v>
      </c>
    </row>
    <row r="268" spans="1:19" x14ac:dyDescent="0.3">
      <c r="A268" t="s">
        <v>186</v>
      </c>
      <c r="B268">
        <v>7.8544</v>
      </c>
      <c r="C268">
        <v>2199.23</v>
      </c>
      <c r="D268">
        <v>7.3913000000000002</v>
      </c>
      <c r="E268">
        <v>0.46310000000000001</v>
      </c>
      <c r="F268">
        <v>2069.56</v>
      </c>
      <c r="G268">
        <v>129.66999999999999</v>
      </c>
      <c r="H268" t="s">
        <v>453</v>
      </c>
      <c r="I268" t="s">
        <v>451</v>
      </c>
      <c r="J268" s="1">
        <v>46205</v>
      </c>
      <c r="K268">
        <v>34</v>
      </c>
      <c r="L268">
        <v>0.22</v>
      </c>
      <c r="M268">
        <v>280</v>
      </c>
      <c r="N268">
        <v>7.48</v>
      </c>
      <c r="O268">
        <v>2094.4</v>
      </c>
      <c r="P268">
        <v>104.83199999999999</v>
      </c>
      <c r="Q268">
        <v>-2E-3</v>
      </c>
      <c r="R268">
        <v>104.83</v>
      </c>
      <c r="S268">
        <v>279.99970000000002</v>
      </c>
    </row>
    <row r="269" spans="1:19" x14ac:dyDescent="0.3">
      <c r="A269" t="s">
        <v>187</v>
      </c>
      <c r="B269">
        <v>7.9828999999999999</v>
      </c>
      <c r="C269">
        <v>2235.21</v>
      </c>
      <c r="D269">
        <v>7.5198</v>
      </c>
      <c r="E269">
        <v>0.46310000000000001</v>
      </c>
      <c r="F269">
        <v>2105.54</v>
      </c>
      <c r="G269">
        <v>129.66999999999999</v>
      </c>
      <c r="H269" t="s">
        <v>453</v>
      </c>
      <c r="I269" t="s">
        <v>451</v>
      </c>
      <c r="J269" s="1">
        <v>46207</v>
      </c>
      <c r="K269">
        <v>34</v>
      </c>
      <c r="L269">
        <v>0.22</v>
      </c>
      <c r="M269">
        <v>280</v>
      </c>
      <c r="N269">
        <v>7.48</v>
      </c>
      <c r="O269">
        <v>2094.4</v>
      </c>
      <c r="P269">
        <v>140.81200000000001</v>
      </c>
      <c r="Q269">
        <v>-2E-3</v>
      </c>
      <c r="R269">
        <v>140.81</v>
      </c>
      <c r="S269">
        <v>279.99970000000002</v>
      </c>
    </row>
    <row r="270" spans="1:19" x14ac:dyDescent="0.3">
      <c r="A270" t="s">
        <v>188</v>
      </c>
      <c r="B270">
        <v>7.9608999999999996</v>
      </c>
      <c r="C270">
        <v>2229.0500000000002</v>
      </c>
      <c r="D270">
        <v>7.4977999999999998</v>
      </c>
      <c r="E270">
        <v>0.46310000000000001</v>
      </c>
      <c r="F270">
        <v>2099.38</v>
      </c>
      <c r="G270">
        <v>129.66999999999999</v>
      </c>
      <c r="H270" t="s">
        <v>453</v>
      </c>
      <c r="I270" t="s">
        <v>451</v>
      </c>
      <c r="J270" s="1">
        <v>46209</v>
      </c>
      <c r="K270">
        <v>34</v>
      </c>
      <c r="L270">
        <v>0.22</v>
      </c>
      <c r="M270">
        <v>280</v>
      </c>
      <c r="N270">
        <v>7.48</v>
      </c>
      <c r="O270">
        <v>2094.4</v>
      </c>
      <c r="P270">
        <v>134.65199999999999</v>
      </c>
      <c r="Q270">
        <v>-2E-3</v>
      </c>
      <c r="R270">
        <v>134.65</v>
      </c>
      <c r="S270">
        <v>279.99970000000002</v>
      </c>
    </row>
    <row r="271" spans="1:19" x14ac:dyDescent="0.3">
      <c r="A271" t="s">
        <v>189</v>
      </c>
      <c r="B271">
        <v>7.9287000000000001</v>
      </c>
      <c r="C271">
        <v>2220.04</v>
      </c>
      <c r="D271">
        <v>7.4656000000000002</v>
      </c>
      <c r="E271">
        <v>0.46310000000000001</v>
      </c>
      <c r="F271">
        <v>2090.37</v>
      </c>
      <c r="G271">
        <v>129.66999999999999</v>
      </c>
      <c r="H271" t="s">
        <v>453</v>
      </c>
      <c r="I271" t="s">
        <v>451</v>
      </c>
      <c r="J271" s="1">
        <v>46211</v>
      </c>
      <c r="K271">
        <v>34</v>
      </c>
      <c r="L271">
        <v>0.22</v>
      </c>
      <c r="M271">
        <v>280</v>
      </c>
      <c r="N271">
        <v>7.48</v>
      </c>
      <c r="O271">
        <v>2094.4</v>
      </c>
      <c r="P271">
        <v>125.636</v>
      </c>
      <c r="Q271">
        <v>4.0000000000000001E-3</v>
      </c>
      <c r="R271">
        <v>125.64</v>
      </c>
      <c r="S271">
        <v>280.00049999999999</v>
      </c>
    </row>
    <row r="272" spans="1:19" x14ac:dyDescent="0.3">
      <c r="A272" t="s">
        <v>191</v>
      </c>
      <c r="B272">
        <v>8.0687999999999995</v>
      </c>
      <c r="C272">
        <v>2259.27</v>
      </c>
      <c r="D272">
        <v>7.6056999999999997</v>
      </c>
      <c r="E272">
        <v>0.46310000000000001</v>
      </c>
      <c r="F272">
        <v>2129.6</v>
      </c>
      <c r="G272">
        <v>129.66999999999999</v>
      </c>
      <c r="H272" t="s">
        <v>453</v>
      </c>
      <c r="I272" t="s">
        <v>451</v>
      </c>
      <c r="J272" s="1">
        <v>46215</v>
      </c>
      <c r="K272">
        <v>34</v>
      </c>
      <c r="L272">
        <v>0.22</v>
      </c>
      <c r="M272">
        <v>280</v>
      </c>
      <c r="N272">
        <v>7.48</v>
      </c>
      <c r="O272">
        <v>2094.4</v>
      </c>
      <c r="P272">
        <v>164.864</v>
      </c>
      <c r="Q272">
        <v>6.0000000000000001E-3</v>
      </c>
      <c r="R272">
        <v>164.87</v>
      </c>
      <c r="S272">
        <v>280.00069999999999</v>
      </c>
    </row>
    <row r="273" spans="1:19" x14ac:dyDescent="0.3">
      <c r="A273" t="s">
        <v>192</v>
      </c>
      <c r="B273">
        <v>8.0274000000000001</v>
      </c>
      <c r="C273">
        <v>2247.67</v>
      </c>
      <c r="D273">
        <v>7.5643000000000002</v>
      </c>
      <c r="E273">
        <v>0.46310000000000001</v>
      </c>
      <c r="F273">
        <v>2118</v>
      </c>
      <c r="G273">
        <v>129.66999999999999</v>
      </c>
      <c r="H273" t="s">
        <v>453</v>
      </c>
      <c r="I273" t="s">
        <v>451</v>
      </c>
      <c r="J273" s="1">
        <v>46217</v>
      </c>
      <c r="K273">
        <v>34</v>
      </c>
      <c r="L273">
        <v>0.22</v>
      </c>
      <c r="M273">
        <v>280</v>
      </c>
      <c r="N273">
        <v>7.48</v>
      </c>
      <c r="O273">
        <v>2094.4</v>
      </c>
      <c r="P273">
        <v>153.27199999999999</v>
      </c>
      <c r="Q273">
        <v>-2E-3</v>
      </c>
      <c r="R273">
        <v>153.27000000000001</v>
      </c>
      <c r="S273">
        <v>279.99979999999999</v>
      </c>
    </row>
    <row r="274" spans="1:19" x14ac:dyDescent="0.3">
      <c r="A274" t="s">
        <v>193</v>
      </c>
      <c r="B274">
        <v>8.0294000000000008</v>
      </c>
      <c r="C274">
        <v>2248.23</v>
      </c>
      <c r="D274">
        <v>7.5663</v>
      </c>
      <c r="E274">
        <v>0.46310000000000001</v>
      </c>
      <c r="F274">
        <v>2118.56</v>
      </c>
      <c r="G274">
        <v>129.66999999999999</v>
      </c>
      <c r="H274" t="s">
        <v>453</v>
      </c>
      <c r="I274" t="s">
        <v>451</v>
      </c>
      <c r="J274" s="1">
        <v>46219</v>
      </c>
      <c r="K274">
        <v>34</v>
      </c>
      <c r="L274">
        <v>0.22</v>
      </c>
      <c r="M274">
        <v>280</v>
      </c>
      <c r="N274">
        <v>7.48</v>
      </c>
      <c r="O274">
        <v>2094.4</v>
      </c>
      <c r="P274">
        <v>153.83199999999999</v>
      </c>
      <c r="Q274">
        <v>-2E-3</v>
      </c>
      <c r="R274">
        <v>153.83000000000001</v>
      </c>
      <c r="S274">
        <v>279.99979999999999</v>
      </c>
    </row>
    <row r="275" spans="1:19" x14ac:dyDescent="0.3">
      <c r="A275" t="s">
        <v>194</v>
      </c>
      <c r="B275">
        <v>7.8678999999999997</v>
      </c>
      <c r="C275">
        <v>2203.0100000000002</v>
      </c>
      <c r="D275">
        <v>7.4047999999999998</v>
      </c>
      <c r="E275">
        <v>0.46310000000000001</v>
      </c>
      <c r="F275">
        <v>2073.34</v>
      </c>
      <c r="G275">
        <v>129.66999999999999</v>
      </c>
      <c r="H275" t="s">
        <v>453</v>
      </c>
      <c r="I275" t="s">
        <v>451</v>
      </c>
      <c r="J275" s="1">
        <v>46221</v>
      </c>
      <c r="K275">
        <v>34</v>
      </c>
      <c r="L275">
        <v>0.22</v>
      </c>
      <c r="M275">
        <v>280</v>
      </c>
      <c r="N275">
        <v>7.48</v>
      </c>
      <c r="O275">
        <v>2094.4</v>
      </c>
      <c r="P275">
        <v>108.61199999999999</v>
      </c>
      <c r="Q275">
        <v>-2E-3</v>
      </c>
      <c r="R275">
        <v>108.61</v>
      </c>
      <c r="S275">
        <v>279.99970000000002</v>
      </c>
    </row>
    <row r="276" spans="1:19" x14ac:dyDescent="0.3">
      <c r="A276" t="s">
        <v>195</v>
      </c>
      <c r="B276">
        <v>7.6832000000000003</v>
      </c>
      <c r="C276">
        <v>2151.29</v>
      </c>
      <c r="D276">
        <v>7.2332999999999998</v>
      </c>
      <c r="E276">
        <v>0.44990000000000002</v>
      </c>
      <c r="F276">
        <v>2025.32</v>
      </c>
      <c r="G276">
        <v>125.97</v>
      </c>
      <c r="H276" t="s">
        <v>453</v>
      </c>
      <c r="I276" t="s">
        <v>451</v>
      </c>
      <c r="J276" s="1">
        <v>46223</v>
      </c>
      <c r="K276">
        <v>33</v>
      </c>
      <c r="L276">
        <v>0.22</v>
      </c>
      <c r="M276">
        <v>280</v>
      </c>
      <c r="N276">
        <v>7.26</v>
      </c>
      <c r="O276">
        <v>2032.8</v>
      </c>
      <c r="P276">
        <v>118.496</v>
      </c>
      <c r="Q276">
        <v>-6.0000000000000001E-3</v>
      </c>
      <c r="R276">
        <v>118.49</v>
      </c>
      <c r="S276">
        <v>279.99919999999997</v>
      </c>
    </row>
    <row r="277" spans="1:19" x14ac:dyDescent="0.3">
      <c r="A277" t="s">
        <v>196</v>
      </c>
      <c r="B277">
        <v>7.8075999999999999</v>
      </c>
      <c r="C277">
        <v>2186.13</v>
      </c>
      <c r="D277">
        <v>7.3577000000000004</v>
      </c>
      <c r="E277">
        <v>0.44990000000000002</v>
      </c>
      <c r="F277">
        <v>2060.16</v>
      </c>
      <c r="G277">
        <v>125.97</v>
      </c>
      <c r="H277" t="s">
        <v>453</v>
      </c>
      <c r="I277" t="s">
        <v>451</v>
      </c>
      <c r="J277" s="1">
        <v>46225</v>
      </c>
      <c r="K277">
        <v>33</v>
      </c>
      <c r="L277">
        <v>0.22</v>
      </c>
      <c r="M277">
        <v>280</v>
      </c>
      <c r="N277">
        <v>7.26</v>
      </c>
      <c r="O277">
        <v>2032.8</v>
      </c>
      <c r="P277">
        <v>153.328</v>
      </c>
      <c r="Q277">
        <v>2E-3</v>
      </c>
      <c r="R277">
        <v>153.33000000000001</v>
      </c>
      <c r="S277">
        <v>280.00029999999998</v>
      </c>
    </row>
    <row r="278" spans="1:19" x14ac:dyDescent="0.3">
      <c r="A278" t="s">
        <v>197</v>
      </c>
      <c r="B278">
        <v>7.7123999999999997</v>
      </c>
      <c r="C278">
        <v>2159.4699999999998</v>
      </c>
      <c r="D278">
        <v>7.2625000000000002</v>
      </c>
      <c r="E278">
        <v>0.44990000000000002</v>
      </c>
      <c r="F278">
        <v>2033.5</v>
      </c>
      <c r="G278">
        <v>125.97</v>
      </c>
      <c r="H278" t="s">
        <v>453</v>
      </c>
      <c r="I278" t="s">
        <v>451</v>
      </c>
      <c r="J278" s="1">
        <v>46227</v>
      </c>
      <c r="K278">
        <v>33</v>
      </c>
      <c r="L278">
        <v>0.22</v>
      </c>
      <c r="M278">
        <v>280</v>
      </c>
      <c r="N278">
        <v>7.26</v>
      </c>
      <c r="O278">
        <v>2032.8</v>
      </c>
      <c r="P278">
        <v>126.672</v>
      </c>
      <c r="Q278">
        <v>-2E-3</v>
      </c>
      <c r="R278">
        <v>126.67</v>
      </c>
      <c r="S278">
        <v>279.99970000000002</v>
      </c>
    </row>
    <row r="279" spans="1:19" x14ac:dyDescent="0.3">
      <c r="A279" t="s">
        <v>259</v>
      </c>
      <c r="B279">
        <v>7.3207000000000004</v>
      </c>
      <c r="C279">
        <v>2269.42</v>
      </c>
      <c r="D279">
        <v>6.7725999999999997</v>
      </c>
      <c r="E279">
        <v>0.54810000000000003</v>
      </c>
      <c r="F279">
        <v>2099.5100000000002</v>
      </c>
      <c r="G279">
        <v>169.91</v>
      </c>
      <c r="H279" t="s">
        <v>454</v>
      </c>
      <c r="I279" t="s">
        <v>455</v>
      </c>
      <c r="J279" s="1">
        <v>46205</v>
      </c>
      <c r="K279">
        <v>28</v>
      </c>
      <c r="L279">
        <v>0.24</v>
      </c>
      <c r="M279">
        <v>310</v>
      </c>
      <c r="N279">
        <v>6.72</v>
      </c>
      <c r="O279">
        <v>2083.1999999999998</v>
      </c>
      <c r="P279">
        <v>186.21700000000001</v>
      </c>
      <c r="Q279">
        <v>3.0000000000000001E-3</v>
      </c>
      <c r="R279">
        <v>186.22</v>
      </c>
      <c r="S279">
        <v>310.00040000000001</v>
      </c>
    </row>
    <row r="280" spans="1:19" x14ac:dyDescent="0.3">
      <c r="A280" t="s">
        <v>260</v>
      </c>
      <c r="B280">
        <v>7.2751999999999999</v>
      </c>
      <c r="C280">
        <v>2255.31</v>
      </c>
      <c r="D280">
        <v>6.7271000000000001</v>
      </c>
      <c r="E280">
        <v>0.54810000000000003</v>
      </c>
      <c r="F280">
        <v>2085.4</v>
      </c>
      <c r="G280">
        <v>169.91</v>
      </c>
      <c r="H280" t="s">
        <v>454</v>
      </c>
      <c r="I280" t="s">
        <v>455</v>
      </c>
      <c r="J280" s="1">
        <v>46207</v>
      </c>
      <c r="K280">
        <v>28</v>
      </c>
      <c r="L280">
        <v>0.24</v>
      </c>
      <c r="M280">
        <v>310</v>
      </c>
      <c r="N280">
        <v>6.72</v>
      </c>
      <c r="O280">
        <v>2083.1999999999998</v>
      </c>
      <c r="P280">
        <v>172.11199999999999</v>
      </c>
      <c r="Q280">
        <v>-2E-3</v>
      </c>
      <c r="R280">
        <v>172.11</v>
      </c>
      <c r="S280">
        <v>309.99970000000002</v>
      </c>
    </row>
    <row r="281" spans="1:19" x14ac:dyDescent="0.3">
      <c r="A281" t="s">
        <v>261</v>
      </c>
      <c r="B281">
        <v>7.2967000000000004</v>
      </c>
      <c r="C281">
        <v>2261.98</v>
      </c>
      <c r="D281">
        <v>6.7485999999999997</v>
      </c>
      <c r="E281">
        <v>0.54810000000000003</v>
      </c>
      <c r="F281">
        <v>2092.0700000000002</v>
      </c>
      <c r="G281">
        <v>169.91</v>
      </c>
      <c r="H281" t="s">
        <v>454</v>
      </c>
      <c r="I281" t="s">
        <v>455</v>
      </c>
      <c r="J281" s="1">
        <v>46209</v>
      </c>
      <c r="K281">
        <v>28</v>
      </c>
      <c r="L281">
        <v>0.24</v>
      </c>
      <c r="M281">
        <v>310</v>
      </c>
      <c r="N281">
        <v>6.72</v>
      </c>
      <c r="O281">
        <v>2083.1999999999998</v>
      </c>
      <c r="P281">
        <v>178.77699999999999</v>
      </c>
      <c r="Q281">
        <v>3.0000000000000001E-3</v>
      </c>
      <c r="R281">
        <v>178.78</v>
      </c>
      <c r="S281">
        <v>310.00040000000001</v>
      </c>
    </row>
    <row r="282" spans="1:19" x14ac:dyDescent="0.3">
      <c r="A282" t="s">
        <v>262</v>
      </c>
      <c r="B282">
        <v>7.3859000000000004</v>
      </c>
      <c r="C282">
        <v>2289.63</v>
      </c>
      <c r="D282">
        <v>6.8377999999999997</v>
      </c>
      <c r="E282">
        <v>0.54810000000000003</v>
      </c>
      <c r="F282">
        <v>2119.7199999999998</v>
      </c>
      <c r="G282">
        <v>169.91</v>
      </c>
      <c r="H282" t="s">
        <v>454</v>
      </c>
      <c r="I282" t="s">
        <v>455</v>
      </c>
      <c r="J282" s="1">
        <v>46211</v>
      </c>
      <c r="K282">
        <v>28</v>
      </c>
      <c r="L282">
        <v>0.24</v>
      </c>
      <c r="M282">
        <v>310</v>
      </c>
      <c r="N282">
        <v>6.72</v>
      </c>
      <c r="O282">
        <v>2083.1999999999998</v>
      </c>
      <c r="P282">
        <v>206.429</v>
      </c>
      <c r="Q282">
        <v>1E-3</v>
      </c>
      <c r="R282">
        <v>206.43</v>
      </c>
      <c r="S282">
        <v>310.00009999999997</v>
      </c>
    </row>
    <row r="283" spans="1:19" x14ac:dyDescent="0.3">
      <c r="A283" t="s">
        <v>263</v>
      </c>
      <c r="B283">
        <v>7.3388999999999998</v>
      </c>
      <c r="C283">
        <v>2275.06</v>
      </c>
      <c r="D283">
        <v>6.7907999999999999</v>
      </c>
      <c r="E283">
        <v>0.54810000000000003</v>
      </c>
      <c r="F283">
        <v>2105.15</v>
      </c>
      <c r="G283">
        <v>169.91</v>
      </c>
      <c r="H283" t="s">
        <v>454</v>
      </c>
      <c r="I283" t="s">
        <v>455</v>
      </c>
      <c r="J283" s="1">
        <v>46213</v>
      </c>
      <c r="K283">
        <v>28</v>
      </c>
      <c r="L283">
        <v>0.24</v>
      </c>
      <c r="M283">
        <v>310</v>
      </c>
      <c r="N283">
        <v>6.72</v>
      </c>
      <c r="O283">
        <v>2083.1999999999998</v>
      </c>
      <c r="P283">
        <v>191.85900000000001</v>
      </c>
      <c r="Q283">
        <v>1E-3</v>
      </c>
      <c r="R283">
        <v>191.86</v>
      </c>
      <c r="S283">
        <v>310.00009999999997</v>
      </c>
    </row>
    <row r="284" spans="1:19" x14ac:dyDescent="0.3">
      <c r="A284" t="s">
        <v>264</v>
      </c>
      <c r="B284">
        <v>6.8922999999999996</v>
      </c>
      <c r="C284">
        <v>2136.61</v>
      </c>
      <c r="D284">
        <v>6.3631000000000002</v>
      </c>
      <c r="E284">
        <v>0.5292</v>
      </c>
      <c r="F284">
        <v>1972.56</v>
      </c>
      <c r="G284">
        <v>164.05</v>
      </c>
      <c r="H284" t="s">
        <v>454</v>
      </c>
      <c r="I284" t="s">
        <v>455</v>
      </c>
      <c r="J284" s="1">
        <v>46215</v>
      </c>
      <c r="K284">
        <v>27</v>
      </c>
      <c r="L284">
        <v>0.24</v>
      </c>
      <c r="M284">
        <v>310</v>
      </c>
      <c r="N284">
        <v>6.4799999999999995</v>
      </c>
      <c r="O284">
        <v>2008.8</v>
      </c>
      <c r="P284">
        <v>127.813</v>
      </c>
      <c r="Q284">
        <v>-3.0000000000000001E-3</v>
      </c>
      <c r="R284">
        <v>127.81</v>
      </c>
      <c r="S284">
        <v>309.99959999999999</v>
      </c>
    </row>
    <row r="285" spans="1:19" x14ac:dyDescent="0.3">
      <c r="A285" t="s">
        <v>265</v>
      </c>
      <c r="B285">
        <v>6.9199000000000002</v>
      </c>
      <c r="C285">
        <v>2145.17</v>
      </c>
      <c r="D285">
        <v>6.3906999999999998</v>
      </c>
      <c r="E285">
        <v>0.5292</v>
      </c>
      <c r="F285">
        <v>1981.12</v>
      </c>
      <c r="G285">
        <v>164.05</v>
      </c>
      <c r="H285" t="s">
        <v>454</v>
      </c>
      <c r="I285" t="s">
        <v>455</v>
      </c>
      <c r="J285" s="1">
        <v>46217</v>
      </c>
      <c r="K285">
        <v>27</v>
      </c>
      <c r="L285">
        <v>0.24</v>
      </c>
      <c r="M285">
        <v>310</v>
      </c>
      <c r="N285">
        <v>6.4799999999999995</v>
      </c>
      <c r="O285">
        <v>2008.8</v>
      </c>
      <c r="P285">
        <v>136.369</v>
      </c>
      <c r="Q285">
        <v>1E-3</v>
      </c>
      <c r="R285">
        <v>136.37</v>
      </c>
      <c r="S285">
        <v>310.00009999999997</v>
      </c>
    </row>
    <row r="286" spans="1:19" x14ac:dyDescent="0.3">
      <c r="A286" t="s">
        <v>266</v>
      </c>
      <c r="B286">
        <v>7.1254999999999997</v>
      </c>
      <c r="C286">
        <v>2208.9</v>
      </c>
      <c r="D286">
        <v>6.5963000000000003</v>
      </c>
      <c r="E286">
        <v>0.5292</v>
      </c>
      <c r="F286">
        <v>2044.85</v>
      </c>
      <c r="G286">
        <v>164.05</v>
      </c>
      <c r="H286" t="s">
        <v>454</v>
      </c>
      <c r="I286" t="s">
        <v>455</v>
      </c>
      <c r="J286" s="1">
        <v>46219</v>
      </c>
      <c r="K286">
        <v>27</v>
      </c>
      <c r="L286">
        <v>0.24</v>
      </c>
      <c r="M286">
        <v>310</v>
      </c>
      <c r="N286">
        <v>6.4799999999999995</v>
      </c>
      <c r="O286">
        <v>2008.8</v>
      </c>
      <c r="P286">
        <v>200.10499999999999</v>
      </c>
      <c r="Q286">
        <v>-5.0000000000000001E-3</v>
      </c>
      <c r="R286">
        <v>200.1</v>
      </c>
      <c r="S286">
        <v>309.99930000000001</v>
      </c>
    </row>
    <row r="287" spans="1:19" x14ac:dyDescent="0.3">
      <c r="A287" t="s">
        <v>267</v>
      </c>
      <c r="B287">
        <v>6.9099000000000004</v>
      </c>
      <c r="C287">
        <v>2142.0700000000002</v>
      </c>
      <c r="D287">
        <v>6.3807</v>
      </c>
      <c r="E287">
        <v>0.5292</v>
      </c>
      <c r="F287">
        <v>1978.02</v>
      </c>
      <c r="G287">
        <v>164.05</v>
      </c>
      <c r="H287" t="s">
        <v>454</v>
      </c>
      <c r="I287" t="s">
        <v>455</v>
      </c>
      <c r="J287" s="1">
        <v>46221</v>
      </c>
      <c r="K287">
        <v>27</v>
      </c>
      <c r="L287">
        <v>0.24</v>
      </c>
      <c r="M287">
        <v>310</v>
      </c>
      <c r="N287">
        <v>6.4799999999999995</v>
      </c>
      <c r="O287">
        <v>2008.8</v>
      </c>
      <c r="P287">
        <v>133.26900000000001</v>
      </c>
      <c r="Q287">
        <v>1E-3</v>
      </c>
      <c r="R287">
        <v>133.27000000000001</v>
      </c>
      <c r="S287">
        <v>310.00009999999997</v>
      </c>
    </row>
    <row r="288" spans="1:19" x14ac:dyDescent="0.3">
      <c r="A288" t="s">
        <v>268</v>
      </c>
      <c r="B288">
        <v>6.9179000000000004</v>
      </c>
      <c r="C288">
        <v>2144.5500000000002</v>
      </c>
      <c r="D288">
        <v>6.3887</v>
      </c>
      <c r="E288">
        <v>0.5292</v>
      </c>
      <c r="F288">
        <v>1980.5</v>
      </c>
      <c r="G288">
        <v>164.05</v>
      </c>
      <c r="H288" t="s">
        <v>454</v>
      </c>
      <c r="I288" t="s">
        <v>455</v>
      </c>
      <c r="J288" s="1">
        <v>46223</v>
      </c>
      <c r="K288">
        <v>27</v>
      </c>
      <c r="L288">
        <v>0.24</v>
      </c>
      <c r="M288">
        <v>310</v>
      </c>
      <c r="N288">
        <v>6.4799999999999995</v>
      </c>
      <c r="O288">
        <v>2008.8</v>
      </c>
      <c r="P288">
        <v>135.749</v>
      </c>
      <c r="Q288">
        <v>1E-3</v>
      </c>
      <c r="R288">
        <v>135.75</v>
      </c>
      <c r="S288">
        <v>310.00009999999997</v>
      </c>
    </row>
    <row r="289" spans="1:19" x14ac:dyDescent="0.3">
      <c r="A289" t="s">
        <v>269</v>
      </c>
      <c r="B289">
        <v>7.0532000000000004</v>
      </c>
      <c r="C289">
        <v>2186.4899999999998</v>
      </c>
      <c r="D289">
        <v>6.524</v>
      </c>
      <c r="E289">
        <v>0.5292</v>
      </c>
      <c r="F289">
        <v>2022.44</v>
      </c>
      <c r="G289">
        <v>164.05</v>
      </c>
      <c r="H289" t="s">
        <v>454</v>
      </c>
      <c r="I289" t="s">
        <v>455</v>
      </c>
      <c r="J289" s="1">
        <v>46225</v>
      </c>
      <c r="K289">
        <v>27</v>
      </c>
      <c r="L289">
        <v>0.24</v>
      </c>
      <c r="M289">
        <v>310</v>
      </c>
      <c r="N289">
        <v>6.4799999999999995</v>
      </c>
      <c r="O289">
        <v>2008.8</v>
      </c>
      <c r="P289">
        <v>177.69200000000001</v>
      </c>
      <c r="Q289">
        <v>-2E-3</v>
      </c>
      <c r="R289">
        <v>177.69</v>
      </c>
      <c r="S289">
        <v>309.99970000000002</v>
      </c>
    </row>
    <row r="290" spans="1:19" x14ac:dyDescent="0.3">
      <c r="A290" t="s">
        <v>270</v>
      </c>
      <c r="B290">
        <v>6.9936999999999996</v>
      </c>
      <c r="C290">
        <v>2168.0500000000002</v>
      </c>
      <c r="D290">
        <v>6.4645000000000001</v>
      </c>
      <c r="E290">
        <v>0.5292</v>
      </c>
      <c r="F290">
        <v>2004</v>
      </c>
      <c r="G290">
        <v>164.05</v>
      </c>
      <c r="H290" t="s">
        <v>454</v>
      </c>
      <c r="I290" t="s">
        <v>455</v>
      </c>
      <c r="J290" s="1">
        <v>46227</v>
      </c>
      <c r="K290">
        <v>27</v>
      </c>
      <c r="L290">
        <v>0.24</v>
      </c>
      <c r="M290">
        <v>310</v>
      </c>
      <c r="N290">
        <v>6.4799999999999995</v>
      </c>
      <c r="O290">
        <v>2008.8</v>
      </c>
      <c r="P290">
        <v>159.24700000000001</v>
      </c>
      <c r="Q290">
        <v>3.0000000000000001E-3</v>
      </c>
      <c r="R290">
        <v>159.25</v>
      </c>
      <c r="S290">
        <v>310.00040000000001</v>
      </c>
    </row>
    <row r="291" spans="1:19" x14ac:dyDescent="0.3">
      <c r="A291" t="s">
        <v>368</v>
      </c>
      <c r="B291">
        <v>7.0651000000000002</v>
      </c>
      <c r="C291">
        <v>2190.19</v>
      </c>
      <c r="D291">
        <v>6.5434999999999999</v>
      </c>
      <c r="E291">
        <v>0.52159999999999995</v>
      </c>
      <c r="F291">
        <v>2028.49</v>
      </c>
      <c r="G291">
        <v>161.69999999999999</v>
      </c>
      <c r="H291" t="s">
        <v>456</v>
      </c>
      <c r="I291" t="s">
        <v>455</v>
      </c>
      <c r="J291" s="1">
        <v>46205</v>
      </c>
      <c r="K291">
        <v>22</v>
      </c>
      <c r="L291">
        <v>0.3</v>
      </c>
      <c r="M291">
        <v>310</v>
      </c>
      <c r="N291">
        <v>6.6</v>
      </c>
      <c r="O291">
        <v>2046</v>
      </c>
      <c r="P291">
        <v>144.18100000000001</v>
      </c>
      <c r="Q291">
        <v>8.9999999999999993E-3</v>
      </c>
      <c r="R291">
        <v>144.19</v>
      </c>
      <c r="S291">
        <v>310.00130000000001</v>
      </c>
    </row>
    <row r="292" spans="1:19" x14ac:dyDescent="0.3">
      <c r="A292" t="s">
        <v>369</v>
      </c>
      <c r="B292">
        <v>7.2411000000000003</v>
      </c>
      <c r="C292">
        <v>2244.75</v>
      </c>
      <c r="D292">
        <v>6.7195</v>
      </c>
      <c r="E292">
        <v>0.52159999999999995</v>
      </c>
      <c r="F292">
        <v>2083.0500000000002</v>
      </c>
      <c r="G292">
        <v>161.69999999999999</v>
      </c>
      <c r="H292" t="s">
        <v>456</v>
      </c>
      <c r="I292" t="s">
        <v>455</v>
      </c>
      <c r="J292" s="1">
        <v>46207</v>
      </c>
      <c r="K292">
        <v>22</v>
      </c>
      <c r="L292">
        <v>0.3</v>
      </c>
      <c r="M292">
        <v>310</v>
      </c>
      <c r="N292">
        <v>6.6</v>
      </c>
      <c r="O292">
        <v>2046</v>
      </c>
      <c r="P292">
        <v>198.74100000000001</v>
      </c>
      <c r="Q292">
        <v>8.9999999999999993E-3</v>
      </c>
      <c r="R292">
        <v>198.75</v>
      </c>
      <c r="S292">
        <v>310.00119999999998</v>
      </c>
    </row>
    <row r="293" spans="1:19" x14ac:dyDescent="0.3">
      <c r="A293" t="s">
        <v>371</v>
      </c>
      <c r="B293">
        <v>7.1566999999999998</v>
      </c>
      <c r="C293">
        <v>2218.58</v>
      </c>
      <c r="D293">
        <v>6.6351000000000004</v>
      </c>
      <c r="E293">
        <v>0.52159999999999995</v>
      </c>
      <c r="F293">
        <v>2056.88</v>
      </c>
      <c r="G293">
        <v>161.69999999999999</v>
      </c>
      <c r="H293" t="s">
        <v>456</v>
      </c>
      <c r="I293" t="s">
        <v>455</v>
      </c>
      <c r="J293" s="1">
        <v>46211</v>
      </c>
      <c r="K293">
        <v>22</v>
      </c>
      <c r="L293">
        <v>0.3</v>
      </c>
      <c r="M293">
        <v>310</v>
      </c>
      <c r="N293">
        <v>6.6</v>
      </c>
      <c r="O293">
        <v>2046</v>
      </c>
      <c r="P293">
        <v>172.577</v>
      </c>
      <c r="Q293">
        <v>3.0000000000000001E-3</v>
      </c>
      <c r="R293">
        <v>172.58</v>
      </c>
      <c r="S293">
        <v>310.00040000000001</v>
      </c>
    </row>
    <row r="294" spans="1:19" x14ac:dyDescent="0.3">
      <c r="A294" t="s">
        <v>372</v>
      </c>
      <c r="B294">
        <v>7.0804</v>
      </c>
      <c r="C294">
        <v>2194.9299999999998</v>
      </c>
      <c r="D294">
        <v>6.5587999999999997</v>
      </c>
      <c r="E294">
        <v>0.52159999999999995</v>
      </c>
      <c r="F294">
        <v>2033.23</v>
      </c>
      <c r="G294">
        <v>161.69999999999999</v>
      </c>
      <c r="H294" t="s">
        <v>456</v>
      </c>
      <c r="I294" t="s">
        <v>455</v>
      </c>
      <c r="J294" s="1">
        <v>46213</v>
      </c>
      <c r="K294">
        <v>22</v>
      </c>
      <c r="L294">
        <v>0.3</v>
      </c>
      <c r="M294">
        <v>310</v>
      </c>
      <c r="N294">
        <v>6.6</v>
      </c>
      <c r="O294">
        <v>2046</v>
      </c>
      <c r="P294">
        <v>148.92400000000001</v>
      </c>
      <c r="Q294">
        <v>6.0000000000000001E-3</v>
      </c>
      <c r="R294">
        <v>148.93</v>
      </c>
      <c r="S294">
        <v>310.00080000000003</v>
      </c>
    </row>
    <row r="295" spans="1:19" x14ac:dyDescent="0.3">
      <c r="A295" t="s">
        <v>373</v>
      </c>
      <c r="B295">
        <v>7.0824999999999996</v>
      </c>
      <c r="C295">
        <v>2195.58</v>
      </c>
      <c r="D295">
        <v>6.5609000000000002</v>
      </c>
      <c r="E295">
        <v>0.52159999999999995</v>
      </c>
      <c r="F295">
        <v>2033.88</v>
      </c>
      <c r="G295">
        <v>161.69999999999999</v>
      </c>
      <c r="H295" t="s">
        <v>456</v>
      </c>
      <c r="I295" t="s">
        <v>455</v>
      </c>
      <c r="J295" s="1">
        <v>46215</v>
      </c>
      <c r="K295">
        <v>22</v>
      </c>
      <c r="L295">
        <v>0.3</v>
      </c>
      <c r="M295">
        <v>310</v>
      </c>
      <c r="N295">
        <v>6.6</v>
      </c>
      <c r="O295">
        <v>2046</v>
      </c>
      <c r="P295">
        <v>149.57499999999999</v>
      </c>
      <c r="Q295">
        <v>5.0000000000000001E-3</v>
      </c>
      <c r="R295">
        <v>149.58000000000001</v>
      </c>
      <c r="S295">
        <v>310.00069999999999</v>
      </c>
    </row>
    <row r="296" spans="1:19" x14ac:dyDescent="0.3">
      <c r="A296" t="s">
        <v>374</v>
      </c>
      <c r="B296">
        <v>7.1466000000000003</v>
      </c>
      <c r="C296">
        <v>2215.4499999999998</v>
      </c>
      <c r="D296">
        <v>6.625</v>
      </c>
      <c r="E296">
        <v>0.52159999999999995</v>
      </c>
      <c r="F296">
        <v>2053.75</v>
      </c>
      <c r="G296">
        <v>161.69999999999999</v>
      </c>
      <c r="H296" t="s">
        <v>456</v>
      </c>
      <c r="I296" t="s">
        <v>455</v>
      </c>
      <c r="J296" s="1">
        <v>46217</v>
      </c>
      <c r="K296">
        <v>22</v>
      </c>
      <c r="L296">
        <v>0.3</v>
      </c>
      <c r="M296">
        <v>310</v>
      </c>
      <c r="N296">
        <v>6.6</v>
      </c>
      <c r="O296">
        <v>2046</v>
      </c>
      <c r="P296">
        <v>169.446</v>
      </c>
      <c r="Q296">
        <v>4.0000000000000001E-3</v>
      </c>
      <c r="R296">
        <v>169.45</v>
      </c>
      <c r="S296">
        <v>310.00060000000002</v>
      </c>
    </row>
    <row r="297" spans="1:19" x14ac:dyDescent="0.3">
      <c r="A297" t="s">
        <v>375</v>
      </c>
      <c r="B297">
        <v>7.0749000000000004</v>
      </c>
      <c r="C297">
        <v>2193.2199999999998</v>
      </c>
      <c r="D297">
        <v>6.5533000000000001</v>
      </c>
      <c r="E297">
        <v>0.52159999999999995</v>
      </c>
      <c r="F297">
        <v>2031.52</v>
      </c>
      <c r="G297">
        <v>161.69999999999999</v>
      </c>
      <c r="H297" t="s">
        <v>456</v>
      </c>
      <c r="I297" t="s">
        <v>455</v>
      </c>
      <c r="J297" s="1">
        <v>46219</v>
      </c>
      <c r="K297">
        <v>22</v>
      </c>
      <c r="L297">
        <v>0.3</v>
      </c>
      <c r="M297">
        <v>310</v>
      </c>
      <c r="N297">
        <v>6.6</v>
      </c>
      <c r="O297">
        <v>2046</v>
      </c>
      <c r="P297">
        <v>147.21899999999999</v>
      </c>
      <c r="Q297">
        <v>1E-3</v>
      </c>
      <c r="R297">
        <v>147.22</v>
      </c>
      <c r="S297">
        <v>310.00009999999997</v>
      </c>
    </row>
    <row r="298" spans="1:19" x14ac:dyDescent="0.3">
      <c r="A298" t="s">
        <v>376</v>
      </c>
      <c r="B298">
        <v>7.1917999999999997</v>
      </c>
      <c r="C298">
        <v>2229.46</v>
      </c>
      <c r="D298">
        <v>6.6702000000000004</v>
      </c>
      <c r="E298">
        <v>0.52159999999999995</v>
      </c>
      <c r="F298">
        <v>2067.7600000000002</v>
      </c>
      <c r="G298">
        <v>161.69999999999999</v>
      </c>
      <c r="H298" t="s">
        <v>456</v>
      </c>
      <c r="I298" t="s">
        <v>455</v>
      </c>
      <c r="J298" s="1">
        <v>46221</v>
      </c>
      <c r="K298">
        <v>22</v>
      </c>
      <c r="L298">
        <v>0.3</v>
      </c>
      <c r="M298">
        <v>310</v>
      </c>
      <c r="N298">
        <v>6.6</v>
      </c>
      <c r="O298">
        <v>2046</v>
      </c>
      <c r="P298">
        <v>183.458</v>
      </c>
      <c r="Q298">
        <v>2E-3</v>
      </c>
      <c r="R298">
        <v>183.46</v>
      </c>
      <c r="S298">
        <v>310.00029999999998</v>
      </c>
    </row>
    <row r="299" spans="1:19" x14ac:dyDescent="0.3">
      <c r="A299" t="s">
        <v>378</v>
      </c>
      <c r="B299">
        <v>6.6932</v>
      </c>
      <c r="C299">
        <v>2074.89</v>
      </c>
      <c r="D299">
        <v>6.1943000000000001</v>
      </c>
      <c r="E299">
        <v>0.49890000000000001</v>
      </c>
      <c r="F299">
        <v>1920.23</v>
      </c>
      <c r="G299">
        <v>154.66</v>
      </c>
      <c r="H299" t="s">
        <v>456</v>
      </c>
      <c r="I299" t="s">
        <v>455</v>
      </c>
      <c r="J299" s="1">
        <v>46225</v>
      </c>
      <c r="K299">
        <v>21</v>
      </c>
      <c r="L299">
        <v>0.3</v>
      </c>
      <c r="M299">
        <v>310</v>
      </c>
      <c r="N299">
        <v>6.3</v>
      </c>
      <c r="O299">
        <v>1953</v>
      </c>
      <c r="P299">
        <v>121.892</v>
      </c>
      <c r="Q299">
        <v>-2E-3</v>
      </c>
      <c r="R299">
        <v>121.89</v>
      </c>
      <c r="S299">
        <v>309.99970000000002</v>
      </c>
    </row>
    <row r="300" spans="1:19" x14ac:dyDescent="0.3">
      <c r="A300" t="s">
        <v>379</v>
      </c>
      <c r="B300">
        <v>6.6997999999999998</v>
      </c>
      <c r="C300">
        <v>2076.94</v>
      </c>
      <c r="D300">
        <v>6.2008999999999999</v>
      </c>
      <c r="E300">
        <v>0.49890000000000001</v>
      </c>
      <c r="F300">
        <v>1922.28</v>
      </c>
      <c r="G300">
        <v>154.66</v>
      </c>
      <c r="H300" t="s">
        <v>456</v>
      </c>
      <c r="I300" t="s">
        <v>455</v>
      </c>
      <c r="J300" s="1">
        <v>46227</v>
      </c>
      <c r="K300">
        <v>21</v>
      </c>
      <c r="L300">
        <v>0.3</v>
      </c>
      <c r="M300">
        <v>310</v>
      </c>
      <c r="N300">
        <v>6.3</v>
      </c>
      <c r="O300">
        <v>1953</v>
      </c>
      <c r="P300">
        <v>123.938</v>
      </c>
      <c r="Q300">
        <v>2E-3</v>
      </c>
      <c r="R300">
        <v>123.94</v>
      </c>
      <c r="S300">
        <v>310.00029999999998</v>
      </c>
    </row>
    <row r="301" spans="1:19" x14ac:dyDescent="0.3">
      <c r="A301" t="s">
        <v>380</v>
      </c>
      <c r="B301">
        <v>6.3822000000000001</v>
      </c>
      <c r="C301">
        <v>1978.48</v>
      </c>
      <c r="D301">
        <v>5.9134000000000002</v>
      </c>
      <c r="E301">
        <v>0.46879999999999999</v>
      </c>
      <c r="F301">
        <v>1833.15</v>
      </c>
      <c r="G301">
        <v>145.33000000000001</v>
      </c>
      <c r="H301" t="s">
        <v>457</v>
      </c>
      <c r="I301" t="s">
        <v>455</v>
      </c>
      <c r="J301" s="1">
        <v>46205</v>
      </c>
      <c r="K301">
        <v>30</v>
      </c>
      <c r="L301">
        <v>0.2</v>
      </c>
      <c r="M301">
        <v>310</v>
      </c>
      <c r="N301">
        <v>6</v>
      </c>
      <c r="O301">
        <v>1860</v>
      </c>
      <c r="P301">
        <v>118.482</v>
      </c>
      <c r="Q301">
        <v>-2E-3</v>
      </c>
      <c r="R301">
        <v>118.48</v>
      </c>
      <c r="S301">
        <v>309.99970000000002</v>
      </c>
    </row>
    <row r="302" spans="1:19" x14ac:dyDescent="0.3">
      <c r="A302" t="s">
        <v>381</v>
      </c>
      <c r="B302">
        <v>6.3526999999999996</v>
      </c>
      <c r="C302">
        <v>1969.34</v>
      </c>
      <c r="D302">
        <v>5.8838999999999997</v>
      </c>
      <c r="E302">
        <v>0.46879999999999999</v>
      </c>
      <c r="F302">
        <v>1824.01</v>
      </c>
      <c r="G302">
        <v>145.33000000000001</v>
      </c>
      <c r="H302" t="s">
        <v>457</v>
      </c>
      <c r="I302" t="s">
        <v>455</v>
      </c>
      <c r="J302" s="1">
        <v>46207</v>
      </c>
      <c r="K302">
        <v>30</v>
      </c>
      <c r="L302">
        <v>0.2</v>
      </c>
      <c r="M302">
        <v>310</v>
      </c>
      <c r="N302">
        <v>6</v>
      </c>
      <c r="O302">
        <v>1860</v>
      </c>
      <c r="P302">
        <v>109.337</v>
      </c>
      <c r="Q302">
        <v>3.0000000000000001E-3</v>
      </c>
      <c r="R302">
        <v>109.34</v>
      </c>
      <c r="S302">
        <v>310.00049999999999</v>
      </c>
    </row>
    <row r="303" spans="1:19" x14ac:dyDescent="0.3">
      <c r="A303" t="s">
        <v>382</v>
      </c>
      <c r="B303">
        <v>6.4574999999999996</v>
      </c>
      <c r="C303">
        <v>2001.83</v>
      </c>
      <c r="D303">
        <v>5.9886999999999997</v>
      </c>
      <c r="E303">
        <v>0.46879999999999999</v>
      </c>
      <c r="F303">
        <v>1856.5</v>
      </c>
      <c r="G303">
        <v>145.33000000000001</v>
      </c>
      <c r="H303" t="s">
        <v>457</v>
      </c>
      <c r="I303" t="s">
        <v>455</v>
      </c>
      <c r="J303" s="1">
        <v>46209</v>
      </c>
      <c r="K303">
        <v>30</v>
      </c>
      <c r="L303">
        <v>0.2</v>
      </c>
      <c r="M303">
        <v>310</v>
      </c>
      <c r="N303">
        <v>6</v>
      </c>
      <c r="O303">
        <v>1860</v>
      </c>
      <c r="P303">
        <v>141.82499999999999</v>
      </c>
      <c r="Q303">
        <v>5.0000000000000001E-3</v>
      </c>
      <c r="R303">
        <v>141.83000000000001</v>
      </c>
      <c r="S303">
        <v>310.00080000000003</v>
      </c>
    </row>
    <row r="304" spans="1:19" x14ac:dyDescent="0.3">
      <c r="A304" t="s">
        <v>383</v>
      </c>
      <c r="B304">
        <v>6.4718</v>
      </c>
      <c r="C304">
        <v>2006.26</v>
      </c>
      <c r="D304">
        <v>6.0030000000000001</v>
      </c>
      <c r="E304">
        <v>0.46879999999999999</v>
      </c>
      <c r="F304">
        <v>1860.93</v>
      </c>
      <c r="G304">
        <v>145.33000000000001</v>
      </c>
      <c r="H304" t="s">
        <v>457</v>
      </c>
      <c r="I304" t="s">
        <v>455</v>
      </c>
      <c r="J304" s="1">
        <v>46211</v>
      </c>
      <c r="K304">
        <v>30</v>
      </c>
      <c r="L304">
        <v>0.2</v>
      </c>
      <c r="M304">
        <v>310</v>
      </c>
      <c r="N304">
        <v>6</v>
      </c>
      <c r="O304">
        <v>1860</v>
      </c>
      <c r="P304">
        <v>146.25800000000001</v>
      </c>
      <c r="Q304">
        <v>2E-3</v>
      </c>
      <c r="R304">
        <v>146.26</v>
      </c>
      <c r="S304">
        <v>310.00029999999998</v>
      </c>
    </row>
    <row r="305" spans="1:19" x14ac:dyDescent="0.3">
      <c r="A305" t="s">
        <v>384</v>
      </c>
      <c r="B305">
        <v>6.5831</v>
      </c>
      <c r="C305">
        <v>2040.76</v>
      </c>
      <c r="D305">
        <v>6.1143000000000001</v>
      </c>
      <c r="E305">
        <v>0.46879999999999999</v>
      </c>
      <c r="F305">
        <v>1895.43</v>
      </c>
      <c r="G305">
        <v>145.33000000000001</v>
      </c>
      <c r="H305" t="s">
        <v>457</v>
      </c>
      <c r="I305" t="s">
        <v>455</v>
      </c>
      <c r="J305" s="1">
        <v>46213</v>
      </c>
      <c r="K305">
        <v>30</v>
      </c>
      <c r="L305">
        <v>0.2</v>
      </c>
      <c r="M305">
        <v>310</v>
      </c>
      <c r="N305">
        <v>6</v>
      </c>
      <c r="O305">
        <v>1860</v>
      </c>
      <c r="P305">
        <v>180.761</v>
      </c>
      <c r="Q305">
        <v>-1E-3</v>
      </c>
      <c r="R305">
        <v>180.76</v>
      </c>
      <c r="S305">
        <v>309.99979999999999</v>
      </c>
    </row>
    <row r="306" spans="1:19" x14ac:dyDescent="0.3">
      <c r="A306" t="s">
        <v>385</v>
      </c>
      <c r="B306">
        <v>6.4457000000000004</v>
      </c>
      <c r="C306">
        <v>1998.17</v>
      </c>
      <c r="D306">
        <v>5.9768999999999997</v>
      </c>
      <c r="E306">
        <v>0.46879999999999999</v>
      </c>
      <c r="F306">
        <v>1852.84</v>
      </c>
      <c r="G306">
        <v>145.33000000000001</v>
      </c>
      <c r="H306" t="s">
        <v>457</v>
      </c>
      <c r="I306" t="s">
        <v>455</v>
      </c>
      <c r="J306" s="1">
        <v>46215</v>
      </c>
      <c r="K306">
        <v>30</v>
      </c>
      <c r="L306">
        <v>0.2</v>
      </c>
      <c r="M306">
        <v>310</v>
      </c>
      <c r="N306">
        <v>6</v>
      </c>
      <c r="O306">
        <v>1860</v>
      </c>
      <c r="P306">
        <v>138.167</v>
      </c>
      <c r="Q306">
        <v>3.0000000000000001E-3</v>
      </c>
      <c r="R306">
        <v>138.16999999999999</v>
      </c>
      <c r="S306">
        <v>310.00049999999999</v>
      </c>
    </row>
    <row r="307" spans="1:19" x14ac:dyDescent="0.3">
      <c r="A307" t="s">
        <v>386</v>
      </c>
      <c r="B307">
        <v>6.4606000000000003</v>
      </c>
      <c r="C307">
        <v>2002.79</v>
      </c>
      <c r="D307">
        <v>5.9917999999999996</v>
      </c>
      <c r="E307">
        <v>0.46879999999999999</v>
      </c>
      <c r="F307">
        <v>1857.46</v>
      </c>
      <c r="G307">
        <v>145.33000000000001</v>
      </c>
      <c r="H307" t="s">
        <v>457</v>
      </c>
      <c r="I307" t="s">
        <v>455</v>
      </c>
      <c r="J307" s="1">
        <v>46217</v>
      </c>
      <c r="K307">
        <v>30</v>
      </c>
      <c r="L307">
        <v>0.2</v>
      </c>
      <c r="M307">
        <v>310</v>
      </c>
      <c r="N307">
        <v>6</v>
      </c>
      <c r="O307">
        <v>1860</v>
      </c>
      <c r="P307">
        <v>142.786</v>
      </c>
      <c r="Q307">
        <v>4.0000000000000001E-3</v>
      </c>
      <c r="R307">
        <v>142.79</v>
      </c>
      <c r="S307">
        <v>310.00060000000002</v>
      </c>
    </row>
    <row r="308" spans="1:19" x14ac:dyDescent="0.3">
      <c r="A308" t="s">
        <v>387</v>
      </c>
      <c r="B308">
        <v>6.5071000000000003</v>
      </c>
      <c r="C308">
        <v>2017.2</v>
      </c>
      <c r="D308">
        <v>6.0382999999999996</v>
      </c>
      <c r="E308">
        <v>0.46879999999999999</v>
      </c>
      <c r="F308">
        <v>1871.87</v>
      </c>
      <c r="G308">
        <v>145.33000000000001</v>
      </c>
      <c r="H308" t="s">
        <v>457</v>
      </c>
      <c r="I308" t="s">
        <v>455</v>
      </c>
      <c r="J308" s="1">
        <v>46219</v>
      </c>
      <c r="K308">
        <v>30</v>
      </c>
      <c r="L308">
        <v>0.2</v>
      </c>
      <c r="M308">
        <v>310</v>
      </c>
      <c r="N308">
        <v>6</v>
      </c>
      <c r="O308">
        <v>1860</v>
      </c>
      <c r="P308">
        <v>157.20099999999999</v>
      </c>
      <c r="Q308">
        <v>-1E-3</v>
      </c>
      <c r="R308">
        <v>157.19999999999999</v>
      </c>
      <c r="S308">
        <v>309.99979999999999</v>
      </c>
    </row>
    <row r="309" spans="1:19" x14ac:dyDescent="0.3">
      <c r="A309" t="s">
        <v>388</v>
      </c>
      <c r="B309">
        <v>6.2343000000000002</v>
      </c>
      <c r="C309">
        <v>1932.64</v>
      </c>
      <c r="D309">
        <v>5.7807000000000004</v>
      </c>
      <c r="E309">
        <v>0.4536</v>
      </c>
      <c r="F309">
        <v>1792.02</v>
      </c>
      <c r="G309">
        <v>140.62</v>
      </c>
      <c r="H309" t="s">
        <v>457</v>
      </c>
      <c r="I309" t="s">
        <v>455</v>
      </c>
      <c r="J309" s="1">
        <v>46221</v>
      </c>
      <c r="K309">
        <v>29</v>
      </c>
      <c r="L309">
        <v>0.2</v>
      </c>
      <c r="M309">
        <v>310</v>
      </c>
      <c r="N309">
        <v>5.8000000000000007</v>
      </c>
      <c r="O309">
        <v>1798</v>
      </c>
      <c r="P309">
        <v>134.63300000000001</v>
      </c>
      <c r="Q309">
        <v>7.0000000000000001E-3</v>
      </c>
      <c r="R309">
        <v>134.63999999999999</v>
      </c>
      <c r="S309">
        <v>310.00110000000001</v>
      </c>
    </row>
    <row r="310" spans="1:19" x14ac:dyDescent="0.3">
      <c r="A310" t="s">
        <v>389</v>
      </c>
      <c r="B310">
        <v>6.1891999999999996</v>
      </c>
      <c r="C310">
        <v>1918.66</v>
      </c>
      <c r="D310">
        <v>5.7355999999999998</v>
      </c>
      <c r="E310">
        <v>0.4536</v>
      </c>
      <c r="F310">
        <v>1778.04</v>
      </c>
      <c r="G310">
        <v>140.62</v>
      </c>
      <c r="H310" t="s">
        <v>457</v>
      </c>
      <c r="I310" t="s">
        <v>455</v>
      </c>
      <c r="J310" s="1">
        <v>46223</v>
      </c>
      <c r="K310">
        <v>29</v>
      </c>
      <c r="L310">
        <v>0.2</v>
      </c>
      <c r="M310">
        <v>310</v>
      </c>
      <c r="N310">
        <v>5.8000000000000007</v>
      </c>
      <c r="O310">
        <v>1798</v>
      </c>
      <c r="P310">
        <v>120.652</v>
      </c>
      <c r="Q310">
        <v>8.0000000000000002E-3</v>
      </c>
      <c r="R310">
        <v>120.66</v>
      </c>
      <c r="S310">
        <v>310.00130000000001</v>
      </c>
    </row>
    <row r="311" spans="1:19" x14ac:dyDescent="0.3">
      <c r="A311" t="s">
        <v>390</v>
      </c>
      <c r="B311">
        <v>6.1547000000000001</v>
      </c>
      <c r="C311">
        <v>1907.96</v>
      </c>
      <c r="D311">
        <v>5.7011000000000003</v>
      </c>
      <c r="E311">
        <v>0.4536</v>
      </c>
      <c r="F311">
        <v>1767.34</v>
      </c>
      <c r="G311">
        <v>140.62</v>
      </c>
      <c r="H311" t="s">
        <v>457</v>
      </c>
      <c r="I311" t="s">
        <v>455</v>
      </c>
      <c r="J311" s="1">
        <v>46225</v>
      </c>
      <c r="K311">
        <v>29</v>
      </c>
      <c r="L311">
        <v>0.2</v>
      </c>
      <c r="M311">
        <v>310</v>
      </c>
      <c r="N311">
        <v>5.8000000000000007</v>
      </c>
      <c r="O311">
        <v>1798</v>
      </c>
      <c r="P311">
        <v>109.95699999999999</v>
      </c>
      <c r="Q311">
        <v>3.0000000000000001E-3</v>
      </c>
      <c r="R311">
        <v>109.96</v>
      </c>
      <c r="S311">
        <v>310.00049999999999</v>
      </c>
    </row>
    <row r="312" spans="1:19" x14ac:dyDescent="0.3">
      <c r="A312" t="s">
        <v>391</v>
      </c>
      <c r="B312">
        <v>6.1958000000000002</v>
      </c>
      <c r="C312">
        <v>1920.7</v>
      </c>
      <c r="D312">
        <v>5.7422000000000004</v>
      </c>
      <c r="E312">
        <v>0.4536</v>
      </c>
      <c r="F312">
        <v>1780.08</v>
      </c>
      <c r="G312">
        <v>140.62</v>
      </c>
      <c r="H312" t="s">
        <v>457</v>
      </c>
      <c r="I312" t="s">
        <v>455</v>
      </c>
      <c r="J312" s="1">
        <v>46227</v>
      </c>
      <c r="K312">
        <v>29</v>
      </c>
      <c r="L312">
        <v>0.2</v>
      </c>
      <c r="M312">
        <v>310</v>
      </c>
      <c r="N312">
        <v>5.8000000000000007</v>
      </c>
      <c r="O312">
        <v>1798</v>
      </c>
      <c r="P312">
        <v>122.69799999999999</v>
      </c>
      <c r="Q312">
        <v>2E-3</v>
      </c>
      <c r="R312">
        <v>122.7</v>
      </c>
      <c r="S312">
        <v>310.00029999999998</v>
      </c>
    </row>
    <row r="313" spans="1:19" x14ac:dyDescent="0.3">
      <c r="A313" t="s">
        <v>101</v>
      </c>
      <c r="B313">
        <v>6.3193999999999999</v>
      </c>
      <c r="C313">
        <v>1769.43</v>
      </c>
      <c r="D313">
        <v>5.9413999999999998</v>
      </c>
      <c r="E313">
        <v>0.378</v>
      </c>
      <c r="F313">
        <v>1663.59</v>
      </c>
      <c r="G313">
        <v>105.84</v>
      </c>
      <c r="H313" t="s">
        <v>450</v>
      </c>
      <c r="I313" t="s">
        <v>451</v>
      </c>
      <c r="J313" s="1">
        <v>46236</v>
      </c>
      <c r="K313">
        <v>49</v>
      </c>
      <c r="L313">
        <v>0.12</v>
      </c>
      <c r="M313">
        <v>280</v>
      </c>
      <c r="N313">
        <v>5.88</v>
      </c>
      <c r="O313">
        <v>1646.4</v>
      </c>
      <c r="P313">
        <v>123.032</v>
      </c>
      <c r="Q313">
        <v>-2E-3</v>
      </c>
      <c r="R313">
        <v>123.03</v>
      </c>
      <c r="S313">
        <v>279.99970000000002</v>
      </c>
    </row>
    <row r="314" spans="1:19" x14ac:dyDescent="0.3">
      <c r="A314" t="s">
        <v>102</v>
      </c>
      <c r="B314">
        <v>6.2321</v>
      </c>
      <c r="C314">
        <v>1744.99</v>
      </c>
      <c r="D314">
        <v>5.8540999999999999</v>
      </c>
      <c r="E314">
        <v>0.378</v>
      </c>
      <c r="F314">
        <v>1639.15</v>
      </c>
      <c r="G314">
        <v>105.84</v>
      </c>
      <c r="H314" t="s">
        <v>450</v>
      </c>
      <c r="I314" t="s">
        <v>451</v>
      </c>
      <c r="J314" s="1">
        <v>46238</v>
      </c>
      <c r="K314">
        <v>49</v>
      </c>
      <c r="L314">
        <v>0.12</v>
      </c>
      <c r="M314">
        <v>280</v>
      </c>
      <c r="N314">
        <v>5.88</v>
      </c>
      <c r="O314">
        <v>1646.4</v>
      </c>
      <c r="P314">
        <v>98.587999999999994</v>
      </c>
      <c r="Q314">
        <v>2E-3</v>
      </c>
      <c r="R314">
        <v>98.59</v>
      </c>
      <c r="S314">
        <v>280.00029999999998</v>
      </c>
    </row>
    <row r="315" spans="1:19" x14ac:dyDescent="0.3">
      <c r="A315" t="s">
        <v>103</v>
      </c>
      <c r="B315">
        <v>6.2652000000000001</v>
      </c>
      <c r="C315">
        <v>1754.26</v>
      </c>
      <c r="D315">
        <v>5.8872</v>
      </c>
      <c r="E315">
        <v>0.378</v>
      </c>
      <c r="F315">
        <v>1648.42</v>
      </c>
      <c r="G315">
        <v>105.84</v>
      </c>
      <c r="H315" t="s">
        <v>450</v>
      </c>
      <c r="I315" t="s">
        <v>451</v>
      </c>
      <c r="J315" s="1">
        <v>46240</v>
      </c>
      <c r="K315">
        <v>49</v>
      </c>
      <c r="L315">
        <v>0.12</v>
      </c>
      <c r="M315">
        <v>280</v>
      </c>
      <c r="N315">
        <v>5.88</v>
      </c>
      <c r="O315">
        <v>1646.4</v>
      </c>
      <c r="P315">
        <v>107.85599999999999</v>
      </c>
      <c r="Q315">
        <v>4.0000000000000001E-3</v>
      </c>
      <c r="R315">
        <v>107.86</v>
      </c>
      <c r="S315">
        <v>280.00060000000002</v>
      </c>
    </row>
    <row r="316" spans="1:19" x14ac:dyDescent="0.3">
      <c r="A316" t="s">
        <v>104</v>
      </c>
      <c r="B316">
        <v>6.2526000000000002</v>
      </c>
      <c r="C316">
        <v>1750.73</v>
      </c>
      <c r="D316">
        <v>5.8746</v>
      </c>
      <c r="E316">
        <v>0.378</v>
      </c>
      <c r="F316">
        <v>1644.89</v>
      </c>
      <c r="G316">
        <v>105.84</v>
      </c>
      <c r="H316" t="s">
        <v>450</v>
      </c>
      <c r="I316" t="s">
        <v>451</v>
      </c>
      <c r="J316" s="1">
        <v>46242</v>
      </c>
      <c r="K316">
        <v>49</v>
      </c>
      <c r="L316">
        <v>0.12</v>
      </c>
      <c r="M316">
        <v>280</v>
      </c>
      <c r="N316">
        <v>5.88</v>
      </c>
      <c r="O316">
        <v>1646.4</v>
      </c>
      <c r="P316">
        <v>104.328</v>
      </c>
      <c r="Q316">
        <v>2E-3</v>
      </c>
      <c r="R316">
        <v>104.33</v>
      </c>
      <c r="S316">
        <v>280.00029999999998</v>
      </c>
    </row>
    <row r="317" spans="1:19" x14ac:dyDescent="0.3">
      <c r="A317" t="s">
        <v>105</v>
      </c>
      <c r="B317">
        <v>6.3037000000000001</v>
      </c>
      <c r="C317">
        <v>1765.04</v>
      </c>
      <c r="D317">
        <v>5.9257</v>
      </c>
      <c r="E317">
        <v>0.378</v>
      </c>
      <c r="F317">
        <v>1659.2</v>
      </c>
      <c r="G317">
        <v>105.84</v>
      </c>
      <c r="H317" t="s">
        <v>450</v>
      </c>
      <c r="I317" t="s">
        <v>451</v>
      </c>
      <c r="J317" s="1">
        <v>46244</v>
      </c>
      <c r="K317">
        <v>49</v>
      </c>
      <c r="L317">
        <v>0.12</v>
      </c>
      <c r="M317">
        <v>280</v>
      </c>
      <c r="N317">
        <v>5.88</v>
      </c>
      <c r="O317">
        <v>1646.4</v>
      </c>
      <c r="P317">
        <v>118.636</v>
      </c>
      <c r="Q317">
        <v>4.0000000000000001E-3</v>
      </c>
      <c r="R317">
        <v>118.64</v>
      </c>
      <c r="S317">
        <v>280.00060000000002</v>
      </c>
    </row>
    <row r="318" spans="1:19" x14ac:dyDescent="0.3">
      <c r="A318" t="s">
        <v>106</v>
      </c>
      <c r="B318">
        <v>6.2046000000000001</v>
      </c>
      <c r="C318">
        <v>1737.29</v>
      </c>
      <c r="D318">
        <v>5.8342000000000001</v>
      </c>
      <c r="E318">
        <v>0.37040000000000001</v>
      </c>
      <c r="F318">
        <v>1633.58</v>
      </c>
      <c r="G318">
        <v>103.71</v>
      </c>
      <c r="H318" t="s">
        <v>450</v>
      </c>
      <c r="I318" t="s">
        <v>451</v>
      </c>
      <c r="J318" s="1">
        <v>46246</v>
      </c>
      <c r="K318">
        <v>48</v>
      </c>
      <c r="L318">
        <v>0.12</v>
      </c>
      <c r="M318">
        <v>280</v>
      </c>
      <c r="N318">
        <v>5.76</v>
      </c>
      <c r="O318">
        <v>1612.8</v>
      </c>
      <c r="P318">
        <v>124.488</v>
      </c>
      <c r="Q318">
        <v>2E-3</v>
      </c>
      <c r="R318">
        <v>124.49</v>
      </c>
      <c r="S318">
        <v>280.00029999999998</v>
      </c>
    </row>
    <row r="319" spans="1:19" x14ac:dyDescent="0.3">
      <c r="A319" t="s">
        <v>108</v>
      </c>
      <c r="B319">
        <v>6.1086</v>
      </c>
      <c r="C319">
        <v>1710.41</v>
      </c>
      <c r="D319">
        <v>5.7382</v>
      </c>
      <c r="E319">
        <v>0.37040000000000001</v>
      </c>
      <c r="F319">
        <v>1606.7</v>
      </c>
      <c r="G319">
        <v>103.71</v>
      </c>
      <c r="H319" t="s">
        <v>450</v>
      </c>
      <c r="I319" t="s">
        <v>451</v>
      </c>
      <c r="J319" s="1">
        <v>46250</v>
      </c>
      <c r="K319">
        <v>48</v>
      </c>
      <c r="L319">
        <v>0.12</v>
      </c>
      <c r="M319">
        <v>280</v>
      </c>
      <c r="N319">
        <v>5.76</v>
      </c>
      <c r="O319">
        <v>1612.8</v>
      </c>
      <c r="P319">
        <v>97.608000000000004</v>
      </c>
      <c r="Q319">
        <v>2E-3</v>
      </c>
      <c r="R319">
        <v>97.61</v>
      </c>
      <c r="S319">
        <v>280.00029999999998</v>
      </c>
    </row>
    <row r="320" spans="1:19" x14ac:dyDescent="0.3">
      <c r="A320" t="s">
        <v>109</v>
      </c>
      <c r="B320">
        <v>6.1089000000000002</v>
      </c>
      <c r="C320">
        <v>1710.49</v>
      </c>
      <c r="D320">
        <v>5.7385000000000002</v>
      </c>
      <c r="E320">
        <v>0.37040000000000001</v>
      </c>
      <c r="F320">
        <v>1606.78</v>
      </c>
      <c r="G320">
        <v>103.71</v>
      </c>
      <c r="H320" t="s">
        <v>450</v>
      </c>
      <c r="I320" t="s">
        <v>451</v>
      </c>
      <c r="J320" s="1">
        <v>46252</v>
      </c>
      <c r="K320">
        <v>48</v>
      </c>
      <c r="L320">
        <v>0.12</v>
      </c>
      <c r="M320">
        <v>280</v>
      </c>
      <c r="N320">
        <v>5.76</v>
      </c>
      <c r="O320">
        <v>1612.8</v>
      </c>
      <c r="P320">
        <v>97.691999999999993</v>
      </c>
      <c r="Q320">
        <v>-2E-3</v>
      </c>
      <c r="R320">
        <v>97.69</v>
      </c>
      <c r="S320">
        <v>279.99970000000002</v>
      </c>
    </row>
    <row r="321" spans="1:19" x14ac:dyDescent="0.3">
      <c r="A321" t="s">
        <v>111</v>
      </c>
      <c r="B321">
        <v>6.1603000000000003</v>
      </c>
      <c r="C321">
        <v>1724.88</v>
      </c>
      <c r="D321">
        <v>5.7899000000000003</v>
      </c>
      <c r="E321">
        <v>0.37040000000000001</v>
      </c>
      <c r="F321">
        <v>1621.17</v>
      </c>
      <c r="G321">
        <v>103.71</v>
      </c>
      <c r="H321" t="s">
        <v>450</v>
      </c>
      <c r="I321" t="s">
        <v>451</v>
      </c>
      <c r="J321" s="1">
        <v>46256</v>
      </c>
      <c r="K321">
        <v>48</v>
      </c>
      <c r="L321">
        <v>0.12</v>
      </c>
      <c r="M321">
        <v>280</v>
      </c>
      <c r="N321">
        <v>5.76</v>
      </c>
      <c r="O321">
        <v>1612.8</v>
      </c>
      <c r="P321">
        <v>112.084</v>
      </c>
      <c r="Q321">
        <v>-4.0000000000000001E-3</v>
      </c>
      <c r="R321">
        <v>112.08</v>
      </c>
      <c r="S321">
        <v>279.99939999999998</v>
      </c>
    </row>
    <row r="322" spans="1:19" x14ac:dyDescent="0.3">
      <c r="A322" t="s">
        <v>113</v>
      </c>
      <c r="B322">
        <v>7.1134000000000004</v>
      </c>
      <c r="C322">
        <v>1991.75</v>
      </c>
      <c r="D322">
        <v>6.7069999999999999</v>
      </c>
      <c r="E322">
        <v>0.40639999999999998</v>
      </c>
      <c r="F322">
        <v>1877.96</v>
      </c>
      <c r="G322">
        <v>113.79</v>
      </c>
      <c r="H322" t="s">
        <v>452</v>
      </c>
      <c r="I322" t="s">
        <v>451</v>
      </c>
      <c r="J322" s="1">
        <v>46236</v>
      </c>
      <c r="K322">
        <v>42</v>
      </c>
      <c r="L322">
        <v>0.16</v>
      </c>
      <c r="M322">
        <v>280</v>
      </c>
      <c r="N322">
        <v>6.72</v>
      </c>
      <c r="O322">
        <v>1881.6</v>
      </c>
      <c r="P322">
        <v>110.152</v>
      </c>
      <c r="Q322">
        <v>-2E-3</v>
      </c>
      <c r="R322">
        <v>110.15</v>
      </c>
      <c r="S322">
        <v>279.99970000000002</v>
      </c>
    </row>
    <row r="323" spans="1:19" x14ac:dyDescent="0.3">
      <c r="A323" t="s">
        <v>115</v>
      </c>
      <c r="B323">
        <v>7.1459000000000001</v>
      </c>
      <c r="C323">
        <v>2000.85</v>
      </c>
      <c r="D323">
        <v>6.7394999999999996</v>
      </c>
      <c r="E323">
        <v>0.40639999999999998</v>
      </c>
      <c r="F323">
        <v>1887.06</v>
      </c>
      <c r="G323">
        <v>113.79</v>
      </c>
      <c r="H323" t="s">
        <v>452</v>
      </c>
      <c r="I323" t="s">
        <v>451</v>
      </c>
      <c r="J323" s="1">
        <v>46240</v>
      </c>
      <c r="K323">
        <v>42</v>
      </c>
      <c r="L323">
        <v>0.16</v>
      </c>
      <c r="M323">
        <v>280</v>
      </c>
      <c r="N323">
        <v>6.72</v>
      </c>
      <c r="O323">
        <v>1881.6</v>
      </c>
      <c r="P323">
        <v>119.252</v>
      </c>
      <c r="Q323">
        <v>-2E-3</v>
      </c>
      <c r="R323">
        <v>119.25</v>
      </c>
      <c r="S323">
        <v>279.99970000000002</v>
      </c>
    </row>
    <row r="324" spans="1:19" x14ac:dyDescent="0.3">
      <c r="A324" t="s">
        <v>116</v>
      </c>
      <c r="B324">
        <v>7.0552999999999999</v>
      </c>
      <c r="C324">
        <v>1975.48</v>
      </c>
      <c r="D324">
        <v>6.6489000000000003</v>
      </c>
      <c r="E324">
        <v>0.40639999999999998</v>
      </c>
      <c r="F324">
        <v>1861.69</v>
      </c>
      <c r="G324">
        <v>113.79</v>
      </c>
      <c r="H324" t="s">
        <v>452</v>
      </c>
      <c r="I324" t="s">
        <v>451</v>
      </c>
      <c r="J324" s="1">
        <v>46242</v>
      </c>
      <c r="K324">
        <v>42</v>
      </c>
      <c r="L324">
        <v>0.16</v>
      </c>
      <c r="M324">
        <v>280</v>
      </c>
      <c r="N324">
        <v>6.72</v>
      </c>
      <c r="O324">
        <v>1881.6</v>
      </c>
      <c r="P324">
        <v>93.884</v>
      </c>
      <c r="Q324">
        <v>-4.0000000000000001E-3</v>
      </c>
      <c r="R324">
        <v>93.88</v>
      </c>
      <c r="S324">
        <v>279.99939999999998</v>
      </c>
    </row>
    <row r="325" spans="1:19" x14ac:dyDescent="0.3">
      <c r="A325" t="s">
        <v>117</v>
      </c>
      <c r="B325">
        <v>7.0167999999999999</v>
      </c>
      <c r="C325">
        <v>1964.7</v>
      </c>
      <c r="D325">
        <v>6.6104000000000003</v>
      </c>
      <c r="E325">
        <v>0.40639999999999998</v>
      </c>
      <c r="F325">
        <v>1850.91</v>
      </c>
      <c r="G325">
        <v>113.79</v>
      </c>
      <c r="H325" t="s">
        <v>452</v>
      </c>
      <c r="I325" t="s">
        <v>451</v>
      </c>
      <c r="J325" s="1">
        <v>46244</v>
      </c>
      <c r="K325">
        <v>42</v>
      </c>
      <c r="L325">
        <v>0.16</v>
      </c>
      <c r="M325">
        <v>280</v>
      </c>
      <c r="N325">
        <v>6.72</v>
      </c>
      <c r="O325">
        <v>1881.6</v>
      </c>
      <c r="P325">
        <v>83.103999999999999</v>
      </c>
      <c r="Q325">
        <v>-4.0000000000000001E-3</v>
      </c>
      <c r="R325">
        <v>83.1</v>
      </c>
      <c r="S325">
        <v>279.99939999999998</v>
      </c>
    </row>
    <row r="326" spans="1:19" x14ac:dyDescent="0.3">
      <c r="A326" t="s">
        <v>118</v>
      </c>
      <c r="B326">
        <v>7.1512000000000002</v>
      </c>
      <c r="C326">
        <v>2002.33</v>
      </c>
      <c r="D326">
        <v>6.7447999999999997</v>
      </c>
      <c r="E326">
        <v>0.40639999999999998</v>
      </c>
      <c r="F326">
        <v>1888.54</v>
      </c>
      <c r="G326">
        <v>113.79</v>
      </c>
      <c r="H326" t="s">
        <v>452</v>
      </c>
      <c r="I326" t="s">
        <v>451</v>
      </c>
      <c r="J326" s="1">
        <v>46246</v>
      </c>
      <c r="K326">
        <v>42</v>
      </c>
      <c r="L326">
        <v>0.16</v>
      </c>
      <c r="M326">
        <v>280</v>
      </c>
      <c r="N326">
        <v>6.72</v>
      </c>
      <c r="O326">
        <v>1881.6</v>
      </c>
      <c r="P326">
        <v>120.736</v>
      </c>
      <c r="Q326">
        <v>-6.0000000000000001E-3</v>
      </c>
      <c r="R326">
        <v>120.73</v>
      </c>
      <c r="S326">
        <v>279.99919999999997</v>
      </c>
    </row>
    <row r="327" spans="1:19" x14ac:dyDescent="0.3">
      <c r="A327" t="s">
        <v>119</v>
      </c>
      <c r="B327">
        <v>7.2222999999999997</v>
      </c>
      <c r="C327">
        <v>2022.24</v>
      </c>
      <c r="D327">
        <v>6.8159000000000001</v>
      </c>
      <c r="E327">
        <v>0.40639999999999998</v>
      </c>
      <c r="F327">
        <v>1908.45</v>
      </c>
      <c r="G327">
        <v>113.79</v>
      </c>
      <c r="H327" t="s">
        <v>452</v>
      </c>
      <c r="I327" t="s">
        <v>451</v>
      </c>
      <c r="J327" s="1">
        <v>46248</v>
      </c>
      <c r="K327">
        <v>42</v>
      </c>
      <c r="L327">
        <v>0.16</v>
      </c>
      <c r="M327">
        <v>280</v>
      </c>
      <c r="N327">
        <v>6.72</v>
      </c>
      <c r="O327">
        <v>1881.6</v>
      </c>
      <c r="P327">
        <v>140.64400000000001</v>
      </c>
      <c r="Q327">
        <v>-4.0000000000000001E-3</v>
      </c>
      <c r="R327">
        <v>140.63999999999999</v>
      </c>
      <c r="S327">
        <v>279.99939999999998</v>
      </c>
    </row>
    <row r="328" spans="1:19" x14ac:dyDescent="0.3">
      <c r="A328" t="s">
        <v>120</v>
      </c>
      <c r="B328">
        <v>7.0968999999999998</v>
      </c>
      <c r="C328">
        <v>1987.13</v>
      </c>
      <c r="D328">
        <v>6.6905000000000001</v>
      </c>
      <c r="E328">
        <v>0.40639999999999998</v>
      </c>
      <c r="F328">
        <v>1873.34</v>
      </c>
      <c r="G328">
        <v>113.79</v>
      </c>
      <c r="H328" t="s">
        <v>452</v>
      </c>
      <c r="I328" t="s">
        <v>451</v>
      </c>
      <c r="J328" s="1">
        <v>46250</v>
      </c>
      <c r="K328">
        <v>42</v>
      </c>
      <c r="L328">
        <v>0.16</v>
      </c>
      <c r="M328">
        <v>280</v>
      </c>
      <c r="N328">
        <v>6.72</v>
      </c>
      <c r="O328">
        <v>1881.6</v>
      </c>
      <c r="P328">
        <v>105.532</v>
      </c>
      <c r="Q328">
        <v>-2E-3</v>
      </c>
      <c r="R328">
        <v>105.53</v>
      </c>
      <c r="S328">
        <v>279.99970000000002</v>
      </c>
    </row>
    <row r="329" spans="1:19" x14ac:dyDescent="0.3">
      <c r="A329" t="s">
        <v>121</v>
      </c>
      <c r="B329">
        <v>7.0502000000000002</v>
      </c>
      <c r="C329">
        <v>1974.05</v>
      </c>
      <c r="D329">
        <v>6.6437999999999997</v>
      </c>
      <c r="E329">
        <v>0.40639999999999998</v>
      </c>
      <c r="F329">
        <v>1860.26</v>
      </c>
      <c r="G329">
        <v>113.79</v>
      </c>
      <c r="H329" t="s">
        <v>452</v>
      </c>
      <c r="I329" t="s">
        <v>451</v>
      </c>
      <c r="J329" s="1">
        <v>46252</v>
      </c>
      <c r="K329">
        <v>42</v>
      </c>
      <c r="L329">
        <v>0.16</v>
      </c>
      <c r="M329">
        <v>280</v>
      </c>
      <c r="N329">
        <v>6.72</v>
      </c>
      <c r="O329">
        <v>1881.6</v>
      </c>
      <c r="P329">
        <v>92.456000000000003</v>
      </c>
      <c r="Q329">
        <v>-6.0000000000000001E-3</v>
      </c>
      <c r="R329">
        <v>92.45</v>
      </c>
      <c r="S329">
        <v>279.9991</v>
      </c>
    </row>
    <row r="330" spans="1:19" x14ac:dyDescent="0.3">
      <c r="A330" t="s">
        <v>122</v>
      </c>
      <c r="B330">
        <v>6.9497999999999998</v>
      </c>
      <c r="C330">
        <v>1945.94</v>
      </c>
      <c r="D330">
        <v>6.5529000000000002</v>
      </c>
      <c r="E330">
        <v>0.39689999999999998</v>
      </c>
      <c r="F330">
        <v>1834.81</v>
      </c>
      <c r="G330">
        <v>111.13</v>
      </c>
      <c r="H330" t="s">
        <v>452</v>
      </c>
      <c r="I330" t="s">
        <v>451</v>
      </c>
      <c r="J330" s="1">
        <v>46254</v>
      </c>
      <c r="K330">
        <v>41</v>
      </c>
      <c r="L330">
        <v>0.16</v>
      </c>
      <c r="M330">
        <v>280</v>
      </c>
      <c r="N330">
        <v>6.5600000000000005</v>
      </c>
      <c r="O330">
        <v>1836.8</v>
      </c>
      <c r="P330">
        <v>109.14400000000001</v>
      </c>
      <c r="Q330">
        <v>-4.0000000000000001E-3</v>
      </c>
      <c r="R330">
        <v>109.14</v>
      </c>
      <c r="S330">
        <v>279.99939999999998</v>
      </c>
    </row>
    <row r="331" spans="1:19" x14ac:dyDescent="0.3">
      <c r="A331" t="s">
        <v>124</v>
      </c>
      <c r="B331">
        <v>7.0724</v>
      </c>
      <c r="C331">
        <v>1980.27</v>
      </c>
      <c r="D331">
        <v>6.6755000000000004</v>
      </c>
      <c r="E331">
        <v>0.39689999999999998</v>
      </c>
      <c r="F331">
        <v>1869.14</v>
      </c>
      <c r="G331">
        <v>111.13</v>
      </c>
      <c r="H331" t="s">
        <v>452</v>
      </c>
      <c r="I331" t="s">
        <v>451</v>
      </c>
      <c r="J331" s="1">
        <v>46258</v>
      </c>
      <c r="K331">
        <v>41</v>
      </c>
      <c r="L331">
        <v>0.16</v>
      </c>
      <c r="M331">
        <v>280</v>
      </c>
      <c r="N331">
        <v>6.5600000000000005</v>
      </c>
      <c r="O331">
        <v>1836.8</v>
      </c>
      <c r="P331">
        <v>143.47200000000001</v>
      </c>
      <c r="Q331">
        <v>-2E-3</v>
      </c>
      <c r="R331">
        <v>143.47</v>
      </c>
      <c r="S331">
        <v>279.99970000000002</v>
      </c>
    </row>
    <row r="332" spans="1:19" x14ac:dyDescent="0.3">
      <c r="A332" t="s">
        <v>199</v>
      </c>
      <c r="B332">
        <v>8.2582000000000004</v>
      </c>
      <c r="C332">
        <v>2312.3000000000002</v>
      </c>
      <c r="D332">
        <v>7.7074999999999996</v>
      </c>
      <c r="E332">
        <v>0.55069999999999997</v>
      </c>
      <c r="F332">
        <v>2158.1</v>
      </c>
      <c r="G332">
        <v>154.19999999999999</v>
      </c>
      <c r="H332" t="s">
        <v>453</v>
      </c>
      <c r="I332" t="s">
        <v>451</v>
      </c>
      <c r="J332" s="1">
        <v>46238</v>
      </c>
      <c r="K332">
        <v>35</v>
      </c>
      <c r="L332">
        <v>0.22</v>
      </c>
      <c r="M332">
        <v>280</v>
      </c>
      <c r="N332">
        <v>7.7</v>
      </c>
      <c r="O332">
        <v>2156</v>
      </c>
      <c r="P332">
        <v>156.29599999999999</v>
      </c>
      <c r="Q332">
        <v>4.0000000000000001E-3</v>
      </c>
      <c r="R332">
        <v>156.30000000000001</v>
      </c>
      <c r="S332">
        <v>280.00049999999999</v>
      </c>
    </row>
    <row r="333" spans="1:19" x14ac:dyDescent="0.3">
      <c r="A333" t="s">
        <v>200</v>
      </c>
      <c r="B333">
        <v>8.1072000000000006</v>
      </c>
      <c r="C333">
        <v>2270.02</v>
      </c>
      <c r="D333">
        <v>7.5564999999999998</v>
      </c>
      <c r="E333">
        <v>0.55069999999999997</v>
      </c>
      <c r="F333">
        <v>2115.8200000000002</v>
      </c>
      <c r="G333">
        <v>154.19999999999999</v>
      </c>
      <c r="H333" t="s">
        <v>453</v>
      </c>
      <c r="I333" t="s">
        <v>451</v>
      </c>
      <c r="J333" s="1">
        <v>46240</v>
      </c>
      <c r="K333">
        <v>35</v>
      </c>
      <c r="L333">
        <v>0.22</v>
      </c>
      <c r="M333">
        <v>280</v>
      </c>
      <c r="N333">
        <v>7.7</v>
      </c>
      <c r="O333">
        <v>2156</v>
      </c>
      <c r="P333">
        <v>114.01600000000001</v>
      </c>
      <c r="Q333">
        <v>4.0000000000000001E-3</v>
      </c>
      <c r="R333">
        <v>114.02</v>
      </c>
      <c r="S333">
        <v>280.00049999999999</v>
      </c>
    </row>
    <row r="334" spans="1:19" x14ac:dyDescent="0.3">
      <c r="A334" t="s">
        <v>203</v>
      </c>
      <c r="B334">
        <v>8.1273</v>
      </c>
      <c r="C334">
        <v>2275.65</v>
      </c>
      <c r="D334">
        <v>7.5766</v>
      </c>
      <c r="E334">
        <v>0.55069999999999997</v>
      </c>
      <c r="F334">
        <v>2121.4499999999998</v>
      </c>
      <c r="G334">
        <v>154.19999999999999</v>
      </c>
      <c r="H334" t="s">
        <v>453</v>
      </c>
      <c r="I334" t="s">
        <v>451</v>
      </c>
      <c r="J334" s="1">
        <v>46246</v>
      </c>
      <c r="K334">
        <v>35</v>
      </c>
      <c r="L334">
        <v>0.22</v>
      </c>
      <c r="M334">
        <v>280</v>
      </c>
      <c r="N334">
        <v>7.7</v>
      </c>
      <c r="O334">
        <v>2156</v>
      </c>
      <c r="P334">
        <v>119.64400000000001</v>
      </c>
      <c r="Q334">
        <v>6.0000000000000001E-3</v>
      </c>
      <c r="R334">
        <v>119.65</v>
      </c>
      <c r="S334">
        <v>280.00069999999999</v>
      </c>
    </row>
    <row r="335" spans="1:19" x14ac:dyDescent="0.3">
      <c r="A335" t="s">
        <v>204</v>
      </c>
      <c r="B335">
        <v>8.1763999999999992</v>
      </c>
      <c r="C335">
        <v>2289.4</v>
      </c>
      <c r="D335">
        <v>7.6257000000000001</v>
      </c>
      <c r="E335">
        <v>0.55069999999999997</v>
      </c>
      <c r="F335">
        <v>2135.1999999999998</v>
      </c>
      <c r="G335">
        <v>154.19999999999999</v>
      </c>
      <c r="H335" t="s">
        <v>453</v>
      </c>
      <c r="I335" t="s">
        <v>451</v>
      </c>
      <c r="J335" s="1">
        <v>46248</v>
      </c>
      <c r="K335">
        <v>35</v>
      </c>
      <c r="L335">
        <v>0.22</v>
      </c>
      <c r="M335">
        <v>280</v>
      </c>
      <c r="N335">
        <v>7.7</v>
      </c>
      <c r="O335">
        <v>2156</v>
      </c>
      <c r="P335">
        <v>133.392</v>
      </c>
      <c r="Q335">
        <v>8.0000000000000002E-3</v>
      </c>
      <c r="R335">
        <v>133.4</v>
      </c>
      <c r="S335">
        <v>280.00099999999998</v>
      </c>
    </row>
    <row r="336" spans="1:19" x14ac:dyDescent="0.3">
      <c r="A336" t="s">
        <v>205</v>
      </c>
      <c r="B336">
        <v>8.1652000000000005</v>
      </c>
      <c r="C336">
        <v>2286.2600000000002</v>
      </c>
      <c r="D336">
        <v>7.6144999999999996</v>
      </c>
      <c r="E336">
        <v>0.55069999999999997</v>
      </c>
      <c r="F336">
        <v>2132.06</v>
      </c>
      <c r="G336">
        <v>154.19999999999999</v>
      </c>
      <c r="H336" t="s">
        <v>453</v>
      </c>
      <c r="I336" t="s">
        <v>451</v>
      </c>
      <c r="J336" s="1">
        <v>46250</v>
      </c>
      <c r="K336">
        <v>35</v>
      </c>
      <c r="L336">
        <v>0.22</v>
      </c>
      <c r="M336">
        <v>280</v>
      </c>
      <c r="N336">
        <v>7.7</v>
      </c>
      <c r="O336">
        <v>2156</v>
      </c>
      <c r="P336">
        <v>130.256</v>
      </c>
      <c r="Q336">
        <v>4.0000000000000001E-3</v>
      </c>
      <c r="R336">
        <v>130.26</v>
      </c>
      <c r="S336">
        <v>280.00049999999999</v>
      </c>
    </row>
    <row r="337" spans="1:19" x14ac:dyDescent="0.3">
      <c r="A337" t="s">
        <v>206</v>
      </c>
      <c r="B337">
        <v>8.1357999999999997</v>
      </c>
      <c r="C337">
        <v>2278.0300000000002</v>
      </c>
      <c r="D337">
        <v>7.5850999999999997</v>
      </c>
      <c r="E337">
        <v>0.55069999999999997</v>
      </c>
      <c r="F337">
        <v>2123.83</v>
      </c>
      <c r="G337">
        <v>154.19999999999999</v>
      </c>
      <c r="H337" t="s">
        <v>453</v>
      </c>
      <c r="I337" t="s">
        <v>451</v>
      </c>
      <c r="J337" s="1">
        <v>46252</v>
      </c>
      <c r="K337">
        <v>35</v>
      </c>
      <c r="L337">
        <v>0.22</v>
      </c>
      <c r="M337">
        <v>280</v>
      </c>
      <c r="N337">
        <v>7.7</v>
      </c>
      <c r="O337">
        <v>2156</v>
      </c>
      <c r="P337">
        <v>122.024</v>
      </c>
      <c r="Q337">
        <v>6.0000000000000001E-3</v>
      </c>
      <c r="R337">
        <v>122.03</v>
      </c>
      <c r="S337">
        <v>280.00069999999999</v>
      </c>
    </row>
    <row r="338" spans="1:19" x14ac:dyDescent="0.3">
      <c r="A338" t="s">
        <v>207</v>
      </c>
      <c r="B338">
        <v>7.9842000000000004</v>
      </c>
      <c r="C338">
        <v>2235.58</v>
      </c>
      <c r="D338">
        <v>7.4481000000000002</v>
      </c>
      <c r="E338">
        <v>0.53610000000000002</v>
      </c>
      <c r="F338">
        <v>2085.4699999999998</v>
      </c>
      <c r="G338">
        <v>150.11000000000001</v>
      </c>
      <c r="H338" t="s">
        <v>453</v>
      </c>
      <c r="I338" t="s">
        <v>451</v>
      </c>
      <c r="J338" s="1">
        <v>46254</v>
      </c>
      <c r="K338">
        <v>34</v>
      </c>
      <c r="L338">
        <v>0.22</v>
      </c>
      <c r="M338">
        <v>280</v>
      </c>
      <c r="N338">
        <v>7.48</v>
      </c>
      <c r="O338">
        <v>2094.4</v>
      </c>
      <c r="P338">
        <v>141.17599999999999</v>
      </c>
      <c r="Q338">
        <v>4.0000000000000001E-3</v>
      </c>
      <c r="R338">
        <v>141.18</v>
      </c>
      <c r="S338">
        <v>280.00049999999999</v>
      </c>
    </row>
    <row r="339" spans="1:19" x14ac:dyDescent="0.3">
      <c r="A339" t="s">
        <v>208</v>
      </c>
      <c r="B339">
        <v>8.1341999999999999</v>
      </c>
      <c r="C339">
        <v>2277.58</v>
      </c>
      <c r="D339">
        <v>7.5980999999999996</v>
      </c>
      <c r="E339">
        <v>0.53610000000000002</v>
      </c>
      <c r="F339">
        <v>2127.4699999999998</v>
      </c>
      <c r="G339">
        <v>150.11000000000001</v>
      </c>
      <c r="H339" t="s">
        <v>453</v>
      </c>
      <c r="I339" t="s">
        <v>451</v>
      </c>
      <c r="J339" s="1">
        <v>46256</v>
      </c>
      <c r="K339">
        <v>34</v>
      </c>
      <c r="L339">
        <v>0.22</v>
      </c>
      <c r="M339">
        <v>280</v>
      </c>
      <c r="N339">
        <v>7.48</v>
      </c>
      <c r="O339">
        <v>2094.4</v>
      </c>
      <c r="P339">
        <v>183.17599999999999</v>
      </c>
      <c r="Q339">
        <v>4.0000000000000001E-3</v>
      </c>
      <c r="R339">
        <v>183.18</v>
      </c>
      <c r="S339">
        <v>280.00049999999999</v>
      </c>
    </row>
    <row r="340" spans="1:19" x14ac:dyDescent="0.3">
      <c r="A340" t="s">
        <v>209</v>
      </c>
      <c r="B340">
        <v>8.0042000000000009</v>
      </c>
      <c r="C340">
        <v>2241.1799999999998</v>
      </c>
      <c r="D340">
        <v>7.4680999999999997</v>
      </c>
      <c r="E340">
        <v>0.53610000000000002</v>
      </c>
      <c r="F340">
        <v>2091.0700000000002</v>
      </c>
      <c r="G340">
        <v>150.11000000000001</v>
      </c>
      <c r="H340" t="s">
        <v>453</v>
      </c>
      <c r="I340" t="s">
        <v>451</v>
      </c>
      <c r="J340" s="1">
        <v>46258</v>
      </c>
      <c r="K340">
        <v>34</v>
      </c>
      <c r="L340">
        <v>0.22</v>
      </c>
      <c r="M340">
        <v>280</v>
      </c>
      <c r="N340">
        <v>7.48</v>
      </c>
      <c r="O340">
        <v>2094.4</v>
      </c>
      <c r="P340">
        <v>146.77600000000001</v>
      </c>
      <c r="Q340">
        <v>4.0000000000000001E-3</v>
      </c>
      <c r="R340">
        <v>146.78</v>
      </c>
      <c r="S340">
        <v>280.00049999999999</v>
      </c>
    </row>
    <row r="341" spans="1:19" x14ac:dyDescent="0.3">
      <c r="A341" t="s">
        <v>271</v>
      </c>
      <c r="B341">
        <v>7.8197000000000001</v>
      </c>
      <c r="C341">
        <v>2424.11</v>
      </c>
      <c r="D341">
        <v>7.2337999999999996</v>
      </c>
      <c r="E341">
        <v>0.58589999999999998</v>
      </c>
      <c r="F341">
        <v>2242.48</v>
      </c>
      <c r="G341">
        <v>181.63</v>
      </c>
      <c r="H341" t="s">
        <v>454</v>
      </c>
      <c r="I341" t="s">
        <v>455</v>
      </c>
      <c r="J341" s="1">
        <v>46236</v>
      </c>
      <c r="K341">
        <v>30</v>
      </c>
      <c r="L341">
        <v>0.24</v>
      </c>
      <c r="M341">
        <v>310</v>
      </c>
      <c r="N341">
        <v>7.1999999999999993</v>
      </c>
      <c r="O341">
        <v>2232</v>
      </c>
      <c r="P341">
        <v>192.107</v>
      </c>
      <c r="Q341">
        <v>3.0000000000000001E-3</v>
      </c>
      <c r="R341">
        <v>192.11</v>
      </c>
      <c r="S341">
        <v>310.00040000000001</v>
      </c>
    </row>
    <row r="342" spans="1:19" x14ac:dyDescent="0.3">
      <c r="A342" t="s">
        <v>272</v>
      </c>
      <c r="B342">
        <v>7.8483000000000001</v>
      </c>
      <c r="C342">
        <v>2432.9699999999998</v>
      </c>
      <c r="D342">
        <v>7.2624000000000004</v>
      </c>
      <c r="E342">
        <v>0.58589999999999998</v>
      </c>
      <c r="F342">
        <v>2251.34</v>
      </c>
      <c r="G342">
        <v>181.63</v>
      </c>
      <c r="H342" t="s">
        <v>454</v>
      </c>
      <c r="I342" t="s">
        <v>455</v>
      </c>
      <c r="J342" s="1">
        <v>46238</v>
      </c>
      <c r="K342">
        <v>30</v>
      </c>
      <c r="L342">
        <v>0.24</v>
      </c>
      <c r="M342">
        <v>310</v>
      </c>
      <c r="N342">
        <v>7.1999999999999993</v>
      </c>
      <c r="O342">
        <v>2232</v>
      </c>
      <c r="P342">
        <v>200.97300000000001</v>
      </c>
      <c r="Q342">
        <v>-3.0000000000000001E-3</v>
      </c>
      <c r="R342">
        <v>200.97</v>
      </c>
      <c r="S342">
        <v>309.99959999999999</v>
      </c>
    </row>
    <row r="343" spans="1:19" x14ac:dyDescent="0.3">
      <c r="A343" t="s">
        <v>273</v>
      </c>
      <c r="B343">
        <v>7.8762999999999996</v>
      </c>
      <c r="C343">
        <v>2441.65</v>
      </c>
      <c r="D343">
        <v>7.2904</v>
      </c>
      <c r="E343">
        <v>0.58589999999999998</v>
      </c>
      <c r="F343">
        <v>2260.02</v>
      </c>
      <c r="G343">
        <v>181.63</v>
      </c>
      <c r="H343" t="s">
        <v>454</v>
      </c>
      <c r="I343" t="s">
        <v>455</v>
      </c>
      <c r="J343" s="1">
        <v>46240</v>
      </c>
      <c r="K343">
        <v>30</v>
      </c>
      <c r="L343">
        <v>0.24</v>
      </c>
      <c r="M343">
        <v>310</v>
      </c>
      <c r="N343">
        <v>7.1999999999999993</v>
      </c>
      <c r="O343">
        <v>2232</v>
      </c>
      <c r="P343">
        <v>209.65299999999999</v>
      </c>
      <c r="Q343">
        <v>-3.0000000000000001E-3</v>
      </c>
      <c r="R343">
        <v>209.65</v>
      </c>
      <c r="S343">
        <v>309.99959999999999</v>
      </c>
    </row>
    <row r="344" spans="1:19" x14ac:dyDescent="0.3">
      <c r="A344" t="s">
        <v>274</v>
      </c>
      <c r="B344">
        <v>7.5147000000000004</v>
      </c>
      <c r="C344">
        <v>2329.56</v>
      </c>
      <c r="D344">
        <v>6.9477000000000002</v>
      </c>
      <c r="E344">
        <v>0.56699999999999995</v>
      </c>
      <c r="F344">
        <v>2153.79</v>
      </c>
      <c r="G344">
        <v>175.77</v>
      </c>
      <c r="H344" t="s">
        <v>454</v>
      </c>
      <c r="I344" t="s">
        <v>455</v>
      </c>
      <c r="J344" s="1">
        <v>46242</v>
      </c>
      <c r="K344">
        <v>29</v>
      </c>
      <c r="L344">
        <v>0.24</v>
      </c>
      <c r="M344">
        <v>310</v>
      </c>
      <c r="N344">
        <v>6.96</v>
      </c>
      <c r="O344">
        <v>2157.6</v>
      </c>
      <c r="P344">
        <v>171.95699999999999</v>
      </c>
      <c r="Q344">
        <v>3.0000000000000001E-3</v>
      </c>
      <c r="R344">
        <v>171.96</v>
      </c>
      <c r="S344">
        <v>310.00040000000001</v>
      </c>
    </row>
    <row r="345" spans="1:19" x14ac:dyDescent="0.3">
      <c r="A345" t="s">
        <v>275</v>
      </c>
      <c r="B345">
        <v>7.4253999999999998</v>
      </c>
      <c r="C345">
        <v>2301.87</v>
      </c>
      <c r="D345">
        <v>6.8583999999999996</v>
      </c>
      <c r="E345">
        <v>0.56699999999999995</v>
      </c>
      <c r="F345">
        <v>2126.1</v>
      </c>
      <c r="G345">
        <v>175.77</v>
      </c>
      <c r="H345" t="s">
        <v>454</v>
      </c>
      <c r="I345" t="s">
        <v>455</v>
      </c>
      <c r="J345" s="1">
        <v>46244</v>
      </c>
      <c r="K345">
        <v>29</v>
      </c>
      <c r="L345">
        <v>0.24</v>
      </c>
      <c r="M345">
        <v>310</v>
      </c>
      <c r="N345">
        <v>6.96</v>
      </c>
      <c r="O345">
        <v>2157.6</v>
      </c>
      <c r="P345">
        <v>144.274</v>
      </c>
      <c r="Q345">
        <v>-4.0000000000000001E-3</v>
      </c>
      <c r="R345">
        <v>144.27000000000001</v>
      </c>
      <c r="S345">
        <v>309.99950000000001</v>
      </c>
    </row>
    <row r="346" spans="1:19" x14ac:dyDescent="0.3">
      <c r="A346" t="s">
        <v>276</v>
      </c>
      <c r="B346">
        <v>7.4359000000000002</v>
      </c>
      <c r="C346">
        <v>2305.13</v>
      </c>
      <c r="D346">
        <v>6.8689</v>
      </c>
      <c r="E346">
        <v>0.56699999999999995</v>
      </c>
      <c r="F346">
        <v>2129.36</v>
      </c>
      <c r="G346">
        <v>175.77</v>
      </c>
      <c r="H346" t="s">
        <v>454</v>
      </c>
      <c r="I346" t="s">
        <v>455</v>
      </c>
      <c r="J346" s="1">
        <v>46246</v>
      </c>
      <c r="K346">
        <v>29</v>
      </c>
      <c r="L346">
        <v>0.24</v>
      </c>
      <c r="M346">
        <v>310</v>
      </c>
      <c r="N346">
        <v>6.96</v>
      </c>
      <c r="O346">
        <v>2157.6</v>
      </c>
      <c r="P346">
        <v>147.529</v>
      </c>
      <c r="Q346">
        <v>1E-3</v>
      </c>
      <c r="R346">
        <v>147.53</v>
      </c>
      <c r="S346">
        <v>310.00009999999997</v>
      </c>
    </row>
    <row r="347" spans="1:19" x14ac:dyDescent="0.3">
      <c r="A347" t="s">
        <v>277</v>
      </c>
      <c r="B347">
        <v>7.6645000000000003</v>
      </c>
      <c r="C347">
        <v>2376</v>
      </c>
      <c r="D347">
        <v>7.0975000000000001</v>
      </c>
      <c r="E347">
        <v>0.56699999999999995</v>
      </c>
      <c r="F347">
        <v>2200.23</v>
      </c>
      <c r="G347">
        <v>175.77</v>
      </c>
      <c r="H347" t="s">
        <v>454</v>
      </c>
      <c r="I347" t="s">
        <v>455</v>
      </c>
      <c r="J347" s="1">
        <v>46248</v>
      </c>
      <c r="K347">
        <v>29</v>
      </c>
      <c r="L347">
        <v>0.24</v>
      </c>
      <c r="M347">
        <v>310</v>
      </c>
      <c r="N347">
        <v>6.96</v>
      </c>
      <c r="O347">
        <v>2157.6</v>
      </c>
      <c r="P347">
        <v>218.39500000000001</v>
      </c>
      <c r="Q347">
        <v>5.0000000000000001E-3</v>
      </c>
      <c r="R347">
        <v>218.4</v>
      </c>
      <c r="S347">
        <v>310.00069999999999</v>
      </c>
    </row>
    <row r="348" spans="1:19" x14ac:dyDescent="0.3">
      <c r="A348" t="s">
        <v>278</v>
      </c>
      <c r="B348">
        <v>7.5362999999999998</v>
      </c>
      <c r="C348">
        <v>2336.25</v>
      </c>
      <c r="D348">
        <v>6.9692999999999996</v>
      </c>
      <c r="E348">
        <v>0.56699999999999995</v>
      </c>
      <c r="F348">
        <v>2160.48</v>
      </c>
      <c r="G348">
        <v>175.77</v>
      </c>
      <c r="H348" t="s">
        <v>454</v>
      </c>
      <c r="I348" t="s">
        <v>455</v>
      </c>
      <c r="J348" s="1">
        <v>46250</v>
      </c>
      <c r="K348">
        <v>29</v>
      </c>
      <c r="L348">
        <v>0.24</v>
      </c>
      <c r="M348">
        <v>310</v>
      </c>
      <c r="N348">
        <v>6.96</v>
      </c>
      <c r="O348">
        <v>2157.6</v>
      </c>
      <c r="P348">
        <v>178.65299999999999</v>
      </c>
      <c r="Q348">
        <v>-3.0000000000000001E-3</v>
      </c>
      <c r="R348">
        <v>178.65</v>
      </c>
      <c r="S348">
        <v>309.99959999999999</v>
      </c>
    </row>
    <row r="349" spans="1:19" x14ac:dyDescent="0.3">
      <c r="A349" t="s">
        <v>279</v>
      </c>
      <c r="B349">
        <v>7.6402999999999999</v>
      </c>
      <c r="C349">
        <v>2368.4899999999998</v>
      </c>
      <c r="D349">
        <v>7.0732999999999997</v>
      </c>
      <c r="E349">
        <v>0.56699999999999995</v>
      </c>
      <c r="F349">
        <v>2192.7199999999998</v>
      </c>
      <c r="G349">
        <v>175.77</v>
      </c>
      <c r="H349" t="s">
        <v>454</v>
      </c>
      <c r="I349" t="s">
        <v>455</v>
      </c>
      <c r="J349" s="1">
        <v>46252</v>
      </c>
      <c r="K349">
        <v>29</v>
      </c>
      <c r="L349">
        <v>0.24</v>
      </c>
      <c r="M349">
        <v>310</v>
      </c>
      <c r="N349">
        <v>6.96</v>
      </c>
      <c r="O349">
        <v>2157.6</v>
      </c>
      <c r="P349">
        <v>210.893</v>
      </c>
      <c r="Q349">
        <v>-3.0000000000000001E-3</v>
      </c>
      <c r="R349">
        <v>210.89</v>
      </c>
      <c r="S349">
        <v>309.99959999999999</v>
      </c>
    </row>
    <row r="350" spans="1:19" x14ac:dyDescent="0.3">
      <c r="A350" t="s">
        <v>281</v>
      </c>
      <c r="B350">
        <v>7.4672000000000001</v>
      </c>
      <c r="C350">
        <v>2314.83</v>
      </c>
      <c r="D350">
        <v>6.9001999999999999</v>
      </c>
      <c r="E350">
        <v>0.56699999999999995</v>
      </c>
      <c r="F350">
        <v>2139.06</v>
      </c>
      <c r="G350">
        <v>175.77</v>
      </c>
      <c r="H350" t="s">
        <v>454</v>
      </c>
      <c r="I350" t="s">
        <v>455</v>
      </c>
      <c r="J350" s="1">
        <v>46256</v>
      </c>
      <c r="K350">
        <v>29</v>
      </c>
      <c r="L350">
        <v>0.24</v>
      </c>
      <c r="M350">
        <v>310</v>
      </c>
      <c r="N350">
        <v>6.96</v>
      </c>
      <c r="O350">
        <v>2157.6</v>
      </c>
      <c r="P350">
        <v>157.232</v>
      </c>
      <c r="Q350">
        <v>-2E-3</v>
      </c>
      <c r="R350">
        <v>157.22999999999999</v>
      </c>
      <c r="S350">
        <v>309.99970000000002</v>
      </c>
    </row>
    <row r="351" spans="1:19" x14ac:dyDescent="0.3">
      <c r="A351" t="s">
        <v>282</v>
      </c>
      <c r="B351">
        <v>7.5998999999999999</v>
      </c>
      <c r="C351">
        <v>2355.9699999999998</v>
      </c>
      <c r="D351">
        <v>7.0328999999999997</v>
      </c>
      <c r="E351">
        <v>0.56699999999999995</v>
      </c>
      <c r="F351">
        <v>2180.1999999999998</v>
      </c>
      <c r="G351">
        <v>175.77</v>
      </c>
      <c r="H351" t="s">
        <v>454</v>
      </c>
      <c r="I351" t="s">
        <v>455</v>
      </c>
      <c r="J351" s="1">
        <v>46258</v>
      </c>
      <c r="K351">
        <v>29</v>
      </c>
      <c r="L351">
        <v>0.24</v>
      </c>
      <c r="M351">
        <v>310</v>
      </c>
      <c r="N351">
        <v>6.96</v>
      </c>
      <c r="O351">
        <v>2157.6</v>
      </c>
      <c r="P351">
        <v>198.369</v>
      </c>
      <c r="Q351">
        <v>1E-3</v>
      </c>
      <c r="R351">
        <v>198.37</v>
      </c>
      <c r="S351">
        <v>310.00009999999997</v>
      </c>
    </row>
    <row r="352" spans="1:19" x14ac:dyDescent="0.3">
      <c r="A352" t="s">
        <v>392</v>
      </c>
      <c r="B352">
        <v>7.9587000000000003</v>
      </c>
      <c r="C352">
        <v>2467.1999999999998</v>
      </c>
      <c r="D352">
        <v>7.3689999999999998</v>
      </c>
      <c r="E352">
        <v>0.5897</v>
      </c>
      <c r="F352">
        <v>2284.39</v>
      </c>
      <c r="G352">
        <v>182.81</v>
      </c>
      <c r="H352" t="s">
        <v>456</v>
      </c>
      <c r="I352" t="s">
        <v>455</v>
      </c>
      <c r="J352" s="1">
        <v>46236</v>
      </c>
      <c r="K352">
        <v>25</v>
      </c>
      <c r="L352">
        <v>0.3</v>
      </c>
      <c r="M352">
        <v>310</v>
      </c>
      <c r="N352">
        <v>7.5</v>
      </c>
      <c r="O352">
        <v>2325</v>
      </c>
      <c r="P352">
        <v>142.197</v>
      </c>
      <c r="Q352">
        <v>3.0000000000000001E-3</v>
      </c>
      <c r="R352">
        <v>142.19999999999999</v>
      </c>
      <c r="S352">
        <v>310.00040000000001</v>
      </c>
    </row>
    <row r="353" spans="1:19" x14ac:dyDescent="0.3">
      <c r="A353" t="s">
        <v>393</v>
      </c>
      <c r="B353">
        <v>7.9802</v>
      </c>
      <c r="C353">
        <v>2473.87</v>
      </c>
      <c r="D353">
        <v>7.3905000000000003</v>
      </c>
      <c r="E353">
        <v>0.5897</v>
      </c>
      <c r="F353">
        <v>2291.06</v>
      </c>
      <c r="G353">
        <v>182.81</v>
      </c>
      <c r="H353" t="s">
        <v>456</v>
      </c>
      <c r="I353" t="s">
        <v>455</v>
      </c>
      <c r="J353" s="1">
        <v>46238</v>
      </c>
      <c r="K353">
        <v>25</v>
      </c>
      <c r="L353">
        <v>0.3</v>
      </c>
      <c r="M353">
        <v>310</v>
      </c>
      <c r="N353">
        <v>7.5</v>
      </c>
      <c r="O353">
        <v>2325</v>
      </c>
      <c r="P353">
        <v>148.86199999999999</v>
      </c>
      <c r="Q353">
        <v>8.0000000000000002E-3</v>
      </c>
      <c r="R353">
        <v>148.87</v>
      </c>
      <c r="S353">
        <v>310.00099999999998</v>
      </c>
    </row>
    <row r="354" spans="1:19" x14ac:dyDescent="0.3">
      <c r="A354" t="s">
        <v>395</v>
      </c>
      <c r="B354">
        <v>8.2194000000000003</v>
      </c>
      <c r="C354">
        <v>2548.02</v>
      </c>
      <c r="D354">
        <v>7.6296999999999997</v>
      </c>
      <c r="E354">
        <v>0.5897</v>
      </c>
      <c r="F354">
        <v>2365.21</v>
      </c>
      <c r="G354">
        <v>182.81</v>
      </c>
      <c r="H354" t="s">
        <v>456</v>
      </c>
      <c r="I354" t="s">
        <v>455</v>
      </c>
      <c r="J354" s="1">
        <v>46242</v>
      </c>
      <c r="K354">
        <v>25</v>
      </c>
      <c r="L354">
        <v>0.3</v>
      </c>
      <c r="M354">
        <v>310</v>
      </c>
      <c r="N354">
        <v>7.5</v>
      </c>
      <c r="O354">
        <v>2325</v>
      </c>
      <c r="P354">
        <v>223.01400000000001</v>
      </c>
      <c r="Q354">
        <v>6.0000000000000001E-3</v>
      </c>
      <c r="R354">
        <v>223.02</v>
      </c>
      <c r="S354">
        <v>310.00069999999999</v>
      </c>
    </row>
    <row r="355" spans="1:19" x14ac:dyDescent="0.3">
      <c r="A355" t="s">
        <v>396</v>
      </c>
      <c r="B355">
        <v>8.0815999999999999</v>
      </c>
      <c r="C355">
        <v>2505.3000000000002</v>
      </c>
      <c r="D355">
        <v>7.4919000000000002</v>
      </c>
      <c r="E355">
        <v>0.5897</v>
      </c>
      <c r="F355">
        <v>2322.4899999999998</v>
      </c>
      <c r="G355">
        <v>182.81</v>
      </c>
      <c r="H355" t="s">
        <v>456</v>
      </c>
      <c r="I355" t="s">
        <v>455</v>
      </c>
      <c r="J355" s="1">
        <v>46244</v>
      </c>
      <c r="K355">
        <v>25</v>
      </c>
      <c r="L355">
        <v>0.3</v>
      </c>
      <c r="M355">
        <v>310</v>
      </c>
      <c r="N355">
        <v>7.5</v>
      </c>
      <c r="O355">
        <v>2325</v>
      </c>
      <c r="P355">
        <v>180.29599999999999</v>
      </c>
      <c r="Q355">
        <v>4.0000000000000001E-3</v>
      </c>
      <c r="R355">
        <v>180.3</v>
      </c>
      <c r="S355">
        <v>310.00049999999999</v>
      </c>
    </row>
    <row r="356" spans="1:19" x14ac:dyDescent="0.3">
      <c r="A356" t="s">
        <v>397</v>
      </c>
      <c r="B356">
        <v>8.1978000000000009</v>
      </c>
      <c r="C356">
        <v>2541.3200000000002</v>
      </c>
      <c r="D356">
        <v>7.6081000000000003</v>
      </c>
      <c r="E356">
        <v>0.5897</v>
      </c>
      <c r="F356">
        <v>2358.5100000000002</v>
      </c>
      <c r="G356">
        <v>182.81</v>
      </c>
      <c r="H356" t="s">
        <v>456</v>
      </c>
      <c r="I356" t="s">
        <v>455</v>
      </c>
      <c r="J356" s="1">
        <v>46246</v>
      </c>
      <c r="K356">
        <v>25</v>
      </c>
      <c r="L356">
        <v>0.3</v>
      </c>
      <c r="M356">
        <v>310</v>
      </c>
      <c r="N356">
        <v>7.5</v>
      </c>
      <c r="O356">
        <v>2325</v>
      </c>
      <c r="P356">
        <v>216.31800000000001</v>
      </c>
      <c r="Q356">
        <v>2E-3</v>
      </c>
      <c r="R356">
        <v>216.32</v>
      </c>
      <c r="S356">
        <v>310.00020000000001</v>
      </c>
    </row>
    <row r="357" spans="1:19" x14ac:dyDescent="0.3">
      <c r="A357" t="s">
        <v>398</v>
      </c>
      <c r="B357">
        <v>7.9934000000000003</v>
      </c>
      <c r="C357">
        <v>2477.96</v>
      </c>
      <c r="D357">
        <v>7.4036999999999997</v>
      </c>
      <c r="E357">
        <v>0.5897</v>
      </c>
      <c r="F357">
        <v>2295.15</v>
      </c>
      <c r="G357">
        <v>182.81</v>
      </c>
      <c r="H357" t="s">
        <v>456</v>
      </c>
      <c r="I357" t="s">
        <v>455</v>
      </c>
      <c r="J357" s="1">
        <v>46248</v>
      </c>
      <c r="K357">
        <v>25</v>
      </c>
      <c r="L357">
        <v>0.3</v>
      </c>
      <c r="M357">
        <v>310</v>
      </c>
      <c r="N357">
        <v>7.5</v>
      </c>
      <c r="O357">
        <v>2325</v>
      </c>
      <c r="P357">
        <v>152.95400000000001</v>
      </c>
      <c r="Q357">
        <v>6.0000000000000001E-3</v>
      </c>
      <c r="R357">
        <v>152.96</v>
      </c>
      <c r="S357">
        <v>310.00080000000003</v>
      </c>
    </row>
    <row r="358" spans="1:19" x14ac:dyDescent="0.3">
      <c r="A358" t="s">
        <v>400</v>
      </c>
      <c r="B358">
        <v>7.8803999999999998</v>
      </c>
      <c r="C358">
        <v>2442.92</v>
      </c>
      <c r="D358">
        <v>7.3133999999999997</v>
      </c>
      <c r="E358">
        <v>0.56699999999999995</v>
      </c>
      <c r="F358">
        <v>2267.15</v>
      </c>
      <c r="G358">
        <v>175.77</v>
      </c>
      <c r="H358" t="s">
        <v>456</v>
      </c>
      <c r="I358" t="s">
        <v>455</v>
      </c>
      <c r="J358" s="1">
        <v>46252</v>
      </c>
      <c r="K358">
        <v>24</v>
      </c>
      <c r="L358">
        <v>0.3</v>
      </c>
      <c r="M358">
        <v>310</v>
      </c>
      <c r="N358">
        <v>7.1999999999999993</v>
      </c>
      <c r="O358">
        <v>2232</v>
      </c>
      <c r="P358">
        <v>210.92400000000001</v>
      </c>
      <c r="Q358">
        <v>-4.0000000000000001E-3</v>
      </c>
      <c r="R358">
        <v>210.92</v>
      </c>
      <c r="S358">
        <v>309.99950000000001</v>
      </c>
    </row>
    <row r="359" spans="1:19" x14ac:dyDescent="0.3">
      <c r="A359" t="s">
        <v>401</v>
      </c>
      <c r="B359">
        <v>7.6702000000000004</v>
      </c>
      <c r="C359">
        <v>2377.7600000000002</v>
      </c>
      <c r="D359">
        <v>7.1032000000000002</v>
      </c>
      <c r="E359">
        <v>0.56699999999999995</v>
      </c>
      <c r="F359">
        <v>2201.9899999999998</v>
      </c>
      <c r="G359">
        <v>175.77</v>
      </c>
      <c r="H359" t="s">
        <v>456</v>
      </c>
      <c r="I359" t="s">
        <v>455</v>
      </c>
      <c r="J359" s="1">
        <v>46254</v>
      </c>
      <c r="K359">
        <v>24</v>
      </c>
      <c r="L359">
        <v>0.3</v>
      </c>
      <c r="M359">
        <v>310</v>
      </c>
      <c r="N359">
        <v>7.1999999999999993</v>
      </c>
      <c r="O359">
        <v>2232</v>
      </c>
      <c r="P359">
        <v>145.762</v>
      </c>
      <c r="Q359">
        <v>-2E-3</v>
      </c>
      <c r="R359">
        <v>145.76</v>
      </c>
      <c r="S359">
        <v>309.99970000000002</v>
      </c>
    </row>
    <row r="360" spans="1:19" x14ac:dyDescent="0.3">
      <c r="A360" t="s">
        <v>402</v>
      </c>
      <c r="B360">
        <v>7.7929000000000004</v>
      </c>
      <c r="C360">
        <v>2415.8000000000002</v>
      </c>
      <c r="D360">
        <v>7.2259000000000002</v>
      </c>
      <c r="E360">
        <v>0.56699999999999995</v>
      </c>
      <c r="F360">
        <v>2240.0300000000002</v>
      </c>
      <c r="G360">
        <v>175.77</v>
      </c>
      <c r="H360" t="s">
        <v>456</v>
      </c>
      <c r="I360" t="s">
        <v>455</v>
      </c>
      <c r="J360" s="1">
        <v>46256</v>
      </c>
      <c r="K360">
        <v>24</v>
      </c>
      <c r="L360">
        <v>0.3</v>
      </c>
      <c r="M360">
        <v>310</v>
      </c>
      <c r="N360">
        <v>7.1999999999999993</v>
      </c>
      <c r="O360">
        <v>2232</v>
      </c>
      <c r="P360">
        <v>183.79900000000001</v>
      </c>
      <c r="Q360">
        <v>1E-3</v>
      </c>
      <c r="R360">
        <v>183.8</v>
      </c>
      <c r="S360">
        <v>310.00009999999997</v>
      </c>
    </row>
    <row r="361" spans="1:19" x14ac:dyDescent="0.3">
      <c r="A361" t="s">
        <v>403</v>
      </c>
      <c r="B361">
        <v>7.9042000000000003</v>
      </c>
      <c r="C361">
        <v>2450.3000000000002</v>
      </c>
      <c r="D361">
        <v>7.3372000000000002</v>
      </c>
      <c r="E361">
        <v>0.56699999999999995</v>
      </c>
      <c r="F361">
        <v>2274.5300000000002</v>
      </c>
      <c r="G361">
        <v>175.77</v>
      </c>
      <c r="H361" t="s">
        <v>456</v>
      </c>
      <c r="I361" t="s">
        <v>455</v>
      </c>
      <c r="J361" s="1">
        <v>46258</v>
      </c>
      <c r="K361">
        <v>24</v>
      </c>
      <c r="L361">
        <v>0.3</v>
      </c>
      <c r="M361">
        <v>310</v>
      </c>
      <c r="N361">
        <v>7.1999999999999993</v>
      </c>
      <c r="O361">
        <v>2232</v>
      </c>
      <c r="P361">
        <v>218.30199999999999</v>
      </c>
      <c r="Q361">
        <v>-2E-3</v>
      </c>
      <c r="R361">
        <v>218.3</v>
      </c>
      <c r="S361">
        <v>309.99970000000002</v>
      </c>
    </row>
    <row r="362" spans="1:19" x14ac:dyDescent="0.3">
      <c r="A362" t="s">
        <v>404</v>
      </c>
      <c r="B362">
        <v>7.4478999999999997</v>
      </c>
      <c r="C362">
        <v>2308.85</v>
      </c>
      <c r="D362">
        <v>6.9187000000000003</v>
      </c>
      <c r="E362">
        <v>0.5292</v>
      </c>
      <c r="F362">
        <v>2144.8000000000002</v>
      </c>
      <c r="G362">
        <v>164.05</v>
      </c>
      <c r="H362" t="s">
        <v>457</v>
      </c>
      <c r="I362" t="s">
        <v>455</v>
      </c>
      <c r="J362" s="1">
        <v>46236</v>
      </c>
      <c r="K362">
        <v>34</v>
      </c>
      <c r="L362">
        <v>0.2</v>
      </c>
      <c r="M362">
        <v>310</v>
      </c>
      <c r="N362">
        <v>6.8000000000000007</v>
      </c>
      <c r="O362">
        <v>2108</v>
      </c>
      <c r="P362">
        <v>200.84899999999999</v>
      </c>
      <c r="Q362">
        <v>1E-3</v>
      </c>
      <c r="R362">
        <v>200.85</v>
      </c>
      <c r="S362">
        <v>310.00009999999997</v>
      </c>
    </row>
    <row r="363" spans="1:19" x14ac:dyDescent="0.3">
      <c r="A363" t="s">
        <v>405</v>
      </c>
      <c r="B363">
        <v>7.2988</v>
      </c>
      <c r="C363">
        <v>2262.63</v>
      </c>
      <c r="D363">
        <v>6.7695999999999996</v>
      </c>
      <c r="E363">
        <v>0.5292</v>
      </c>
      <c r="F363">
        <v>2098.58</v>
      </c>
      <c r="G363">
        <v>164.05</v>
      </c>
      <c r="H363" t="s">
        <v>457</v>
      </c>
      <c r="I363" t="s">
        <v>455</v>
      </c>
      <c r="J363" s="1">
        <v>46238</v>
      </c>
      <c r="K363">
        <v>34</v>
      </c>
      <c r="L363">
        <v>0.2</v>
      </c>
      <c r="M363">
        <v>310</v>
      </c>
      <c r="N363">
        <v>6.8000000000000007</v>
      </c>
      <c r="O363">
        <v>2108</v>
      </c>
      <c r="P363">
        <v>154.62799999999999</v>
      </c>
      <c r="Q363">
        <v>2E-3</v>
      </c>
      <c r="R363">
        <v>154.63</v>
      </c>
      <c r="S363">
        <v>310.00029999999998</v>
      </c>
    </row>
    <row r="364" spans="1:19" x14ac:dyDescent="0.3">
      <c r="A364" t="s">
        <v>406</v>
      </c>
      <c r="B364">
        <v>7.3055000000000003</v>
      </c>
      <c r="C364">
        <v>2264.6999999999998</v>
      </c>
      <c r="D364">
        <v>6.7763</v>
      </c>
      <c r="E364">
        <v>0.5292</v>
      </c>
      <c r="F364">
        <v>2100.65</v>
      </c>
      <c r="G364">
        <v>164.05</v>
      </c>
      <c r="H364" t="s">
        <v>457</v>
      </c>
      <c r="I364" t="s">
        <v>455</v>
      </c>
      <c r="J364" s="1">
        <v>46240</v>
      </c>
      <c r="K364">
        <v>34</v>
      </c>
      <c r="L364">
        <v>0.2</v>
      </c>
      <c r="M364">
        <v>310</v>
      </c>
      <c r="N364">
        <v>6.8000000000000007</v>
      </c>
      <c r="O364">
        <v>2108</v>
      </c>
      <c r="P364">
        <v>156.70500000000001</v>
      </c>
      <c r="Q364">
        <v>-5.0000000000000001E-3</v>
      </c>
      <c r="R364">
        <v>156.69999999999999</v>
      </c>
      <c r="S364">
        <v>309.99930000000001</v>
      </c>
    </row>
    <row r="365" spans="1:19" x14ac:dyDescent="0.3">
      <c r="A365" t="s">
        <v>407</v>
      </c>
      <c r="B365">
        <v>7.3792999999999997</v>
      </c>
      <c r="C365">
        <v>2287.58</v>
      </c>
      <c r="D365">
        <v>6.8501000000000003</v>
      </c>
      <c r="E365">
        <v>0.5292</v>
      </c>
      <c r="F365">
        <v>2123.5300000000002</v>
      </c>
      <c r="G365">
        <v>164.05</v>
      </c>
      <c r="H365" t="s">
        <v>457</v>
      </c>
      <c r="I365" t="s">
        <v>455</v>
      </c>
      <c r="J365" s="1">
        <v>46242</v>
      </c>
      <c r="K365">
        <v>34</v>
      </c>
      <c r="L365">
        <v>0.2</v>
      </c>
      <c r="M365">
        <v>310</v>
      </c>
      <c r="N365">
        <v>6.8000000000000007</v>
      </c>
      <c r="O365">
        <v>2108</v>
      </c>
      <c r="P365">
        <v>179.583</v>
      </c>
      <c r="Q365">
        <v>-3.0000000000000001E-3</v>
      </c>
      <c r="R365">
        <v>179.58</v>
      </c>
      <c r="S365">
        <v>309.99959999999999</v>
      </c>
    </row>
    <row r="366" spans="1:19" x14ac:dyDescent="0.3">
      <c r="A366" t="s">
        <v>408</v>
      </c>
      <c r="B366">
        <v>7.3722000000000003</v>
      </c>
      <c r="C366">
        <v>2285.38</v>
      </c>
      <c r="D366">
        <v>6.843</v>
      </c>
      <c r="E366">
        <v>0.5292</v>
      </c>
      <c r="F366">
        <v>2121.33</v>
      </c>
      <c r="G366">
        <v>164.05</v>
      </c>
      <c r="H366" t="s">
        <v>457</v>
      </c>
      <c r="I366" t="s">
        <v>455</v>
      </c>
      <c r="J366" s="1">
        <v>46244</v>
      </c>
      <c r="K366">
        <v>34</v>
      </c>
      <c r="L366">
        <v>0.2</v>
      </c>
      <c r="M366">
        <v>310</v>
      </c>
      <c r="N366">
        <v>6.8000000000000007</v>
      </c>
      <c r="O366">
        <v>2108</v>
      </c>
      <c r="P366">
        <v>177.38200000000001</v>
      </c>
      <c r="Q366">
        <v>-2E-3</v>
      </c>
      <c r="R366">
        <v>177.38</v>
      </c>
      <c r="S366">
        <v>309.99970000000002</v>
      </c>
    </row>
    <row r="367" spans="1:19" x14ac:dyDescent="0.3">
      <c r="A367" t="s">
        <v>409</v>
      </c>
      <c r="B367">
        <v>7.2276999999999996</v>
      </c>
      <c r="C367">
        <v>2240.59</v>
      </c>
      <c r="D367">
        <v>6.7135999999999996</v>
      </c>
      <c r="E367">
        <v>0.5141</v>
      </c>
      <c r="F367">
        <v>2081.2199999999998</v>
      </c>
      <c r="G367">
        <v>159.37</v>
      </c>
      <c r="H367" t="s">
        <v>457</v>
      </c>
      <c r="I367" t="s">
        <v>455</v>
      </c>
      <c r="J367" s="1">
        <v>46246</v>
      </c>
      <c r="K367">
        <v>33</v>
      </c>
      <c r="L367">
        <v>0.2</v>
      </c>
      <c r="M367">
        <v>310</v>
      </c>
      <c r="N367">
        <v>6.6000000000000005</v>
      </c>
      <c r="O367">
        <v>2046</v>
      </c>
      <c r="P367">
        <v>194.58699999999999</v>
      </c>
      <c r="Q367">
        <v>3.0000000000000001E-3</v>
      </c>
      <c r="R367">
        <v>194.59</v>
      </c>
      <c r="S367">
        <v>310.00040000000001</v>
      </c>
    </row>
    <row r="368" spans="1:19" x14ac:dyDescent="0.3">
      <c r="A368" t="s">
        <v>411</v>
      </c>
      <c r="B368">
        <v>7.0221999999999998</v>
      </c>
      <c r="C368">
        <v>2176.88</v>
      </c>
      <c r="D368">
        <v>6.5080999999999998</v>
      </c>
      <c r="E368">
        <v>0.5141</v>
      </c>
      <c r="F368">
        <v>2017.51</v>
      </c>
      <c r="G368">
        <v>159.37</v>
      </c>
      <c r="H368" t="s">
        <v>457</v>
      </c>
      <c r="I368" t="s">
        <v>455</v>
      </c>
      <c r="J368" s="1">
        <v>46250</v>
      </c>
      <c r="K368">
        <v>33</v>
      </c>
      <c r="L368">
        <v>0.2</v>
      </c>
      <c r="M368">
        <v>310</v>
      </c>
      <c r="N368">
        <v>6.6000000000000005</v>
      </c>
      <c r="O368">
        <v>2046</v>
      </c>
      <c r="P368">
        <v>130.88200000000001</v>
      </c>
      <c r="Q368">
        <v>-2E-3</v>
      </c>
      <c r="R368">
        <v>130.88</v>
      </c>
      <c r="S368">
        <v>309.99970000000002</v>
      </c>
    </row>
    <row r="369" spans="1:19" x14ac:dyDescent="0.3">
      <c r="A369" t="s">
        <v>412</v>
      </c>
      <c r="B369">
        <v>7.0418000000000003</v>
      </c>
      <c r="C369">
        <v>2182.96</v>
      </c>
      <c r="D369">
        <v>6.5277000000000003</v>
      </c>
      <c r="E369">
        <v>0.5141</v>
      </c>
      <c r="F369">
        <v>2023.59</v>
      </c>
      <c r="G369">
        <v>159.37</v>
      </c>
      <c r="H369" t="s">
        <v>457</v>
      </c>
      <c r="I369" t="s">
        <v>455</v>
      </c>
      <c r="J369" s="1">
        <v>46252</v>
      </c>
      <c r="K369">
        <v>33</v>
      </c>
      <c r="L369">
        <v>0.2</v>
      </c>
      <c r="M369">
        <v>310</v>
      </c>
      <c r="N369">
        <v>6.6000000000000005</v>
      </c>
      <c r="O369">
        <v>2046</v>
      </c>
      <c r="P369">
        <v>136.958</v>
      </c>
      <c r="Q369">
        <v>2E-3</v>
      </c>
      <c r="R369">
        <v>136.96</v>
      </c>
      <c r="S369">
        <v>310.00029999999998</v>
      </c>
    </row>
    <row r="370" spans="1:19" x14ac:dyDescent="0.3">
      <c r="A370" t="s">
        <v>413</v>
      </c>
      <c r="B370">
        <v>7.1872999999999996</v>
      </c>
      <c r="C370">
        <v>2228.06</v>
      </c>
      <c r="D370">
        <v>6.6731999999999996</v>
      </c>
      <c r="E370">
        <v>0.5141</v>
      </c>
      <c r="F370">
        <v>2068.69</v>
      </c>
      <c r="G370">
        <v>159.37</v>
      </c>
      <c r="H370" t="s">
        <v>457</v>
      </c>
      <c r="I370" t="s">
        <v>455</v>
      </c>
      <c r="J370" s="1">
        <v>46254</v>
      </c>
      <c r="K370">
        <v>33</v>
      </c>
      <c r="L370">
        <v>0.2</v>
      </c>
      <c r="M370">
        <v>310</v>
      </c>
      <c r="N370">
        <v>6.6000000000000005</v>
      </c>
      <c r="O370">
        <v>2046</v>
      </c>
      <c r="P370">
        <v>182.06299999999999</v>
      </c>
      <c r="Q370">
        <v>-3.0000000000000001E-3</v>
      </c>
      <c r="R370">
        <v>182.06</v>
      </c>
      <c r="S370">
        <v>309.99959999999999</v>
      </c>
    </row>
    <row r="371" spans="1:19" x14ac:dyDescent="0.3">
      <c r="A371" t="s">
        <v>414</v>
      </c>
      <c r="B371">
        <v>7.1896000000000004</v>
      </c>
      <c r="C371">
        <v>2228.7800000000002</v>
      </c>
      <c r="D371">
        <v>6.6755000000000004</v>
      </c>
      <c r="E371">
        <v>0.5141</v>
      </c>
      <c r="F371">
        <v>2069.41</v>
      </c>
      <c r="G371">
        <v>159.37</v>
      </c>
      <c r="H371" t="s">
        <v>457</v>
      </c>
      <c r="I371" t="s">
        <v>455</v>
      </c>
      <c r="J371" s="1">
        <v>46256</v>
      </c>
      <c r="K371">
        <v>33</v>
      </c>
      <c r="L371">
        <v>0.2</v>
      </c>
      <c r="M371">
        <v>310</v>
      </c>
      <c r="N371">
        <v>6.6000000000000005</v>
      </c>
      <c r="O371">
        <v>2046</v>
      </c>
      <c r="P371">
        <v>182.77600000000001</v>
      </c>
      <c r="Q371">
        <v>4.0000000000000001E-3</v>
      </c>
      <c r="R371">
        <v>182.78</v>
      </c>
      <c r="S371">
        <v>310.00060000000002</v>
      </c>
    </row>
    <row r="372" spans="1:19" x14ac:dyDescent="0.3">
      <c r="A372" t="s">
        <v>125</v>
      </c>
      <c r="B372">
        <v>8.0279000000000007</v>
      </c>
      <c r="C372">
        <v>2247.81</v>
      </c>
      <c r="D372">
        <v>7.5289999999999999</v>
      </c>
      <c r="E372">
        <v>0.49890000000000001</v>
      </c>
      <c r="F372">
        <v>2108.12</v>
      </c>
      <c r="G372">
        <v>139.69</v>
      </c>
      <c r="H372" t="s">
        <v>450</v>
      </c>
      <c r="I372" t="s">
        <v>451</v>
      </c>
      <c r="J372" s="1">
        <v>46267</v>
      </c>
      <c r="K372">
        <v>64</v>
      </c>
      <c r="L372">
        <v>0.12</v>
      </c>
      <c r="M372">
        <v>280</v>
      </c>
      <c r="N372">
        <v>7.68</v>
      </c>
      <c r="O372">
        <v>2150.4</v>
      </c>
      <c r="P372">
        <v>97.412000000000006</v>
      </c>
      <c r="Q372">
        <v>-2E-3</v>
      </c>
      <c r="R372">
        <v>97.41</v>
      </c>
      <c r="S372">
        <v>279.99979999999999</v>
      </c>
    </row>
    <row r="373" spans="1:19" x14ac:dyDescent="0.3">
      <c r="A373" t="s">
        <v>126</v>
      </c>
      <c r="B373">
        <v>8.3101000000000003</v>
      </c>
      <c r="C373">
        <v>2326.83</v>
      </c>
      <c r="D373">
        <v>7.8112000000000004</v>
      </c>
      <c r="E373">
        <v>0.49890000000000001</v>
      </c>
      <c r="F373">
        <v>2187.14</v>
      </c>
      <c r="G373">
        <v>139.69</v>
      </c>
      <c r="H373" t="s">
        <v>450</v>
      </c>
      <c r="I373" t="s">
        <v>451</v>
      </c>
      <c r="J373" s="1">
        <v>46269</v>
      </c>
      <c r="K373">
        <v>64</v>
      </c>
      <c r="L373">
        <v>0.12</v>
      </c>
      <c r="M373">
        <v>280</v>
      </c>
      <c r="N373">
        <v>7.68</v>
      </c>
      <c r="O373">
        <v>2150.4</v>
      </c>
      <c r="P373">
        <v>176.428</v>
      </c>
      <c r="Q373">
        <v>2E-3</v>
      </c>
      <c r="R373">
        <v>176.43</v>
      </c>
      <c r="S373">
        <v>280.00020000000001</v>
      </c>
    </row>
    <row r="374" spans="1:19" x14ac:dyDescent="0.3">
      <c r="A374" t="s">
        <v>127</v>
      </c>
      <c r="B374">
        <v>8.0883000000000003</v>
      </c>
      <c r="C374">
        <v>2264.7199999999998</v>
      </c>
      <c r="D374">
        <v>7.5894000000000004</v>
      </c>
      <c r="E374">
        <v>0.49890000000000001</v>
      </c>
      <c r="F374">
        <v>2125.0300000000002</v>
      </c>
      <c r="G374">
        <v>139.69</v>
      </c>
      <c r="H374" t="s">
        <v>450</v>
      </c>
      <c r="I374" t="s">
        <v>451</v>
      </c>
      <c r="J374" s="1">
        <v>46271</v>
      </c>
      <c r="K374">
        <v>64</v>
      </c>
      <c r="L374">
        <v>0.12</v>
      </c>
      <c r="M374">
        <v>280</v>
      </c>
      <c r="N374">
        <v>7.68</v>
      </c>
      <c r="O374">
        <v>2150.4</v>
      </c>
      <c r="P374">
        <v>114.324</v>
      </c>
      <c r="Q374">
        <v>-4.0000000000000001E-3</v>
      </c>
      <c r="R374">
        <v>114.32</v>
      </c>
      <c r="S374">
        <v>279.99950000000001</v>
      </c>
    </row>
    <row r="375" spans="1:19" x14ac:dyDescent="0.3">
      <c r="A375" t="s">
        <v>128</v>
      </c>
      <c r="B375">
        <v>7.9249000000000001</v>
      </c>
      <c r="C375">
        <v>2218.9699999999998</v>
      </c>
      <c r="D375">
        <v>7.4335000000000004</v>
      </c>
      <c r="E375">
        <v>0.4914</v>
      </c>
      <c r="F375">
        <v>2081.38</v>
      </c>
      <c r="G375">
        <v>137.59</v>
      </c>
      <c r="H375" t="s">
        <v>450</v>
      </c>
      <c r="I375" t="s">
        <v>451</v>
      </c>
      <c r="J375" s="1">
        <v>46273</v>
      </c>
      <c r="K375">
        <v>63</v>
      </c>
      <c r="L375">
        <v>0.12</v>
      </c>
      <c r="M375">
        <v>280</v>
      </c>
      <c r="N375">
        <v>7.56</v>
      </c>
      <c r="O375">
        <v>2116.8000000000002</v>
      </c>
      <c r="P375">
        <v>102.172</v>
      </c>
      <c r="Q375">
        <v>-2E-3</v>
      </c>
      <c r="R375">
        <v>102.17</v>
      </c>
      <c r="S375">
        <v>279.99970000000002</v>
      </c>
    </row>
    <row r="376" spans="1:19" x14ac:dyDescent="0.3">
      <c r="A376" t="s">
        <v>130</v>
      </c>
      <c r="B376">
        <v>8.1242999999999999</v>
      </c>
      <c r="C376">
        <v>2274.8000000000002</v>
      </c>
      <c r="D376">
        <v>7.6329000000000002</v>
      </c>
      <c r="E376">
        <v>0.4914</v>
      </c>
      <c r="F376">
        <v>2137.21</v>
      </c>
      <c r="G376">
        <v>137.59</v>
      </c>
      <c r="H376" t="s">
        <v>450</v>
      </c>
      <c r="I376" t="s">
        <v>451</v>
      </c>
      <c r="J376" s="1">
        <v>46277</v>
      </c>
      <c r="K376">
        <v>63</v>
      </c>
      <c r="L376">
        <v>0.12</v>
      </c>
      <c r="M376">
        <v>280</v>
      </c>
      <c r="N376">
        <v>7.56</v>
      </c>
      <c r="O376">
        <v>2116.8000000000002</v>
      </c>
      <c r="P376">
        <v>158.00399999999999</v>
      </c>
      <c r="Q376">
        <v>-4.0000000000000001E-3</v>
      </c>
      <c r="R376">
        <v>158</v>
      </c>
      <c r="S376">
        <v>279.99950000000001</v>
      </c>
    </row>
    <row r="377" spans="1:19" x14ac:dyDescent="0.3">
      <c r="A377" t="s">
        <v>131</v>
      </c>
      <c r="B377">
        <v>8.1493000000000002</v>
      </c>
      <c r="C377">
        <v>2281.8000000000002</v>
      </c>
      <c r="D377">
        <v>7.6578999999999997</v>
      </c>
      <c r="E377">
        <v>0.4914</v>
      </c>
      <c r="F377">
        <v>2144.21</v>
      </c>
      <c r="G377">
        <v>137.59</v>
      </c>
      <c r="H377" t="s">
        <v>450</v>
      </c>
      <c r="I377" t="s">
        <v>451</v>
      </c>
      <c r="J377" s="1">
        <v>46279</v>
      </c>
      <c r="K377">
        <v>63</v>
      </c>
      <c r="L377">
        <v>0.12</v>
      </c>
      <c r="M377">
        <v>280</v>
      </c>
      <c r="N377">
        <v>7.56</v>
      </c>
      <c r="O377">
        <v>2116.8000000000002</v>
      </c>
      <c r="P377">
        <v>165.00399999999999</v>
      </c>
      <c r="Q377">
        <v>-4.0000000000000001E-3</v>
      </c>
      <c r="R377">
        <v>165</v>
      </c>
      <c r="S377">
        <v>279.99950000000001</v>
      </c>
    </row>
    <row r="378" spans="1:19" x14ac:dyDescent="0.3">
      <c r="A378" t="s">
        <v>132</v>
      </c>
      <c r="B378">
        <v>8.1071000000000009</v>
      </c>
      <c r="C378">
        <v>2269.9899999999998</v>
      </c>
      <c r="D378">
        <v>7.6157000000000004</v>
      </c>
      <c r="E378">
        <v>0.4914</v>
      </c>
      <c r="F378">
        <v>2132.4</v>
      </c>
      <c r="G378">
        <v>137.59</v>
      </c>
      <c r="H378" t="s">
        <v>450</v>
      </c>
      <c r="I378" t="s">
        <v>451</v>
      </c>
      <c r="J378" s="1">
        <v>46281</v>
      </c>
      <c r="K378">
        <v>63</v>
      </c>
      <c r="L378">
        <v>0.12</v>
      </c>
      <c r="M378">
        <v>280</v>
      </c>
      <c r="N378">
        <v>7.56</v>
      </c>
      <c r="O378">
        <v>2116.8000000000002</v>
      </c>
      <c r="P378">
        <v>153.18799999999999</v>
      </c>
      <c r="Q378">
        <v>2E-3</v>
      </c>
      <c r="R378">
        <v>153.19</v>
      </c>
      <c r="S378">
        <v>280.00020000000001</v>
      </c>
    </row>
    <row r="379" spans="1:19" x14ac:dyDescent="0.3">
      <c r="A379" t="s">
        <v>133</v>
      </c>
      <c r="B379">
        <v>7.9157999999999999</v>
      </c>
      <c r="C379">
        <v>2216.42</v>
      </c>
      <c r="D379">
        <v>7.4244000000000003</v>
      </c>
      <c r="E379">
        <v>0.4914</v>
      </c>
      <c r="F379">
        <v>2078.83</v>
      </c>
      <c r="G379">
        <v>137.59</v>
      </c>
      <c r="H379" t="s">
        <v>450</v>
      </c>
      <c r="I379" t="s">
        <v>451</v>
      </c>
      <c r="J379" s="1">
        <v>46283</v>
      </c>
      <c r="K379">
        <v>63</v>
      </c>
      <c r="L379">
        <v>0.12</v>
      </c>
      <c r="M379">
        <v>280</v>
      </c>
      <c r="N379">
        <v>7.56</v>
      </c>
      <c r="O379">
        <v>2116.8000000000002</v>
      </c>
      <c r="P379">
        <v>99.623999999999995</v>
      </c>
      <c r="Q379">
        <v>-4.0000000000000001E-3</v>
      </c>
      <c r="R379">
        <v>99.62</v>
      </c>
      <c r="S379">
        <v>279.99950000000001</v>
      </c>
    </row>
    <row r="380" spans="1:19" x14ac:dyDescent="0.3">
      <c r="A380" t="s">
        <v>134</v>
      </c>
      <c r="B380">
        <v>8.0330999999999992</v>
      </c>
      <c r="C380">
        <v>2249.27</v>
      </c>
      <c r="D380">
        <v>7.5416999999999996</v>
      </c>
      <c r="E380">
        <v>0.4914</v>
      </c>
      <c r="F380">
        <v>2111.6799999999998</v>
      </c>
      <c r="G380">
        <v>137.59</v>
      </c>
      <c r="H380" t="s">
        <v>450</v>
      </c>
      <c r="I380" t="s">
        <v>451</v>
      </c>
      <c r="J380" s="1">
        <v>46285</v>
      </c>
      <c r="K380">
        <v>63</v>
      </c>
      <c r="L380">
        <v>0.12</v>
      </c>
      <c r="M380">
        <v>280</v>
      </c>
      <c r="N380">
        <v>7.56</v>
      </c>
      <c r="O380">
        <v>2116.8000000000002</v>
      </c>
      <c r="P380">
        <v>132.46799999999999</v>
      </c>
      <c r="Q380">
        <v>2E-3</v>
      </c>
      <c r="R380">
        <v>132.47</v>
      </c>
      <c r="S380">
        <v>280.00020000000001</v>
      </c>
    </row>
    <row r="381" spans="1:19" x14ac:dyDescent="0.3">
      <c r="A381" t="s">
        <v>135</v>
      </c>
      <c r="B381">
        <v>8.0418000000000003</v>
      </c>
      <c r="C381">
        <v>2251.6999999999998</v>
      </c>
      <c r="D381">
        <v>7.5503999999999998</v>
      </c>
      <c r="E381">
        <v>0.4914</v>
      </c>
      <c r="F381">
        <v>2114.11</v>
      </c>
      <c r="G381">
        <v>137.59</v>
      </c>
      <c r="H381" t="s">
        <v>450</v>
      </c>
      <c r="I381" t="s">
        <v>451</v>
      </c>
      <c r="J381" s="1">
        <v>46287</v>
      </c>
      <c r="K381">
        <v>63</v>
      </c>
      <c r="L381">
        <v>0.12</v>
      </c>
      <c r="M381">
        <v>280</v>
      </c>
      <c r="N381">
        <v>7.56</v>
      </c>
      <c r="O381">
        <v>2116.8000000000002</v>
      </c>
      <c r="P381">
        <v>134.904</v>
      </c>
      <c r="Q381">
        <v>-4.0000000000000001E-3</v>
      </c>
      <c r="R381">
        <v>134.9</v>
      </c>
      <c r="S381">
        <v>279.99950000000001</v>
      </c>
    </row>
    <row r="382" spans="1:19" x14ac:dyDescent="0.3">
      <c r="A382" t="s">
        <v>136</v>
      </c>
      <c r="B382">
        <v>7.9443999999999999</v>
      </c>
      <c r="C382">
        <v>2224.4299999999998</v>
      </c>
      <c r="D382">
        <v>7.4530000000000003</v>
      </c>
      <c r="E382">
        <v>0.4914</v>
      </c>
      <c r="F382">
        <v>2086.84</v>
      </c>
      <c r="G382">
        <v>137.59</v>
      </c>
      <c r="H382" t="s">
        <v>450</v>
      </c>
      <c r="I382" t="s">
        <v>451</v>
      </c>
      <c r="J382" s="1">
        <v>46289</v>
      </c>
      <c r="K382">
        <v>63</v>
      </c>
      <c r="L382">
        <v>0.12</v>
      </c>
      <c r="M382">
        <v>280</v>
      </c>
      <c r="N382">
        <v>7.56</v>
      </c>
      <c r="O382">
        <v>2116.8000000000002</v>
      </c>
      <c r="P382">
        <v>107.63200000000001</v>
      </c>
      <c r="Q382">
        <v>-2E-3</v>
      </c>
      <c r="R382">
        <v>107.63</v>
      </c>
      <c r="S382">
        <v>279.99970000000002</v>
      </c>
    </row>
    <row r="383" spans="1:19" x14ac:dyDescent="0.3">
      <c r="A383" t="s">
        <v>138</v>
      </c>
      <c r="B383">
        <v>9.7226999999999997</v>
      </c>
      <c r="C383">
        <v>2722.36</v>
      </c>
      <c r="D383">
        <v>9.1651000000000007</v>
      </c>
      <c r="E383">
        <v>0.55759999999999998</v>
      </c>
      <c r="F383">
        <v>2566.23</v>
      </c>
      <c r="G383">
        <v>156.13</v>
      </c>
      <c r="H383" t="s">
        <v>452</v>
      </c>
      <c r="I383" t="s">
        <v>451</v>
      </c>
      <c r="J383" s="1">
        <v>46269</v>
      </c>
      <c r="K383">
        <v>58</v>
      </c>
      <c r="L383">
        <v>0.16</v>
      </c>
      <c r="M383">
        <v>280</v>
      </c>
      <c r="N383">
        <v>9.2799999999999994</v>
      </c>
      <c r="O383">
        <v>2598.4</v>
      </c>
      <c r="P383">
        <v>123.956</v>
      </c>
      <c r="Q383">
        <v>4.0000000000000001E-3</v>
      </c>
      <c r="R383">
        <v>123.96</v>
      </c>
      <c r="S383">
        <v>280.00040000000001</v>
      </c>
    </row>
    <row r="384" spans="1:19" x14ac:dyDescent="0.3">
      <c r="A384" t="s">
        <v>139</v>
      </c>
      <c r="B384">
        <v>9.8666</v>
      </c>
      <c r="C384">
        <v>2762.65</v>
      </c>
      <c r="D384">
        <v>9.3089999999999993</v>
      </c>
      <c r="E384">
        <v>0.55759999999999998</v>
      </c>
      <c r="F384">
        <v>2606.52</v>
      </c>
      <c r="G384">
        <v>156.13</v>
      </c>
      <c r="H384" t="s">
        <v>452</v>
      </c>
      <c r="I384" t="s">
        <v>451</v>
      </c>
      <c r="J384" s="1">
        <v>46271</v>
      </c>
      <c r="K384">
        <v>58</v>
      </c>
      <c r="L384">
        <v>0.16</v>
      </c>
      <c r="M384">
        <v>280</v>
      </c>
      <c r="N384">
        <v>9.2799999999999994</v>
      </c>
      <c r="O384">
        <v>2598.4</v>
      </c>
      <c r="P384">
        <v>164.24799999999999</v>
      </c>
      <c r="Q384">
        <v>2E-3</v>
      </c>
      <c r="R384">
        <v>164.25</v>
      </c>
      <c r="S384">
        <v>280.00020000000001</v>
      </c>
    </row>
    <row r="385" spans="1:19" x14ac:dyDescent="0.3">
      <c r="A385" t="s">
        <v>140</v>
      </c>
      <c r="B385">
        <v>9.8474000000000004</v>
      </c>
      <c r="C385">
        <v>2757.27</v>
      </c>
      <c r="D385">
        <v>9.2897999999999996</v>
      </c>
      <c r="E385">
        <v>0.55759999999999998</v>
      </c>
      <c r="F385">
        <v>2601.14</v>
      </c>
      <c r="G385">
        <v>156.13</v>
      </c>
      <c r="H385" t="s">
        <v>452</v>
      </c>
      <c r="I385" t="s">
        <v>451</v>
      </c>
      <c r="J385" s="1">
        <v>46273</v>
      </c>
      <c r="K385">
        <v>58</v>
      </c>
      <c r="L385">
        <v>0.16</v>
      </c>
      <c r="M385">
        <v>280</v>
      </c>
      <c r="N385">
        <v>9.2799999999999994</v>
      </c>
      <c r="O385">
        <v>2598.4</v>
      </c>
      <c r="P385">
        <v>158.87200000000001</v>
      </c>
      <c r="Q385">
        <v>-2E-3</v>
      </c>
      <c r="R385">
        <v>158.87</v>
      </c>
      <c r="S385">
        <v>279.99979999999999</v>
      </c>
    </row>
    <row r="386" spans="1:19" x14ac:dyDescent="0.3">
      <c r="A386" t="s">
        <v>141</v>
      </c>
      <c r="B386">
        <v>9.7743000000000002</v>
      </c>
      <c r="C386">
        <v>2736.81</v>
      </c>
      <c r="D386">
        <v>9.2166999999999994</v>
      </c>
      <c r="E386">
        <v>0.55759999999999998</v>
      </c>
      <c r="F386">
        <v>2580.6799999999998</v>
      </c>
      <c r="G386">
        <v>156.13</v>
      </c>
      <c r="H386" t="s">
        <v>452</v>
      </c>
      <c r="I386" t="s">
        <v>451</v>
      </c>
      <c r="J386" s="1">
        <v>46275</v>
      </c>
      <c r="K386">
        <v>58</v>
      </c>
      <c r="L386">
        <v>0.16</v>
      </c>
      <c r="M386">
        <v>280</v>
      </c>
      <c r="N386">
        <v>9.2799999999999994</v>
      </c>
      <c r="O386">
        <v>2598.4</v>
      </c>
      <c r="P386">
        <v>138.404</v>
      </c>
      <c r="Q386">
        <v>6.0000000000000001E-3</v>
      </c>
      <c r="R386">
        <v>138.41</v>
      </c>
      <c r="S386">
        <v>280.00060000000002</v>
      </c>
    </row>
    <row r="387" spans="1:19" x14ac:dyDescent="0.3">
      <c r="A387" t="s">
        <v>142</v>
      </c>
      <c r="B387">
        <v>9.8087999999999997</v>
      </c>
      <c r="C387">
        <v>2746.47</v>
      </c>
      <c r="D387">
        <v>9.2512000000000008</v>
      </c>
      <c r="E387">
        <v>0.55759999999999998</v>
      </c>
      <c r="F387">
        <v>2590.34</v>
      </c>
      <c r="G387">
        <v>156.13</v>
      </c>
      <c r="H387" t="s">
        <v>452</v>
      </c>
      <c r="I387" t="s">
        <v>451</v>
      </c>
      <c r="J387" s="1">
        <v>46277</v>
      </c>
      <c r="K387">
        <v>58</v>
      </c>
      <c r="L387">
        <v>0.16</v>
      </c>
      <c r="M387">
        <v>280</v>
      </c>
      <c r="N387">
        <v>9.2799999999999994</v>
      </c>
      <c r="O387">
        <v>2598.4</v>
      </c>
      <c r="P387">
        <v>148.06399999999999</v>
      </c>
      <c r="Q387">
        <v>6.0000000000000001E-3</v>
      </c>
      <c r="R387">
        <v>148.07</v>
      </c>
      <c r="S387">
        <v>280.00060000000002</v>
      </c>
    </row>
    <row r="388" spans="1:19" x14ac:dyDescent="0.3">
      <c r="A388" t="s">
        <v>143</v>
      </c>
      <c r="B388">
        <v>9.8567999999999998</v>
      </c>
      <c r="C388">
        <v>2759.91</v>
      </c>
      <c r="D388">
        <v>9.2992000000000008</v>
      </c>
      <c r="E388">
        <v>0.55759999999999998</v>
      </c>
      <c r="F388">
        <v>2603.7800000000002</v>
      </c>
      <c r="G388">
        <v>156.13</v>
      </c>
      <c r="H388" t="s">
        <v>452</v>
      </c>
      <c r="I388" t="s">
        <v>451</v>
      </c>
      <c r="J388" s="1">
        <v>46279</v>
      </c>
      <c r="K388">
        <v>58</v>
      </c>
      <c r="L388">
        <v>0.16</v>
      </c>
      <c r="M388">
        <v>280</v>
      </c>
      <c r="N388">
        <v>9.2799999999999994</v>
      </c>
      <c r="O388">
        <v>2598.4</v>
      </c>
      <c r="P388">
        <v>161.50399999999999</v>
      </c>
      <c r="Q388">
        <v>6.0000000000000001E-3</v>
      </c>
      <c r="R388">
        <v>161.51</v>
      </c>
      <c r="S388">
        <v>280.00060000000002</v>
      </c>
    </row>
    <row r="389" spans="1:19" x14ac:dyDescent="0.3">
      <c r="A389" t="s">
        <v>146</v>
      </c>
      <c r="B389">
        <v>9.6212</v>
      </c>
      <c r="C389">
        <v>2693.94</v>
      </c>
      <c r="D389">
        <v>9.0731000000000002</v>
      </c>
      <c r="E389">
        <v>0.54810000000000003</v>
      </c>
      <c r="F389">
        <v>2540.4699999999998</v>
      </c>
      <c r="G389">
        <v>153.47</v>
      </c>
      <c r="H389" t="s">
        <v>452</v>
      </c>
      <c r="I389" t="s">
        <v>451</v>
      </c>
      <c r="J389" s="1">
        <v>46285</v>
      </c>
      <c r="K389">
        <v>57</v>
      </c>
      <c r="L389">
        <v>0.16</v>
      </c>
      <c r="M389">
        <v>280</v>
      </c>
      <c r="N389">
        <v>9.120000000000001</v>
      </c>
      <c r="O389">
        <v>2553.6</v>
      </c>
      <c r="P389">
        <v>140.33600000000001</v>
      </c>
      <c r="Q389">
        <v>4.0000000000000001E-3</v>
      </c>
      <c r="R389">
        <v>140.34</v>
      </c>
      <c r="S389">
        <v>280.00040000000001</v>
      </c>
    </row>
    <row r="390" spans="1:19" x14ac:dyDescent="0.3">
      <c r="A390" t="s">
        <v>147</v>
      </c>
      <c r="B390">
        <v>9.5378000000000007</v>
      </c>
      <c r="C390">
        <v>2670.59</v>
      </c>
      <c r="D390">
        <v>8.9896999999999991</v>
      </c>
      <c r="E390">
        <v>0.54810000000000003</v>
      </c>
      <c r="F390">
        <v>2517.12</v>
      </c>
      <c r="G390">
        <v>153.47</v>
      </c>
      <c r="H390" t="s">
        <v>452</v>
      </c>
      <c r="I390" t="s">
        <v>451</v>
      </c>
      <c r="J390" s="1">
        <v>46287</v>
      </c>
      <c r="K390">
        <v>57</v>
      </c>
      <c r="L390">
        <v>0.16</v>
      </c>
      <c r="M390">
        <v>280</v>
      </c>
      <c r="N390">
        <v>9.120000000000001</v>
      </c>
      <c r="O390">
        <v>2553.6</v>
      </c>
      <c r="P390">
        <v>116.98399999999999</v>
      </c>
      <c r="Q390">
        <v>6.0000000000000001E-3</v>
      </c>
      <c r="R390">
        <v>116.99</v>
      </c>
      <c r="S390">
        <v>280.00060000000002</v>
      </c>
    </row>
    <row r="391" spans="1:19" x14ac:dyDescent="0.3">
      <c r="A391" t="s">
        <v>210</v>
      </c>
      <c r="B391">
        <v>9.8660999999999994</v>
      </c>
      <c r="C391">
        <v>2762.51</v>
      </c>
      <c r="D391">
        <v>9.2140000000000004</v>
      </c>
      <c r="E391">
        <v>0.65210000000000001</v>
      </c>
      <c r="F391">
        <v>2579.92</v>
      </c>
      <c r="G391">
        <v>182.59</v>
      </c>
      <c r="H391" t="s">
        <v>453</v>
      </c>
      <c r="I391" t="s">
        <v>451</v>
      </c>
      <c r="J391" s="1">
        <v>46267</v>
      </c>
      <c r="K391">
        <v>42</v>
      </c>
      <c r="L391">
        <v>0.22</v>
      </c>
      <c r="M391">
        <v>280</v>
      </c>
      <c r="N391">
        <v>9.24</v>
      </c>
      <c r="O391">
        <v>2587.1999999999998</v>
      </c>
      <c r="P391">
        <v>175.30799999999999</v>
      </c>
      <c r="Q391">
        <v>2E-3</v>
      </c>
      <c r="R391">
        <v>175.31</v>
      </c>
      <c r="S391">
        <v>280.00020000000001</v>
      </c>
    </row>
    <row r="392" spans="1:19" x14ac:dyDescent="0.3">
      <c r="A392" t="s">
        <v>211</v>
      </c>
      <c r="B392">
        <v>9.9129000000000005</v>
      </c>
      <c r="C392">
        <v>2775.61</v>
      </c>
      <c r="D392">
        <v>9.2607999999999997</v>
      </c>
      <c r="E392">
        <v>0.65210000000000001</v>
      </c>
      <c r="F392">
        <v>2593.02</v>
      </c>
      <c r="G392">
        <v>182.59</v>
      </c>
      <c r="H392" t="s">
        <v>453</v>
      </c>
      <c r="I392" t="s">
        <v>451</v>
      </c>
      <c r="J392" s="1">
        <v>46269</v>
      </c>
      <c r="K392">
        <v>42</v>
      </c>
      <c r="L392">
        <v>0.22</v>
      </c>
      <c r="M392">
        <v>280</v>
      </c>
      <c r="N392">
        <v>9.24</v>
      </c>
      <c r="O392">
        <v>2587.1999999999998</v>
      </c>
      <c r="P392">
        <v>188.41200000000001</v>
      </c>
      <c r="Q392">
        <v>-2E-3</v>
      </c>
      <c r="R392">
        <v>188.41</v>
      </c>
      <c r="S392">
        <v>279.99979999999999</v>
      </c>
    </row>
    <row r="393" spans="1:19" x14ac:dyDescent="0.3">
      <c r="A393" t="s">
        <v>212</v>
      </c>
      <c r="B393">
        <v>9.7103000000000002</v>
      </c>
      <c r="C393">
        <v>2718.89</v>
      </c>
      <c r="D393">
        <v>9.0581999999999994</v>
      </c>
      <c r="E393">
        <v>0.65210000000000001</v>
      </c>
      <c r="F393">
        <v>2536.3000000000002</v>
      </c>
      <c r="G393">
        <v>182.59</v>
      </c>
      <c r="H393" t="s">
        <v>453</v>
      </c>
      <c r="I393" t="s">
        <v>451</v>
      </c>
      <c r="J393" s="1">
        <v>46271</v>
      </c>
      <c r="K393">
        <v>42</v>
      </c>
      <c r="L393">
        <v>0.22</v>
      </c>
      <c r="M393">
        <v>280</v>
      </c>
      <c r="N393">
        <v>9.24</v>
      </c>
      <c r="O393">
        <v>2587.1999999999998</v>
      </c>
      <c r="P393">
        <v>131.684</v>
      </c>
      <c r="Q393">
        <v>6.0000000000000001E-3</v>
      </c>
      <c r="R393">
        <v>131.69</v>
      </c>
      <c r="S393">
        <v>280.00060000000002</v>
      </c>
    </row>
    <row r="394" spans="1:19" x14ac:dyDescent="0.3">
      <c r="A394" t="s">
        <v>214</v>
      </c>
      <c r="B394">
        <v>9.9478000000000009</v>
      </c>
      <c r="C394">
        <v>2785.39</v>
      </c>
      <c r="D394">
        <v>9.2957000000000001</v>
      </c>
      <c r="E394">
        <v>0.65210000000000001</v>
      </c>
      <c r="F394">
        <v>2602.8000000000002</v>
      </c>
      <c r="G394">
        <v>182.59</v>
      </c>
      <c r="H394" t="s">
        <v>453</v>
      </c>
      <c r="I394" t="s">
        <v>451</v>
      </c>
      <c r="J394" s="1">
        <v>46275</v>
      </c>
      <c r="K394">
        <v>42</v>
      </c>
      <c r="L394">
        <v>0.22</v>
      </c>
      <c r="M394">
        <v>280</v>
      </c>
      <c r="N394">
        <v>9.24</v>
      </c>
      <c r="O394">
        <v>2587.1999999999998</v>
      </c>
      <c r="P394">
        <v>198.184</v>
      </c>
      <c r="Q394">
        <v>6.0000000000000001E-3</v>
      </c>
      <c r="R394">
        <v>198.19</v>
      </c>
      <c r="S394">
        <v>280.00060000000002</v>
      </c>
    </row>
    <row r="395" spans="1:19" x14ac:dyDescent="0.3">
      <c r="A395" t="s">
        <v>216</v>
      </c>
      <c r="B395">
        <v>9.9573</v>
      </c>
      <c r="C395">
        <v>2788.05</v>
      </c>
      <c r="D395">
        <v>9.3051999999999992</v>
      </c>
      <c r="E395">
        <v>0.65210000000000001</v>
      </c>
      <c r="F395">
        <v>2605.46</v>
      </c>
      <c r="G395">
        <v>182.59</v>
      </c>
      <c r="H395" t="s">
        <v>453</v>
      </c>
      <c r="I395" t="s">
        <v>451</v>
      </c>
      <c r="J395" s="1">
        <v>46279</v>
      </c>
      <c r="K395">
        <v>42</v>
      </c>
      <c r="L395">
        <v>0.22</v>
      </c>
      <c r="M395">
        <v>280</v>
      </c>
      <c r="N395">
        <v>9.24</v>
      </c>
      <c r="O395">
        <v>2587.1999999999998</v>
      </c>
      <c r="P395">
        <v>200.84399999999999</v>
      </c>
      <c r="Q395">
        <v>6.0000000000000001E-3</v>
      </c>
      <c r="R395">
        <v>200.85</v>
      </c>
      <c r="S395">
        <v>280.00060000000002</v>
      </c>
    </row>
    <row r="396" spans="1:19" x14ac:dyDescent="0.3">
      <c r="A396" t="s">
        <v>220</v>
      </c>
      <c r="B396">
        <v>9.5113000000000003</v>
      </c>
      <c r="C396">
        <v>2663.16</v>
      </c>
      <c r="D396">
        <v>8.8737999999999992</v>
      </c>
      <c r="E396">
        <v>0.63749999999999996</v>
      </c>
      <c r="F396">
        <v>2484.66</v>
      </c>
      <c r="G396">
        <v>178.5</v>
      </c>
      <c r="H396" t="s">
        <v>453</v>
      </c>
      <c r="I396" t="s">
        <v>451</v>
      </c>
      <c r="J396" s="1">
        <v>46287</v>
      </c>
      <c r="K396">
        <v>41</v>
      </c>
      <c r="L396">
        <v>0.22</v>
      </c>
      <c r="M396">
        <v>280</v>
      </c>
      <c r="N396">
        <v>9.02</v>
      </c>
      <c r="O396">
        <v>2525.6</v>
      </c>
      <c r="P396">
        <v>137.56399999999999</v>
      </c>
      <c r="Q396">
        <v>-4.0000000000000001E-3</v>
      </c>
      <c r="R396">
        <v>137.56</v>
      </c>
      <c r="S396">
        <v>279.99959999999999</v>
      </c>
    </row>
    <row r="397" spans="1:19" x14ac:dyDescent="0.3">
      <c r="A397" t="s">
        <v>221</v>
      </c>
      <c r="B397">
        <v>9.7361000000000004</v>
      </c>
      <c r="C397">
        <v>2726.11</v>
      </c>
      <c r="D397">
        <v>9.0985999999999994</v>
      </c>
      <c r="E397">
        <v>0.63749999999999996</v>
      </c>
      <c r="F397">
        <v>2547.61</v>
      </c>
      <c r="G397">
        <v>178.5</v>
      </c>
      <c r="H397" t="s">
        <v>453</v>
      </c>
      <c r="I397" t="s">
        <v>451</v>
      </c>
      <c r="J397" s="1">
        <v>46289</v>
      </c>
      <c r="K397">
        <v>41</v>
      </c>
      <c r="L397">
        <v>0.22</v>
      </c>
      <c r="M397">
        <v>280</v>
      </c>
      <c r="N397">
        <v>9.02</v>
      </c>
      <c r="O397">
        <v>2525.6</v>
      </c>
      <c r="P397">
        <v>200.50800000000001</v>
      </c>
      <c r="Q397">
        <v>2E-3</v>
      </c>
      <c r="R397">
        <v>200.51</v>
      </c>
      <c r="S397">
        <v>280.00020000000001</v>
      </c>
    </row>
    <row r="398" spans="1:19" x14ac:dyDescent="0.3">
      <c r="A398" t="s">
        <v>283</v>
      </c>
      <c r="B398">
        <v>10.8619</v>
      </c>
      <c r="C398">
        <v>3530.12</v>
      </c>
      <c r="D398">
        <v>8.9139999999999997</v>
      </c>
      <c r="E398">
        <v>1.9479</v>
      </c>
      <c r="F398">
        <v>2897.05</v>
      </c>
      <c r="G398">
        <v>633.07000000000005</v>
      </c>
      <c r="H398" t="s">
        <v>454</v>
      </c>
      <c r="I398" t="s">
        <v>455</v>
      </c>
      <c r="J398" s="1">
        <v>46267</v>
      </c>
      <c r="K398">
        <v>37</v>
      </c>
      <c r="L398">
        <v>0.24</v>
      </c>
      <c r="M398">
        <v>310</v>
      </c>
      <c r="N398">
        <v>8.879999999999999</v>
      </c>
      <c r="O398">
        <v>2752.8</v>
      </c>
      <c r="P398">
        <v>614.38900000000001</v>
      </c>
      <c r="Q398">
        <v>162.93100000000001</v>
      </c>
      <c r="R398">
        <v>777.32</v>
      </c>
      <c r="S398">
        <v>325.00020000000001</v>
      </c>
    </row>
    <row r="399" spans="1:19" x14ac:dyDescent="0.3">
      <c r="A399" t="s">
        <v>284</v>
      </c>
      <c r="B399">
        <v>10.686</v>
      </c>
      <c r="C399">
        <v>3472.95</v>
      </c>
      <c r="D399">
        <v>8.7380999999999993</v>
      </c>
      <c r="E399">
        <v>1.9479</v>
      </c>
      <c r="F399">
        <v>2839.88</v>
      </c>
      <c r="G399">
        <v>633.07000000000005</v>
      </c>
      <c r="H399" t="s">
        <v>454</v>
      </c>
      <c r="I399" t="s">
        <v>455</v>
      </c>
      <c r="J399" s="1">
        <v>46269</v>
      </c>
      <c r="K399">
        <v>37</v>
      </c>
      <c r="L399">
        <v>0.24</v>
      </c>
      <c r="M399">
        <v>310</v>
      </c>
      <c r="N399">
        <v>8.879999999999999</v>
      </c>
      <c r="O399">
        <v>2752.8</v>
      </c>
      <c r="P399">
        <v>559.86</v>
      </c>
      <c r="Q399">
        <v>160.29</v>
      </c>
      <c r="R399">
        <v>720.15</v>
      </c>
      <c r="S399">
        <v>325</v>
      </c>
    </row>
    <row r="400" spans="1:19" x14ac:dyDescent="0.3">
      <c r="A400" t="s">
        <v>285</v>
      </c>
      <c r="B400">
        <v>10.585900000000001</v>
      </c>
      <c r="C400">
        <v>3440.42</v>
      </c>
      <c r="D400">
        <v>8.6892999999999994</v>
      </c>
      <c r="E400">
        <v>1.8966000000000001</v>
      </c>
      <c r="F400">
        <v>2824.02</v>
      </c>
      <c r="G400">
        <v>616.4</v>
      </c>
      <c r="H400" t="s">
        <v>454</v>
      </c>
      <c r="I400" t="s">
        <v>455</v>
      </c>
      <c r="J400" s="1">
        <v>46271</v>
      </c>
      <c r="K400">
        <v>36</v>
      </c>
      <c r="L400">
        <v>0.24</v>
      </c>
      <c r="M400">
        <v>310</v>
      </c>
      <c r="N400">
        <v>8.64</v>
      </c>
      <c r="O400">
        <v>2678.4</v>
      </c>
      <c r="P400">
        <v>603.22900000000004</v>
      </c>
      <c r="Q400">
        <v>158.791</v>
      </c>
      <c r="R400">
        <v>762.02</v>
      </c>
      <c r="S400">
        <v>325.00020000000001</v>
      </c>
    </row>
    <row r="401" spans="1:19" x14ac:dyDescent="0.3">
      <c r="A401" t="s">
        <v>286</v>
      </c>
      <c r="B401">
        <v>10.526199999999999</v>
      </c>
      <c r="C401">
        <v>3421.02</v>
      </c>
      <c r="D401">
        <v>8.6295999999999999</v>
      </c>
      <c r="E401">
        <v>1.8966000000000001</v>
      </c>
      <c r="F401">
        <v>2804.62</v>
      </c>
      <c r="G401">
        <v>616.4</v>
      </c>
      <c r="H401" t="s">
        <v>454</v>
      </c>
      <c r="I401" t="s">
        <v>455</v>
      </c>
      <c r="J401" s="1">
        <v>46273</v>
      </c>
      <c r="K401">
        <v>36</v>
      </c>
      <c r="L401">
        <v>0.24</v>
      </c>
      <c r="M401">
        <v>310</v>
      </c>
      <c r="N401">
        <v>8.64</v>
      </c>
      <c r="O401">
        <v>2678.4</v>
      </c>
      <c r="P401">
        <v>584.72199999999998</v>
      </c>
      <c r="Q401">
        <v>157.898</v>
      </c>
      <c r="R401">
        <v>742.62</v>
      </c>
      <c r="S401">
        <v>325.00049999999999</v>
      </c>
    </row>
    <row r="402" spans="1:19" x14ac:dyDescent="0.3">
      <c r="A402" t="s">
        <v>287</v>
      </c>
      <c r="B402">
        <v>10.536199999999999</v>
      </c>
      <c r="C402">
        <v>3424.27</v>
      </c>
      <c r="D402">
        <v>8.6395999999999997</v>
      </c>
      <c r="E402">
        <v>1.8966000000000001</v>
      </c>
      <c r="F402">
        <v>2807.87</v>
      </c>
      <c r="G402">
        <v>616.4</v>
      </c>
      <c r="H402" t="s">
        <v>454</v>
      </c>
      <c r="I402" t="s">
        <v>455</v>
      </c>
      <c r="J402" s="1">
        <v>46275</v>
      </c>
      <c r="K402">
        <v>36</v>
      </c>
      <c r="L402">
        <v>0.24</v>
      </c>
      <c r="M402">
        <v>310</v>
      </c>
      <c r="N402">
        <v>8.64</v>
      </c>
      <c r="O402">
        <v>2678.4</v>
      </c>
      <c r="P402">
        <v>587.822</v>
      </c>
      <c r="Q402">
        <v>158.048</v>
      </c>
      <c r="R402">
        <v>745.87</v>
      </c>
      <c r="S402">
        <v>325.00049999999999</v>
      </c>
    </row>
    <row r="403" spans="1:19" x14ac:dyDescent="0.3">
      <c r="A403" t="s">
        <v>288</v>
      </c>
      <c r="B403">
        <v>10.3743</v>
      </c>
      <c r="C403">
        <v>3371.65</v>
      </c>
      <c r="D403">
        <v>8.4777000000000005</v>
      </c>
      <c r="E403">
        <v>1.8966000000000001</v>
      </c>
      <c r="F403">
        <v>2755.25</v>
      </c>
      <c r="G403">
        <v>616.4</v>
      </c>
      <c r="H403" t="s">
        <v>454</v>
      </c>
      <c r="I403" t="s">
        <v>455</v>
      </c>
      <c r="J403" s="1">
        <v>46277</v>
      </c>
      <c r="K403">
        <v>36</v>
      </c>
      <c r="L403">
        <v>0.24</v>
      </c>
      <c r="M403">
        <v>310</v>
      </c>
      <c r="N403">
        <v>8.64</v>
      </c>
      <c r="O403">
        <v>2678.4</v>
      </c>
      <c r="P403">
        <v>537.63300000000004</v>
      </c>
      <c r="Q403">
        <v>155.61699999999999</v>
      </c>
      <c r="R403">
        <v>693.25</v>
      </c>
      <c r="S403">
        <v>325.00020000000001</v>
      </c>
    </row>
    <row r="404" spans="1:19" x14ac:dyDescent="0.3">
      <c r="A404" t="s">
        <v>289</v>
      </c>
      <c r="B404">
        <v>10.4413</v>
      </c>
      <c r="C404">
        <v>3393.43</v>
      </c>
      <c r="D404">
        <v>8.5447000000000006</v>
      </c>
      <c r="E404">
        <v>1.8966000000000001</v>
      </c>
      <c r="F404">
        <v>2777.03</v>
      </c>
      <c r="G404">
        <v>616.4</v>
      </c>
      <c r="H404" t="s">
        <v>454</v>
      </c>
      <c r="I404" t="s">
        <v>455</v>
      </c>
      <c r="J404" s="1">
        <v>46279</v>
      </c>
      <c r="K404">
        <v>36</v>
      </c>
      <c r="L404">
        <v>0.24</v>
      </c>
      <c r="M404">
        <v>310</v>
      </c>
      <c r="N404">
        <v>8.64</v>
      </c>
      <c r="O404">
        <v>2678.4</v>
      </c>
      <c r="P404">
        <v>558.40300000000002</v>
      </c>
      <c r="Q404">
        <v>156.62700000000001</v>
      </c>
      <c r="R404">
        <v>715.03</v>
      </c>
      <c r="S404">
        <v>325.00069999999999</v>
      </c>
    </row>
    <row r="405" spans="1:19" x14ac:dyDescent="0.3">
      <c r="A405" t="s">
        <v>290</v>
      </c>
      <c r="B405">
        <v>10.598699999999999</v>
      </c>
      <c r="C405">
        <v>3444.58</v>
      </c>
      <c r="D405">
        <v>8.7020999999999997</v>
      </c>
      <c r="E405">
        <v>1.8966000000000001</v>
      </c>
      <c r="F405">
        <v>2828.18</v>
      </c>
      <c r="G405">
        <v>616.4</v>
      </c>
      <c r="H405" t="s">
        <v>454</v>
      </c>
      <c r="I405" t="s">
        <v>455</v>
      </c>
      <c r="J405" s="1">
        <v>46281</v>
      </c>
      <c r="K405">
        <v>36</v>
      </c>
      <c r="L405">
        <v>0.24</v>
      </c>
      <c r="M405">
        <v>310</v>
      </c>
      <c r="N405">
        <v>8.64</v>
      </c>
      <c r="O405">
        <v>2678.4</v>
      </c>
      <c r="P405">
        <v>607.197</v>
      </c>
      <c r="Q405">
        <v>158.983</v>
      </c>
      <c r="R405">
        <v>766.18</v>
      </c>
      <c r="S405">
        <v>325.00020000000001</v>
      </c>
    </row>
    <row r="406" spans="1:19" x14ac:dyDescent="0.3">
      <c r="A406" t="s">
        <v>291</v>
      </c>
      <c r="B406">
        <v>10.591699999999999</v>
      </c>
      <c r="C406">
        <v>3442.31</v>
      </c>
      <c r="D406">
        <v>8.6951000000000001</v>
      </c>
      <c r="E406">
        <v>1.8966000000000001</v>
      </c>
      <c r="F406">
        <v>2825.91</v>
      </c>
      <c r="G406">
        <v>616.4</v>
      </c>
      <c r="H406" t="s">
        <v>454</v>
      </c>
      <c r="I406" t="s">
        <v>455</v>
      </c>
      <c r="J406" s="1">
        <v>46283</v>
      </c>
      <c r="K406">
        <v>36</v>
      </c>
      <c r="L406">
        <v>0.24</v>
      </c>
      <c r="M406">
        <v>310</v>
      </c>
      <c r="N406">
        <v>8.64</v>
      </c>
      <c r="O406">
        <v>2678.4</v>
      </c>
      <c r="P406">
        <v>605.02700000000004</v>
      </c>
      <c r="Q406">
        <v>158.88300000000001</v>
      </c>
      <c r="R406">
        <v>763.91</v>
      </c>
      <c r="S406">
        <v>325.00069999999999</v>
      </c>
    </row>
    <row r="407" spans="1:19" x14ac:dyDescent="0.3">
      <c r="A407" t="s">
        <v>292</v>
      </c>
      <c r="B407">
        <v>10.380100000000001</v>
      </c>
      <c r="C407">
        <v>3373.54</v>
      </c>
      <c r="D407">
        <v>8.4834999999999994</v>
      </c>
      <c r="E407">
        <v>1.8966000000000001</v>
      </c>
      <c r="F407">
        <v>2757.14</v>
      </c>
      <c r="G407">
        <v>616.4</v>
      </c>
      <c r="H407" t="s">
        <v>454</v>
      </c>
      <c r="I407" t="s">
        <v>455</v>
      </c>
      <c r="J407" s="1">
        <v>46285</v>
      </c>
      <c r="K407">
        <v>36</v>
      </c>
      <c r="L407">
        <v>0.24</v>
      </c>
      <c r="M407">
        <v>310</v>
      </c>
      <c r="N407">
        <v>8.64</v>
      </c>
      <c r="O407">
        <v>2678.4</v>
      </c>
      <c r="P407">
        <v>539.43100000000004</v>
      </c>
      <c r="Q407">
        <v>155.709</v>
      </c>
      <c r="R407">
        <v>695.14</v>
      </c>
      <c r="S407">
        <v>325.00069999999999</v>
      </c>
    </row>
    <row r="408" spans="1:19" x14ac:dyDescent="0.3">
      <c r="A408" t="s">
        <v>293</v>
      </c>
      <c r="B408">
        <v>10.599500000000001</v>
      </c>
      <c r="C408">
        <v>3444.84</v>
      </c>
      <c r="D408">
        <v>8.7028999999999996</v>
      </c>
      <c r="E408">
        <v>1.8966000000000001</v>
      </c>
      <c r="F408">
        <v>2828.44</v>
      </c>
      <c r="G408">
        <v>616.4</v>
      </c>
      <c r="H408" t="s">
        <v>454</v>
      </c>
      <c r="I408" t="s">
        <v>455</v>
      </c>
      <c r="J408" s="1">
        <v>46287</v>
      </c>
      <c r="K408">
        <v>36</v>
      </c>
      <c r="L408">
        <v>0.24</v>
      </c>
      <c r="M408">
        <v>310</v>
      </c>
      <c r="N408">
        <v>8.64</v>
      </c>
      <c r="O408">
        <v>2678.4</v>
      </c>
      <c r="P408">
        <v>607.44500000000005</v>
      </c>
      <c r="Q408">
        <v>158.995</v>
      </c>
      <c r="R408">
        <v>766.44</v>
      </c>
      <c r="S408">
        <v>325.00020000000001</v>
      </c>
    </row>
    <row r="409" spans="1:19" x14ac:dyDescent="0.3">
      <c r="A409" t="s">
        <v>294</v>
      </c>
      <c r="B409">
        <v>10.4483</v>
      </c>
      <c r="C409">
        <v>3395.7</v>
      </c>
      <c r="D409">
        <v>8.5517000000000003</v>
      </c>
      <c r="E409">
        <v>1.8966000000000001</v>
      </c>
      <c r="F409">
        <v>2779.3</v>
      </c>
      <c r="G409">
        <v>616.4</v>
      </c>
      <c r="H409" t="s">
        <v>454</v>
      </c>
      <c r="I409" t="s">
        <v>455</v>
      </c>
      <c r="J409" s="1">
        <v>46289</v>
      </c>
      <c r="K409">
        <v>36</v>
      </c>
      <c r="L409">
        <v>0.24</v>
      </c>
      <c r="M409">
        <v>310</v>
      </c>
      <c r="N409">
        <v>8.64</v>
      </c>
      <c r="O409">
        <v>2678.4</v>
      </c>
      <c r="P409">
        <v>560.57299999999998</v>
      </c>
      <c r="Q409">
        <v>156.727</v>
      </c>
      <c r="R409">
        <v>717.3</v>
      </c>
      <c r="S409">
        <v>325.00020000000001</v>
      </c>
    </row>
    <row r="410" spans="1:19" x14ac:dyDescent="0.3">
      <c r="A410" t="s">
        <v>416</v>
      </c>
      <c r="B410">
        <v>9.6763999999999992</v>
      </c>
      <c r="C410">
        <v>3144.83</v>
      </c>
      <c r="D410">
        <v>7.9541000000000004</v>
      </c>
      <c r="E410">
        <v>1.7222999999999999</v>
      </c>
      <c r="F410">
        <v>2585.08</v>
      </c>
      <c r="G410">
        <v>559.75</v>
      </c>
      <c r="H410" t="s">
        <v>456</v>
      </c>
      <c r="I410" t="s">
        <v>455</v>
      </c>
      <c r="J410" s="1">
        <v>46267</v>
      </c>
      <c r="K410">
        <v>27</v>
      </c>
      <c r="L410">
        <v>0.3</v>
      </c>
      <c r="M410">
        <v>310</v>
      </c>
      <c r="N410">
        <v>8.1</v>
      </c>
      <c r="O410">
        <v>2511</v>
      </c>
      <c r="P410">
        <v>488.68400000000003</v>
      </c>
      <c r="Q410">
        <v>145.14599999999999</v>
      </c>
      <c r="R410">
        <v>633.83000000000004</v>
      </c>
      <c r="S410">
        <v>325</v>
      </c>
    </row>
    <row r="411" spans="1:19" x14ac:dyDescent="0.3">
      <c r="A411" t="s">
        <v>417</v>
      </c>
      <c r="B411">
        <v>9.4315999999999995</v>
      </c>
      <c r="C411">
        <v>3065.27</v>
      </c>
      <c r="D411">
        <v>7.7708000000000004</v>
      </c>
      <c r="E411">
        <v>1.6608000000000001</v>
      </c>
      <c r="F411">
        <v>2525.5100000000002</v>
      </c>
      <c r="G411">
        <v>539.76</v>
      </c>
      <c r="H411" t="s">
        <v>456</v>
      </c>
      <c r="I411" t="s">
        <v>455</v>
      </c>
      <c r="J411" s="1">
        <v>46269</v>
      </c>
      <c r="K411">
        <v>26</v>
      </c>
      <c r="L411">
        <v>0.3</v>
      </c>
      <c r="M411">
        <v>310</v>
      </c>
      <c r="N411">
        <v>7.8</v>
      </c>
      <c r="O411">
        <v>2418</v>
      </c>
      <c r="P411">
        <v>505.79599999999999</v>
      </c>
      <c r="Q411">
        <v>141.47399999999999</v>
      </c>
      <c r="R411">
        <v>647.27</v>
      </c>
      <c r="S411">
        <v>325</v>
      </c>
    </row>
    <row r="412" spans="1:19" x14ac:dyDescent="0.3">
      <c r="A412" t="s">
        <v>418</v>
      </c>
      <c r="B412">
        <v>9.3803000000000001</v>
      </c>
      <c r="C412">
        <v>3048.6</v>
      </c>
      <c r="D412">
        <v>7.7195</v>
      </c>
      <c r="E412">
        <v>1.6608000000000001</v>
      </c>
      <c r="F412">
        <v>2508.84</v>
      </c>
      <c r="G412">
        <v>539.76</v>
      </c>
      <c r="H412" t="s">
        <v>456</v>
      </c>
      <c r="I412" t="s">
        <v>455</v>
      </c>
      <c r="J412" s="1">
        <v>46271</v>
      </c>
      <c r="K412">
        <v>26</v>
      </c>
      <c r="L412">
        <v>0.3</v>
      </c>
      <c r="M412">
        <v>310</v>
      </c>
      <c r="N412">
        <v>7.8</v>
      </c>
      <c r="O412">
        <v>2418</v>
      </c>
      <c r="P412">
        <v>489.89299999999997</v>
      </c>
      <c r="Q412">
        <v>140.70699999999999</v>
      </c>
      <c r="R412">
        <v>630.6</v>
      </c>
      <c r="S412">
        <v>325.00029999999998</v>
      </c>
    </row>
    <row r="413" spans="1:19" x14ac:dyDescent="0.3">
      <c r="A413" t="s">
        <v>419</v>
      </c>
      <c r="B413">
        <v>9.5341000000000005</v>
      </c>
      <c r="C413">
        <v>3098.58</v>
      </c>
      <c r="D413">
        <v>7.8733000000000004</v>
      </c>
      <c r="E413">
        <v>1.6608000000000001</v>
      </c>
      <c r="F413">
        <v>2558.8200000000002</v>
      </c>
      <c r="G413">
        <v>539.76</v>
      </c>
      <c r="H413" t="s">
        <v>456</v>
      </c>
      <c r="I413" t="s">
        <v>455</v>
      </c>
      <c r="J413" s="1">
        <v>46273</v>
      </c>
      <c r="K413">
        <v>26</v>
      </c>
      <c r="L413">
        <v>0.3</v>
      </c>
      <c r="M413">
        <v>310</v>
      </c>
      <c r="N413">
        <v>7.8</v>
      </c>
      <c r="O413">
        <v>2418</v>
      </c>
      <c r="P413">
        <v>537.57100000000003</v>
      </c>
      <c r="Q413">
        <v>143.00899999999999</v>
      </c>
      <c r="R413">
        <v>680.58</v>
      </c>
      <c r="S413">
        <v>324.99970000000002</v>
      </c>
    </row>
    <row r="414" spans="1:19" x14ac:dyDescent="0.3">
      <c r="A414" t="s">
        <v>420</v>
      </c>
      <c r="B414">
        <v>9.3298000000000005</v>
      </c>
      <c r="C414">
        <v>3032.19</v>
      </c>
      <c r="D414">
        <v>7.6689999999999996</v>
      </c>
      <c r="E414">
        <v>1.6608000000000001</v>
      </c>
      <c r="F414">
        <v>2492.4299999999998</v>
      </c>
      <c r="G414">
        <v>539.76</v>
      </c>
      <c r="H414" t="s">
        <v>456</v>
      </c>
      <c r="I414" t="s">
        <v>455</v>
      </c>
      <c r="J414" s="1">
        <v>46275</v>
      </c>
      <c r="K414">
        <v>26</v>
      </c>
      <c r="L414">
        <v>0.3</v>
      </c>
      <c r="M414">
        <v>310</v>
      </c>
      <c r="N414">
        <v>7.8</v>
      </c>
      <c r="O414">
        <v>2418</v>
      </c>
      <c r="P414">
        <v>474.238</v>
      </c>
      <c r="Q414">
        <v>139.952</v>
      </c>
      <c r="R414">
        <v>614.19000000000005</v>
      </c>
      <c r="S414">
        <v>325.00049999999999</v>
      </c>
    </row>
    <row r="415" spans="1:19" x14ac:dyDescent="0.3">
      <c r="A415" t="s">
        <v>421</v>
      </c>
      <c r="B415">
        <v>9.3803999999999998</v>
      </c>
      <c r="C415">
        <v>3048.63</v>
      </c>
      <c r="D415">
        <v>7.7195999999999998</v>
      </c>
      <c r="E415">
        <v>1.6608000000000001</v>
      </c>
      <c r="F415">
        <v>2508.87</v>
      </c>
      <c r="G415">
        <v>539.76</v>
      </c>
      <c r="H415" t="s">
        <v>456</v>
      </c>
      <c r="I415" t="s">
        <v>455</v>
      </c>
      <c r="J415" s="1">
        <v>46277</v>
      </c>
      <c r="K415">
        <v>26</v>
      </c>
      <c r="L415">
        <v>0.3</v>
      </c>
      <c r="M415">
        <v>310</v>
      </c>
      <c r="N415">
        <v>7.8</v>
      </c>
      <c r="O415">
        <v>2418</v>
      </c>
      <c r="P415">
        <v>489.92399999999998</v>
      </c>
      <c r="Q415">
        <v>140.70599999999999</v>
      </c>
      <c r="R415">
        <v>630.63</v>
      </c>
      <c r="S415">
        <v>325</v>
      </c>
    </row>
    <row r="416" spans="1:19" x14ac:dyDescent="0.3">
      <c r="A416" t="s">
        <v>422</v>
      </c>
      <c r="B416">
        <v>9.4036000000000008</v>
      </c>
      <c r="C416">
        <v>3056.17</v>
      </c>
      <c r="D416">
        <v>7.7427999999999999</v>
      </c>
      <c r="E416">
        <v>1.6608000000000001</v>
      </c>
      <c r="F416">
        <v>2516.41</v>
      </c>
      <c r="G416">
        <v>539.76</v>
      </c>
      <c r="H416" t="s">
        <v>456</v>
      </c>
      <c r="I416" t="s">
        <v>455</v>
      </c>
      <c r="J416" s="1">
        <v>46279</v>
      </c>
      <c r="K416">
        <v>26</v>
      </c>
      <c r="L416">
        <v>0.3</v>
      </c>
      <c r="M416">
        <v>310</v>
      </c>
      <c r="N416">
        <v>7.8</v>
      </c>
      <c r="O416">
        <v>2418</v>
      </c>
      <c r="P416">
        <v>497.11599999999999</v>
      </c>
      <c r="Q416">
        <v>141.054</v>
      </c>
      <c r="R416">
        <v>638.16999999999996</v>
      </c>
      <c r="S416">
        <v>325</v>
      </c>
    </row>
    <row r="417" spans="1:19" x14ac:dyDescent="0.3">
      <c r="A417" t="s">
        <v>423</v>
      </c>
      <c r="B417">
        <v>9.4149999999999991</v>
      </c>
      <c r="C417">
        <v>3059.88</v>
      </c>
      <c r="D417">
        <v>7.7542</v>
      </c>
      <c r="E417">
        <v>1.6608000000000001</v>
      </c>
      <c r="F417">
        <v>2520.12</v>
      </c>
      <c r="G417">
        <v>539.76</v>
      </c>
      <c r="H417" t="s">
        <v>456</v>
      </c>
      <c r="I417" t="s">
        <v>455</v>
      </c>
      <c r="J417" s="1">
        <v>46281</v>
      </c>
      <c r="K417">
        <v>26</v>
      </c>
      <c r="L417">
        <v>0.3</v>
      </c>
      <c r="M417">
        <v>310</v>
      </c>
      <c r="N417">
        <v>7.8</v>
      </c>
      <c r="O417">
        <v>2418</v>
      </c>
      <c r="P417">
        <v>500.65</v>
      </c>
      <c r="Q417">
        <v>141.22999999999999</v>
      </c>
      <c r="R417">
        <v>641.88</v>
      </c>
      <c r="S417">
        <v>325.00049999999999</v>
      </c>
    </row>
    <row r="418" spans="1:19" x14ac:dyDescent="0.3">
      <c r="A418" t="s">
        <v>424</v>
      </c>
      <c r="B418">
        <v>9.6061999999999994</v>
      </c>
      <c r="C418">
        <v>3122.02</v>
      </c>
      <c r="D418">
        <v>7.9454000000000002</v>
      </c>
      <c r="E418">
        <v>1.6608000000000001</v>
      </c>
      <c r="F418">
        <v>2582.2600000000002</v>
      </c>
      <c r="G418">
        <v>539.76</v>
      </c>
      <c r="H418" t="s">
        <v>456</v>
      </c>
      <c r="I418" t="s">
        <v>455</v>
      </c>
      <c r="J418" s="1">
        <v>46283</v>
      </c>
      <c r="K418">
        <v>26</v>
      </c>
      <c r="L418">
        <v>0.3</v>
      </c>
      <c r="M418">
        <v>310</v>
      </c>
      <c r="N418">
        <v>7.8</v>
      </c>
      <c r="O418">
        <v>2418</v>
      </c>
      <c r="P418">
        <v>559.92200000000003</v>
      </c>
      <c r="Q418">
        <v>144.09800000000001</v>
      </c>
      <c r="R418">
        <v>704.02</v>
      </c>
      <c r="S418">
        <v>325.00049999999999</v>
      </c>
    </row>
    <row r="419" spans="1:19" x14ac:dyDescent="0.3">
      <c r="A419" t="s">
        <v>425</v>
      </c>
      <c r="B419">
        <v>9.5612999999999992</v>
      </c>
      <c r="C419">
        <v>3107.42</v>
      </c>
      <c r="D419">
        <v>7.9005000000000001</v>
      </c>
      <c r="E419">
        <v>1.6608000000000001</v>
      </c>
      <c r="F419">
        <v>2567.66</v>
      </c>
      <c r="G419">
        <v>539.76</v>
      </c>
      <c r="H419" t="s">
        <v>456</v>
      </c>
      <c r="I419" t="s">
        <v>455</v>
      </c>
      <c r="J419" s="1">
        <v>46285</v>
      </c>
      <c r="K419">
        <v>26</v>
      </c>
      <c r="L419">
        <v>0.3</v>
      </c>
      <c r="M419">
        <v>310</v>
      </c>
      <c r="N419">
        <v>7.8</v>
      </c>
      <c r="O419">
        <v>2418</v>
      </c>
      <c r="P419">
        <v>546.00300000000004</v>
      </c>
      <c r="Q419">
        <v>143.417</v>
      </c>
      <c r="R419">
        <v>689.42</v>
      </c>
      <c r="S419">
        <v>324.99970000000002</v>
      </c>
    </row>
    <row r="420" spans="1:19" x14ac:dyDescent="0.3">
      <c r="A420" t="s">
        <v>426</v>
      </c>
      <c r="B420">
        <v>9.5253999999999994</v>
      </c>
      <c r="C420">
        <v>3095.76</v>
      </c>
      <c r="D420">
        <v>7.8646000000000003</v>
      </c>
      <c r="E420">
        <v>1.6608000000000001</v>
      </c>
      <c r="F420">
        <v>2556</v>
      </c>
      <c r="G420">
        <v>539.76</v>
      </c>
      <c r="H420" t="s">
        <v>456</v>
      </c>
      <c r="I420" t="s">
        <v>455</v>
      </c>
      <c r="J420" s="1">
        <v>46287</v>
      </c>
      <c r="K420">
        <v>26</v>
      </c>
      <c r="L420">
        <v>0.3</v>
      </c>
      <c r="M420">
        <v>310</v>
      </c>
      <c r="N420">
        <v>7.8</v>
      </c>
      <c r="O420">
        <v>2418</v>
      </c>
      <c r="P420">
        <v>534.87400000000002</v>
      </c>
      <c r="Q420">
        <v>142.886</v>
      </c>
      <c r="R420">
        <v>677.76</v>
      </c>
      <c r="S420">
        <v>325.00049999999999</v>
      </c>
    </row>
    <row r="421" spans="1:19" x14ac:dyDescent="0.3">
      <c r="A421" t="s">
        <v>427</v>
      </c>
      <c r="B421">
        <v>9.3238000000000003</v>
      </c>
      <c r="C421">
        <v>3030.24</v>
      </c>
      <c r="D421">
        <v>7.6630000000000003</v>
      </c>
      <c r="E421">
        <v>1.6608000000000001</v>
      </c>
      <c r="F421">
        <v>2490.48</v>
      </c>
      <c r="G421">
        <v>539.76</v>
      </c>
      <c r="H421" t="s">
        <v>456</v>
      </c>
      <c r="I421" t="s">
        <v>455</v>
      </c>
      <c r="J421" s="1">
        <v>46289</v>
      </c>
      <c r="K421">
        <v>26</v>
      </c>
      <c r="L421">
        <v>0.3</v>
      </c>
      <c r="M421">
        <v>310</v>
      </c>
      <c r="N421">
        <v>7.8</v>
      </c>
      <c r="O421">
        <v>2418</v>
      </c>
      <c r="P421">
        <v>472.37799999999999</v>
      </c>
      <c r="Q421">
        <v>139.86199999999999</v>
      </c>
      <c r="R421">
        <v>612.24</v>
      </c>
      <c r="S421">
        <v>325.00049999999999</v>
      </c>
    </row>
    <row r="422" spans="1:19" x14ac:dyDescent="0.3">
      <c r="A422" t="s">
        <v>428</v>
      </c>
      <c r="B422">
        <v>8.7811000000000003</v>
      </c>
      <c r="C422">
        <v>2853.86</v>
      </c>
      <c r="D422">
        <v>7.2637999999999998</v>
      </c>
      <c r="E422">
        <v>1.5173000000000001</v>
      </c>
      <c r="F422">
        <v>2360.7399999999998</v>
      </c>
      <c r="G422">
        <v>493.12</v>
      </c>
      <c r="H422" t="s">
        <v>457</v>
      </c>
      <c r="I422" t="s">
        <v>455</v>
      </c>
      <c r="J422" s="1">
        <v>46267</v>
      </c>
      <c r="K422">
        <v>36</v>
      </c>
      <c r="L422">
        <v>0.2</v>
      </c>
      <c r="M422">
        <v>310</v>
      </c>
      <c r="N422">
        <v>7.2</v>
      </c>
      <c r="O422">
        <v>2232</v>
      </c>
      <c r="P422">
        <v>490.14100000000002</v>
      </c>
      <c r="Q422">
        <v>131.71899999999999</v>
      </c>
      <c r="R422">
        <v>621.86</v>
      </c>
      <c r="S422">
        <v>325.00029999999998</v>
      </c>
    </row>
    <row r="423" spans="1:19" x14ac:dyDescent="0.3">
      <c r="A423" t="s">
        <v>429</v>
      </c>
      <c r="B423">
        <v>8.7805</v>
      </c>
      <c r="C423">
        <v>2853.66</v>
      </c>
      <c r="D423">
        <v>7.2632000000000003</v>
      </c>
      <c r="E423">
        <v>1.5173000000000001</v>
      </c>
      <c r="F423">
        <v>2360.54</v>
      </c>
      <c r="G423">
        <v>493.12</v>
      </c>
      <c r="H423" t="s">
        <v>457</v>
      </c>
      <c r="I423" t="s">
        <v>455</v>
      </c>
      <c r="J423" s="1">
        <v>46269</v>
      </c>
      <c r="K423">
        <v>36</v>
      </c>
      <c r="L423">
        <v>0.2</v>
      </c>
      <c r="M423">
        <v>310</v>
      </c>
      <c r="N423">
        <v>7.2</v>
      </c>
      <c r="O423">
        <v>2232</v>
      </c>
      <c r="P423">
        <v>489.95499999999998</v>
      </c>
      <c r="Q423">
        <v>131.70500000000001</v>
      </c>
      <c r="R423">
        <v>621.66</v>
      </c>
      <c r="S423">
        <v>324.99970000000002</v>
      </c>
    </row>
    <row r="424" spans="1:19" x14ac:dyDescent="0.3">
      <c r="A424" t="s">
        <v>430</v>
      </c>
      <c r="B424">
        <v>8.6257000000000001</v>
      </c>
      <c r="C424">
        <v>2803.35</v>
      </c>
      <c r="D424">
        <v>7.1083999999999996</v>
      </c>
      <c r="E424">
        <v>1.5173000000000001</v>
      </c>
      <c r="F424">
        <v>2310.23</v>
      </c>
      <c r="G424">
        <v>493.12</v>
      </c>
      <c r="H424" t="s">
        <v>457</v>
      </c>
      <c r="I424" t="s">
        <v>455</v>
      </c>
      <c r="J424" s="1">
        <v>46271</v>
      </c>
      <c r="K424">
        <v>36</v>
      </c>
      <c r="L424">
        <v>0.2</v>
      </c>
      <c r="M424">
        <v>310</v>
      </c>
      <c r="N424">
        <v>7.2</v>
      </c>
      <c r="O424">
        <v>2232</v>
      </c>
      <c r="P424">
        <v>441.96699999999998</v>
      </c>
      <c r="Q424">
        <v>129.38300000000001</v>
      </c>
      <c r="R424">
        <v>571.35</v>
      </c>
      <c r="S424">
        <v>324.99970000000002</v>
      </c>
    </row>
    <row r="425" spans="1:19" x14ac:dyDescent="0.3">
      <c r="A425" t="s">
        <v>431</v>
      </c>
      <c r="B425">
        <v>8.7799999999999994</v>
      </c>
      <c r="C425">
        <v>2853.5</v>
      </c>
      <c r="D425">
        <v>7.2626999999999997</v>
      </c>
      <c r="E425">
        <v>1.5173000000000001</v>
      </c>
      <c r="F425">
        <v>2360.38</v>
      </c>
      <c r="G425">
        <v>493.12</v>
      </c>
      <c r="H425" t="s">
        <v>457</v>
      </c>
      <c r="I425" t="s">
        <v>455</v>
      </c>
      <c r="J425" s="1">
        <v>46273</v>
      </c>
      <c r="K425">
        <v>36</v>
      </c>
      <c r="L425">
        <v>0.2</v>
      </c>
      <c r="M425">
        <v>310</v>
      </c>
      <c r="N425">
        <v>7.2</v>
      </c>
      <c r="O425">
        <v>2232</v>
      </c>
      <c r="P425">
        <v>489.8</v>
      </c>
      <c r="Q425">
        <v>131.69999999999999</v>
      </c>
      <c r="R425">
        <v>621.5</v>
      </c>
      <c r="S425">
        <v>325</v>
      </c>
    </row>
    <row r="426" spans="1:19" x14ac:dyDescent="0.3">
      <c r="A426" t="s">
        <v>432</v>
      </c>
      <c r="B426">
        <v>8.8376000000000001</v>
      </c>
      <c r="C426">
        <v>2872.22</v>
      </c>
      <c r="D426">
        <v>7.3202999999999996</v>
      </c>
      <c r="E426">
        <v>1.5173000000000001</v>
      </c>
      <c r="F426">
        <v>2379.1</v>
      </c>
      <c r="G426">
        <v>493.12</v>
      </c>
      <c r="H426" t="s">
        <v>457</v>
      </c>
      <c r="I426" t="s">
        <v>455</v>
      </c>
      <c r="J426" s="1">
        <v>46275</v>
      </c>
      <c r="K426">
        <v>36</v>
      </c>
      <c r="L426">
        <v>0.2</v>
      </c>
      <c r="M426">
        <v>310</v>
      </c>
      <c r="N426">
        <v>7.2</v>
      </c>
      <c r="O426">
        <v>2232</v>
      </c>
      <c r="P426">
        <v>507.65600000000001</v>
      </c>
      <c r="Q426">
        <v>132.56399999999999</v>
      </c>
      <c r="R426">
        <v>640.22</v>
      </c>
      <c r="S426">
        <v>325</v>
      </c>
    </row>
    <row r="427" spans="1:19" x14ac:dyDescent="0.3">
      <c r="A427" t="s">
        <v>433</v>
      </c>
      <c r="B427">
        <v>8.7630999999999997</v>
      </c>
      <c r="C427">
        <v>2848.01</v>
      </c>
      <c r="D427">
        <v>7.2458</v>
      </c>
      <c r="E427">
        <v>1.5173000000000001</v>
      </c>
      <c r="F427">
        <v>2354.89</v>
      </c>
      <c r="G427">
        <v>493.12</v>
      </c>
      <c r="H427" t="s">
        <v>457</v>
      </c>
      <c r="I427" t="s">
        <v>455</v>
      </c>
      <c r="J427" s="1">
        <v>46277</v>
      </c>
      <c r="K427">
        <v>36</v>
      </c>
      <c r="L427">
        <v>0.2</v>
      </c>
      <c r="M427">
        <v>310</v>
      </c>
      <c r="N427">
        <v>7.2</v>
      </c>
      <c r="O427">
        <v>2232</v>
      </c>
      <c r="P427">
        <v>484.56099999999998</v>
      </c>
      <c r="Q427">
        <v>131.44900000000001</v>
      </c>
      <c r="R427">
        <v>616.01</v>
      </c>
      <c r="S427">
        <v>325.00029999999998</v>
      </c>
    </row>
    <row r="428" spans="1:19" x14ac:dyDescent="0.3">
      <c r="A428" t="s">
        <v>434</v>
      </c>
      <c r="B428">
        <v>8.4855999999999998</v>
      </c>
      <c r="C428">
        <v>2757.82</v>
      </c>
      <c r="D428">
        <v>7.0092999999999996</v>
      </c>
      <c r="E428">
        <v>1.4762999999999999</v>
      </c>
      <c r="F428">
        <v>2278.02</v>
      </c>
      <c r="G428">
        <v>479.8</v>
      </c>
      <c r="H428" t="s">
        <v>457</v>
      </c>
      <c r="I428" t="s">
        <v>455</v>
      </c>
      <c r="J428" s="1">
        <v>46279</v>
      </c>
      <c r="K428">
        <v>35</v>
      </c>
      <c r="L428">
        <v>0.2</v>
      </c>
      <c r="M428">
        <v>310</v>
      </c>
      <c r="N428">
        <v>7</v>
      </c>
      <c r="O428">
        <v>2170</v>
      </c>
      <c r="P428">
        <v>460.536</v>
      </c>
      <c r="Q428">
        <v>127.28400000000001</v>
      </c>
      <c r="R428">
        <v>587.82000000000005</v>
      </c>
      <c r="S428">
        <v>325</v>
      </c>
    </row>
    <row r="429" spans="1:19" x14ac:dyDescent="0.3">
      <c r="A429" t="s">
        <v>435</v>
      </c>
      <c r="B429">
        <v>8.3619000000000003</v>
      </c>
      <c r="C429">
        <v>2717.62</v>
      </c>
      <c r="D429">
        <v>6.8856000000000002</v>
      </c>
      <c r="E429">
        <v>1.4762999999999999</v>
      </c>
      <c r="F429">
        <v>2237.8200000000002</v>
      </c>
      <c r="G429">
        <v>479.8</v>
      </c>
      <c r="H429" t="s">
        <v>457</v>
      </c>
      <c r="I429" t="s">
        <v>455</v>
      </c>
      <c r="J429" s="1">
        <v>46281</v>
      </c>
      <c r="K429">
        <v>35</v>
      </c>
      <c r="L429">
        <v>0.2</v>
      </c>
      <c r="M429">
        <v>310</v>
      </c>
      <c r="N429">
        <v>7</v>
      </c>
      <c r="O429">
        <v>2170</v>
      </c>
      <c r="P429">
        <v>422.18900000000002</v>
      </c>
      <c r="Q429">
        <v>125.431</v>
      </c>
      <c r="R429">
        <v>547.62</v>
      </c>
      <c r="S429">
        <v>325.00029999999998</v>
      </c>
    </row>
    <row r="430" spans="1:19" x14ac:dyDescent="0.3">
      <c r="A430" t="s">
        <v>436</v>
      </c>
      <c r="B430">
        <v>8.3978000000000002</v>
      </c>
      <c r="C430">
        <v>2729.29</v>
      </c>
      <c r="D430">
        <v>6.9215</v>
      </c>
      <c r="E430">
        <v>1.4762999999999999</v>
      </c>
      <c r="F430">
        <v>2249.4899999999998</v>
      </c>
      <c r="G430">
        <v>479.8</v>
      </c>
      <c r="H430" t="s">
        <v>457</v>
      </c>
      <c r="I430" t="s">
        <v>455</v>
      </c>
      <c r="J430" s="1">
        <v>46283</v>
      </c>
      <c r="K430">
        <v>35</v>
      </c>
      <c r="L430">
        <v>0.2</v>
      </c>
      <c r="M430">
        <v>310</v>
      </c>
      <c r="N430">
        <v>7</v>
      </c>
      <c r="O430">
        <v>2170</v>
      </c>
      <c r="P430">
        <v>433.31799999999998</v>
      </c>
      <c r="Q430">
        <v>125.97199999999999</v>
      </c>
      <c r="R430">
        <v>559.29</v>
      </c>
      <c r="S430">
        <v>325.00060000000002</v>
      </c>
    </row>
    <row r="431" spans="1:19" x14ac:dyDescent="0.3">
      <c r="A431" t="s">
        <v>437</v>
      </c>
      <c r="B431">
        <v>8.3840000000000003</v>
      </c>
      <c r="C431">
        <v>2724.8</v>
      </c>
      <c r="D431">
        <v>6.9077000000000002</v>
      </c>
      <c r="E431">
        <v>1.4762999999999999</v>
      </c>
      <c r="F431">
        <v>2245</v>
      </c>
      <c r="G431">
        <v>479.8</v>
      </c>
      <c r="H431" t="s">
        <v>457</v>
      </c>
      <c r="I431" t="s">
        <v>455</v>
      </c>
      <c r="J431" s="1">
        <v>46285</v>
      </c>
      <c r="K431">
        <v>35</v>
      </c>
      <c r="L431">
        <v>0.2</v>
      </c>
      <c r="M431">
        <v>310</v>
      </c>
      <c r="N431">
        <v>7</v>
      </c>
      <c r="O431">
        <v>2170</v>
      </c>
      <c r="P431">
        <v>429.04</v>
      </c>
      <c r="Q431">
        <v>125.76</v>
      </c>
      <c r="R431">
        <v>554.79999999999995</v>
      </c>
      <c r="S431">
        <v>325</v>
      </c>
    </row>
    <row r="432" spans="1:19" x14ac:dyDescent="0.3">
      <c r="A432" t="s">
        <v>438</v>
      </c>
      <c r="B432">
        <v>8.5843000000000007</v>
      </c>
      <c r="C432">
        <v>2789.9</v>
      </c>
      <c r="D432">
        <v>7.1079999999999997</v>
      </c>
      <c r="E432">
        <v>1.4762999999999999</v>
      </c>
      <c r="F432">
        <v>2310.1</v>
      </c>
      <c r="G432">
        <v>479.8</v>
      </c>
      <c r="H432" t="s">
        <v>457</v>
      </c>
      <c r="I432" t="s">
        <v>455</v>
      </c>
      <c r="J432" s="1">
        <v>46287</v>
      </c>
      <c r="K432">
        <v>35</v>
      </c>
      <c r="L432">
        <v>0.2</v>
      </c>
      <c r="M432">
        <v>310</v>
      </c>
      <c r="N432">
        <v>7</v>
      </c>
      <c r="O432">
        <v>2170</v>
      </c>
      <c r="P432">
        <v>491.13299999999998</v>
      </c>
      <c r="Q432">
        <v>128.767</v>
      </c>
      <c r="R432">
        <v>619.9</v>
      </c>
      <c r="S432">
        <v>325.00029999999998</v>
      </c>
    </row>
    <row r="433" spans="1:19" x14ac:dyDescent="0.3">
      <c r="A433" t="s">
        <v>439</v>
      </c>
      <c r="B433">
        <v>8.5677000000000003</v>
      </c>
      <c r="C433">
        <v>2784.51</v>
      </c>
      <c r="D433">
        <v>7.0914000000000001</v>
      </c>
      <c r="E433">
        <v>1.4762999999999999</v>
      </c>
      <c r="F433">
        <v>2304.71</v>
      </c>
      <c r="G433">
        <v>479.8</v>
      </c>
      <c r="H433" t="s">
        <v>457</v>
      </c>
      <c r="I433" t="s">
        <v>455</v>
      </c>
      <c r="J433" s="1">
        <v>46289</v>
      </c>
      <c r="K433">
        <v>35</v>
      </c>
      <c r="L433">
        <v>0.2</v>
      </c>
      <c r="M433">
        <v>310</v>
      </c>
      <c r="N433">
        <v>7</v>
      </c>
      <c r="O433">
        <v>2170</v>
      </c>
      <c r="P433">
        <v>485.98700000000002</v>
      </c>
      <c r="Q433">
        <v>128.523</v>
      </c>
      <c r="R433">
        <v>614.51</v>
      </c>
      <c r="S433">
        <v>325.0009</v>
      </c>
    </row>
  </sheetData>
  <phoneticPr fontId="2" type="noConversion"/>
  <pageMargins left="0.7" right="0.7" top="0.78740157499999996" bottom="0.78740157499999996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BCED2-B898-4920-88E1-1F98DB01FB44}">
  <dimension ref="A1:I37"/>
  <sheetViews>
    <sheetView workbookViewId="0"/>
  </sheetViews>
  <sheetFormatPr defaultRowHeight="14.4" x14ac:dyDescent="0.3"/>
  <cols>
    <col min="1" max="1" width="10.109375" bestFit="1" customWidth="1"/>
    <col min="2" max="2" width="12.21875" bestFit="1" customWidth="1"/>
    <col min="3" max="3" width="13.44140625" bestFit="1" customWidth="1"/>
    <col min="4" max="4" width="22.21875" bestFit="1" customWidth="1"/>
    <col min="5" max="5" width="27.6640625" bestFit="1" customWidth="1"/>
    <col min="6" max="6" width="28.6640625" bestFit="1" customWidth="1"/>
    <col min="7" max="7" width="25.109375" bestFit="1" customWidth="1"/>
    <col min="8" max="8" width="25.88671875" bestFit="1" customWidth="1"/>
    <col min="9" max="9" width="26.77734375" bestFit="1" customWidth="1"/>
  </cols>
  <sheetData>
    <row r="1" spans="1:9" x14ac:dyDescent="0.3">
      <c r="A1" t="s">
        <v>458</v>
      </c>
      <c r="B1" t="s">
        <v>440</v>
      </c>
      <c r="C1" t="s">
        <v>441</v>
      </c>
      <c r="D1" t="s">
        <v>467</v>
      </c>
      <c r="E1" t="s">
        <v>468</v>
      </c>
      <c r="F1" t="s">
        <v>469</v>
      </c>
      <c r="G1" t="s">
        <v>470</v>
      </c>
      <c r="H1" t="s">
        <v>471</v>
      </c>
      <c r="I1" t="s">
        <v>489</v>
      </c>
    </row>
    <row r="2" spans="1:9" x14ac:dyDescent="0.3">
      <c r="A2" s="1">
        <v>46113</v>
      </c>
      <c r="B2" t="s">
        <v>450</v>
      </c>
      <c r="C2" t="s">
        <v>451</v>
      </c>
      <c r="D2">
        <v>620</v>
      </c>
      <c r="E2">
        <v>0.12</v>
      </c>
      <c r="F2">
        <v>0.04</v>
      </c>
      <c r="G2">
        <v>280</v>
      </c>
      <c r="H2">
        <v>24.8</v>
      </c>
      <c r="I2">
        <v>20832</v>
      </c>
    </row>
    <row r="3" spans="1:9" x14ac:dyDescent="0.3">
      <c r="A3" s="1">
        <v>46143</v>
      </c>
      <c r="B3" t="s">
        <v>450</v>
      </c>
      <c r="C3" t="s">
        <v>451</v>
      </c>
      <c r="D3">
        <v>650</v>
      </c>
      <c r="E3">
        <v>0.12</v>
      </c>
      <c r="F3">
        <v>0.04</v>
      </c>
      <c r="G3">
        <v>280</v>
      </c>
      <c r="H3">
        <v>26</v>
      </c>
      <c r="I3">
        <v>21840</v>
      </c>
    </row>
    <row r="4" spans="1:9" x14ac:dyDescent="0.3">
      <c r="A4" s="1">
        <v>46113</v>
      </c>
      <c r="B4" t="s">
        <v>452</v>
      </c>
      <c r="C4" t="s">
        <v>451</v>
      </c>
      <c r="D4">
        <v>560</v>
      </c>
      <c r="E4">
        <v>0.16</v>
      </c>
      <c r="F4">
        <v>0.05</v>
      </c>
      <c r="G4">
        <v>280</v>
      </c>
      <c r="H4">
        <v>28</v>
      </c>
      <c r="I4">
        <v>25088</v>
      </c>
    </row>
    <row r="5" spans="1:9" x14ac:dyDescent="0.3">
      <c r="A5" s="1">
        <v>46113</v>
      </c>
      <c r="B5" t="s">
        <v>453</v>
      </c>
      <c r="C5" t="s">
        <v>451</v>
      </c>
      <c r="D5">
        <v>460</v>
      </c>
      <c r="E5">
        <v>0.22</v>
      </c>
      <c r="F5">
        <v>7.0000000000000007E-2</v>
      </c>
      <c r="G5">
        <v>280</v>
      </c>
      <c r="H5">
        <v>32.200000000000003</v>
      </c>
      <c r="I5">
        <v>28336</v>
      </c>
    </row>
    <row r="6" spans="1:9" x14ac:dyDescent="0.3">
      <c r="A6" s="1">
        <v>46113</v>
      </c>
      <c r="B6" t="s">
        <v>454</v>
      </c>
      <c r="C6" t="s">
        <v>455</v>
      </c>
      <c r="D6">
        <v>380</v>
      </c>
      <c r="E6">
        <v>0.24</v>
      </c>
      <c r="F6">
        <v>0.1</v>
      </c>
      <c r="G6">
        <v>310</v>
      </c>
      <c r="H6">
        <v>38</v>
      </c>
      <c r="I6">
        <v>28272</v>
      </c>
    </row>
    <row r="7" spans="1:9" x14ac:dyDescent="0.3">
      <c r="A7" s="1">
        <v>46113</v>
      </c>
      <c r="B7" t="s">
        <v>456</v>
      </c>
      <c r="C7" t="s">
        <v>455</v>
      </c>
      <c r="D7">
        <v>320</v>
      </c>
      <c r="E7">
        <v>0.3</v>
      </c>
      <c r="F7">
        <v>0.12</v>
      </c>
      <c r="G7">
        <v>310</v>
      </c>
      <c r="H7">
        <v>38.4</v>
      </c>
      <c r="I7">
        <v>29760</v>
      </c>
    </row>
    <row r="8" spans="1:9" x14ac:dyDescent="0.3">
      <c r="A8" s="1">
        <v>46113</v>
      </c>
      <c r="B8" t="s">
        <v>457</v>
      </c>
      <c r="C8" t="s">
        <v>455</v>
      </c>
      <c r="D8">
        <v>440</v>
      </c>
      <c r="E8">
        <v>0.2</v>
      </c>
      <c r="F8">
        <v>0.08</v>
      </c>
      <c r="G8">
        <v>310</v>
      </c>
      <c r="H8">
        <v>35.200000000000003</v>
      </c>
      <c r="I8">
        <v>27280</v>
      </c>
    </row>
    <row r="9" spans="1:9" x14ac:dyDescent="0.3">
      <c r="A9" s="1">
        <v>46143</v>
      </c>
      <c r="B9" t="s">
        <v>452</v>
      </c>
      <c r="C9" t="s">
        <v>451</v>
      </c>
      <c r="D9">
        <v>590</v>
      </c>
      <c r="E9">
        <v>0.16</v>
      </c>
      <c r="F9">
        <v>0.05</v>
      </c>
      <c r="G9">
        <v>280</v>
      </c>
      <c r="H9">
        <v>29.5</v>
      </c>
      <c r="I9">
        <v>26432</v>
      </c>
    </row>
    <row r="10" spans="1:9" x14ac:dyDescent="0.3">
      <c r="A10" s="1">
        <v>46143</v>
      </c>
      <c r="B10" t="s">
        <v>453</v>
      </c>
      <c r="C10" t="s">
        <v>451</v>
      </c>
      <c r="D10">
        <v>480</v>
      </c>
      <c r="E10">
        <v>0.22</v>
      </c>
      <c r="F10">
        <v>7.0000000000000007E-2</v>
      </c>
      <c r="G10">
        <v>280</v>
      </c>
      <c r="H10">
        <v>33.6</v>
      </c>
      <c r="I10">
        <v>29568</v>
      </c>
    </row>
    <row r="11" spans="1:9" x14ac:dyDescent="0.3">
      <c r="A11" s="1">
        <v>46143</v>
      </c>
      <c r="B11" t="s">
        <v>454</v>
      </c>
      <c r="C11" t="s">
        <v>455</v>
      </c>
      <c r="D11">
        <v>400</v>
      </c>
      <c r="E11">
        <v>0.24</v>
      </c>
      <c r="F11">
        <v>0.1</v>
      </c>
      <c r="G11">
        <v>310</v>
      </c>
      <c r="H11">
        <v>40</v>
      </c>
      <c r="I11">
        <v>29760</v>
      </c>
    </row>
    <row r="12" spans="1:9" x14ac:dyDescent="0.3">
      <c r="A12" s="1">
        <v>46143</v>
      </c>
      <c r="B12" t="s">
        <v>456</v>
      </c>
      <c r="C12" t="s">
        <v>455</v>
      </c>
      <c r="D12">
        <v>340</v>
      </c>
      <c r="E12">
        <v>0.3</v>
      </c>
      <c r="F12">
        <v>0.12</v>
      </c>
      <c r="G12">
        <v>310</v>
      </c>
      <c r="H12">
        <v>40.799999999999997</v>
      </c>
      <c r="I12">
        <v>31620</v>
      </c>
    </row>
    <row r="13" spans="1:9" x14ac:dyDescent="0.3">
      <c r="A13" s="1">
        <v>46143</v>
      </c>
      <c r="B13" t="s">
        <v>457</v>
      </c>
      <c r="C13" t="s">
        <v>455</v>
      </c>
      <c r="D13">
        <v>460</v>
      </c>
      <c r="E13">
        <v>0.2</v>
      </c>
      <c r="F13">
        <v>0.08</v>
      </c>
      <c r="G13">
        <v>310</v>
      </c>
      <c r="H13">
        <v>36.800000000000004</v>
      </c>
      <c r="I13">
        <v>28520</v>
      </c>
    </row>
    <row r="14" spans="1:9" x14ac:dyDescent="0.3">
      <c r="A14" s="1">
        <v>46174</v>
      </c>
      <c r="B14" t="s">
        <v>450</v>
      </c>
      <c r="C14" t="s">
        <v>451</v>
      </c>
      <c r="D14">
        <v>670</v>
      </c>
      <c r="E14">
        <v>0.12</v>
      </c>
      <c r="F14">
        <v>0.04</v>
      </c>
      <c r="G14">
        <v>280</v>
      </c>
      <c r="H14">
        <v>26.8</v>
      </c>
      <c r="I14">
        <v>22512</v>
      </c>
    </row>
    <row r="15" spans="1:9" x14ac:dyDescent="0.3">
      <c r="A15" s="1">
        <v>46174</v>
      </c>
      <c r="B15" t="s">
        <v>452</v>
      </c>
      <c r="C15" t="s">
        <v>451</v>
      </c>
      <c r="D15">
        <v>600</v>
      </c>
      <c r="E15">
        <v>0.16</v>
      </c>
      <c r="F15">
        <v>0.05</v>
      </c>
      <c r="G15">
        <v>280</v>
      </c>
      <c r="H15">
        <v>30</v>
      </c>
      <c r="I15">
        <v>26880</v>
      </c>
    </row>
    <row r="16" spans="1:9" x14ac:dyDescent="0.3">
      <c r="A16" s="1">
        <v>46174</v>
      </c>
      <c r="B16" t="s">
        <v>453</v>
      </c>
      <c r="C16" t="s">
        <v>451</v>
      </c>
      <c r="D16">
        <v>500</v>
      </c>
      <c r="E16">
        <v>0.22</v>
      </c>
      <c r="F16">
        <v>7.0000000000000007E-2</v>
      </c>
      <c r="G16">
        <v>280</v>
      </c>
      <c r="H16">
        <v>35</v>
      </c>
      <c r="I16">
        <v>30800</v>
      </c>
    </row>
    <row r="17" spans="1:9" x14ac:dyDescent="0.3">
      <c r="A17" s="1">
        <v>46174</v>
      </c>
      <c r="B17" t="s">
        <v>454</v>
      </c>
      <c r="C17" t="s">
        <v>455</v>
      </c>
      <c r="D17">
        <v>410</v>
      </c>
      <c r="E17">
        <v>0.24</v>
      </c>
      <c r="F17">
        <v>0.1</v>
      </c>
      <c r="G17">
        <v>310</v>
      </c>
      <c r="H17">
        <v>41</v>
      </c>
      <c r="I17">
        <v>30504</v>
      </c>
    </row>
    <row r="18" spans="1:9" x14ac:dyDescent="0.3">
      <c r="A18" s="1">
        <v>46174</v>
      </c>
      <c r="B18" t="s">
        <v>456</v>
      </c>
      <c r="C18" t="s">
        <v>455</v>
      </c>
      <c r="D18">
        <v>350</v>
      </c>
      <c r="E18">
        <v>0.3</v>
      </c>
      <c r="F18">
        <v>0.12</v>
      </c>
      <c r="G18">
        <v>310</v>
      </c>
      <c r="H18">
        <v>42</v>
      </c>
      <c r="I18">
        <v>32550</v>
      </c>
    </row>
    <row r="19" spans="1:9" x14ac:dyDescent="0.3">
      <c r="A19" s="1">
        <v>46174</v>
      </c>
      <c r="B19" t="s">
        <v>457</v>
      </c>
      <c r="C19" t="s">
        <v>455</v>
      </c>
      <c r="D19">
        <v>480</v>
      </c>
      <c r="E19">
        <v>0.2</v>
      </c>
      <c r="F19">
        <v>0.08</v>
      </c>
      <c r="G19">
        <v>310</v>
      </c>
      <c r="H19">
        <v>38.4</v>
      </c>
      <c r="I19">
        <v>29760</v>
      </c>
    </row>
    <row r="20" spans="1:9" x14ac:dyDescent="0.3">
      <c r="A20" s="1">
        <v>46204</v>
      </c>
      <c r="B20" t="s">
        <v>450</v>
      </c>
      <c r="C20" t="s">
        <v>451</v>
      </c>
      <c r="D20">
        <v>530</v>
      </c>
      <c r="E20">
        <v>0.12</v>
      </c>
      <c r="F20">
        <v>0.04</v>
      </c>
      <c r="G20">
        <v>280</v>
      </c>
      <c r="H20">
        <v>21.2</v>
      </c>
      <c r="I20">
        <v>17808</v>
      </c>
    </row>
    <row r="21" spans="1:9" x14ac:dyDescent="0.3">
      <c r="A21" s="1">
        <v>46204</v>
      </c>
      <c r="B21" t="s">
        <v>452</v>
      </c>
      <c r="C21" t="s">
        <v>451</v>
      </c>
      <c r="D21">
        <v>480</v>
      </c>
      <c r="E21">
        <v>0.16</v>
      </c>
      <c r="F21">
        <v>0.05</v>
      </c>
      <c r="G21">
        <v>280</v>
      </c>
      <c r="H21">
        <v>24</v>
      </c>
      <c r="I21">
        <v>21504</v>
      </c>
    </row>
    <row r="22" spans="1:9" x14ac:dyDescent="0.3">
      <c r="A22" s="1">
        <v>46204</v>
      </c>
      <c r="B22" t="s">
        <v>453</v>
      </c>
      <c r="C22" t="s">
        <v>451</v>
      </c>
      <c r="D22">
        <v>390</v>
      </c>
      <c r="E22">
        <v>0.22</v>
      </c>
      <c r="F22">
        <v>7.0000000000000007E-2</v>
      </c>
      <c r="G22">
        <v>280</v>
      </c>
      <c r="H22">
        <v>27.300000000000004</v>
      </c>
      <c r="I22">
        <v>24024</v>
      </c>
    </row>
    <row r="23" spans="1:9" x14ac:dyDescent="0.3">
      <c r="A23" s="1">
        <v>46204</v>
      </c>
      <c r="B23" t="s">
        <v>454</v>
      </c>
      <c r="C23" t="s">
        <v>455</v>
      </c>
      <c r="D23">
        <v>320</v>
      </c>
      <c r="E23">
        <v>0.24</v>
      </c>
      <c r="F23">
        <v>0.1</v>
      </c>
      <c r="G23">
        <v>310</v>
      </c>
      <c r="H23">
        <v>32</v>
      </c>
      <c r="I23">
        <v>23808</v>
      </c>
    </row>
    <row r="24" spans="1:9" x14ac:dyDescent="0.3">
      <c r="A24" s="1">
        <v>46204</v>
      </c>
      <c r="B24" t="s">
        <v>456</v>
      </c>
      <c r="C24" t="s">
        <v>455</v>
      </c>
      <c r="D24">
        <v>270</v>
      </c>
      <c r="E24">
        <v>0.3</v>
      </c>
      <c r="F24">
        <v>0.12</v>
      </c>
      <c r="G24">
        <v>310</v>
      </c>
      <c r="H24">
        <v>32.4</v>
      </c>
      <c r="I24">
        <v>25110</v>
      </c>
    </row>
    <row r="25" spans="1:9" x14ac:dyDescent="0.3">
      <c r="A25" s="1">
        <v>46204</v>
      </c>
      <c r="B25" t="s">
        <v>457</v>
      </c>
      <c r="C25" t="s">
        <v>455</v>
      </c>
      <c r="D25">
        <v>370</v>
      </c>
      <c r="E25">
        <v>0.2</v>
      </c>
      <c r="F25">
        <v>0.08</v>
      </c>
      <c r="G25">
        <v>310</v>
      </c>
      <c r="H25">
        <v>29.6</v>
      </c>
      <c r="I25">
        <v>22940</v>
      </c>
    </row>
    <row r="26" spans="1:9" x14ac:dyDescent="0.3">
      <c r="A26" s="1">
        <v>46235</v>
      </c>
      <c r="B26" t="s">
        <v>450</v>
      </c>
      <c r="C26" t="s">
        <v>451</v>
      </c>
      <c r="D26">
        <v>560</v>
      </c>
      <c r="E26">
        <v>0.12</v>
      </c>
      <c r="F26">
        <v>0.04</v>
      </c>
      <c r="G26">
        <v>280</v>
      </c>
      <c r="H26">
        <v>22.400000000000002</v>
      </c>
      <c r="I26">
        <v>18816</v>
      </c>
    </row>
    <row r="27" spans="1:9" x14ac:dyDescent="0.3">
      <c r="A27" s="1">
        <v>46235</v>
      </c>
      <c r="B27" t="s">
        <v>452</v>
      </c>
      <c r="C27" t="s">
        <v>451</v>
      </c>
      <c r="D27">
        <v>500</v>
      </c>
      <c r="E27">
        <v>0.16</v>
      </c>
      <c r="F27">
        <v>0.05</v>
      </c>
      <c r="G27">
        <v>280</v>
      </c>
      <c r="H27">
        <v>25</v>
      </c>
      <c r="I27">
        <v>22400</v>
      </c>
    </row>
    <row r="28" spans="1:9" x14ac:dyDescent="0.3">
      <c r="A28" s="1">
        <v>46235</v>
      </c>
      <c r="B28" t="s">
        <v>453</v>
      </c>
      <c r="C28" t="s">
        <v>451</v>
      </c>
      <c r="D28">
        <v>410</v>
      </c>
      <c r="E28">
        <v>0.22</v>
      </c>
      <c r="F28">
        <v>7.0000000000000007E-2</v>
      </c>
      <c r="G28">
        <v>280</v>
      </c>
      <c r="H28">
        <v>28.700000000000003</v>
      </c>
      <c r="I28">
        <v>25256</v>
      </c>
    </row>
    <row r="29" spans="1:9" x14ac:dyDescent="0.3">
      <c r="A29" s="1">
        <v>46235</v>
      </c>
      <c r="B29" t="s">
        <v>454</v>
      </c>
      <c r="C29" t="s">
        <v>455</v>
      </c>
      <c r="D29">
        <v>340</v>
      </c>
      <c r="E29">
        <v>0.24</v>
      </c>
      <c r="F29">
        <v>0.1</v>
      </c>
      <c r="G29">
        <v>310</v>
      </c>
      <c r="H29">
        <v>34</v>
      </c>
      <c r="I29">
        <v>25296</v>
      </c>
    </row>
    <row r="30" spans="1:9" x14ac:dyDescent="0.3">
      <c r="A30" s="1">
        <v>46235</v>
      </c>
      <c r="B30" t="s">
        <v>456</v>
      </c>
      <c r="C30" t="s">
        <v>455</v>
      </c>
      <c r="D30">
        <v>290</v>
      </c>
      <c r="E30">
        <v>0.3</v>
      </c>
      <c r="F30">
        <v>0.12</v>
      </c>
      <c r="G30">
        <v>310</v>
      </c>
      <c r="H30">
        <v>34.799999999999997</v>
      </c>
      <c r="I30">
        <v>26970</v>
      </c>
    </row>
    <row r="31" spans="1:9" x14ac:dyDescent="0.3">
      <c r="A31" s="1">
        <v>46235</v>
      </c>
      <c r="B31" t="s">
        <v>457</v>
      </c>
      <c r="C31" t="s">
        <v>455</v>
      </c>
      <c r="D31">
        <v>400</v>
      </c>
      <c r="E31">
        <v>0.2</v>
      </c>
      <c r="F31">
        <v>0.08</v>
      </c>
      <c r="G31">
        <v>310</v>
      </c>
      <c r="H31">
        <v>32</v>
      </c>
      <c r="I31">
        <v>24800</v>
      </c>
    </row>
    <row r="32" spans="1:9" x14ac:dyDescent="0.3">
      <c r="A32" s="1">
        <v>46266</v>
      </c>
      <c r="B32" t="s">
        <v>450</v>
      </c>
      <c r="C32" t="s">
        <v>451</v>
      </c>
      <c r="D32">
        <v>690</v>
      </c>
      <c r="E32">
        <v>0.12</v>
      </c>
      <c r="F32">
        <v>0.04</v>
      </c>
      <c r="G32">
        <v>280</v>
      </c>
      <c r="H32">
        <v>27.6</v>
      </c>
      <c r="I32">
        <v>23184</v>
      </c>
    </row>
    <row r="33" spans="1:9" x14ac:dyDescent="0.3">
      <c r="A33" s="1">
        <v>46266</v>
      </c>
      <c r="B33" t="s">
        <v>452</v>
      </c>
      <c r="C33" t="s">
        <v>451</v>
      </c>
      <c r="D33">
        <v>630</v>
      </c>
      <c r="E33">
        <v>0.16</v>
      </c>
      <c r="F33">
        <v>0.05</v>
      </c>
      <c r="G33">
        <v>280</v>
      </c>
      <c r="H33">
        <v>31.5</v>
      </c>
      <c r="I33">
        <v>28224</v>
      </c>
    </row>
    <row r="34" spans="1:9" x14ac:dyDescent="0.3">
      <c r="A34" s="1">
        <v>46266</v>
      </c>
      <c r="B34" t="s">
        <v>453</v>
      </c>
      <c r="C34" t="s">
        <v>451</v>
      </c>
      <c r="D34">
        <v>520</v>
      </c>
      <c r="E34">
        <v>0.22</v>
      </c>
      <c r="F34">
        <v>7.0000000000000007E-2</v>
      </c>
      <c r="G34">
        <v>280</v>
      </c>
      <c r="H34">
        <v>36.400000000000006</v>
      </c>
      <c r="I34">
        <v>32032</v>
      </c>
    </row>
    <row r="35" spans="1:9" x14ac:dyDescent="0.3">
      <c r="A35" s="1">
        <v>46266</v>
      </c>
      <c r="B35" t="s">
        <v>454</v>
      </c>
      <c r="C35" t="s">
        <v>455</v>
      </c>
      <c r="D35">
        <v>430</v>
      </c>
      <c r="E35">
        <v>0.24</v>
      </c>
      <c r="F35">
        <v>0.1</v>
      </c>
      <c r="G35">
        <v>310</v>
      </c>
      <c r="H35">
        <v>43</v>
      </c>
      <c r="I35">
        <v>31992</v>
      </c>
    </row>
    <row r="36" spans="1:9" x14ac:dyDescent="0.3">
      <c r="A36" s="1">
        <v>46266</v>
      </c>
      <c r="B36" t="s">
        <v>456</v>
      </c>
      <c r="C36" t="s">
        <v>455</v>
      </c>
      <c r="D36">
        <v>360</v>
      </c>
      <c r="E36">
        <v>0.3</v>
      </c>
      <c r="F36">
        <v>0.12</v>
      </c>
      <c r="G36">
        <v>310</v>
      </c>
      <c r="H36">
        <v>43.199999999999996</v>
      </c>
      <c r="I36">
        <v>33480</v>
      </c>
    </row>
    <row r="37" spans="1:9" x14ac:dyDescent="0.3">
      <c r="A37" s="1">
        <v>46266</v>
      </c>
      <c r="B37" t="s">
        <v>457</v>
      </c>
      <c r="C37" t="s">
        <v>455</v>
      </c>
      <c r="D37">
        <v>490</v>
      </c>
      <c r="E37">
        <v>0.2</v>
      </c>
      <c r="F37">
        <v>0.08</v>
      </c>
      <c r="G37">
        <v>310</v>
      </c>
      <c r="H37">
        <v>39.200000000000003</v>
      </c>
      <c r="I37">
        <v>30380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77516-B080-4FF5-B77F-08D73B40184C}">
  <dimension ref="A1:H61"/>
  <sheetViews>
    <sheetView workbookViewId="0"/>
  </sheetViews>
  <sheetFormatPr defaultRowHeight="14.4" x14ac:dyDescent="0.3"/>
  <cols>
    <col min="1" max="1" width="10.109375" bestFit="1" customWidth="1"/>
    <col min="2" max="2" width="13.44140625" bestFit="1" customWidth="1"/>
    <col min="3" max="3" width="16" bestFit="1" customWidth="1"/>
    <col min="4" max="4" width="18.109375" bestFit="1" customWidth="1"/>
    <col min="5" max="5" width="26" bestFit="1" customWidth="1"/>
    <col min="6" max="6" width="15.88671875" bestFit="1" customWidth="1"/>
    <col min="7" max="7" width="24" bestFit="1" customWidth="1"/>
    <col min="8" max="8" width="15.77734375" bestFit="1" customWidth="1"/>
  </cols>
  <sheetData>
    <row r="1" spans="1:8" x14ac:dyDescent="0.3">
      <c r="A1" t="s">
        <v>458</v>
      </c>
      <c r="B1" t="s">
        <v>441</v>
      </c>
      <c r="C1" t="s">
        <v>459</v>
      </c>
      <c r="D1" t="s">
        <v>472</v>
      </c>
      <c r="E1" t="s">
        <v>473</v>
      </c>
      <c r="F1" t="s">
        <v>474</v>
      </c>
      <c r="G1" t="s">
        <v>475</v>
      </c>
      <c r="H1" t="s">
        <v>490</v>
      </c>
    </row>
    <row r="2" spans="1:8" x14ac:dyDescent="0.3">
      <c r="A2" s="1">
        <v>46113</v>
      </c>
      <c r="B2" t="s">
        <v>451</v>
      </c>
      <c r="C2" t="s">
        <v>461</v>
      </c>
      <c r="D2">
        <v>42000</v>
      </c>
      <c r="E2">
        <v>42000</v>
      </c>
      <c r="F2">
        <v>0</v>
      </c>
      <c r="G2">
        <v>42000</v>
      </c>
      <c r="H2">
        <v>0</v>
      </c>
    </row>
    <row r="3" spans="1:8" x14ac:dyDescent="0.3">
      <c r="A3" s="1">
        <v>46113</v>
      </c>
      <c r="B3" t="s">
        <v>451</v>
      </c>
      <c r="C3" t="s">
        <v>460</v>
      </c>
      <c r="D3">
        <v>7870</v>
      </c>
      <c r="E3">
        <v>7752.73</v>
      </c>
      <c r="F3">
        <v>0</v>
      </c>
      <c r="G3">
        <v>7752.73</v>
      </c>
      <c r="H3">
        <v>-117.27</v>
      </c>
    </row>
    <row r="4" spans="1:8" x14ac:dyDescent="0.3">
      <c r="A4" s="1">
        <v>46113</v>
      </c>
      <c r="B4" t="s">
        <v>451</v>
      </c>
      <c r="C4" t="s">
        <v>462</v>
      </c>
      <c r="D4">
        <v>35000</v>
      </c>
      <c r="E4">
        <v>35000</v>
      </c>
      <c r="F4">
        <v>0</v>
      </c>
      <c r="G4">
        <v>35000</v>
      </c>
      <c r="H4">
        <v>0</v>
      </c>
    </row>
    <row r="5" spans="1:8" x14ac:dyDescent="0.3">
      <c r="A5" s="1">
        <v>46113</v>
      </c>
      <c r="B5" t="s">
        <v>451</v>
      </c>
      <c r="C5" t="s">
        <v>464</v>
      </c>
      <c r="D5">
        <v>14680</v>
      </c>
      <c r="E5">
        <v>14637.36</v>
      </c>
      <c r="F5">
        <v>0</v>
      </c>
      <c r="G5">
        <v>14637.36</v>
      </c>
      <c r="H5">
        <v>-42.64</v>
      </c>
    </row>
    <row r="6" spans="1:8" x14ac:dyDescent="0.3">
      <c r="A6" s="1">
        <v>46113</v>
      </c>
      <c r="B6" t="s">
        <v>451</v>
      </c>
      <c r="C6" t="s">
        <v>463</v>
      </c>
      <c r="D6">
        <v>6000</v>
      </c>
      <c r="E6">
        <v>6000</v>
      </c>
      <c r="F6">
        <v>0</v>
      </c>
      <c r="G6">
        <v>6000</v>
      </c>
      <c r="H6">
        <v>0</v>
      </c>
    </row>
    <row r="7" spans="1:8" x14ac:dyDescent="0.3">
      <c r="A7" s="1">
        <v>46143</v>
      </c>
      <c r="B7" t="s">
        <v>451</v>
      </c>
      <c r="C7" t="s">
        <v>461</v>
      </c>
      <c r="D7">
        <v>42000</v>
      </c>
      <c r="E7">
        <v>42000</v>
      </c>
      <c r="F7">
        <v>0</v>
      </c>
      <c r="G7">
        <v>42000</v>
      </c>
      <c r="H7">
        <v>0</v>
      </c>
    </row>
    <row r="8" spans="1:8" x14ac:dyDescent="0.3">
      <c r="A8" s="1">
        <v>46113</v>
      </c>
      <c r="B8" t="s">
        <v>455</v>
      </c>
      <c r="C8" t="s">
        <v>460</v>
      </c>
      <c r="D8">
        <v>9348</v>
      </c>
      <c r="E8">
        <v>9240.15</v>
      </c>
      <c r="F8">
        <v>0</v>
      </c>
      <c r="G8">
        <v>9240.15</v>
      </c>
      <c r="H8">
        <v>-107.85</v>
      </c>
    </row>
    <row r="9" spans="1:8" x14ac:dyDescent="0.3">
      <c r="A9" s="1">
        <v>46143</v>
      </c>
      <c r="B9" t="s">
        <v>451</v>
      </c>
      <c r="C9" t="s">
        <v>462</v>
      </c>
      <c r="D9">
        <v>35000</v>
      </c>
      <c r="E9">
        <v>35000</v>
      </c>
      <c r="F9">
        <v>0</v>
      </c>
      <c r="G9">
        <v>35000</v>
      </c>
      <c r="H9">
        <v>0</v>
      </c>
    </row>
    <row r="10" spans="1:8" x14ac:dyDescent="0.3">
      <c r="A10" s="1">
        <v>46113</v>
      </c>
      <c r="B10" t="s">
        <v>455</v>
      </c>
      <c r="C10" t="s">
        <v>461</v>
      </c>
      <c r="D10">
        <v>48000</v>
      </c>
      <c r="E10">
        <v>48000</v>
      </c>
      <c r="F10">
        <v>0</v>
      </c>
      <c r="G10">
        <v>48000</v>
      </c>
      <c r="H10">
        <v>0</v>
      </c>
    </row>
    <row r="11" spans="1:8" x14ac:dyDescent="0.3">
      <c r="A11" s="1">
        <v>46143</v>
      </c>
      <c r="B11" t="s">
        <v>451</v>
      </c>
      <c r="C11" t="s">
        <v>460</v>
      </c>
      <c r="D11">
        <v>7960.2</v>
      </c>
      <c r="E11">
        <v>7871.43</v>
      </c>
      <c r="F11">
        <v>0</v>
      </c>
      <c r="G11">
        <v>7871.43</v>
      </c>
      <c r="H11">
        <v>-88.77</v>
      </c>
    </row>
    <row r="12" spans="1:8" x14ac:dyDescent="0.3">
      <c r="A12" s="1">
        <v>46113</v>
      </c>
      <c r="B12" t="s">
        <v>455</v>
      </c>
      <c r="C12" t="s">
        <v>462</v>
      </c>
      <c r="D12">
        <v>47000</v>
      </c>
      <c r="E12">
        <v>47000</v>
      </c>
      <c r="F12">
        <v>0</v>
      </c>
      <c r="G12">
        <v>47000</v>
      </c>
      <c r="H12">
        <v>0</v>
      </c>
    </row>
    <row r="13" spans="1:8" x14ac:dyDescent="0.3">
      <c r="A13" s="1">
        <v>46113</v>
      </c>
      <c r="B13" t="s">
        <v>455</v>
      </c>
      <c r="C13" t="s">
        <v>464</v>
      </c>
      <c r="D13">
        <v>14892.8</v>
      </c>
      <c r="E13">
        <v>14864.04</v>
      </c>
      <c r="F13">
        <v>0</v>
      </c>
      <c r="G13">
        <v>14864.04</v>
      </c>
      <c r="H13">
        <v>-28.76</v>
      </c>
    </row>
    <row r="14" spans="1:8" x14ac:dyDescent="0.3">
      <c r="A14" s="1">
        <v>46113</v>
      </c>
      <c r="B14" t="s">
        <v>455</v>
      </c>
      <c r="C14" t="s">
        <v>463</v>
      </c>
      <c r="D14">
        <v>6000</v>
      </c>
      <c r="F14">
        <v>0</v>
      </c>
    </row>
    <row r="15" spans="1:8" x14ac:dyDescent="0.3">
      <c r="A15" s="1">
        <v>46143</v>
      </c>
      <c r="B15" t="s">
        <v>451</v>
      </c>
      <c r="C15" t="s">
        <v>463</v>
      </c>
      <c r="D15">
        <v>6000</v>
      </c>
      <c r="E15">
        <v>6000</v>
      </c>
      <c r="F15">
        <v>0</v>
      </c>
      <c r="G15">
        <v>6000</v>
      </c>
      <c r="H15">
        <v>0</v>
      </c>
    </row>
    <row r="16" spans="1:8" x14ac:dyDescent="0.3">
      <c r="A16" s="1">
        <v>46143</v>
      </c>
      <c r="B16" t="s">
        <v>451</v>
      </c>
      <c r="C16" t="s">
        <v>464</v>
      </c>
      <c r="D16">
        <v>14712.8</v>
      </c>
      <c r="E16">
        <v>14680.52</v>
      </c>
      <c r="F16">
        <v>0</v>
      </c>
      <c r="G16">
        <v>14680.52</v>
      </c>
      <c r="H16">
        <v>-32.28</v>
      </c>
    </row>
    <row r="17" spans="1:8" x14ac:dyDescent="0.3">
      <c r="A17" s="1">
        <v>46143</v>
      </c>
      <c r="B17" t="s">
        <v>455</v>
      </c>
      <c r="C17" t="s">
        <v>460</v>
      </c>
      <c r="D17">
        <v>9528</v>
      </c>
      <c r="E17">
        <v>9372.64</v>
      </c>
      <c r="F17">
        <v>0</v>
      </c>
      <c r="G17">
        <v>9372.64</v>
      </c>
      <c r="H17">
        <v>-155.36000000000001</v>
      </c>
    </row>
    <row r="18" spans="1:8" x14ac:dyDescent="0.3">
      <c r="A18" s="1">
        <v>46143</v>
      </c>
      <c r="B18" t="s">
        <v>455</v>
      </c>
      <c r="C18" t="s">
        <v>461</v>
      </c>
      <c r="D18">
        <v>48000</v>
      </c>
      <c r="E18">
        <v>48000</v>
      </c>
      <c r="F18">
        <v>0</v>
      </c>
      <c r="G18">
        <v>48000</v>
      </c>
      <c r="H18">
        <v>0</v>
      </c>
    </row>
    <row r="19" spans="1:8" x14ac:dyDescent="0.3">
      <c r="A19" s="1">
        <v>46143</v>
      </c>
      <c r="B19" t="s">
        <v>455</v>
      </c>
      <c r="C19" t="s">
        <v>462</v>
      </c>
      <c r="D19">
        <v>47000</v>
      </c>
      <c r="E19">
        <v>47000</v>
      </c>
      <c r="F19">
        <v>0</v>
      </c>
      <c r="G19">
        <v>47000</v>
      </c>
      <c r="H19">
        <v>0</v>
      </c>
    </row>
    <row r="20" spans="1:8" x14ac:dyDescent="0.3">
      <c r="A20" s="1">
        <v>46143</v>
      </c>
      <c r="B20" t="s">
        <v>455</v>
      </c>
      <c r="C20" t="s">
        <v>463</v>
      </c>
      <c r="D20">
        <v>6000</v>
      </c>
      <c r="E20">
        <v>6000</v>
      </c>
      <c r="F20">
        <v>0</v>
      </c>
      <c r="G20">
        <v>6000</v>
      </c>
      <c r="H20">
        <v>0</v>
      </c>
    </row>
    <row r="21" spans="1:8" x14ac:dyDescent="0.3">
      <c r="A21" s="1">
        <v>46143</v>
      </c>
      <c r="B21" t="s">
        <v>455</v>
      </c>
      <c r="C21" t="s">
        <v>464</v>
      </c>
      <c r="D21">
        <v>14940.8</v>
      </c>
      <c r="E21">
        <v>14899.37</v>
      </c>
      <c r="F21">
        <v>0</v>
      </c>
      <c r="G21">
        <v>14899.37</v>
      </c>
      <c r="H21">
        <v>-41.43</v>
      </c>
    </row>
    <row r="22" spans="1:8" x14ac:dyDescent="0.3">
      <c r="A22" s="1">
        <v>46174</v>
      </c>
      <c r="B22" t="s">
        <v>451</v>
      </c>
      <c r="C22" t="s">
        <v>460</v>
      </c>
      <c r="D22">
        <v>8019.6</v>
      </c>
      <c r="E22">
        <v>7887.49</v>
      </c>
      <c r="F22">
        <v>0</v>
      </c>
      <c r="G22">
        <v>7887.49</v>
      </c>
      <c r="H22">
        <v>-132.11000000000001</v>
      </c>
    </row>
    <row r="23" spans="1:8" x14ac:dyDescent="0.3">
      <c r="A23" s="1">
        <v>46174</v>
      </c>
      <c r="B23" t="s">
        <v>451</v>
      </c>
      <c r="C23" t="s">
        <v>461</v>
      </c>
      <c r="D23">
        <v>42000</v>
      </c>
      <c r="E23">
        <v>42000</v>
      </c>
      <c r="F23">
        <v>0</v>
      </c>
      <c r="G23">
        <v>42000</v>
      </c>
      <c r="H23">
        <v>0</v>
      </c>
    </row>
    <row r="24" spans="1:8" x14ac:dyDescent="0.3">
      <c r="A24" s="1">
        <v>46174</v>
      </c>
      <c r="B24" t="s">
        <v>451</v>
      </c>
      <c r="C24" t="s">
        <v>462</v>
      </c>
      <c r="D24">
        <v>35000</v>
      </c>
      <c r="E24">
        <v>35000</v>
      </c>
      <c r="F24">
        <v>0</v>
      </c>
      <c r="G24">
        <v>35000</v>
      </c>
      <c r="H24">
        <v>0</v>
      </c>
    </row>
    <row r="25" spans="1:8" x14ac:dyDescent="0.3">
      <c r="A25" s="1">
        <v>46174</v>
      </c>
      <c r="B25" t="s">
        <v>451</v>
      </c>
      <c r="C25" t="s">
        <v>463</v>
      </c>
      <c r="D25">
        <v>6000</v>
      </c>
      <c r="E25">
        <v>6000</v>
      </c>
      <c r="F25">
        <v>0</v>
      </c>
      <c r="G25">
        <v>6000</v>
      </c>
      <c r="H25">
        <v>0</v>
      </c>
    </row>
    <row r="26" spans="1:8" x14ac:dyDescent="0.3">
      <c r="A26" s="1">
        <v>46174</v>
      </c>
      <c r="B26" t="s">
        <v>451</v>
      </c>
      <c r="C26" t="s">
        <v>464</v>
      </c>
      <c r="D26">
        <v>14734.4</v>
      </c>
      <c r="E26">
        <v>14686.36</v>
      </c>
      <c r="F26">
        <v>0</v>
      </c>
      <c r="G26">
        <v>14686.36</v>
      </c>
      <c r="H26">
        <v>-48.04</v>
      </c>
    </row>
    <row r="27" spans="1:8" x14ac:dyDescent="0.3">
      <c r="A27" s="1">
        <v>46174</v>
      </c>
      <c r="B27" t="s">
        <v>455</v>
      </c>
      <c r="C27" t="s">
        <v>460</v>
      </c>
      <c r="D27">
        <v>9642</v>
      </c>
      <c r="E27">
        <v>9518.4599999999991</v>
      </c>
      <c r="F27">
        <v>0</v>
      </c>
      <c r="G27">
        <v>9518.4599999999991</v>
      </c>
      <c r="H27">
        <v>-123.54</v>
      </c>
    </row>
    <row r="28" spans="1:8" x14ac:dyDescent="0.3">
      <c r="A28" s="1">
        <v>46174</v>
      </c>
      <c r="B28" t="s">
        <v>455</v>
      </c>
      <c r="C28" t="s">
        <v>461</v>
      </c>
      <c r="D28">
        <v>48000</v>
      </c>
      <c r="E28">
        <v>48000</v>
      </c>
      <c r="F28">
        <v>0</v>
      </c>
      <c r="G28">
        <v>48000</v>
      </c>
      <c r="H28">
        <v>0</v>
      </c>
    </row>
    <row r="29" spans="1:8" x14ac:dyDescent="0.3">
      <c r="A29" s="1">
        <v>46174</v>
      </c>
      <c r="B29" t="s">
        <v>455</v>
      </c>
      <c r="C29" t="s">
        <v>462</v>
      </c>
      <c r="D29">
        <v>47000</v>
      </c>
      <c r="E29">
        <v>47000</v>
      </c>
      <c r="F29">
        <v>0</v>
      </c>
      <c r="G29">
        <v>47000</v>
      </c>
      <c r="H29">
        <v>0</v>
      </c>
    </row>
    <row r="30" spans="1:8" x14ac:dyDescent="0.3">
      <c r="A30" s="1">
        <v>46174</v>
      </c>
      <c r="B30" t="s">
        <v>455</v>
      </c>
      <c r="C30" t="s">
        <v>463</v>
      </c>
      <c r="D30">
        <v>6000</v>
      </c>
      <c r="E30">
        <v>6000</v>
      </c>
      <c r="F30">
        <v>0</v>
      </c>
      <c r="G30">
        <v>6000</v>
      </c>
      <c r="H30">
        <v>0</v>
      </c>
    </row>
    <row r="31" spans="1:8" x14ac:dyDescent="0.3">
      <c r="A31" s="1">
        <v>46174</v>
      </c>
      <c r="B31" t="s">
        <v>455</v>
      </c>
      <c r="C31" t="s">
        <v>464</v>
      </c>
      <c r="D31">
        <v>14971.2</v>
      </c>
      <c r="E31">
        <v>14938.26</v>
      </c>
      <c r="F31">
        <v>0</v>
      </c>
      <c r="G31">
        <v>14938.26</v>
      </c>
      <c r="H31">
        <v>-32.94</v>
      </c>
    </row>
    <row r="32" spans="1:8" x14ac:dyDescent="0.3">
      <c r="A32" s="1">
        <v>46204</v>
      </c>
      <c r="B32" t="s">
        <v>451</v>
      </c>
      <c r="C32" t="s">
        <v>460</v>
      </c>
      <c r="D32">
        <v>7595</v>
      </c>
      <c r="E32">
        <v>7536.45</v>
      </c>
      <c r="F32">
        <v>0</v>
      </c>
      <c r="G32">
        <v>7536.45</v>
      </c>
      <c r="H32">
        <v>-58.55</v>
      </c>
    </row>
    <row r="33" spans="1:8" x14ac:dyDescent="0.3">
      <c r="A33" s="1">
        <v>46204</v>
      </c>
      <c r="B33" t="s">
        <v>451</v>
      </c>
      <c r="C33" t="s">
        <v>461</v>
      </c>
      <c r="D33">
        <v>42000</v>
      </c>
      <c r="E33">
        <v>42000</v>
      </c>
      <c r="F33">
        <v>0</v>
      </c>
      <c r="G33">
        <v>42000</v>
      </c>
      <c r="H33">
        <v>0</v>
      </c>
    </row>
    <row r="34" spans="1:8" x14ac:dyDescent="0.3">
      <c r="A34" s="1">
        <v>46204</v>
      </c>
      <c r="B34" t="s">
        <v>451</v>
      </c>
      <c r="C34" t="s">
        <v>462</v>
      </c>
      <c r="D34">
        <v>35000</v>
      </c>
      <c r="E34">
        <v>35000</v>
      </c>
      <c r="F34">
        <v>0</v>
      </c>
      <c r="G34">
        <v>35000</v>
      </c>
      <c r="H34">
        <v>0</v>
      </c>
    </row>
    <row r="35" spans="1:8" x14ac:dyDescent="0.3">
      <c r="A35" s="1">
        <v>46204</v>
      </c>
      <c r="B35" t="s">
        <v>451</v>
      </c>
      <c r="C35" t="s">
        <v>463</v>
      </c>
      <c r="D35">
        <v>6000</v>
      </c>
      <c r="E35">
        <v>6000</v>
      </c>
      <c r="F35">
        <v>0</v>
      </c>
      <c r="G35">
        <v>6000</v>
      </c>
      <c r="H35">
        <v>0</v>
      </c>
    </row>
    <row r="36" spans="1:8" x14ac:dyDescent="0.3">
      <c r="A36" s="1">
        <v>46204</v>
      </c>
      <c r="B36" t="s">
        <v>451</v>
      </c>
      <c r="C36" t="s">
        <v>464</v>
      </c>
      <c r="D36">
        <v>14580</v>
      </c>
      <c r="E36">
        <v>14558.71</v>
      </c>
      <c r="F36">
        <v>0</v>
      </c>
      <c r="G36">
        <v>14558.71</v>
      </c>
      <c r="H36">
        <v>-21.29</v>
      </c>
    </row>
    <row r="37" spans="1:8" x14ac:dyDescent="0.3">
      <c r="A37" s="1">
        <v>46204</v>
      </c>
      <c r="B37" t="s">
        <v>455</v>
      </c>
      <c r="C37" t="s">
        <v>460</v>
      </c>
      <c r="D37">
        <v>8820</v>
      </c>
      <c r="E37">
        <v>8669.18</v>
      </c>
      <c r="F37">
        <v>0</v>
      </c>
      <c r="G37">
        <v>8669.18</v>
      </c>
      <c r="H37">
        <v>-150.82</v>
      </c>
    </row>
    <row r="38" spans="1:8" x14ac:dyDescent="0.3">
      <c r="A38" s="1">
        <v>46204</v>
      </c>
      <c r="B38" t="s">
        <v>455</v>
      </c>
      <c r="C38" t="s">
        <v>461</v>
      </c>
      <c r="D38">
        <v>48000</v>
      </c>
      <c r="E38">
        <v>48000</v>
      </c>
      <c r="F38">
        <v>0</v>
      </c>
      <c r="G38">
        <v>48000</v>
      </c>
      <c r="H38">
        <v>0</v>
      </c>
    </row>
    <row r="39" spans="1:8" x14ac:dyDescent="0.3">
      <c r="A39" s="1">
        <v>46204</v>
      </c>
      <c r="B39" t="s">
        <v>455</v>
      </c>
      <c r="C39" t="s">
        <v>462</v>
      </c>
      <c r="D39">
        <v>47000</v>
      </c>
      <c r="E39">
        <v>47000</v>
      </c>
      <c r="F39">
        <v>0</v>
      </c>
      <c r="G39">
        <v>47000</v>
      </c>
      <c r="H39">
        <v>0</v>
      </c>
    </row>
    <row r="40" spans="1:8" x14ac:dyDescent="0.3">
      <c r="A40" s="1">
        <v>46204</v>
      </c>
      <c r="B40" t="s">
        <v>455</v>
      </c>
      <c r="C40" t="s">
        <v>463</v>
      </c>
      <c r="D40">
        <v>6000</v>
      </c>
      <c r="E40">
        <v>6000</v>
      </c>
      <c r="F40">
        <v>0</v>
      </c>
      <c r="G40">
        <v>6000</v>
      </c>
      <c r="H40">
        <v>0</v>
      </c>
    </row>
    <row r="41" spans="1:8" x14ac:dyDescent="0.3">
      <c r="A41" s="1">
        <v>46204</v>
      </c>
      <c r="B41" t="s">
        <v>455</v>
      </c>
      <c r="C41" t="s">
        <v>464</v>
      </c>
      <c r="D41">
        <v>14752</v>
      </c>
      <c r="E41">
        <v>14711.78</v>
      </c>
      <c r="F41">
        <v>0</v>
      </c>
      <c r="G41">
        <v>14711.78</v>
      </c>
      <c r="H41">
        <v>-40.22</v>
      </c>
    </row>
    <row r="42" spans="1:8" x14ac:dyDescent="0.3">
      <c r="A42" s="1">
        <v>46235</v>
      </c>
      <c r="B42" t="s">
        <v>451</v>
      </c>
      <c r="C42" t="s">
        <v>460</v>
      </c>
      <c r="D42">
        <v>7674.2</v>
      </c>
      <c r="E42">
        <v>8172</v>
      </c>
      <c r="F42">
        <v>0</v>
      </c>
      <c r="G42">
        <v>8172</v>
      </c>
      <c r="H42">
        <v>497.8</v>
      </c>
    </row>
    <row r="43" spans="1:8" x14ac:dyDescent="0.3">
      <c r="A43" s="1">
        <v>46235</v>
      </c>
      <c r="B43" t="s">
        <v>451</v>
      </c>
      <c r="C43" t="s">
        <v>461</v>
      </c>
      <c r="D43">
        <v>42000</v>
      </c>
      <c r="E43">
        <v>42000</v>
      </c>
      <c r="F43">
        <v>0</v>
      </c>
      <c r="G43">
        <v>42000</v>
      </c>
      <c r="H43">
        <v>0</v>
      </c>
    </row>
    <row r="44" spans="1:8" x14ac:dyDescent="0.3">
      <c r="A44" s="1">
        <v>46235</v>
      </c>
      <c r="B44" t="s">
        <v>451</v>
      </c>
      <c r="C44" t="s">
        <v>462</v>
      </c>
      <c r="D44">
        <v>35000</v>
      </c>
      <c r="E44">
        <v>35000</v>
      </c>
      <c r="F44">
        <v>0</v>
      </c>
      <c r="G44">
        <v>35000</v>
      </c>
      <c r="H44">
        <v>0</v>
      </c>
    </row>
    <row r="45" spans="1:8" x14ac:dyDescent="0.3">
      <c r="A45" s="1">
        <v>46235</v>
      </c>
      <c r="B45" t="s">
        <v>451</v>
      </c>
      <c r="C45" t="s">
        <v>463</v>
      </c>
      <c r="D45">
        <v>6000</v>
      </c>
      <c r="E45">
        <v>6000</v>
      </c>
      <c r="F45">
        <v>0</v>
      </c>
      <c r="G45">
        <v>6000</v>
      </c>
      <c r="H45">
        <v>0</v>
      </c>
    </row>
    <row r="46" spans="1:8" x14ac:dyDescent="0.3">
      <c r="A46" s="1">
        <v>46235</v>
      </c>
      <c r="B46" t="s">
        <v>451</v>
      </c>
      <c r="C46" t="s">
        <v>464</v>
      </c>
      <c r="D46">
        <v>14608.8</v>
      </c>
      <c r="E46">
        <v>14621.61</v>
      </c>
      <c r="F46">
        <v>0</v>
      </c>
      <c r="G46">
        <v>14621.61</v>
      </c>
      <c r="H46">
        <v>12.81</v>
      </c>
    </row>
    <row r="47" spans="1:8" x14ac:dyDescent="0.3">
      <c r="A47" s="1">
        <v>46235</v>
      </c>
      <c r="B47" t="s">
        <v>455</v>
      </c>
      <c r="C47" t="s">
        <v>460</v>
      </c>
      <c r="D47">
        <v>9024</v>
      </c>
      <c r="E47">
        <v>9479.59</v>
      </c>
      <c r="F47">
        <v>0</v>
      </c>
      <c r="G47">
        <v>9479.59</v>
      </c>
      <c r="H47">
        <v>455.59</v>
      </c>
    </row>
    <row r="48" spans="1:8" x14ac:dyDescent="0.3">
      <c r="A48" s="1">
        <v>46235</v>
      </c>
      <c r="B48" t="s">
        <v>455</v>
      </c>
      <c r="C48" t="s">
        <v>461</v>
      </c>
      <c r="D48">
        <v>48000</v>
      </c>
      <c r="E48">
        <v>48000</v>
      </c>
      <c r="F48">
        <v>0</v>
      </c>
      <c r="G48">
        <v>48000</v>
      </c>
      <c r="H48">
        <v>0</v>
      </c>
    </row>
    <row r="49" spans="1:8" x14ac:dyDescent="0.3">
      <c r="A49" s="1">
        <v>46235</v>
      </c>
      <c r="B49" t="s">
        <v>455</v>
      </c>
      <c r="C49" t="s">
        <v>462</v>
      </c>
      <c r="D49">
        <v>47000</v>
      </c>
      <c r="E49">
        <v>47000</v>
      </c>
      <c r="F49">
        <v>0</v>
      </c>
      <c r="G49">
        <v>47000</v>
      </c>
      <c r="H49">
        <v>0</v>
      </c>
    </row>
    <row r="50" spans="1:8" x14ac:dyDescent="0.3">
      <c r="A50" s="1">
        <v>46235</v>
      </c>
      <c r="B50" t="s">
        <v>455</v>
      </c>
      <c r="C50" t="s">
        <v>463</v>
      </c>
      <c r="D50">
        <v>6000</v>
      </c>
      <c r="E50">
        <v>6000</v>
      </c>
      <c r="F50">
        <v>0</v>
      </c>
      <c r="G50">
        <v>6000</v>
      </c>
      <c r="H50">
        <v>0</v>
      </c>
    </row>
    <row r="51" spans="1:8" x14ac:dyDescent="0.3">
      <c r="A51" s="1">
        <v>46235</v>
      </c>
      <c r="B51" t="s">
        <v>455</v>
      </c>
      <c r="C51" t="s">
        <v>464</v>
      </c>
      <c r="D51">
        <v>14806.4</v>
      </c>
      <c r="E51">
        <v>14784.8</v>
      </c>
      <c r="F51">
        <v>0</v>
      </c>
      <c r="G51">
        <v>14784.8</v>
      </c>
      <c r="H51">
        <v>-21.6</v>
      </c>
    </row>
    <row r="52" spans="1:8" x14ac:dyDescent="0.3">
      <c r="A52" s="1">
        <v>46266</v>
      </c>
      <c r="B52" t="s">
        <v>451</v>
      </c>
      <c r="C52" t="s">
        <v>460</v>
      </c>
      <c r="D52">
        <v>8101</v>
      </c>
      <c r="E52">
        <v>8681.33</v>
      </c>
      <c r="F52">
        <v>0</v>
      </c>
      <c r="G52">
        <v>8681.33</v>
      </c>
      <c r="H52">
        <v>580.33000000000004</v>
      </c>
    </row>
    <row r="53" spans="1:8" x14ac:dyDescent="0.3">
      <c r="A53" s="1">
        <v>46266</v>
      </c>
      <c r="B53" t="s">
        <v>451</v>
      </c>
      <c r="C53" t="s">
        <v>461</v>
      </c>
      <c r="D53">
        <v>42000</v>
      </c>
      <c r="E53">
        <v>42000</v>
      </c>
      <c r="F53">
        <v>0</v>
      </c>
      <c r="G53">
        <v>42000</v>
      </c>
      <c r="H53">
        <v>0</v>
      </c>
    </row>
    <row r="54" spans="1:8" x14ac:dyDescent="0.3">
      <c r="A54" s="1">
        <v>46266</v>
      </c>
      <c r="B54" t="s">
        <v>451</v>
      </c>
      <c r="C54" t="s">
        <v>462</v>
      </c>
      <c r="D54">
        <v>35000</v>
      </c>
      <c r="E54">
        <v>35000</v>
      </c>
      <c r="F54">
        <v>0</v>
      </c>
      <c r="G54">
        <v>35000</v>
      </c>
      <c r="H54">
        <v>0</v>
      </c>
    </row>
    <row r="55" spans="1:8" x14ac:dyDescent="0.3">
      <c r="A55" s="1">
        <v>46266</v>
      </c>
      <c r="B55" t="s">
        <v>451</v>
      </c>
      <c r="C55" t="s">
        <v>463</v>
      </c>
      <c r="D55">
        <v>6000</v>
      </c>
      <c r="E55">
        <v>0</v>
      </c>
      <c r="F55">
        <v>6000</v>
      </c>
      <c r="G55">
        <v>6000</v>
      </c>
      <c r="H55">
        <v>0</v>
      </c>
    </row>
    <row r="56" spans="1:8" x14ac:dyDescent="0.3">
      <c r="A56" s="1">
        <v>46266</v>
      </c>
      <c r="B56" t="s">
        <v>451</v>
      </c>
      <c r="C56" t="s">
        <v>464</v>
      </c>
      <c r="D56">
        <v>14764</v>
      </c>
      <c r="E56">
        <v>26796.34</v>
      </c>
      <c r="F56">
        <v>-3000</v>
      </c>
      <c r="G56">
        <v>23796.34</v>
      </c>
      <c r="H56">
        <v>9032.34</v>
      </c>
    </row>
    <row r="57" spans="1:8" x14ac:dyDescent="0.3">
      <c r="A57" s="1">
        <v>46266</v>
      </c>
      <c r="B57" t="s">
        <v>455</v>
      </c>
      <c r="C57" t="s">
        <v>460</v>
      </c>
      <c r="D57">
        <v>9762</v>
      </c>
      <c r="E57">
        <v>9845.7099999999991</v>
      </c>
      <c r="F57">
        <v>0</v>
      </c>
      <c r="G57">
        <v>9845.7099999999991</v>
      </c>
      <c r="H57">
        <v>83.71</v>
      </c>
    </row>
    <row r="58" spans="1:8" x14ac:dyDescent="0.3">
      <c r="A58" s="1">
        <v>46266</v>
      </c>
      <c r="B58" t="s">
        <v>455</v>
      </c>
      <c r="C58" t="s">
        <v>461</v>
      </c>
      <c r="D58">
        <v>48000</v>
      </c>
      <c r="E58">
        <v>48000</v>
      </c>
      <c r="F58">
        <v>0</v>
      </c>
      <c r="G58">
        <v>48000</v>
      </c>
      <c r="H58">
        <v>0</v>
      </c>
    </row>
    <row r="59" spans="1:8" x14ac:dyDescent="0.3">
      <c r="A59" s="1">
        <v>46266</v>
      </c>
      <c r="B59" t="s">
        <v>455</v>
      </c>
      <c r="C59" t="s">
        <v>462</v>
      </c>
      <c r="D59">
        <v>47000</v>
      </c>
      <c r="E59">
        <v>47000</v>
      </c>
      <c r="F59">
        <v>0</v>
      </c>
      <c r="G59">
        <v>47000</v>
      </c>
      <c r="H59">
        <v>0</v>
      </c>
    </row>
    <row r="60" spans="1:8" x14ac:dyDescent="0.3">
      <c r="A60" s="1">
        <v>46266</v>
      </c>
      <c r="B60" t="s">
        <v>455</v>
      </c>
      <c r="C60" t="s">
        <v>463</v>
      </c>
      <c r="D60">
        <v>6000</v>
      </c>
      <c r="E60">
        <v>0</v>
      </c>
      <c r="F60">
        <v>6000</v>
      </c>
      <c r="G60">
        <v>6000</v>
      </c>
      <c r="H60">
        <v>0</v>
      </c>
    </row>
    <row r="61" spans="1:8" x14ac:dyDescent="0.3">
      <c r="A61" s="1">
        <v>46266</v>
      </c>
      <c r="B61" t="s">
        <v>455</v>
      </c>
      <c r="C61" t="s">
        <v>464</v>
      </c>
      <c r="D61">
        <v>15003.2</v>
      </c>
      <c r="E61">
        <v>26876.91</v>
      </c>
      <c r="F61">
        <v>6500</v>
      </c>
      <c r="G61">
        <v>33376.910000000003</v>
      </c>
      <c r="H61">
        <v>18373.71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CF3B28-3AA2-41E1-A025-C0FC3739B4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11</vt:i4>
      </vt:variant>
    </vt:vector>
  </HeadingPairs>
  <TitlesOfParts>
    <vt:vector size="11" baseType="lpstr">
      <vt:lpstr>Kalkulace_zakázka_P03_2026_09</vt:lpstr>
      <vt:lpstr>Náklady_2026</vt:lpstr>
      <vt:lpstr>Náklady_2026_09</vt:lpstr>
      <vt:lpstr>Materiál_2026_09</vt:lpstr>
      <vt:lpstr>Práce_2026_09</vt:lpstr>
      <vt:lpstr>Režie_2026_09</vt:lpstr>
      <vt:lpstr>Materiál_odchylky</vt:lpstr>
      <vt:lpstr>Materiál_plán</vt:lpstr>
      <vt:lpstr>Práce_odchylky</vt:lpstr>
      <vt:lpstr>Práce_plán</vt:lpstr>
      <vt:lpstr>Režie_porovnání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František Papst</dc:creator>
  <cp:lastModifiedBy>František Papst</cp:lastModifiedBy>
  <dcterms:created xsi:type="dcterms:W3CDTF">2026-10-24T19:48:10Z</dcterms:created>
  <dcterms:modified xsi:type="dcterms:W3CDTF">2026-10-28T11:08:36Z</dcterms:modified>
</cp:coreProperties>
</file>