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ks\OneDrive\Desktop\"/>
    </mc:Choice>
  </mc:AlternateContent>
  <xr:revisionPtr revIDLastSave="0" documentId="13_ncr:1_{E29B0DE9-CF1E-49D0-BB8C-B44B8F9B051A}" xr6:coauthVersionLast="47" xr6:coauthVersionMax="47" xr10:uidLastSave="{00000000-0000-0000-0000-000000000000}"/>
  <bookViews>
    <workbookView xWindow="-120" yWindow="-120" windowWidth="29040" windowHeight="15720" xr2:uid="{EA7D9335-FCBB-46C9-84EB-94A78470B03D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3" i="1" l="1"/>
  <c r="K73" i="1"/>
  <c r="L73" i="1"/>
  <c r="M9" i="1"/>
  <c r="L3" i="1"/>
  <c r="G18" i="1"/>
  <c r="G19" i="1"/>
  <c r="G20" i="1"/>
  <c r="F19" i="1"/>
  <c r="L5" i="1"/>
  <c r="G77" i="1"/>
  <c r="G74" i="1"/>
  <c r="F74" i="1"/>
  <c r="J66" i="1" l="1"/>
  <c r="J68" i="1" s="1"/>
  <c r="J70" i="1" s="1"/>
  <c r="J59" i="1"/>
  <c r="J61" i="1" s="1"/>
  <c r="J63" i="1" s="1"/>
  <c r="J52" i="1"/>
  <c r="J54" i="1" s="1"/>
  <c r="J56" i="1" s="1"/>
  <c r="J45" i="1"/>
  <c r="J47" i="1" s="1"/>
  <c r="J49" i="1" s="1"/>
  <c r="J38" i="1"/>
  <c r="J40" i="1" s="1"/>
  <c r="J42" i="1" s="1"/>
  <c r="J31" i="1"/>
  <c r="J33" i="1" s="1"/>
  <c r="J35" i="1" s="1"/>
  <c r="J24" i="1"/>
  <c r="J26" i="1" s="1"/>
  <c r="J28" i="1" s="1"/>
  <c r="F75" i="1"/>
  <c r="F76" i="1"/>
  <c r="F68" i="1"/>
  <c r="F69" i="1"/>
  <c r="F67" i="1"/>
  <c r="F61" i="1"/>
  <c r="F62" i="1"/>
  <c r="F60" i="1"/>
  <c r="F54" i="1"/>
  <c r="F55" i="1"/>
  <c r="F53" i="1"/>
  <c r="F47" i="1"/>
  <c r="F48" i="1"/>
  <c r="F46" i="1"/>
  <c r="F40" i="1"/>
  <c r="F41" i="1"/>
  <c r="F39" i="1"/>
  <c r="F33" i="1"/>
  <c r="F34" i="1"/>
  <c r="F32" i="1"/>
  <c r="F26" i="1"/>
  <c r="F28" i="1" s="1"/>
  <c r="F27" i="1"/>
  <c r="F25" i="1"/>
  <c r="F20" i="1"/>
  <c r="F18" i="1"/>
  <c r="I5" i="1"/>
  <c r="I4" i="1"/>
  <c r="G6" i="1"/>
  <c r="F6" i="1"/>
  <c r="F5" i="1"/>
  <c r="F4" i="1"/>
  <c r="F3" i="1"/>
  <c r="L6" i="1"/>
  <c r="L8" i="1"/>
  <c r="L11" i="1"/>
  <c r="C3" i="1"/>
  <c r="D3" i="1"/>
  <c r="E3" i="1"/>
  <c r="G3" i="1"/>
  <c r="H3" i="1"/>
  <c r="J3" i="1"/>
  <c r="I3" i="1"/>
  <c r="D4" i="1"/>
  <c r="E5" i="1"/>
  <c r="E4" i="1"/>
  <c r="G7" i="1"/>
  <c r="G5" i="1"/>
  <c r="G4" i="1"/>
  <c r="H8" i="1"/>
  <c r="H7" i="1"/>
  <c r="H6" i="1"/>
  <c r="H5" i="1"/>
  <c r="H4" i="1"/>
  <c r="I9" i="1"/>
  <c r="I8" i="1"/>
  <c r="I7" i="1"/>
  <c r="I6" i="1"/>
  <c r="J10" i="1"/>
  <c r="L10" i="1" s="1"/>
  <c r="J9" i="1"/>
  <c r="J8" i="1"/>
  <c r="J7" i="1"/>
  <c r="J6" i="1"/>
  <c r="J5" i="1"/>
  <c r="J4" i="1"/>
  <c r="L9" i="1" l="1"/>
  <c r="L7" i="1"/>
  <c r="L4" i="1"/>
  <c r="E77" i="1" l="1"/>
  <c r="D77" i="1"/>
  <c r="C77" i="1"/>
  <c r="E70" i="1"/>
  <c r="D70" i="1"/>
  <c r="C70" i="1"/>
  <c r="E63" i="1"/>
  <c r="D63" i="1"/>
  <c r="C63" i="1"/>
  <c r="C35" i="1"/>
  <c r="D35" i="1"/>
  <c r="E35" i="1"/>
  <c r="C42" i="1"/>
  <c r="D42" i="1"/>
  <c r="E42" i="1"/>
  <c r="C49" i="1"/>
  <c r="D49" i="1"/>
  <c r="E49" i="1"/>
  <c r="C56" i="1"/>
  <c r="D56" i="1"/>
  <c r="E56" i="1"/>
  <c r="E28" i="1"/>
  <c r="D28" i="1"/>
  <c r="C28" i="1"/>
  <c r="D21" i="1"/>
  <c r="E21" i="1"/>
  <c r="C21" i="1"/>
  <c r="C12" i="1"/>
  <c r="D12" i="1"/>
  <c r="E12" i="1"/>
  <c r="F12" i="1"/>
  <c r="G12" i="1"/>
  <c r="H12" i="1"/>
  <c r="I12" i="1"/>
  <c r="J12" i="1"/>
  <c r="B12" i="1"/>
  <c r="F21" i="1" l="1"/>
  <c r="L12" i="1"/>
  <c r="M4" i="1" s="1"/>
  <c r="F77" i="1"/>
  <c r="G75" i="1" s="1"/>
  <c r="S74" i="1" s="1"/>
  <c r="F70" i="1"/>
  <c r="G68" i="1" s="1"/>
  <c r="R74" i="1" s="1"/>
  <c r="F63" i="1"/>
  <c r="F56" i="1"/>
  <c r="G53" i="1" s="1"/>
  <c r="P73" i="1" s="1"/>
  <c r="F49" i="1"/>
  <c r="G47" i="1" s="1"/>
  <c r="O74" i="1" s="1"/>
  <c r="F35" i="1"/>
  <c r="G32" i="1" s="1"/>
  <c r="M73" i="1" s="1"/>
  <c r="F42" i="1"/>
  <c r="G27" i="1"/>
  <c r="L75" i="1" s="1"/>
  <c r="G33" i="1" l="1"/>
  <c r="M74" i="1" s="1"/>
  <c r="G76" i="1"/>
  <c r="S75" i="1" s="1"/>
  <c r="K74" i="1"/>
  <c r="K75" i="1"/>
  <c r="M5" i="1"/>
  <c r="M72" i="1" s="1"/>
  <c r="M7" i="1"/>
  <c r="O72" i="1" s="1"/>
  <c r="M3" i="1"/>
  <c r="K72" i="1" s="1"/>
  <c r="M10" i="1"/>
  <c r="R72" i="1" s="1"/>
  <c r="L72" i="1"/>
  <c r="Q72" i="1"/>
  <c r="M11" i="1"/>
  <c r="S72" i="1" s="1"/>
  <c r="G46" i="1"/>
  <c r="G69" i="1"/>
  <c r="R75" i="1" s="1"/>
  <c r="G26" i="1"/>
  <c r="L74" i="1" s="1"/>
  <c r="G25" i="1"/>
  <c r="G40" i="1"/>
  <c r="N74" i="1" s="1"/>
  <c r="G39" i="1"/>
  <c r="G41" i="1"/>
  <c r="N75" i="1" s="1"/>
  <c r="G54" i="1"/>
  <c r="P74" i="1" s="1"/>
  <c r="G48" i="1"/>
  <c r="O75" i="1" s="1"/>
  <c r="G62" i="1"/>
  <c r="Q75" i="1" s="1"/>
  <c r="G61" i="1"/>
  <c r="Q74" i="1" s="1"/>
  <c r="G60" i="1"/>
  <c r="M6" i="1"/>
  <c r="N72" i="1" s="1"/>
  <c r="M8" i="1"/>
  <c r="P72" i="1" s="1"/>
  <c r="G55" i="1"/>
  <c r="P75" i="1" s="1"/>
  <c r="G34" i="1"/>
  <c r="G67" i="1"/>
  <c r="T74" i="1" l="1"/>
  <c r="T75" i="1"/>
  <c r="S73" i="1"/>
  <c r="J77" i="1"/>
  <c r="J79" i="1" s="1"/>
  <c r="J81" i="1" s="1"/>
  <c r="G21" i="1"/>
  <c r="J17" i="1"/>
  <c r="J19" i="1" s="1"/>
  <c r="J21" i="1" s="1"/>
  <c r="P7" i="1"/>
  <c r="P9" i="1" s="1"/>
  <c r="M12" i="1"/>
  <c r="G70" i="1"/>
  <c r="R73" i="1"/>
  <c r="G28" i="1"/>
  <c r="G56" i="1"/>
  <c r="M75" i="1"/>
  <c r="G35" i="1"/>
  <c r="N73" i="1"/>
  <c r="G42" i="1"/>
  <c r="Q73" i="1"/>
  <c r="G63" i="1"/>
  <c r="O73" i="1"/>
  <c r="G49" i="1"/>
  <c r="S83" i="1" l="1"/>
  <c r="P11" i="1"/>
</calcChain>
</file>

<file path=xl/sharedStrings.xml><?xml version="1.0" encoding="utf-8"?>
<sst xmlns="http://schemas.openxmlformats.org/spreadsheetml/2006/main" count="197" uniqueCount="38">
  <si>
    <t>Матриця парних порівнянь суджень за методом аналізу ієрархії Т. Сааті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</si>
  <si>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</si>
  <si>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</si>
  <si>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</si>
  <si>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</si>
  <si>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</si>
  <si>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</si>
  <si>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</si>
  <si>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</si>
  <si>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</si>
  <si>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Sum</t>
  </si>
  <si>
    <t>Wi</t>
  </si>
  <si>
    <t>Wнорм</t>
  </si>
  <si>
    <t>A1</t>
  </si>
  <si>
    <t>A2</t>
  </si>
  <si>
    <t>A3</t>
  </si>
  <si>
    <t>Розмір (місткість)</t>
  </si>
  <si>
    <t>Потужність двигуна</t>
  </si>
  <si>
    <t>Комфорт</t>
  </si>
  <si>
    <t>Забезпеченість запчастинами</t>
  </si>
  <si>
    <t>Ціна</t>
  </si>
  <si>
    <t>Рік випуску</t>
  </si>
  <si>
    <t>Надійність</t>
  </si>
  <si>
    <t>Економічність</t>
  </si>
  <si>
    <t>Дизайн</t>
  </si>
  <si>
    <t>Престижна іномарка</t>
  </si>
  <si>
    <t>Економічна малолітражка</t>
  </si>
  <si>
    <t>Порівняно новий автомобіль підвищеної прохідності</t>
  </si>
  <si>
    <t>λ</t>
  </si>
  <si>
    <t>ІС=(λ-n)/(n-1)</t>
  </si>
  <si>
    <t>CC</t>
  </si>
  <si>
    <t>ОС=ІС/СС</t>
  </si>
  <si>
    <t>власне значення матриці</t>
  </si>
  <si>
    <t>індекс узгодженості</t>
  </si>
  <si>
    <t xml:space="preserve">середнє значення індексу узгодженості </t>
  </si>
  <si>
    <t>відношення узгодженості</t>
  </si>
  <si>
    <t>Глобальні пріорітети</t>
  </si>
  <si>
    <t>Варто вибрати альтернативу з максимальним значенням глобального пріорітета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</si>
</sst>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Segoe UI"/>
      <family val="2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0"/>
      <name val="Arimo"/>
    </font>
    <font>
      <sz val="10"/>
      <name val="Arial"/>
      <family val="2"/>
      <charset val="204"/>
    </font>
    <font>
      <sz val="14"/>
      <color theme="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2" fontId="0" fillId="0" borderId="0" xfId="0" applyNumberFormat="1"/>
    <xf numFmtId="2" fontId="0" fillId="0" borderId="0" xfId="0" applyNumberFormat="1"/>
    <xf numFmtId="0" fontId="0" fillId="0" borderId="1" xfId="0" applyBorder="1"/>
    <xf numFmtId="12" fontId="0" fillId="0" borderId="1" xfId="0" applyNumberFormat="1" applyBorder="1"/>
    <xf numFmtId="2" fontId="0" fillId="0" borderId="1" xfId="0" applyNumberFormat="1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4" borderId="0" xfId="0" applyFill="1"/>
    <xf numFmtId="0" fontId="2" fillId="0" borderId="0" xfId="0" applyFont="1" applyAlignment="1">
      <alignment horizontal="left" vertical="center" indent="1"/>
    </xf>
    <xf numFmtId="2" fontId="0" fillId="2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164" fontId="0" fillId="2" borderId="0" xfId="0" applyNumberFormat="1" applyFill="1"/>
    <xf numFmtId="164" fontId="0" fillId="0" borderId="0" xfId="0" applyNumberFormat="1"/>
    <xf numFmtId="0" fontId="3" fillId="0" borderId="2" xfId="0" applyFont="1" applyBorder="1"/>
    <xf numFmtId="0" fontId="4" fillId="6" borderId="2" xfId="0" applyFont="1" applyFill="1" applyBorder="1" applyAlignment="1">
      <alignment horizontal="right"/>
    </xf>
    <xf numFmtId="0" fontId="5" fillId="0" borderId="2" xfId="0" applyFont="1" applyBorder="1"/>
    <xf numFmtId="0" fontId="5" fillId="6" borderId="2" xfId="0" applyFont="1" applyFill="1" applyBorder="1"/>
    <xf numFmtId="0" fontId="3" fillId="6" borderId="2" xfId="0" applyFont="1" applyFill="1" applyBorder="1" applyAlignment="1">
      <alignment horizontal="right"/>
    </xf>
    <xf numFmtId="10" fontId="4" fillId="6" borderId="2" xfId="0" applyNumberFormat="1" applyFont="1" applyFill="1" applyBorder="1" applyAlignment="1">
      <alignment horizontal="right"/>
    </xf>
    <xf numFmtId="165" fontId="4" fillId="6" borderId="2" xfId="0" applyNumberFormat="1" applyFont="1" applyFill="1" applyBorder="1" applyAlignment="1">
      <alignment horizontal="right"/>
    </xf>
    <xf numFmtId="0" fontId="6" fillId="0" borderId="0" xfId="0" applyFont="1"/>
    <xf numFmtId="0" fontId="7" fillId="0" borderId="0" xfId="0" applyFont="1"/>
    <xf numFmtId="0" fontId="0" fillId="8" borderId="0" xfId="0" applyFill="1"/>
    <xf numFmtId="0" fontId="0" fillId="9" borderId="0" xfId="0" applyFont="1" applyFill="1"/>
    <xf numFmtId="0" fontId="0" fillId="10" borderId="0" xfId="0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/>
    <xf numFmtId="0" fontId="9" fillId="0" borderId="0" xfId="0" applyFont="1" applyBorder="1"/>
    <xf numFmtId="0" fontId="10" fillId="7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4603653158426476E-2"/>
          <c:y val="0.14393518518518519"/>
          <c:w val="0.8966272965879265"/>
          <c:h val="0.72088764946048411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rgbClr val="96969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41AE-4A41-975C-3BE0E8CA46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1AE-4A41-975C-3BE0E8CA4614}"/>
              </c:ext>
            </c:extLst>
          </c:dPt>
          <c:cat>
            <c:strRef>
              <c:f>Аркуш1!$W$73:$W$75</c:f>
              <c:strCache>
                <c:ptCount val="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</c:strCache>
            </c:strRef>
          </c:cat>
          <c:val>
            <c:numRef>
              <c:f>Аркуш1!$T$73:$T$75</c:f>
              <c:numCache>
                <c:formatCode>General</c:formatCode>
                <c:ptCount val="3"/>
                <c:pt idx="0">
                  <c:v>0.22233184641590356</c:v>
                </c:pt>
                <c:pt idx="1">
                  <c:v>0.51910425227495482</c:v>
                </c:pt>
                <c:pt idx="2">
                  <c:v>0.25856390130914153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E-4ADB-8F37-775DE4685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gapDepth val="123"/>
        <c:shape val="box"/>
        <c:axId val="1436484672"/>
        <c:axId val="1436486336"/>
        <c:axId val="0"/>
      </c:bar3DChart>
      <c:catAx>
        <c:axId val="14364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36486336"/>
        <c:crosses val="autoZero"/>
        <c:auto val="1"/>
        <c:lblAlgn val="ctr"/>
        <c:lblOffset val="100"/>
        <c:noMultiLvlLbl val="0"/>
      </c:catAx>
      <c:valAx>
        <c:axId val="1436486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3648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Аркуш1!$J$73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Аркуш1!$K$71:$T$72</c:f>
              <c:multiLvlStrCache>
                <c:ptCount val="10"/>
                <c:lvl>
                  <c:pt idx="0">
                    <c:v>0,023081341</c:v>
                  </c:pt>
                  <c:pt idx="1">
                    <c:v>0,098831315</c:v>
                  </c:pt>
                  <c:pt idx="2">
                    <c:v>0,160396004</c:v>
                  </c:pt>
                  <c:pt idx="3">
                    <c:v>0,072855585</c:v>
                  </c:pt>
                  <c:pt idx="4">
                    <c:v>0,057825516</c:v>
                  </c:pt>
                  <c:pt idx="5">
                    <c:v>0,0221725</c:v>
                  </c:pt>
                  <c:pt idx="6">
                    <c:v>0,374213193</c:v>
                  </c:pt>
                  <c:pt idx="7">
                    <c:v>0,088904572</c:v>
                  </c:pt>
                  <c:pt idx="8">
                    <c:v>0,101719974</c:v>
                  </c:pt>
                </c:lvl>
                <c:lvl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  <c:pt idx="3">
                    <c:v>E4</c:v>
                  </c:pt>
                  <c:pt idx="4">
                    <c:v>E5</c:v>
                  </c:pt>
                  <c:pt idx="5">
                    <c:v>E6</c:v>
                  </c:pt>
                  <c:pt idx="6">
                    <c:v>E7</c:v>
                  </c:pt>
                  <c:pt idx="7">
                    <c:v>E8</c:v>
                  </c:pt>
                  <c:pt idx="8">
                    <c:v>E9</c:v>
                  </c:pt>
                  <c:pt idx="9">
                    <c:v>Глобальні пріорітети</c:v>
                  </c:pt>
                </c:lvl>
              </c:multiLvlStrCache>
            </c:multiLvlStrRef>
          </c:cat>
          <c:val>
            <c:numRef>
              <c:f>Аркуш1!$K$73:$T$73</c:f>
              <c:numCache>
                <c:formatCode>0.00</c:formatCode>
                <c:ptCount val="10"/>
                <c:pt idx="0">
                  <c:v>6.3251744400417712E-2</c:v>
                </c:pt>
                <c:pt idx="1">
                  <c:v>5.2816145262132581E-2</c:v>
                </c:pt>
                <c:pt idx="2">
                  <c:v>0.16097448040437023</c:v>
                </c:pt>
                <c:pt idx="3">
                  <c:v>0.62501307434829345</c:v>
                </c:pt>
                <c:pt idx="4">
                  <c:v>0.74286662220203759</c:v>
                </c:pt>
                <c:pt idx="5">
                  <c:v>7.1927429882256463E-2</c:v>
                </c:pt>
                <c:pt idx="6">
                  <c:v>6.032763909855629E-2</c:v>
                </c:pt>
                <c:pt idx="7">
                  <c:v>0.79275736316681744</c:v>
                </c:pt>
                <c:pt idx="8">
                  <c:v>6.5769349968417906E-2</c:v>
                </c:pt>
                <c:pt idx="9" formatCode="General">
                  <c:v>0.22233184641590356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1-4099-8571-63274D713B10}"/>
            </c:ext>
          </c:extLst>
        </c:ser>
        <c:ser>
          <c:idx val="1"/>
          <c:order val="1"/>
          <c:tx>
            <c:strRef>
              <c:f>Аркуш1!$J$74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Аркуш1!$K$71:$T$72</c:f>
              <c:multiLvlStrCache>
                <c:ptCount val="10"/>
                <c:lvl>
                  <c:pt idx="0">
                    <c:v>0,023081341</c:v>
                  </c:pt>
                  <c:pt idx="1">
                    <c:v>0,098831315</c:v>
                  </c:pt>
                  <c:pt idx="2">
                    <c:v>0,160396004</c:v>
                  </c:pt>
                  <c:pt idx="3">
                    <c:v>0,072855585</c:v>
                  </c:pt>
                  <c:pt idx="4">
                    <c:v>0,057825516</c:v>
                  </c:pt>
                  <c:pt idx="5">
                    <c:v>0,0221725</c:v>
                  </c:pt>
                  <c:pt idx="6">
                    <c:v>0,374213193</c:v>
                  </c:pt>
                  <c:pt idx="7">
                    <c:v>0,088904572</c:v>
                  </c:pt>
                  <c:pt idx="8">
                    <c:v>0,101719974</c:v>
                  </c:pt>
                </c:lvl>
                <c:lvl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  <c:pt idx="3">
                    <c:v>E4</c:v>
                  </c:pt>
                  <c:pt idx="4">
                    <c:v>E5</c:v>
                  </c:pt>
                  <c:pt idx="5">
                    <c:v>E6</c:v>
                  </c:pt>
                  <c:pt idx="6">
                    <c:v>E7</c:v>
                  </c:pt>
                  <c:pt idx="7">
                    <c:v>E8</c:v>
                  </c:pt>
                  <c:pt idx="8">
                    <c:v>E9</c:v>
                  </c:pt>
                  <c:pt idx="9">
                    <c:v>Глобальні пріорітети</c:v>
                  </c:pt>
                </c:lvl>
              </c:multiLvlStrCache>
            </c:multiLvlStrRef>
          </c:cat>
          <c:val>
            <c:numRef>
              <c:f>Аркуш1!$K$74:$T$74</c:f>
              <c:numCache>
                <c:formatCode>0.00</c:formatCode>
                <c:ptCount val="10"/>
                <c:pt idx="0">
                  <c:v>0.1938816333975448</c:v>
                </c:pt>
                <c:pt idx="1">
                  <c:v>0.25325589752604138</c:v>
                </c:pt>
                <c:pt idx="2">
                  <c:v>0.77916251388998248</c:v>
                </c:pt>
                <c:pt idx="3">
                  <c:v>0.13649980298886127</c:v>
                </c:pt>
                <c:pt idx="4">
                  <c:v>6.3251744400417712E-2</c:v>
                </c:pt>
                <c:pt idx="5">
                  <c:v>0.27895456548641834</c:v>
                </c:pt>
                <c:pt idx="6">
                  <c:v>0.70852416652515482</c:v>
                </c:pt>
                <c:pt idx="7">
                  <c:v>7.6021412199954924E-2</c:v>
                </c:pt>
                <c:pt idx="8">
                  <c:v>0.71706504122877601</c:v>
                </c:pt>
                <c:pt idx="9" formatCode="General">
                  <c:v>0.51910425227495482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1-4099-8571-63274D713B10}"/>
            </c:ext>
          </c:extLst>
        </c:ser>
        <c:ser>
          <c:idx val="2"/>
          <c:order val="2"/>
          <c:tx>
            <c:strRef>
              <c:f>Аркуш1!$J$75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Аркуш1!$K$71:$T$72</c:f>
              <c:multiLvlStrCache>
                <c:ptCount val="10"/>
                <c:lvl>
                  <c:pt idx="0">
                    <c:v>0,023081341</c:v>
                  </c:pt>
                  <c:pt idx="1">
                    <c:v>0,098831315</c:v>
                  </c:pt>
                  <c:pt idx="2">
                    <c:v>0,160396004</c:v>
                  </c:pt>
                  <c:pt idx="3">
                    <c:v>0,072855585</c:v>
                  </c:pt>
                  <c:pt idx="4">
                    <c:v>0,057825516</c:v>
                  </c:pt>
                  <c:pt idx="5">
                    <c:v>0,0221725</c:v>
                  </c:pt>
                  <c:pt idx="6">
                    <c:v>0,374213193</c:v>
                  </c:pt>
                  <c:pt idx="7">
                    <c:v>0,088904572</c:v>
                  </c:pt>
                  <c:pt idx="8">
                    <c:v>0,101719974</c:v>
                  </c:pt>
                </c:lvl>
                <c:lvl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  <c:pt idx="3">
                    <c:v>E4</c:v>
                  </c:pt>
                  <c:pt idx="4">
                    <c:v>E5</c:v>
                  </c:pt>
                  <c:pt idx="5">
                    <c:v>E6</c:v>
                  </c:pt>
                  <c:pt idx="6">
                    <c:v>E7</c:v>
                  </c:pt>
                  <c:pt idx="7">
                    <c:v>E8</c:v>
                  </c:pt>
                  <c:pt idx="8">
                    <c:v>E9</c:v>
                  </c:pt>
                  <c:pt idx="9">
                    <c:v>Глобальні пріорітети</c:v>
                  </c:pt>
                </c:lvl>
              </c:multiLvlStrCache>
            </c:multiLvlStrRef>
          </c:cat>
          <c:val>
            <c:numRef>
              <c:f>Аркуш1!$K$75:$T$75</c:f>
              <c:numCache>
                <c:formatCode>0.00</c:formatCode>
                <c:ptCount val="10"/>
                <c:pt idx="0">
                  <c:v>0.74286662220203759</c:v>
                </c:pt>
                <c:pt idx="1">
                  <c:v>0.69392795721182599</c:v>
                </c:pt>
                <c:pt idx="2">
                  <c:v>5.9863005705647343E-2</c:v>
                </c:pt>
                <c:pt idx="3">
                  <c:v>0.23848712266284533</c:v>
                </c:pt>
                <c:pt idx="4">
                  <c:v>0.1938816333975448</c:v>
                </c:pt>
                <c:pt idx="5">
                  <c:v>0.6491180046313253</c:v>
                </c:pt>
                <c:pt idx="6">
                  <c:v>0.23114819437628897</c:v>
                </c:pt>
                <c:pt idx="7">
                  <c:v>0.13122122463322766</c:v>
                </c:pt>
                <c:pt idx="8">
                  <c:v>0.21716560880280603</c:v>
                </c:pt>
                <c:pt idx="9" formatCode="General">
                  <c:v>0.25856390130914153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A1-4099-8571-63274D71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78719"/>
        <c:axId val="388573727"/>
      </c:radarChart>
      <c:catAx>
        <c:axId val="38857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88573727"/>
        <c:crosses val="autoZero"/>
        <c:auto val="1"/>
        <c:lblAlgn val="ctr"/>
        <c:lblOffset val="100"/>
        <c:noMultiLvlLbl val="0"/>
      </c:catAx>
      <c:valAx>
        <c:axId val="38857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8857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86</xdr:row>
      <xdr:rowOff>166687</xdr:rowOff>
    </xdr:from>
    <xdr:to>
      <xdr:col>19</xdr:col>
      <xdr:colOff>190500</xdr:colOff>
      <xdr:row>101</xdr:row>
      <xdr:rowOff>52387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784A2896-D12B-4D4A-ABAA-9EA56656C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81</xdr:row>
      <xdr:rowOff>138112</xdr:rowOff>
    </xdr:from>
    <xdr:to>
      <xdr:col>11</xdr:col>
      <xdr:colOff>352425</xdr:colOff>
      <xdr:row>104</xdr:row>
      <xdr:rowOff>47625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A727C445-ED5A-4F34-BD27-B71A51F58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32DC-099B-4EB1-BD62-564EFA57B9D9}">
  <dimension ref="A1:W84"/>
  <sheetViews>
    <sheetView tabSelected="1" workbookViewId="0">
      <selection activeCell="T98" sqref="T98"/>
    </sheetView>
  </sheetViews>
  <sheetFormatPr defaultRowHeight="15"/>
  <cols>
    <col min="1" max="1" width="6.140625" customWidth="1"/>
    <col min="7" max="7" width="7.85546875" customWidth="1"/>
    <col min="10" max="10" width="9.5703125" bestFit="1" customWidth="1"/>
    <col min="11" max="11" width="10.28515625" customWidth="1"/>
    <col min="12" max="12" width="9.5703125" bestFit="1" customWidth="1"/>
    <col min="13" max="13" width="12.28515625" customWidth="1"/>
    <col min="15" max="15" width="11.42578125" customWidth="1"/>
    <col min="16" max="16" width="10.7109375" bestFit="1" customWidth="1"/>
    <col min="20" max="20" width="20.5703125" bestFit="1" customWidth="1"/>
    <col min="21" max="21" width="34.140625" bestFit="1" customWidth="1"/>
  </cols>
  <sheetData>
    <row r="1" spans="1:22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22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L2" s="3" t="s">
        <v>11</v>
      </c>
      <c r="M2" s="6" t="s">
        <v>12</v>
      </c>
    </row>
    <row r="3" spans="1:22" ht="17.25">
      <c r="A3" s="3" t="s">
        <v>1</v>
      </c>
      <c r="B3" s="4">
        <v>1</v>
      </c>
      <c r="C3" s="4">
        <f>1/B4</f>
        <v>0.25</v>
      </c>
      <c r="D3" s="4">
        <f>1/B5</f>
        <v>0.16666666666666666</v>
      </c>
      <c r="E3" s="4">
        <f>1/B6</f>
        <v>0.33333333333333331</v>
      </c>
      <c r="F3" s="4">
        <f>1/B7</f>
        <v>0.33333333333333331</v>
      </c>
      <c r="G3" s="4">
        <f>1/B8</f>
        <v>0.5</v>
      </c>
      <c r="H3" s="4">
        <f>1/B9</f>
        <v>0.125</v>
      </c>
      <c r="I3" s="4">
        <f>1/B10</f>
        <v>0.16666666666666666</v>
      </c>
      <c r="J3" s="4">
        <f>1/B11</f>
        <v>0.33333333333333331</v>
      </c>
      <c r="L3" s="5">
        <f>GEOMEAN(B3:J3)</f>
        <v>0.29332590406919407</v>
      </c>
      <c r="M3" s="3">
        <f>L3/$L$12</f>
        <v>2.3081341274517088E-2</v>
      </c>
      <c r="O3" s="10"/>
      <c r="P3" s="30"/>
      <c r="Q3" s="30"/>
      <c r="R3" s="30"/>
      <c r="S3" s="30"/>
      <c r="U3" s="11" t="s">
        <v>16</v>
      </c>
      <c r="V3" t="s">
        <v>1</v>
      </c>
    </row>
    <row r="4" spans="1:22" ht="17.25">
      <c r="A4" s="3" t="s">
        <v>2</v>
      </c>
      <c r="B4" s="4">
        <v>4</v>
      </c>
      <c r="C4" s="4">
        <v>1</v>
      </c>
      <c r="D4" s="4">
        <f>1/C5</f>
        <v>0.33333333333333331</v>
      </c>
      <c r="E4" s="4">
        <f>1/C6</f>
        <v>3</v>
      </c>
      <c r="F4" s="4">
        <f>1/C7</f>
        <v>2</v>
      </c>
      <c r="G4" s="4">
        <f>1/C8</f>
        <v>7</v>
      </c>
      <c r="H4" s="4">
        <f>1/C9</f>
        <v>0.1111111111111111</v>
      </c>
      <c r="I4" s="4">
        <f>1/C10</f>
        <v>5</v>
      </c>
      <c r="J4" s="4">
        <f>1/C11</f>
        <v>0.25</v>
      </c>
      <c r="L4" s="5">
        <f t="shared" ref="L4:L11" si="0">GEOMEAN(B4:J4)</f>
        <v>1.2559835398509289</v>
      </c>
      <c r="M4" s="3">
        <f>L4/$L$12</f>
        <v>9.8831314644603582E-2</v>
      </c>
      <c r="O4" s="10"/>
      <c r="P4" s="30"/>
      <c r="Q4" s="30"/>
      <c r="R4" s="30"/>
      <c r="S4" s="30"/>
      <c r="U4" s="11" t="s">
        <v>17</v>
      </c>
      <c r="V4" t="s">
        <v>2</v>
      </c>
    </row>
    <row r="5" spans="1:22" ht="17.25">
      <c r="A5" s="3" t="s">
        <v>3</v>
      </c>
      <c r="B5" s="4">
        <v>6</v>
      </c>
      <c r="C5" s="4">
        <v>3</v>
      </c>
      <c r="D5" s="4">
        <v>1</v>
      </c>
      <c r="E5" s="4">
        <f>1/D6</f>
        <v>5</v>
      </c>
      <c r="F5" s="4">
        <f>1/D7</f>
        <v>5</v>
      </c>
      <c r="G5" s="4">
        <f>1/D8</f>
        <v>9</v>
      </c>
      <c r="H5" s="4">
        <f>1/D9</f>
        <v>0.2</v>
      </c>
      <c r="I5" s="4">
        <f>1/D10</f>
        <v>3</v>
      </c>
      <c r="J5" s="4">
        <f>1/D11</f>
        <v>0.25</v>
      </c>
      <c r="L5" s="5">
        <f>GEOMEAN(B5:J5)</f>
        <v>2.038369536940583</v>
      </c>
      <c r="M5" s="3">
        <f t="shared" ref="M5:M11" si="1">L5/$L$12</f>
        <v>0.16039600414768179</v>
      </c>
      <c r="O5" s="10"/>
      <c r="P5" s="30"/>
      <c r="Q5" s="30"/>
      <c r="R5" s="30"/>
      <c r="S5" s="30"/>
      <c r="U5" s="11" t="s">
        <v>18</v>
      </c>
      <c r="V5" t="s">
        <v>3</v>
      </c>
    </row>
    <row r="6" spans="1:22" ht="17.25">
      <c r="A6" s="3" t="s">
        <v>4</v>
      </c>
      <c r="B6" s="4">
        <v>3</v>
      </c>
      <c r="C6" s="4">
        <v>0.33333333333333331</v>
      </c>
      <c r="D6" s="4">
        <v>0.2</v>
      </c>
      <c r="E6" s="4">
        <v>1</v>
      </c>
      <c r="F6" s="4">
        <f>1/E7</f>
        <v>2</v>
      </c>
      <c r="G6" s="4">
        <f>1/E8</f>
        <v>5</v>
      </c>
      <c r="H6" s="4">
        <f>1/E9</f>
        <v>0.25</v>
      </c>
      <c r="I6" s="4">
        <f>1/E10</f>
        <v>3</v>
      </c>
      <c r="J6" s="4">
        <f>1/E11</f>
        <v>0.33333333333333331</v>
      </c>
      <c r="L6" s="5">
        <f t="shared" si="0"/>
        <v>0.92587471228729046</v>
      </c>
      <c r="M6" s="3">
        <f t="shared" si="1"/>
        <v>7.2855584574307145E-2</v>
      </c>
      <c r="U6" s="11" t="s">
        <v>19</v>
      </c>
      <c r="V6" t="s">
        <v>4</v>
      </c>
    </row>
    <row r="7" spans="1:22" ht="18.75">
      <c r="A7" s="3" t="s">
        <v>5</v>
      </c>
      <c r="B7" s="4">
        <v>3</v>
      </c>
      <c r="C7" s="4">
        <v>0.5</v>
      </c>
      <c r="D7" s="4">
        <v>0.2</v>
      </c>
      <c r="E7" s="4">
        <v>0.5</v>
      </c>
      <c r="F7" s="4">
        <v>1</v>
      </c>
      <c r="G7" s="4">
        <f>1/F8</f>
        <v>3</v>
      </c>
      <c r="H7" s="4">
        <f>1/F9</f>
        <v>0.16666666666666666</v>
      </c>
      <c r="I7" s="4">
        <f>1/F10</f>
        <v>0.16666666666666666</v>
      </c>
      <c r="J7" s="4">
        <f>1/F11</f>
        <v>5</v>
      </c>
      <c r="L7" s="5">
        <f t="shared" si="0"/>
        <v>0.73486724613779941</v>
      </c>
      <c r="M7" s="3">
        <f>L7/$L$12</f>
        <v>5.7825515797506638E-2</v>
      </c>
      <c r="O7" s="17" t="s">
        <v>28</v>
      </c>
      <c r="P7" s="23">
        <f>B12*M3+C12*M4+D12*M5+E12*M6+F12*M7+G12*M8+H12*M9+I12*M10+J12*M11</f>
        <v>12.126376026267456</v>
      </c>
      <c r="Q7" s="24" t="s">
        <v>32</v>
      </c>
      <c r="U7" s="11" t="s">
        <v>20</v>
      </c>
      <c r="V7" t="s">
        <v>5</v>
      </c>
    </row>
    <row r="8" spans="1:22" ht="17.25">
      <c r="A8" s="3" t="s">
        <v>6</v>
      </c>
      <c r="B8" s="4">
        <v>2</v>
      </c>
      <c r="C8" s="4">
        <v>0.14285714285714285</v>
      </c>
      <c r="D8" s="4">
        <v>0.1111111111111111</v>
      </c>
      <c r="E8" s="4">
        <v>0.2</v>
      </c>
      <c r="F8" s="4">
        <v>0.33333333333333331</v>
      </c>
      <c r="G8" s="4">
        <v>1</v>
      </c>
      <c r="H8" s="4">
        <f>1/G9</f>
        <v>0.1111111111111111</v>
      </c>
      <c r="I8" s="4">
        <f>1/G10</f>
        <v>0.33333333333333331</v>
      </c>
      <c r="J8" s="4">
        <f>1/G11</f>
        <v>0.14285714285714285</v>
      </c>
      <c r="L8" s="5">
        <f t="shared" si="0"/>
        <v>0.28177602778221417</v>
      </c>
      <c r="M8" s="3">
        <f>L8/$L$12</f>
        <v>2.2172500178112085E-2</v>
      </c>
      <c r="O8" s="19"/>
      <c r="P8" s="20"/>
      <c r="U8" s="11" t="s">
        <v>21</v>
      </c>
      <c r="V8" t="s">
        <v>6</v>
      </c>
    </row>
    <row r="9" spans="1:22" ht="17.25">
      <c r="A9" s="3" t="s">
        <v>7</v>
      </c>
      <c r="B9" s="4">
        <v>8</v>
      </c>
      <c r="C9" s="4">
        <v>9</v>
      </c>
      <c r="D9" s="4">
        <v>5</v>
      </c>
      <c r="E9" s="4">
        <v>4</v>
      </c>
      <c r="F9" s="4">
        <v>6</v>
      </c>
      <c r="G9" s="4">
        <v>9</v>
      </c>
      <c r="H9" s="4">
        <v>1</v>
      </c>
      <c r="I9" s="4">
        <f>1/H10</f>
        <v>4</v>
      </c>
      <c r="J9" s="4">
        <f>1/H11</f>
        <v>4</v>
      </c>
      <c r="L9" s="5">
        <f t="shared" si="0"/>
        <v>4.7556345164570235</v>
      </c>
      <c r="M9" s="7">
        <f>L9/$L$12</f>
        <v>0.37421319334048408</v>
      </c>
      <c r="O9" s="17" t="s">
        <v>29</v>
      </c>
      <c r="P9" s="18">
        <f>(P7-9)/8</f>
        <v>0.39079700328343203</v>
      </c>
      <c r="Q9" s="25" t="s">
        <v>33</v>
      </c>
      <c r="U9" s="11" t="s">
        <v>22</v>
      </c>
      <c r="V9" t="s">
        <v>7</v>
      </c>
    </row>
    <row r="10" spans="1:22" ht="18.75">
      <c r="A10" s="3" t="s">
        <v>8</v>
      </c>
      <c r="B10" s="4">
        <v>6</v>
      </c>
      <c r="C10" s="4">
        <v>0.2</v>
      </c>
      <c r="D10" s="4">
        <v>0.33333333333333331</v>
      </c>
      <c r="E10" s="4">
        <v>0.33333333333333331</v>
      </c>
      <c r="F10" s="4">
        <v>6</v>
      </c>
      <c r="G10" s="4">
        <v>3</v>
      </c>
      <c r="H10" s="4">
        <v>0.25</v>
      </c>
      <c r="I10" s="4">
        <v>1</v>
      </c>
      <c r="J10" s="4">
        <f>1/I11</f>
        <v>5</v>
      </c>
      <c r="L10" s="5">
        <f t="shared" si="0"/>
        <v>1.129830963909753</v>
      </c>
      <c r="M10" s="3">
        <f t="shared" si="1"/>
        <v>8.8904572350234509E-2</v>
      </c>
      <c r="O10" s="17" t="s">
        <v>30</v>
      </c>
      <c r="P10" s="21">
        <v>1.45</v>
      </c>
      <c r="Q10" s="24" t="s">
        <v>34</v>
      </c>
      <c r="U10" s="11" t="s">
        <v>23</v>
      </c>
      <c r="V10" t="s">
        <v>8</v>
      </c>
    </row>
    <row r="11" spans="1:22" ht="18.75">
      <c r="A11" s="3" t="s">
        <v>9</v>
      </c>
      <c r="B11" s="4">
        <v>3</v>
      </c>
      <c r="C11" s="4">
        <v>4</v>
      </c>
      <c r="D11" s="4">
        <v>4</v>
      </c>
      <c r="E11" s="4">
        <v>3</v>
      </c>
      <c r="F11" s="4">
        <v>0.2</v>
      </c>
      <c r="G11" s="4">
        <v>7</v>
      </c>
      <c r="H11" s="4">
        <v>0.25</v>
      </c>
      <c r="I11" s="4">
        <v>0.2</v>
      </c>
      <c r="J11" s="4">
        <v>1</v>
      </c>
      <c r="L11" s="5">
        <f t="shared" si="0"/>
        <v>1.2926936476696147</v>
      </c>
      <c r="M11" s="3">
        <f t="shared" si="1"/>
        <v>0.10171997369255294</v>
      </c>
      <c r="O11" s="17" t="s">
        <v>31</v>
      </c>
      <c r="P11" s="22">
        <f>P9/P10</f>
        <v>0.269515174678229</v>
      </c>
      <c r="Q11" s="24" t="s">
        <v>35</v>
      </c>
      <c r="U11" s="11" t="s">
        <v>24</v>
      </c>
      <c r="V11" t="s">
        <v>9</v>
      </c>
    </row>
    <row r="12" spans="1:22">
      <c r="A12" s="8" t="s">
        <v>10</v>
      </c>
      <c r="B12" s="9">
        <f>SUM(B3:B11)</f>
        <v>36</v>
      </c>
      <c r="C12" s="9">
        <f t="shared" ref="C12:J12" si="2">SUM(C3:C11)</f>
        <v>18.426190476190477</v>
      </c>
      <c r="D12" s="9">
        <f t="shared" si="2"/>
        <v>11.344444444444445</v>
      </c>
      <c r="E12" s="9">
        <f t="shared" si="2"/>
        <v>17.366666666666667</v>
      </c>
      <c r="F12" s="9">
        <f t="shared" si="2"/>
        <v>22.866666666666667</v>
      </c>
      <c r="G12" s="9">
        <f t="shared" si="2"/>
        <v>44.5</v>
      </c>
      <c r="H12" s="9">
        <f t="shared" si="2"/>
        <v>2.4638888888888886</v>
      </c>
      <c r="I12" s="9">
        <f t="shared" si="2"/>
        <v>16.866666666666667</v>
      </c>
      <c r="J12" s="9">
        <f t="shared" si="2"/>
        <v>16.30952380952381</v>
      </c>
      <c r="K12" s="10"/>
      <c r="L12" s="9">
        <f>SUM(L3:L11)</f>
        <v>12.708356095104403</v>
      </c>
      <c r="M12" s="9">
        <f>SUM(M3:M11)</f>
        <v>0.99999999999999989</v>
      </c>
    </row>
    <row r="14" spans="1:22" ht="17.25">
      <c r="U14" s="11" t="s">
        <v>26</v>
      </c>
      <c r="V14" t="s">
        <v>13</v>
      </c>
    </row>
    <row r="15" spans="1:22" ht="17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U15" s="11" t="s">
        <v>25</v>
      </c>
      <c r="V15" t="s">
        <v>14</v>
      </c>
    </row>
    <row r="16" spans="1:22" ht="17.25" customHeight="1">
      <c r="B16" s="29" t="s">
        <v>1</v>
      </c>
      <c r="C16" s="29"/>
      <c r="D16" s="29"/>
      <c r="E16" s="29"/>
      <c r="F16" s="29"/>
      <c r="G16" s="29"/>
      <c r="U16" s="36" t="s">
        <v>27</v>
      </c>
      <c r="V16" s="35" t="s">
        <v>15</v>
      </c>
    </row>
    <row r="17" spans="2:22">
      <c r="C17" t="s">
        <v>13</v>
      </c>
      <c r="D17" t="s">
        <v>14</v>
      </c>
      <c r="E17" t="s">
        <v>15</v>
      </c>
      <c r="F17" t="s">
        <v>11</v>
      </c>
      <c r="G17" t="s">
        <v>12</v>
      </c>
      <c r="I17" s="17" t="s">
        <v>28</v>
      </c>
      <c r="J17" s="23">
        <f>G18*C21+G19*D21+G20*E21</f>
        <v>3.0712653127831748</v>
      </c>
      <c r="U17" s="36"/>
      <c r="V17" s="35"/>
    </row>
    <row r="18" spans="2:22">
      <c r="B18" t="s">
        <v>13</v>
      </c>
      <c r="C18" s="1">
        <v>1</v>
      </c>
      <c r="D18" s="1">
        <v>0.25</v>
      </c>
      <c r="E18" s="1">
        <v>0.1111111111111111</v>
      </c>
      <c r="F18" s="2">
        <f>GEOMEAN(C18:E18)</f>
        <v>0.30285343213868993</v>
      </c>
      <c r="G18" s="2">
        <f>F18/$F$21</f>
        <v>6.3251744400417712E-2</v>
      </c>
      <c r="I18" s="19"/>
      <c r="J18" s="20"/>
    </row>
    <row r="19" spans="2:22">
      <c r="B19" t="s">
        <v>14</v>
      </c>
      <c r="C19" s="1">
        <v>4</v>
      </c>
      <c r="D19" s="1">
        <v>1</v>
      </c>
      <c r="E19" s="1">
        <v>0.2</v>
      </c>
      <c r="F19" s="2">
        <f>GEOMEAN(C19:E19)</f>
        <v>0.92831776672255584</v>
      </c>
      <c r="G19" s="2">
        <f>F19/$F$21</f>
        <v>0.1938816333975448</v>
      </c>
      <c r="I19" s="17" t="s">
        <v>29</v>
      </c>
      <c r="J19" s="18">
        <f>(J17-3)/2</f>
        <v>3.5632656391587414E-2</v>
      </c>
    </row>
    <row r="20" spans="2:22">
      <c r="B20" t="s">
        <v>15</v>
      </c>
      <c r="C20" s="1">
        <v>9</v>
      </c>
      <c r="D20" s="1">
        <v>5</v>
      </c>
      <c r="E20" s="1">
        <v>1</v>
      </c>
      <c r="F20" s="2">
        <f t="shared" ref="F20" si="3">GEOMEAN(C20:E20)</f>
        <v>3.556893304490063</v>
      </c>
      <c r="G20" s="12">
        <f>F20/$F$21</f>
        <v>0.74286662220203759</v>
      </c>
      <c r="I20" s="17" t="s">
        <v>30</v>
      </c>
      <c r="J20" s="18">
        <v>0.57999999999999996</v>
      </c>
    </row>
    <row r="21" spans="2:22">
      <c r="B21" t="s">
        <v>10</v>
      </c>
      <c r="C21" s="1">
        <f>SUM(C18:C20)</f>
        <v>14</v>
      </c>
      <c r="D21" s="1">
        <f t="shared" ref="D21:G21" si="4">SUM(D18:D20)</f>
        <v>6.25</v>
      </c>
      <c r="E21" s="1">
        <f t="shared" si="4"/>
        <v>1.3111111111111111</v>
      </c>
      <c r="F21" s="1">
        <f t="shared" si="4"/>
        <v>4.7880645033513085</v>
      </c>
      <c r="G21" s="2">
        <f t="shared" si="4"/>
        <v>1</v>
      </c>
      <c r="I21" s="17" t="s">
        <v>31</v>
      </c>
      <c r="J21" s="22">
        <f>J19/J20</f>
        <v>6.1435614468254164E-2</v>
      </c>
    </row>
    <row r="23" spans="2:22">
      <c r="B23" s="29" t="s">
        <v>2</v>
      </c>
      <c r="C23" s="29"/>
      <c r="D23" s="29"/>
      <c r="E23" s="29"/>
      <c r="F23" s="29"/>
      <c r="G23" s="29"/>
    </row>
    <row r="24" spans="2:22">
      <c r="C24" t="s">
        <v>13</v>
      </c>
      <c r="D24" t="s">
        <v>14</v>
      </c>
      <c r="E24" t="s">
        <v>15</v>
      </c>
      <c r="F24" t="s">
        <v>11</v>
      </c>
      <c r="G24" t="s">
        <v>12</v>
      </c>
      <c r="I24" s="17" t="s">
        <v>28</v>
      </c>
      <c r="J24" s="23">
        <f>G25*C28+G26*D28+G27*E28</f>
        <v>3.1448464238904044</v>
      </c>
    </row>
    <row r="25" spans="2:22">
      <c r="B25" t="s">
        <v>13</v>
      </c>
      <c r="C25" s="1">
        <v>1</v>
      </c>
      <c r="D25" s="1">
        <v>0.14285714285714285</v>
      </c>
      <c r="E25" s="1">
        <v>0.1111111111111111</v>
      </c>
      <c r="F25" s="2">
        <f>GEOMEAN(C25:E25)</f>
        <v>0.25131581370971795</v>
      </c>
      <c r="G25" s="13">
        <f t="shared" ref="G25:G26" si="5">F25/$F$28</f>
        <v>5.2816145262132581E-2</v>
      </c>
      <c r="I25" s="19"/>
      <c r="J25" s="20"/>
    </row>
    <row r="26" spans="2:22">
      <c r="B26" t="s">
        <v>14</v>
      </c>
      <c r="C26" s="1">
        <v>7</v>
      </c>
      <c r="D26" s="1">
        <v>1</v>
      </c>
      <c r="E26" s="1">
        <v>0.25</v>
      </c>
      <c r="F26" s="2">
        <f t="shared" ref="F26:F27" si="6">GEOMEAN(C26:E26)</f>
        <v>1.2050711320876151</v>
      </c>
      <c r="G26" s="13">
        <f t="shared" si="5"/>
        <v>0.25325589752604138</v>
      </c>
      <c r="I26" s="17" t="s">
        <v>29</v>
      </c>
      <c r="J26" s="18">
        <f>(J24-3)/2</f>
        <v>7.2423211945202182E-2</v>
      </c>
    </row>
    <row r="27" spans="2:22">
      <c r="B27" t="s">
        <v>15</v>
      </c>
      <c r="C27" s="1">
        <v>9</v>
      </c>
      <c r="D27" s="1">
        <v>4</v>
      </c>
      <c r="E27" s="1">
        <v>1</v>
      </c>
      <c r="F27" s="2">
        <f t="shared" si="6"/>
        <v>3.3019272488946267</v>
      </c>
      <c r="G27" s="12">
        <f>F27/$F$28</f>
        <v>0.69392795721182599</v>
      </c>
      <c r="I27" s="17" t="s">
        <v>30</v>
      </c>
      <c r="J27" s="18">
        <v>0.57999999999999996</v>
      </c>
    </row>
    <row r="28" spans="2:22">
      <c r="B28" t="s">
        <v>10</v>
      </c>
      <c r="C28" s="2">
        <f>SUM(C25:C27)</f>
        <v>17</v>
      </c>
      <c r="D28" s="2">
        <f t="shared" ref="D28" si="7">SUM(D25:D27)</f>
        <v>5.1428571428571423</v>
      </c>
      <c r="E28" s="2">
        <f t="shared" ref="E28" si="8">SUM(E25:E27)</f>
        <v>1.3611111111111112</v>
      </c>
      <c r="F28" s="2">
        <f t="shared" ref="F28" si="9">SUM(F25:F27)</f>
        <v>4.7583141946919598</v>
      </c>
      <c r="G28" s="2">
        <f t="shared" ref="G28" si="10">SUM(G25:G27)</f>
        <v>1</v>
      </c>
      <c r="I28" s="17" t="s">
        <v>31</v>
      </c>
      <c r="J28" s="22">
        <f>J26/J27</f>
        <v>0.12486760680207273</v>
      </c>
    </row>
    <row r="30" spans="2:22">
      <c r="B30" s="29" t="s">
        <v>3</v>
      </c>
      <c r="C30" s="29"/>
      <c r="D30" s="29"/>
      <c r="E30" s="29"/>
      <c r="F30" s="29"/>
      <c r="G30" s="29"/>
    </row>
    <row r="31" spans="2:22">
      <c r="C31" t="s">
        <v>13</v>
      </c>
      <c r="D31" t="s">
        <v>14</v>
      </c>
      <c r="E31" t="s">
        <v>15</v>
      </c>
      <c r="F31" t="s">
        <v>11</v>
      </c>
      <c r="G31" t="s">
        <v>12</v>
      </c>
      <c r="I31" s="17" t="s">
        <v>28</v>
      </c>
      <c r="J31" s="23">
        <f>G32*C35+G33*D35+G34*E35</f>
        <v>3.3972038313981288</v>
      </c>
    </row>
    <row r="32" spans="2:22">
      <c r="B32" t="s">
        <v>13</v>
      </c>
      <c r="C32" s="1">
        <v>1</v>
      </c>
      <c r="D32" s="1">
        <v>0.1111111111111111</v>
      </c>
      <c r="E32" s="1">
        <v>5</v>
      </c>
      <c r="F32" s="2">
        <f>GEOMEAN(C32:E32)</f>
        <v>0.8220706914434901</v>
      </c>
      <c r="G32" s="13">
        <f>F32/$F$35</f>
        <v>0.16097448040437023</v>
      </c>
      <c r="I32" s="19"/>
      <c r="J32" s="20"/>
    </row>
    <row r="33" spans="2:10">
      <c r="B33" t="s">
        <v>14</v>
      </c>
      <c r="C33" s="1">
        <v>9</v>
      </c>
      <c r="D33" s="1">
        <v>1</v>
      </c>
      <c r="E33" s="1">
        <v>7</v>
      </c>
      <c r="F33" s="2">
        <f t="shared" ref="F33:F34" si="11">GEOMEAN(C33:E33)</f>
        <v>3.9790572078963922</v>
      </c>
      <c r="G33" s="12">
        <f>F33/$F$35</f>
        <v>0.77916251388998248</v>
      </c>
      <c r="I33" s="17" t="s">
        <v>29</v>
      </c>
      <c r="J33" s="18">
        <f>(J31-3)/2</f>
        <v>0.19860191569906438</v>
      </c>
    </row>
    <row r="34" spans="2:10">
      <c r="B34" t="s">
        <v>15</v>
      </c>
      <c r="C34" s="1">
        <v>0.2</v>
      </c>
      <c r="D34" s="1">
        <v>0.14285714285714285</v>
      </c>
      <c r="E34" s="1">
        <v>1</v>
      </c>
      <c r="F34" s="2">
        <f t="shared" si="11"/>
        <v>0.30571070873287987</v>
      </c>
      <c r="G34" s="13">
        <f>F34/$F$35</f>
        <v>5.9863005705647343E-2</v>
      </c>
      <c r="I34" s="17" t="s">
        <v>30</v>
      </c>
      <c r="J34" s="18">
        <v>0.57999999999999996</v>
      </c>
    </row>
    <row r="35" spans="2:10">
      <c r="B35" t="s">
        <v>10</v>
      </c>
      <c r="C35" s="2">
        <f t="shared" ref="C35" si="12">SUM(C32:C34)</f>
        <v>10.199999999999999</v>
      </c>
      <c r="D35" s="2">
        <f t="shared" ref="D35" si="13">SUM(D32:D34)</f>
        <v>1.253968253968254</v>
      </c>
      <c r="E35" s="2">
        <f t="shared" ref="E35" si="14">SUM(E32:E34)</f>
        <v>13</v>
      </c>
      <c r="F35" s="2">
        <f t="shared" ref="F35" si="15">SUM(F32:F34)</f>
        <v>5.1068386080727617</v>
      </c>
      <c r="G35" s="2">
        <f t="shared" ref="G35" si="16">SUM(G32:G34)</f>
        <v>1</v>
      </c>
      <c r="I35" s="17" t="s">
        <v>31</v>
      </c>
      <c r="J35" s="22">
        <f>J33/J34</f>
        <v>0.34241709603286963</v>
      </c>
    </row>
    <row r="37" spans="2:10">
      <c r="B37" s="29" t="s">
        <v>4</v>
      </c>
      <c r="C37" s="29"/>
      <c r="D37" s="29"/>
      <c r="E37" s="29"/>
      <c r="F37" s="29"/>
      <c r="G37" s="29"/>
    </row>
    <row r="38" spans="2:10">
      <c r="C38" t="s">
        <v>13</v>
      </c>
      <c r="D38" t="s">
        <v>14</v>
      </c>
      <c r="E38" t="s">
        <v>15</v>
      </c>
      <c r="F38" t="s">
        <v>11</v>
      </c>
      <c r="G38" t="s">
        <v>12</v>
      </c>
      <c r="I38" s="17" t="s">
        <v>28</v>
      </c>
      <c r="J38" s="23">
        <f>G39*C42+G40*D42+G41*E42</f>
        <v>3.0182947072896309</v>
      </c>
    </row>
    <row r="39" spans="2:10">
      <c r="B39" t="s">
        <v>13</v>
      </c>
      <c r="C39" s="1">
        <v>1</v>
      </c>
      <c r="D39" s="1">
        <v>4</v>
      </c>
      <c r="E39" s="1">
        <v>3</v>
      </c>
      <c r="F39" s="2">
        <f>GEOMEAN(C39:E39)</f>
        <v>2.2894284851066637</v>
      </c>
      <c r="G39" s="12">
        <f t="shared" ref="G39:G40" si="17">F39/$F$42</f>
        <v>0.62501307434829345</v>
      </c>
      <c r="I39" s="19"/>
      <c r="J39" s="20"/>
    </row>
    <row r="40" spans="2:10">
      <c r="B40" t="s">
        <v>14</v>
      </c>
      <c r="C40" s="1">
        <v>0.25</v>
      </c>
      <c r="D40" s="1">
        <v>1</v>
      </c>
      <c r="E40" s="1">
        <v>0.5</v>
      </c>
      <c r="F40" s="2">
        <f t="shared" ref="F40:F41" si="18">GEOMEAN(C40:E40)</f>
        <v>0.5</v>
      </c>
      <c r="G40" s="13">
        <f t="shared" si="17"/>
        <v>0.13649980298886127</v>
      </c>
      <c r="I40" s="17" t="s">
        <v>29</v>
      </c>
      <c r="J40" s="18">
        <f>(J38-3)/2</f>
        <v>9.147353644815448E-3</v>
      </c>
    </row>
    <row r="41" spans="2:10">
      <c r="B41" t="s">
        <v>15</v>
      </c>
      <c r="C41" s="1">
        <v>0.33333333333333331</v>
      </c>
      <c r="D41" s="1">
        <v>2</v>
      </c>
      <c r="E41" s="1">
        <v>1</v>
      </c>
      <c r="F41" s="2">
        <f t="shared" si="18"/>
        <v>0.87358046473629891</v>
      </c>
      <c r="G41" s="13">
        <f>F41/$F$42</f>
        <v>0.23848712266284533</v>
      </c>
      <c r="I41" s="17" t="s">
        <v>30</v>
      </c>
      <c r="J41" s="18">
        <v>0.57999999999999996</v>
      </c>
    </row>
    <row r="42" spans="2:10">
      <c r="B42" t="s">
        <v>10</v>
      </c>
      <c r="C42" s="2">
        <f t="shared" ref="C42" si="19">SUM(C39:C41)</f>
        <v>1.5833333333333333</v>
      </c>
      <c r="D42" s="2">
        <f t="shared" ref="D42" si="20">SUM(D39:D41)</f>
        <v>7</v>
      </c>
      <c r="E42" s="2">
        <f t="shared" ref="E42" si="21">SUM(E39:E41)</f>
        <v>4.5</v>
      </c>
      <c r="F42" s="2">
        <f t="shared" ref="F42" si="22">SUM(F39:F41)</f>
        <v>3.6630089498429625</v>
      </c>
      <c r="G42" s="2">
        <f t="shared" ref="G42" si="23">SUM(G39:G41)</f>
        <v>1</v>
      </c>
      <c r="I42" s="17" t="s">
        <v>31</v>
      </c>
      <c r="J42" s="22">
        <f>J40/J41</f>
        <v>1.5771299387612844E-2</v>
      </c>
    </row>
    <row r="44" spans="2:10">
      <c r="B44" s="29" t="s">
        <v>5</v>
      </c>
      <c r="C44" s="29"/>
      <c r="D44" s="29"/>
      <c r="E44" s="29"/>
      <c r="F44" s="29"/>
      <c r="G44" s="29"/>
    </row>
    <row r="45" spans="2:10">
      <c r="C45" t="s">
        <v>13</v>
      </c>
      <c r="D45" t="s">
        <v>14</v>
      </c>
      <c r="E45" t="s">
        <v>15</v>
      </c>
      <c r="F45" t="s">
        <v>11</v>
      </c>
      <c r="G45" t="s">
        <v>12</v>
      </c>
      <c r="I45" s="17" t="s">
        <v>28</v>
      </c>
      <c r="J45" s="23">
        <f>G46*C49+G47*D49+G48*E49</f>
        <v>3.0712653127831748</v>
      </c>
    </row>
    <row r="46" spans="2:10">
      <c r="B46" t="s">
        <v>13</v>
      </c>
      <c r="C46" s="1">
        <v>1</v>
      </c>
      <c r="D46" s="1">
        <v>9</v>
      </c>
      <c r="E46" s="1">
        <v>5</v>
      </c>
      <c r="F46" s="2">
        <f>GEOMEAN(C46:E46)</f>
        <v>3.556893304490063</v>
      </c>
      <c r="G46" s="12">
        <f>F46/$F$49</f>
        <v>0.74286662220203759</v>
      </c>
      <c r="I46" s="19"/>
      <c r="J46" s="20"/>
    </row>
    <row r="47" spans="2:10">
      <c r="B47" t="s">
        <v>14</v>
      </c>
      <c r="C47" s="1">
        <v>0.1111111111111111</v>
      </c>
      <c r="D47" s="1">
        <v>1</v>
      </c>
      <c r="E47" s="1">
        <v>0.25</v>
      </c>
      <c r="F47" s="2">
        <f t="shared" ref="F47:F48" si="24">GEOMEAN(C47:E47)</f>
        <v>0.30285343213868993</v>
      </c>
      <c r="G47" s="2">
        <f t="shared" ref="G47:G48" si="25">F47/$F$49</f>
        <v>6.3251744400417712E-2</v>
      </c>
      <c r="I47" s="17" t="s">
        <v>29</v>
      </c>
      <c r="J47" s="18">
        <f>(J45-3)/2</f>
        <v>3.5632656391587414E-2</v>
      </c>
    </row>
    <row r="48" spans="2:10">
      <c r="B48" t="s">
        <v>15</v>
      </c>
      <c r="C48" s="1">
        <v>0.2</v>
      </c>
      <c r="D48" s="1">
        <v>4</v>
      </c>
      <c r="E48" s="1">
        <v>1</v>
      </c>
      <c r="F48" s="2">
        <f t="shared" si="24"/>
        <v>0.92831776672255584</v>
      </c>
      <c r="G48" s="2">
        <f t="shared" si="25"/>
        <v>0.1938816333975448</v>
      </c>
      <c r="I48" s="17" t="s">
        <v>30</v>
      </c>
      <c r="J48" s="18">
        <v>0.57999999999999996</v>
      </c>
    </row>
    <row r="49" spans="2:10">
      <c r="B49" t="s">
        <v>10</v>
      </c>
      <c r="C49" s="2">
        <f t="shared" ref="C49" si="26">SUM(C46:C48)</f>
        <v>1.3111111111111111</v>
      </c>
      <c r="D49" s="2">
        <f t="shared" ref="D49" si="27">SUM(D46:D48)</f>
        <v>14</v>
      </c>
      <c r="E49" s="2">
        <f t="shared" ref="E49" si="28">SUM(E46:E48)</f>
        <v>6.25</v>
      </c>
      <c r="F49" s="2">
        <f t="shared" ref="F49" si="29">SUM(F46:F48)</f>
        <v>4.7880645033513085</v>
      </c>
      <c r="G49" s="2">
        <f t="shared" ref="G49" si="30">SUM(G46:G48)</f>
        <v>1</v>
      </c>
      <c r="I49" s="17" t="s">
        <v>31</v>
      </c>
      <c r="J49" s="22">
        <f>J47/J48</f>
        <v>6.1435614468254164E-2</v>
      </c>
    </row>
    <row r="51" spans="2:10">
      <c r="B51" s="29" t="s">
        <v>6</v>
      </c>
      <c r="C51" s="29"/>
      <c r="D51" s="29"/>
      <c r="E51" s="29"/>
      <c r="F51" s="29"/>
      <c r="G51" s="29"/>
    </row>
    <row r="52" spans="2:10">
      <c r="C52" t="s">
        <v>13</v>
      </c>
      <c r="D52" t="s">
        <v>14</v>
      </c>
      <c r="E52" t="s">
        <v>15</v>
      </c>
      <c r="F52" t="s">
        <v>11</v>
      </c>
      <c r="G52" t="s">
        <v>12</v>
      </c>
      <c r="I52" s="17" t="s">
        <v>28</v>
      </c>
      <c r="J52" s="23">
        <f>G53*C56+G54*D56+G55*E56</f>
        <v>3.0648875798728188</v>
      </c>
    </row>
    <row r="53" spans="2:10">
      <c r="B53" t="s">
        <v>13</v>
      </c>
      <c r="C53" s="1">
        <v>1</v>
      </c>
      <c r="D53" s="1">
        <v>0.2</v>
      </c>
      <c r="E53" s="1">
        <v>0.14285714285714285</v>
      </c>
      <c r="F53" s="2">
        <f>GEOMEAN(C53:E53)</f>
        <v>0.30571070873287987</v>
      </c>
      <c r="G53" s="13">
        <f t="shared" ref="G53:G54" si="31">F53/$F$56</f>
        <v>7.1927429882256463E-2</v>
      </c>
      <c r="I53" s="19"/>
      <c r="J53" s="20"/>
    </row>
    <row r="54" spans="2:10">
      <c r="B54" t="s">
        <v>14</v>
      </c>
      <c r="C54" s="1">
        <v>5</v>
      </c>
      <c r="D54" s="1">
        <v>1</v>
      </c>
      <c r="E54" s="1">
        <v>0.33333333333333331</v>
      </c>
      <c r="F54" s="2">
        <f t="shared" ref="F54:F55" si="32">GEOMEAN(C54:E54)</f>
        <v>1.1856311014966876</v>
      </c>
      <c r="G54" s="13">
        <f t="shared" si="31"/>
        <v>0.27895456548641834</v>
      </c>
      <c r="I54" s="17" t="s">
        <v>29</v>
      </c>
      <c r="J54" s="18">
        <f>(J52-3)/2</f>
        <v>3.2443789936409395E-2</v>
      </c>
    </row>
    <row r="55" spans="2:10">
      <c r="B55" t="s">
        <v>15</v>
      </c>
      <c r="C55" s="1">
        <v>7</v>
      </c>
      <c r="D55" s="1">
        <v>3</v>
      </c>
      <c r="E55" s="1">
        <v>1</v>
      </c>
      <c r="F55" s="2">
        <f t="shared" si="32"/>
        <v>2.7589241763811208</v>
      </c>
      <c r="G55" s="12">
        <f>F55/$F$56</f>
        <v>0.6491180046313253</v>
      </c>
      <c r="I55" s="17" t="s">
        <v>30</v>
      </c>
      <c r="J55" s="18">
        <v>0.57999999999999996</v>
      </c>
    </row>
    <row r="56" spans="2:10">
      <c r="B56" t="s">
        <v>10</v>
      </c>
      <c r="C56" s="2">
        <f t="shared" ref="C56" si="33">SUM(C53:C55)</f>
        <v>13</v>
      </c>
      <c r="D56" s="2">
        <f t="shared" ref="D56" si="34">SUM(D53:D55)</f>
        <v>4.2</v>
      </c>
      <c r="E56" s="2">
        <f t="shared" ref="E56" si="35">SUM(E53:E55)</f>
        <v>1.4761904761904763</v>
      </c>
      <c r="F56" s="2">
        <f t="shared" ref="F56" si="36">SUM(F53:F55)</f>
        <v>4.250265986610688</v>
      </c>
      <c r="G56" s="2">
        <f t="shared" ref="G56" si="37">SUM(G53:G55)</f>
        <v>1</v>
      </c>
      <c r="I56" s="17" t="s">
        <v>31</v>
      </c>
      <c r="J56" s="22">
        <f>J54/J55</f>
        <v>5.5937568855878271E-2</v>
      </c>
    </row>
    <row r="58" spans="2:10">
      <c r="B58" s="29" t="s">
        <v>7</v>
      </c>
      <c r="C58" s="29"/>
      <c r="D58" s="29"/>
      <c r="E58" s="29"/>
      <c r="F58" s="29"/>
      <c r="G58" s="29"/>
    </row>
    <row r="59" spans="2:10">
      <c r="C59" t="s">
        <v>13</v>
      </c>
      <c r="D59" t="s">
        <v>14</v>
      </c>
      <c r="E59" t="s">
        <v>15</v>
      </c>
      <c r="F59" t="s">
        <v>11</v>
      </c>
      <c r="G59" t="s">
        <v>12</v>
      </c>
      <c r="I59" s="17" t="s">
        <v>28</v>
      </c>
      <c r="J59" s="23">
        <f>G60*C63+G61*D63+G62*E63</f>
        <v>3.0712653127831744</v>
      </c>
    </row>
    <row r="60" spans="2:10">
      <c r="B60" t="s">
        <v>13</v>
      </c>
      <c r="C60" s="1">
        <v>1</v>
      </c>
      <c r="D60" s="1">
        <v>0.1111111111111111</v>
      </c>
      <c r="E60" s="1">
        <v>0.2</v>
      </c>
      <c r="F60" s="2">
        <f>GEOMEAN(C60:E60)</f>
        <v>0.28114422176724974</v>
      </c>
      <c r="G60" s="13">
        <f t="shared" ref="G60:G61" si="38">F60/$F$63</f>
        <v>6.032763909855629E-2</v>
      </c>
      <c r="I60" s="19"/>
      <c r="J60" s="20"/>
    </row>
    <row r="61" spans="2:10">
      <c r="B61" t="s">
        <v>14</v>
      </c>
      <c r="C61" s="1">
        <v>9</v>
      </c>
      <c r="D61" s="1">
        <v>1</v>
      </c>
      <c r="E61" s="1">
        <v>4</v>
      </c>
      <c r="F61" s="2">
        <f t="shared" ref="F61:F62" si="39">GEOMEAN(C61:E61)</f>
        <v>3.3019272488946267</v>
      </c>
      <c r="G61" s="12">
        <f t="shared" si="38"/>
        <v>0.70852416652515482</v>
      </c>
      <c r="I61" s="17" t="s">
        <v>29</v>
      </c>
      <c r="J61" s="18">
        <f>(J59-3)/2</f>
        <v>3.5632656391587192E-2</v>
      </c>
    </row>
    <row r="62" spans="2:10">
      <c r="B62" t="s">
        <v>15</v>
      </c>
      <c r="C62" s="1">
        <v>5</v>
      </c>
      <c r="D62" s="1">
        <v>0.25</v>
      </c>
      <c r="E62" s="1">
        <v>1</v>
      </c>
      <c r="F62" s="2">
        <f t="shared" si="39"/>
        <v>1.0772173450159419</v>
      </c>
      <c r="G62" s="13">
        <f>F62/$F$63</f>
        <v>0.23114819437628897</v>
      </c>
      <c r="I62" s="17" t="s">
        <v>30</v>
      </c>
      <c r="J62" s="18">
        <v>0.57999999999999996</v>
      </c>
    </row>
    <row r="63" spans="2:10">
      <c r="B63" t="s">
        <v>10</v>
      </c>
      <c r="C63" s="2">
        <f t="shared" ref="C63" si="40">SUM(C60:C62)</f>
        <v>15</v>
      </c>
      <c r="D63" s="2">
        <f t="shared" ref="D63" si="41">SUM(D60:D62)</f>
        <v>1.3611111111111112</v>
      </c>
      <c r="E63" s="2">
        <f t="shared" ref="E63" si="42">SUM(E60:E62)</f>
        <v>5.2</v>
      </c>
      <c r="F63" s="2">
        <f t="shared" ref="F63" si="43">SUM(F60:F62)</f>
        <v>4.6602888156778182</v>
      </c>
      <c r="G63" s="2">
        <f t="shared" ref="G63" si="44">SUM(G60:G62)</f>
        <v>1</v>
      </c>
      <c r="I63" s="17" t="s">
        <v>31</v>
      </c>
      <c r="J63" s="22">
        <f>J61/J62</f>
        <v>6.1435614468253782E-2</v>
      </c>
    </row>
    <row r="65" spans="2:23">
      <c r="B65" s="29" t="s">
        <v>8</v>
      </c>
      <c r="C65" s="29"/>
      <c r="D65" s="29"/>
      <c r="E65" s="29"/>
      <c r="F65" s="29"/>
      <c r="G65" s="29"/>
    </row>
    <row r="66" spans="2:23">
      <c r="C66" t="s">
        <v>13</v>
      </c>
      <c r="D66" t="s">
        <v>14</v>
      </c>
      <c r="E66" t="s">
        <v>15</v>
      </c>
      <c r="F66" t="s">
        <v>11</v>
      </c>
      <c r="G66" t="s">
        <v>12</v>
      </c>
      <c r="I66" s="17" t="s">
        <v>28</v>
      </c>
      <c r="J66" s="23">
        <f>G67*C70+G68*D70+G69*E70</f>
        <v>3.021729922292665</v>
      </c>
    </row>
    <row r="67" spans="2:23">
      <c r="B67" t="s">
        <v>13</v>
      </c>
      <c r="C67" s="1">
        <v>1</v>
      </c>
      <c r="D67" s="1">
        <v>9</v>
      </c>
      <c r="E67" s="1">
        <v>7</v>
      </c>
      <c r="F67" s="2">
        <f>GEOMEAN(C67:E67)</f>
        <v>3.9790572078963922</v>
      </c>
      <c r="G67" s="15">
        <f t="shared" ref="G67:G68" si="45">F67/$F$70</f>
        <v>0.79275736316681744</v>
      </c>
      <c r="I67" s="19"/>
      <c r="J67" s="20"/>
    </row>
    <row r="68" spans="2:23">
      <c r="B68" t="s">
        <v>14</v>
      </c>
      <c r="C68" s="1">
        <v>0.1111111111111111</v>
      </c>
      <c r="D68" s="1">
        <v>1</v>
      </c>
      <c r="E68" s="1">
        <v>0.5</v>
      </c>
      <c r="F68" s="2">
        <f t="shared" ref="F68:F69" si="46">GEOMEAN(C68:E68)</f>
        <v>0.38157141418444396</v>
      </c>
      <c r="G68" s="14">
        <f t="shared" si="45"/>
        <v>7.6021412199954924E-2</v>
      </c>
      <c r="I68" s="17" t="s">
        <v>29</v>
      </c>
      <c r="J68" s="18">
        <f>(J66-3)/2</f>
        <v>1.0864961146332508E-2</v>
      </c>
    </row>
    <row r="69" spans="2:23">
      <c r="B69" t="s">
        <v>15</v>
      </c>
      <c r="C69" s="1">
        <v>0.14285714285714285</v>
      </c>
      <c r="D69" s="1">
        <v>2</v>
      </c>
      <c r="E69" s="1">
        <v>1</v>
      </c>
      <c r="F69" s="2">
        <f t="shared" si="46"/>
        <v>0.6586337560083495</v>
      </c>
      <c r="G69" s="14">
        <f>F69/$F$70</f>
        <v>0.13122122463322766</v>
      </c>
      <c r="I69" s="17" t="s">
        <v>30</v>
      </c>
      <c r="J69" s="18">
        <v>0.57999999999999996</v>
      </c>
    </row>
    <row r="70" spans="2:23">
      <c r="B70" t="s">
        <v>10</v>
      </c>
      <c r="C70" s="1">
        <f t="shared" ref="C70" si="47">SUM(C67:C69)</f>
        <v>1.253968253968254</v>
      </c>
      <c r="D70" s="1">
        <f t="shared" ref="D70" si="48">SUM(D67:D69)</f>
        <v>12</v>
      </c>
      <c r="E70" s="1">
        <f t="shared" ref="E70" si="49">SUM(E67:E69)</f>
        <v>8.5</v>
      </c>
      <c r="F70" s="1">
        <f t="shared" ref="F70" si="50">SUM(F67:F69)</f>
        <v>5.0192623780891852</v>
      </c>
      <c r="G70" s="16">
        <f>SUM(G67:G69)</f>
        <v>1</v>
      </c>
      <c r="I70" s="17" t="s">
        <v>31</v>
      </c>
      <c r="J70" s="22">
        <f>J68/J69</f>
        <v>1.8732691631607772E-2</v>
      </c>
    </row>
    <row r="71" spans="2:23">
      <c r="K71" t="s">
        <v>1</v>
      </c>
      <c r="L71" t="s">
        <v>2</v>
      </c>
      <c r="M71" t="s">
        <v>3</v>
      </c>
      <c r="N71" t="s">
        <v>4</v>
      </c>
      <c r="O71" t="s">
        <v>5</v>
      </c>
      <c r="P71" t="s">
        <v>6</v>
      </c>
      <c r="Q71" t="s">
        <v>7</v>
      </c>
      <c r="R71" t="s">
        <v>8</v>
      </c>
      <c r="S71" t="s">
        <v>9</v>
      </c>
      <c r="T71" t="s">
        <v>36</v>
      </c>
    </row>
    <row r="72" spans="2:23">
      <c r="B72" s="29" t="s">
        <v>9</v>
      </c>
      <c r="C72" s="29"/>
      <c r="D72" s="29"/>
      <c r="E72" s="29"/>
      <c r="F72" s="29"/>
      <c r="G72" s="29"/>
      <c r="K72" s="26">
        <f>$M3</f>
        <v>2.3081341274517088E-2</v>
      </c>
      <c r="L72" s="26">
        <f>$M4</f>
        <v>9.8831314644603582E-2</v>
      </c>
      <c r="M72" s="26">
        <f>$M5</f>
        <v>0.16039600414768179</v>
      </c>
      <c r="N72" s="26">
        <f>$M6</f>
        <v>7.2855584574307145E-2</v>
      </c>
      <c r="O72" s="26">
        <f>$M7</f>
        <v>5.7825515797506638E-2</v>
      </c>
      <c r="P72" s="26">
        <f>$M8</f>
        <v>2.2172500178112085E-2</v>
      </c>
      <c r="Q72" s="26">
        <f>$M9</f>
        <v>0.37421319334048408</v>
      </c>
      <c r="R72" s="26">
        <f>$M10</f>
        <v>8.8904572350234509E-2</v>
      </c>
      <c r="S72" s="26">
        <f>$M11</f>
        <v>0.10171997369255294</v>
      </c>
    </row>
    <row r="73" spans="2:23">
      <c r="C73" t="s">
        <v>13</v>
      </c>
      <c r="D73" t="s">
        <v>14</v>
      </c>
      <c r="E73" t="s">
        <v>15</v>
      </c>
      <c r="F73" t="s">
        <v>11</v>
      </c>
      <c r="G73" t="s">
        <v>12</v>
      </c>
      <c r="J73" s="27" t="s">
        <v>13</v>
      </c>
      <c r="K73" s="2">
        <f>$G18</f>
        <v>6.3251744400417712E-2</v>
      </c>
      <c r="L73" s="2">
        <f>$G25</f>
        <v>5.2816145262132581E-2</v>
      </c>
      <c r="M73" s="2">
        <f>$G32</f>
        <v>0.16097448040437023</v>
      </c>
      <c r="N73" s="2">
        <f>$G39</f>
        <v>0.62501307434829345</v>
      </c>
      <c r="O73" s="2">
        <f>$G46</f>
        <v>0.74286662220203759</v>
      </c>
      <c r="P73" s="2">
        <f>$G53</f>
        <v>7.1927429882256463E-2</v>
      </c>
      <c r="Q73" s="2">
        <f>$G60</f>
        <v>6.032763909855629E-2</v>
      </c>
      <c r="R73" s="2">
        <f>$G67</f>
        <v>0.79275736316681744</v>
      </c>
      <c r="S73" s="2">
        <f>$G74</f>
        <v>6.5769349968417906E-2</v>
      </c>
      <c r="T73">
        <f>K73*$K$72+L73*$L$72+M73*$M$72+N73*$N$72+O73*$O$72+P73*$P$72+Q73*$Q$72+R73*$R$72+S73*$S$72</f>
        <v>0.22233184641590356</v>
      </c>
      <c r="W73" t="s">
        <v>13</v>
      </c>
    </row>
    <row r="74" spans="2:23">
      <c r="B74" t="s">
        <v>13</v>
      </c>
      <c r="C74" s="1">
        <v>1</v>
      </c>
      <c r="D74" s="1">
        <v>0.1111111111111111</v>
      </c>
      <c r="E74" s="1">
        <v>0.25</v>
      </c>
      <c r="F74" s="2">
        <f>GEOMEAN(C74:E74)</f>
        <v>0.30285343213868993</v>
      </c>
      <c r="G74" s="13">
        <f>F74/$F$77</f>
        <v>6.5769349968417906E-2</v>
      </c>
      <c r="J74" s="27" t="s">
        <v>14</v>
      </c>
      <c r="K74" s="2">
        <f t="shared" ref="K74:K75" si="51">$G19</f>
        <v>0.1938816333975448</v>
      </c>
      <c r="L74" s="2">
        <f t="shared" ref="L74" si="52">$G26</f>
        <v>0.25325589752604138</v>
      </c>
      <c r="M74" s="2">
        <f t="shared" ref="M74:M75" si="53">$G33</f>
        <v>0.77916251388998248</v>
      </c>
      <c r="N74" s="2">
        <f t="shared" ref="N74:N75" si="54">$G40</f>
        <v>0.13649980298886127</v>
      </c>
      <c r="O74" s="2">
        <f t="shared" ref="O74:O75" si="55">$G47</f>
        <v>6.3251744400417712E-2</v>
      </c>
      <c r="P74" s="2">
        <f t="shared" ref="P74:P75" si="56">$G54</f>
        <v>0.27895456548641834</v>
      </c>
      <c r="Q74" s="2">
        <f t="shared" ref="Q74:Q75" si="57">$G61</f>
        <v>0.70852416652515482</v>
      </c>
      <c r="R74" s="2">
        <f t="shared" ref="R74:R75" si="58">$G68</f>
        <v>7.6021412199954924E-2</v>
      </c>
      <c r="S74" s="2">
        <f t="shared" ref="S74" si="59">$G75</f>
        <v>0.71706504122877601</v>
      </c>
      <c r="T74">
        <f t="shared" ref="T74:T75" si="60">K74*$K$72+L74*$L$72+M74*$M$72+N74*$N$72+O74*$O$72+P74*$P$72+Q74*$Q$72+R74*$R$72+S74*$S$72</f>
        <v>0.51910425227495482</v>
      </c>
      <c r="W74" t="s">
        <v>14</v>
      </c>
    </row>
    <row r="75" spans="2:23">
      <c r="B75" t="s">
        <v>14</v>
      </c>
      <c r="C75" s="1">
        <v>9</v>
      </c>
      <c r="D75" s="1">
        <v>1</v>
      </c>
      <c r="E75" s="1">
        <v>4</v>
      </c>
      <c r="F75" s="2">
        <f t="shared" ref="F75:F76" si="61">GEOMEAN(C75:E75)</f>
        <v>3.3019272488946267</v>
      </c>
      <c r="G75" s="12">
        <f t="shared" ref="G75" si="62">F75/$F$77</f>
        <v>0.71706504122877601</v>
      </c>
      <c r="J75" s="27" t="s">
        <v>15</v>
      </c>
      <c r="K75" s="2">
        <f t="shared" si="51"/>
        <v>0.74286662220203759</v>
      </c>
      <c r="L75" s="2">
        <f>$G27</f>
        <v>0.69392795721182599</v>
      </c>
      <c r="M75" s="2">
        <f t="shared" si="53"/>
        <v>5.9863005705647343E-2</v>
      </c>
      <c r="N75" s="2">
        <f t="shared" si="54"/>
        <v>0.23848712266284533</v>
      </c>
      <c r="O75" s="2">
        <f t="shared" si="55"/>
        <v>0.1938816333975448</v>
      </c>
      <c r="P75" s="2">
        <f t="shared" si="56"/>
        <v>0.6491180046313253</v>
      </c>
      <c r="Q75" s="2">
        <f t="shared" si="57"/>
        <v>0.23114819437628897</v>
      </c>
      <c r="R75" s="2">
        <f t="shared" si="58"/>
        <v>0.13122122463322766</v>
      </c>
      <c r="S75" s="2">
        <f>$G76</f>
        <v>0.21716560880280603</v>
      </c>
      <c r="T75">
        <f t="shared" si="60"/>
        <v>0.25856390130914153</v>
      </c>
      <c r="W75" t="s">
        <v>15</v>
      </c>
    </row>
    <row r="76" spans="2:23">
      <c r="B76" t="s">
        <v>15</v>
      </c>
      <c r="C76" s="1">
        <v>4</v>
      </c>
      <c r="D76" s="1">
        <v>0.25</v>
      </c>
      <c r="E76" s="1">
        <v>1</v>
      </c>
      <c r="F76" s="2">
        <f t="shared" si="61"/>
        <v>1</v>
      </c>
      <c r="G76" s="13">
        <f>F76/$F$77</f>
        <v>0.21716560880280603</v>
      </c>
    </row>
    <row r="77" spans="2:23">
      <c r="B77" t="s">
        <v>10</v>
      </c>
      <c r="C77" s="1">
        <f t="shared" ref="C77" si="63">SUM(C74:C76)</f>
        <v>14</v>
      </c>
      <c r="D77" s="1">
        <f t="shared" ref="D77" si="64">SUM(D74:D76)</f>
        <v>1.3611111111111112</v>
      </c>
      <c r="E77" s="1">
        <f t="shared" ref="E77" si="65">SUM(E74:E76)</f>
        <v>5.25</v>
      </c>
      <c r="F77" s="1">
        <f t="shared" ref="F77" si="66">SUM(F74:F76)</f>
        <v>4.6047806810333167</v>
      </c>
      <c r="G77" s="2">
        <f>SUM(G74:G76)</f>
        <v>0.99999999999999989</v>
      </c>
      <c r="I77" s="17" t="s">
        <v>28</v>
      </c>
      <c r="J77" s="23">
        <f>G74*C77+G75*D77+G76*E77</f>
        <v>3.0368955407784166</v>
      </c>
    </row>
    <row r="78" spans="2:23">
      <c r="I78" s="19"/>
      <c r="J78" s="20"/>
    </row>
    <row r="79" spans="2:23">
      <c r="I79" s="17" t="s">
        <v>29</v>
      </c>
      <c r="J79" s="18">
        <f>(J77-3)/2</f>
        <v>1.8447770389208307E-2</v>
      </c>
    </row>
    <row r="80" spans="2:23">
      <c r="I80" s="17" t="s">
        <v>30</v>
      </c>
      <c r="J80" s="18">
        <v>0.57999999999999996</v>
      </c>
    </row>
    <row r="81" spans="9:20">
      <c r="I81" s="17" t="s">
        <v>31</v>
      </c>
      <c r="J81" s="22">
        <f>J79/J80</f>
        <v>3.1806500671048808E-2</v>
      </c>
    </row>
    <row r="83" spans="9:20">
      <c r="M83" s="31" t="s">
        <v>37</v>
      </c>
      <c r="N83" s="32"/>
      <c r="O83" s="32"/>
      <c r="P83" s="32"/>
      <c r="Q83" s="32"/>
      <c r="R83" s="33"/>
      <c r="S83" s="34">
        <f>MAX(T73:T75)</f>
        <v>0.51910425227495482</v>
      </c>
      <c r="T83" s="34"/>
    </row>
    <row r="84" spans="9:20">
      <c r="M84" s="33"/>
      <c r="N84" s="33"/>
      <c r="O84" s="33"/>
      <c r="P84" s="33"/>
      <c r="Q84" s="33"/>
      <c r="R84" s="33"/>
      <c r="S84" s="34"/>
      <c r="T84" s="34"/>
    </row>
  </sheetData>
  <mergeCells count="17">
    <mergeCell ref="M83:R84"/>
    <mergeCell ref="S83:T84"/>
    <mergeCell ref="V16:V17"/>
    <mergeCell ref="B23:G23"/>
    <mergeCell ref="B30:G30"/>
    <mergeCell ref="B37:G37"/>
    <mergeCell ref="U16:U17"/>
    <mergeCell ref="B72:G72"/>
    <mergeCell ref="B44:G44"/>
    <mergeCell ref="B51:G51"/>
    <mergeCell ref="B58:G58"/>
    <mergeCell ref="B65:G65"/>
    <mergeCell ref="A1:I1"/>
    <mergeCell ref="P3:S3"/>
    <mergeCell ref="P4:S4"/>
    <mergeCell ref="P5:S5"/>
    <mergeCell ref="B16:G16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maksymyak</dc:creator>
  <cp:lastModifiedBy>dima maksymyak</cp:lastModifiedBy>
  <dcterms:created xsi:type="dcterms:W3CDTF">2023-10-11T21:31:46Z</dcterms:created>
  <dcterms:modified xsi:type="dcterms:W3CDTF">2023-10-18T19:45:00Z</dcterms:modified>
</cp:coreProperties>
</file>